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130"/>
  <workbookPr codeName="ThisWorkbook" hidePivotFieldList="1" defaultThemeVersion="124226"/>
  <bookViews>
    <workbookView xWindow="65416" yWindow="65416" windowWidth="29040" windowHeight="1584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Time Series Edges" sheetId="14" state="hidden" r:id="rId13"/>
    <sheet name="Network Top Items" sheetId="13" r:id="rId14"/>
    <sheet name="Time Series" sheetId="15" r:id="rId15"/>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6"/>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<sst xmlns="http://schemas.openxmlformats.org/spreadsheetml/2006/main" count="6005" uniqueCount="1310">
  <si>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</si>
  <si>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</si>
  <si>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</si>
  <si>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</si>
  <si>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</si>
  <si>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</si>
  <si>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</si>
  <si>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</si>
  <si>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</si>
  <si>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</si>
  <si>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</si>
  <si>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</si>
  <si>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</si>
  <si>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</si>
  <si>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</si>
  <si>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</si>
  <si>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</si>
  <si>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</si>
  <si>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</si>
  <si>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</si>
  <si>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</si>
  <si>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</si>
  <si>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</si>
  <si>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</si>
  <si>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</si>
  <si>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</si>
  <si>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</si>
  <si>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</si>
  <si>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</si>
  <si>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</si>
  <si>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</si>
  <si>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</si>
  <si>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</si>
  <si>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</si>
  <si>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</si>
  <si>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</si>
  <si>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</si>
  <si>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</si>
  <si>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</si>
  <si>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</si>
  <si>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</si>
  <si>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</si>
  <si>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</si>
  <si>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</si>
  <si>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</si>
  <si>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</si>
  <si>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</si>
  <si>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</si>
  <si>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</si>
  <si>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</si>
  <si>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</si>
  <si>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</si>
  <si>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</si>
  <si>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</si>
  <si>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</si>
  <si>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</si>
  <si>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</si>
  <si>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</si>
  <si>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</si>
  <si>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</si>
  <si>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</si>
  <si>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</si>
  <si>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</si>
  <si>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</si>
  <si>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</si>
  <si>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</si>
  <si>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</si>
  <si>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</si>
  <si>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</si>
  <si>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</si>
  <si>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</si>
  <si>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</si>
  <si>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</si>
  <si>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</si>
  <si>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</si>
  <si>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</si>
  <si>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</si>
  <si>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</si>
  <si>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</si>
  <si>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</si>
  <si>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</si>
  <si>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</si>
  <si>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</si>
  <si>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</si>
  <si>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</si>
  <si>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</si>
  <si>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</si>
  <si>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</si>
  <si>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</si>
  <si>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</si>
  <si>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</si>
  <si>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</si>
  <si>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</si>
  <si>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</si>
  <si>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</si>
  <si>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</si>
  <si>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</si>
  <si>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</si>
  <si>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</si>
  <si>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</si>
  <si>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</si>
  <si>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</si>
  <si>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</si>
  <si>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</si>
  <si>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</si>
  <si>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</si>
  <si>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</si>
  <si>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</si>
  <si>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</si>
  <si>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</si>
  <si>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</si>
  <si>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</si>
  <si>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</si>
  <si>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</si>
  <si>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</si>
  <si>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</si>
  <si>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</si>
  <si>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</si>
  <si>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</si>
  <si>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</si>
  <si>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</si>
  <si>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</si>
  <si>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</si>
  <si>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</si>
  <si>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</si>
  <si>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</si>
  <si>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</si>
  <si>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</si>
  <si>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</si>
  <si>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</si>
  <si>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</si>
  <si>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</si>
  <si>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</si>
  <si>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</si>
  <si>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</si>
  <si>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</si>
  <si>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</si>
  <si>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</si>
  <si>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</si>
  <si>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</si>
  <si>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</si>
  <si>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</si>
  <si>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</si>
  <si>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</si>
  <si>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</si>
  <si>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</si>
  <si>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</si>
  <si>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</si>
  <si>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</si>
  <si>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</si>
  <si>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</si>
  <si>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</si>
  <si>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</si>
  <si>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</si>
  <si>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</si>
  <si>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</si>
  <si>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</si>
  <si>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</si>
  <si>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</si>
  <si>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</si>
  <si>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</si>
  <si>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</si>
  <si>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</si>
  <si>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</si>
  <si>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</si>
  <si>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</si>
  <si>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</si>
  <si>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</si>
  <si>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</si>
  <si>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</si>
  <si>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</si>
  <si>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</si>
  <si>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</si>
  <si>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</si>
  <si>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</si>
  <si>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</si>
  <si>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</si>
  <si>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</si>
  <si>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</si>
  <si>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</si>
  <si>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</si>
  <si>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</si>
  <si>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</si>
  <si>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</si>
  <si>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</si>
  <si>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</si>
  <si>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</si>
  <si>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</si>
  <si>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</si>
  <si>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</si>
  <si>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</si>
  <si>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</si>
  <si>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t>
  </si>
  <si>
    <t>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t>
  </si>
  <si>
    <t xml:space="preserve">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t>
  </si>
  <si>
    <t xml:space="preserve">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
  </si>
  <si>
    <t>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t>
  </si>
  <si>
    <t xml:space="preserv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t>
  </si>
  <si>
    <t>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t>
  </si>
  <si>
    <t>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t>
  </si>
  <si>
    <t>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t>
  </si>
  <si>
    <t>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t>
  </si>
  <si>
    <t>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t>
  </si>
  <si>
    <t>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t>
  </si>
  <si>
    <t>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t>
  </si>
  <si>
    <t>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t>
  </si>
  <si>
    <t>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</si>
  <si>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</si>
  <si>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</si>
  <si>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</si>
  <si>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</si>
  <si>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</si>
  <si>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</si>
  <si>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</si>
  <si>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</si>
  <si>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</si>
  <si>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</si>
  <si>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</si>
  <si>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</si>
  <si>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</si>
  <si>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</si>
  <si>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</si>
  <si>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</si>
  <si>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</si>
  <si>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</si>
  <si>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</si>
  <si>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</si>
  <si>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</si>
  <si>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</si>
  <si>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</si>
  <si>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</si>
  <si>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</si>
  <si>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</si>
  <si>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</si>
  <si>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</si>
  <si>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</si>
  <si>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</si>
  <si>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</si>
  <si>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</si>
  <si>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</si>
  <si>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</si>
  <si>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</si>
  <si>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</si>
  <si>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</si>
  <si>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</si>
  <si>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</si>
  <si>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</si>
  <si>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</si>
  <si>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</si>
  <si>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sageintl66</t>
  </si>
  <si>
    <t>ata_brussels</t>
  </si>
  <si>
    <t>atlforum</t>
  </si>
  <si>
    <t>ukingermany</t>
  </si>
  <si>
    <t>hjgiessmann</t>
  </si>
  <si>
    <t>borisnannt</t>
  </si>
  <si>
    <t>kazulenas_tomas</t>
  </si>
  <si>
    <t>friederikedeli1</t>
  </si>
  <si>
    <t>catmneves</t>
  </si>
  <si>
    <t>pair_zu</t>
  </si>
  <si>
    <t>baks_sprecher</t>
  </si>
  <si>
    <t>schneiderkarwhv</t>
  </si>
  <si>
    <t>donatariedel</t>
  </si>
  <si>
    <t>marceldirsus</t>
  </si>
  <si>
    <t>krue_martin</t>
  </si>
  <si>
    <t>rkiesewetter</t>
  </si>
  <si>
    <t>ischinger</t>
  </si>
  <si>
    <t>chicadeldosel</t>
  </si>
  <si>
    <t>veronikafucela</t>
  </si>
  <si>
    <t>tabwilke</t>
  </si>
  <si>
    <t>alex_schroeder</t>
  </si>
  <si>
    <t>yata_ger</t>
  </si>
  <si>
    <t>dagatagermany</t>
  </si>
  <si>
    <t>jana_puglierin</t>
  </si>
  <si>
    <t>emmanuelmacron</t>
  </si>
  <si>
    <t>bsh_presse</t>
  </si>
  <si>
    <t>zeppelin</t>
  </si>
  <si>
    <t>handelsblatt</t>
  </si>
  <si>
    <t>akk</t>
  </si>
  <si>
    <t>munsecconf</t>
  </si>
  <si>
    <t>claudmajor</t>
  </si>
  <si>
    <t>boell_stiftung</t>
  </si>
  <si>
    <t>_lsimon</t>
  </si>
  <si>
    <t>linda_curika</t>
  </si>
  <si>
    <t>nato</t>
  </si>
  <si>
    <t>Retweet</t>
  </si>
  <si>
    <t>Mentions</t>
  </si>
  <si>
    <t>Never take freedom &amp;amp; democracy for granted! #30JahreMauerfall #WeAreNATO #FriedlicheRevolution #NatoTalk19 #NATOsFuture https://t.co/mPSDUC0bBk</t>
  </si>
  <si>
    <t>Productive Sunday afternoon! After gaining new insights and ideas during the panel discussions, it's time for another group session to summarise and clarify our draft policy recommendations to be presented at tomorrow's NATO Talk conference.
#NATOsFuture #NATOengages #NATOTalk19 https://t.co/6PABU4K1vb</t>
  </si>
  <si>
    <t>Spannende Diskussionen gestern Abend über #NATO aus einer _xD83C__xDDEC__xD83C__xDDE7_ Perspektive mit @DAGATAGermany &amp;amp; @yata_ger  bei #NATOTalk19
#WeAreNATO https://t.co/S4O0TZ9sqt</t>
  </si>
  <si>
    <t>Today attending the #NATOTalk19. Interesting times for NATO. Whilst the German chancellor confirms its relevance, the French President calls it braindead. What does it all mean for the German-French partnership and for Europe? Let’s hope for some responses today....</t>
  </si>
  <si>
    <t>Bin schon gespannt! @EmmanuelMacron hat ja zumindest mit seiner Diagnose eine kontroverse Diskussionsgrundlage geschaffen. #NATOTalk19 #wearenato #NATO #GIDS #Bundeswehr https://t.co/jxbH99zPRy</t>
  </si>
  <si>
    <t>Disscusing on the panel about the boon and bane of social media in a changing communication environment and how #NATO should (re)act @DAGATAGermany @yata_ger #NATOTalk19 #WeAreNATO #NATOsFuture https://t.co/LmJHQJQRYU</t>
  </si>
  <si>
    <t>#NATOTalk19 conference has just started in #Berlin. Currently NATO is experiencing turbulence, especially after Macron’s drastic words. Nevertheless, NATO is the most succesfull aliance in the history till now and will be in the future. #WeAreNATO #NATO https://t.co/clb0LOrWrB</t>
  </si>
  <si>
    <t>YATA‘s #NATOsfutureseminar at the NATO Talk around the Brandenburger Tor, „NATO at 70 - No Time to Retire“
#NATOTalk19 @DAGATAGermany @yata_ger https://t.co/8u7TXk5SiJ</t>
  </si>
  <si>
    <t>Too late for my #PoliticalAgenda but still making it count:
- Nov 9-11: NATO’s Future Seminar, organized by @yata_ger; and #NATOTalk19 around the Brandenburger Tor, in Berlin _xD83C__xDDE9__xD83C__xDDEA_.
As a Human Rights activist, I am learning about security and pushing for a human-centered approach.</t>
  </si>
  <si>
    <t>Vor dem #NATOtalk19: Diskussion mit Studierenden des Club of International Politics / @zeppelin Uni #Friedrichshafen - vielen Dank fürs Kommen!
@PAIR_ZU @BSH_Presse Foto: BAKS/Nieke https://t.co/mvKiPg4bPc</t>
  </si>
  <si>
    <t>Mit einem Grußwort von Ekkehard Brose (@BAKS_Sprecher) und Christian Schmidt eröffnen wir die #NATOTalk19 Konferenz.  Nach #30jahremauerfall blicken wir zurück auf die Auflösung der Ostblock und Vorwärts in die Zukunft der #NATO Fotos: BAKS/Felten https://t.co/82RUMB5A50</t>
  </si>
  <si>
    <t>Parl. Staatssekretär Thomas Silberhorn bei #NATOTalk19: Harsche Worte von #Macron haben geschafft, was uns vorher nicht gelungen ist: dass endlich in Deutschland über strategische #Sicherheitsinteressen diskutiert wird. #Hirntod @AKK @handelsblatt</t>
  </si>
  <si>
    <t>Looking forward to learning a thing or two from some very smart people today #natotalk19 https://t.co/UU6Zkk9lOd</t>
  </si>
  <si>
    <t>#NATOTALK19 : the debate in Berlin about security and defense is picking up speed. My concerns: what kind of crisis of NATO? The relationship between NATO and EU, and reforming the German Federal Security Council (BSR) @MunSecConf #NATO</t>
  </si>
  <si>
    <t>.@ClaudMajor beim #NATOTalk19: „Statt im tagespolitischen Klein-Klein zu verharren, müssen wir uns fragen, was wir heute tun müssen, um in 10-15 Jahren als Europäer politisch geschlossen darzustehen und konventionell und nuklear gut aufgestellt zu sein.“ _xD83D__xDC4D_ https://t.co/mFyLnCifUo</t>
  </si>
  <si>
    <t>Frankreichs Botschafterin Anne-Marie Descotes beim  #NATOTalk19: #Macron möchte, dass die #NATO-Staaten auf dem Gipfel in London und davor über #Türkei und #Nordsyrien sprechen - und über Europas #Sicherheitsinteressen sprechen. #Hirntod</t>
  </si>
  <si>
    <t>Nationaler Sicherheitsrat: In außen- und sicherheitspolitischen Grundsatzfragen mit einer Stimme gegenüber Partnern sprechen. Sachverstand vernetzen. Ischinger beim #NATOTalk19 ... den Weg schlagen wir hoffentlich ein.</t>
  </si>
  <si>
    <t>How should #NATO react on changing communication via #socialmedia? Great panel w/ @linda_curika @TabWilke @_LSimon @Alex_Schroeder at @boell_stiftung, organized by @yata_ger #natotalk19 #natosfuture #wearenato https://t.co/shxwoqiJtP</t>
  </si>
  <si>
    <t>Co-Chairing with @_LSimon a Workshop about  #BooneAndBane of #SocialMedia in #SecurityPolicy at @yata_ger‘s #NATOsFuture Seminar. Today we are with the spirit of #WillyBrandt _xD83D__xDE09_ A great former German Foreign Minister. #StrongerTogether #WeAreNATO #NATOTalk19 @DAGATAGermany https://t.co/H7X6usdB84</t>
  </si>
  <si>
    <t>Participants of our #NATOsFuture seminar have to cross the former border between #East and #West #Germany everyday for the venues of the discussions. This would not be possible 30 years ago. What a pleasure to live in #freedom! #wearenato #BerlinWall #Natotalk19 #mauerfall30 https://t.co/33ZErk4g1g</t>
  </si>
  <si>
    <t>Sunday evening, still going strong!
After some intense brainstorming and lively discussions our groups have ultimately developed a number of policy recommendations. These will not only be displayed at the NATO Talk conference but also be send to NATO PDD
#NATOsFuture #NATOTalk19 https://t.co/XgF1f7fE1X</t>
  </si>
  <si>
    <t>Welcome to NATO Talk around the Brandenburger Tor!
This year's topic: "NATO at 70 - No Time to Retire" 
We are excited to again be part of the conference and discuss all things NATO!
@DAGATAGermany @BAKS_Sprecher @NATO 
#NATOsFuture #NATOengages #NATOTalk19 https://t.co/tRCZAGGGNU</t>
  </si>
  <si>
    <t>https://twitter.com/yata_ger/status/1193655856178577411</t>
  </si>
  <si>
    <t>https://twitter.com/jensstoltenberg/status/1192042554977599488</t>
  </si>
  <si>
    <t>https://twitter.com/nato/status/1192359568690561024</t>
  </si>
  <si>
    <t>twitter.com</t>
  </si>
  <si>
    <t>30jahremauerfall wearenato friedlicherevolution natotalk19 natosfuture</t>
  </si>
  <si>
    <t>nato natotalk19 wearenato</t>
  </si>
  <si>
    <t>natotalk19</t>
  </si>
  <si>
    <t>natotalk19 wearenato nato gids bundeswehr</t>
  </si>
  <si>
    <t>nato natotalk19 wearenato natosfuture</t>
  </si>
  <si>
    <t>natotalk19 berlin wearenato nato</t>
  </si>
  <si>
    <t>natosfutureseminar natotalk19</t>
  </si>
  <si>
    <t>politicalagenda natotalk19</t>
  </si>
  <si>
    <t>natotalk19 friedrichshafen</t>
  </si>
  <si>
    <t>natotalk19 macron sicherheitsinteressen hirntod</t>
  </si>
  <si>
    <t>natotalk19 nato</t>
  </si>
  <si>
    <t>natotalk19 macron nato türkei nordsyrien sicherheitsinteressen hirntod</t>
  </si>
  <si>
    <t>natotalk19 macron nato</t>
  </si>
  <si>
    <t>nato socialmedia natotalk19 natosfuture wearenato</t>
  </si>
  <si>
    <t>nato socialmedia</t>
  </si>
  <si>
    <t>booneandbane socialmedia securitypolicy natosfuture willybrandt strongertogether wearenato natotalk19</t>
  </si>
  <si>
    <t>natosfuture east west germany</t>
  </si>
  <si>
    <t>natosfuture natoengages natotalk19</t>
  </si>
  <si>
    <t>natotalk19 30jahremauerfall nato</t>
  </si>
  <si>
    <t>natosfuture east west germany freedom wearenato berlinwall natotalk19 mauerfall30</t>
  </si>
  <si>
    <t>natosfuture natotalk19</t>
  </si>
  <si>
    <t>https://pbs.twimg.com/media/EJFFwQbX0AAgsoL.jpg</t>
  </si>
  <si>
    <t>https://pbs.twimg.com/media/EJAyPJ5X0AE3RXo.jpg</t>
  </si>
  <si>
    <t>https://pbs.twimg.com/media/EJFHAwBWwAAnTqx.jpg</t>
  </si>
  <si>
    <t>https://pbs.twimg.com/media/EJFI4mjX0AETMRo.jpg</t>
  </si>
  <si>
    <t>https://pbs.twimg.com/media/EJB0lmhWoAAoE0p.jpg</t>
  </si>
  <si>
    <t>https://pbs.twimg.com/media/EJFC9uRX0AAcDoF.jpg</t>
  </si>
  <si>
    <t>https://pbs.twimg.com/media/EJAAIxlXkAAmNda.jpg</t>
  </si>
  <si>
    <t>https://pbs.twimg.com/media/EI7Rn_iX0AQJaX3.jpg</t>
  </si>
  <si>
    <t>https://pbs.twimg.com/media/EJFO2lfX0AANKEf.jpg</t>
  </si>
  <si>
    <t>https://pbs.twimg.com/media/EJFOH8wWwAAYhUV.jpg</t>
  </si>
  <si>
    <t>https://pbs.twimg.com/media/EJFSiPxX0AEQIOO.jpg</t>
  </si>
  <si>
    <t>https://pbs.twimg.com/media/EJBTXShX0AAW1RW.jpg</t>
  </si>
  <si>
    <t>https://pbs.twimg.com/media/EJB3VxZX0AAkHUw.jpg</t>
  </si>
  <si>
    <t>http://pbs.twimg.com/profile_images/753514780527177728/v_zXa-bW_normal.jpg</t>
  </si>
  <si>
    <t>http://pbs.twimg.com/profile_images/951863249867296774/mufrq7n8_normal.jpg</t>
  </si>
  <si>
    <t>http://pbs.twimg.com/profile_images/1072605556328857607/I4VnthH5_normal.jpg</t>
  </si>
  <si>
    <t>http://pbs.twimg.com/profile_images/1189493469921845249/xo21NYE0_normal.jpg</t>
  </si>
  <si>
    <t>http://pbs.twimg.com/profile_images/1091050574018215936/19FyfSFl_normal.jpg</t>
  </si>
  <si>
    <t>http://pbs.twimg.com/profile_images/1118817453956575232/cH1NaeWI_normal.jpg</t>
  </si>
  <si>
    <t>http://pbs.twimg.com/profile_images/953624110218776577/evXdmHOZ_normal.jpg</t>
  </si>
  <si>
    <t>http://pbs.twimg.com/profile_images/1158424628966154240/vI5WPCRk_normal.jpg</t>
  </si>
  <si>
    <t>http://pbs.twimg.com/profile_images/1345311313/15792963_normal.jpg</t>
  </si>
  <si>
    <t>http://pbs.twimg.com/profile_images/843119065719869440/SBYhbV5j_normal.jpg</t>
  </si>
  <si>
    <t>http://pbs.twimg.com/profile_images/832195157772611584/cRocADew_normal.jpg</t>
  </si>
  <si>
    <t>http://pbs.twimg.com/profile_images/1177563617316806656/5R9_69FW_normal.jpg</t>
  </si>
  <si>
    <t>http://pbs.twimg.com/profile_images/1139840983166791682/ZdgLrbCx_normal.jpg</t>
  </si>
  <si>
    <t>http://pbs.twimg.com/profile_images/627792466016608256/EKxFcb0o_normal.jpg</t>
  </si>
  <si>
    <t>http://pbs.twimg.com/profile_images/763342089061076992/YuqU_-On_normal.jpg</t>
  </si>
  <si>
    <t>http://pbs.twimg.com/profile_images/801819761797722113/q9g2E4pP_normal.jpg</t>
  </si>
  <si>
    <t>02:17:03</t>
  </si>
  <si>
    <t>23:15:52</t>
  </si>
  <si>
    <t>07:59:55</t>
  </si>
  <si>
    <t>08:06:30</t>
  </si>
  <si>
    <t>08:35:54</t>
  </si>
  <si>
    <t>08:45:54</t>
  </si>
  <si>
    <t>12:42:09</t>
  </si>
  <si>
    <t>08:51:24</t>
  </si>
  <si>
    <t>08:59:37</t>
  </si>
  <si>
    <t>09:08:55</t>
  </si>
  <si>
    <t>17:47:34</t>
  </si>
  <si>
    <t>17:32:02</t>
  </si>
  <si>
    <t>09:40:23</t>
  </si>
  <si>
    <t>09:45:28</t>
  </si>
  <si>
    <t>08:33:43</t>
  </si>
  <si>
    <t>09:46:22</t>
  </si>
  <si>
    <t>09:00:12</t>
  </si>
  <si>
    <t>09:48:00</t>
  </si>
  <si>
    <t>08:57:42</t>
  </si>
  <si>
    <t>09:06:24</t>
  </si>
  <si>
    <t>09:39:01</t>
  </si>
  <si>
    <t>09:42:07</t>
  </si>
  <si>
    <t>09:25:50</t>
  </si>
  <si>
    <t>09:48:45</t>
  </si>
  <si>
    <t>09:03:15</t>
  </si>
  <si>
    <t>09:55:52</t>
  </si>
  <si>
    <t>09:58:48</t>
  </si>
  <si>
    <t>09:03:39</t>
  </si>
  <si>
    <t>09:06:51</t>
  </si>
  <si>
    <t>11:01:34</t>
  </si>
  <si>
    <t>10:11:53</t>
  </si>
  <si>
    <t>15:35:26</t>
  </si>
  <si>
    <t>18:26:22</t>
  </si>
  <si>
    <t>09:25:44</t>
  </si>
  <si>
    <t>09:22:28</t>
  </si>
  <si>
    <t>09:33:28</t>
  </si>
  <si>
    <t>09:41:47</t>
  </si>
  <si>
    <t>09:49:43</t>
  </si>
  <si>
    <t>20:49:28</t>
  </si>
  <si>
    <t>09:44:34</t>
  </si>
  <si>
    <t>15:07:26</t>
  </si>
  <si>
    <t>17:44:11</t>
  </si>
  <si>
    <t>https://twitter.com/sageintl66/status/1192264673300643840</t>
  </si>
  <si>
    <t>https://twitter.com/ata_brussels/status/1193668627851030529</t>
  </si>
  <si>
    <t>https://twitter.com/atlforum/status/1193800507661463552</t>
  </si>
  <si>
    <t>https://twitter.com/ukingermany/status/1193802166709948418</t>
  </si>
  <si>
    <t>https://twitter.com/hjgiessmann/status/1193809564262715392</t>
  </si>
  <si>
    <t>https://twitter.com/borisnannt/status/1193812081792954368</t>
  </si>
  <si>
    <t>https://twitter.com/kazulenas_tomas/status/1193509145611296769</t>
  </si>
  <si>
    <t>https://twitter.com/kazulenas_tomas/status/1193813463396687872</t>
  </si>
  <si>
    <t>https://twitter.com/friederikedeli1/status/1193815530299375616</t>
  </si>
  <si>
    <t>https://twitter.com/catmneves/status/1193817872931459073</t>
  </si>
  <si>
    <t>https://twitter.com/pair_zu/status/1193586009059016704</t>
  </si>
  <si>
    <t>https://twitter.com/baks_sprecher/status/1193582099011379201</t>
  </si>
  <si>
    <t>https://twitter.com/schneiderkarwhv/status/1193825792435916802</t>
  </si>
  <si>
    <t>https://twitter.com/donatariedel/status/1193827071178530816</t>
  </si>
  <si>
    <t>https://twitter.com/marceldirsus/status/1193809013890277378</t>
  </si>
  <si>
    <t>https://twitter.com/krue_martin/status/1193827298987925504</t>
  </si>
  <si>
    <t>https://twitter.com/rkiesewetter/status/1193815680522604544</t>
  </si>
  <si>
    <t>https://twitter.com/rkiesewetter/status/1193827710042279936</t>
  </si>
  <si>
    <t>https://twitter.com/ischinger/status/1193815051209256961</t>
  </si>
  <si>
    <t>https://twitter.com/chicadeldosel/status/1193817239260151809</t>
  </si>
  <si>
    <t>https://twitter.com/donatariedel/status/1193825448423313410</t>
  </si>
  <si>
    <t>https://twitter.com/chicadeldosel/status/1193826228215721984</t>
  </si>
  <si>
    <t>https://twitter.com/chicadeldosel/status/1193822129059500032</t>
  </si>
  <si>
    <t>https://twitter.com/chicadeldosel/status/1193827895854215174</t>
  </si>
  <si>
    <t>https://twitter.com/veronikafucela/status/1193454057568034816</t>
  </si>
  <si>
    <t>https://twitter.com/tabwilke/status/1193467300952891393</t>
  </si>
  <si>
    <t>https://twitter.com/alex_schroeder/status/1193468039943065600</t>
  </si>
  <si>
    <t>https://twitter.com/yata_ger/status/1193454160907251713</t>
  </si>
  <si>
    <t>https://twitter.com/alex_schroeder/status/1192367799357841408</t>
  </si>
  <si>
    <t>https://twitter.com/alex_schroeder/status/1193121444684808195</t>
  </si>
  <si>
    <t>https://twitter.com/alex_schroeder/status/1193471330320048128</t>
  </si>
  <si>
    <t>https://twitter.com/alex_schroeder/status/1193552754800832514</t>
  </si>
  <si>
    <t>https://twitter.com/alex_schroeder/status/1193595769758142467</t>
  </si>
  <si>
    <t>https://twitter.com/yata_ger/status/1193822104493445120</t>
  </si>
  <si>
    <t>https://twitter.com/dagatagermany/status/1193821282791505920</t>
  </si>
  <si>
    <t>https://twitter.com/baks_sprecher/status/1193824049228656640</t>
  </si>
  <si>
    <t>https://twitter.com/jana_puglierin/status/1193826142857441280</t>
  </si>
  <si>
    <t>https://twitter.com/yata_ger/status/1193828141162278913</t>
  </si>
  <si>
    <t>https://twitter.com/yata_ger/status/1192182233437736961</t>
  </si>
  <si>
    <t>https://twitter.com/yata_ger/status/1193464457986543617</t>
  </si>
  <si>
    <t>https://twitter.com/yata_ger/status/1193545707308879873</t>
  </si>
  <si>
    <t>https://twitter.com/yata_ger/status/1193585155329396737</t>
  </si>
  <si>
    <t>1192264673300643840</t>
  </si>
  <si>
    <t>1193668627851030529</t>
  </si>
  <si>
    <t>1193800507661463552</t>
  </si>
  <si>
    <t>1193802166709948418</t>
  </si>
  <si>
    <t>1193809564262715392</t>
  </si>
  <si>
    <t>1193812081792954368</t>
  </si>
  <si>
    <t>1193509145611296769</t>
  </si>
  <si>
    <t>1193813463396687872</t>
  </si>
  <si>
    <t>1193815530299375616</t>
  </si>
  <si>
    <t>1193817872931459073</t>
  </si>
  <si>
    <t>1193586009059016704</t>
  </si>
  <si>
    <t>1193582099011379201</t>
  </si>
  <si>
    <t>1193825792435916802</t>
  </si>
  <si>
    <t>1193827071178530816</t>
  </si>
  <si>
    <t>1193809013890277378</t>
  </si>
  <si>
    <t>1193827298987925504</t>
  </si>
  <si>
    <t>1193815680522604544</t>
  </si>
  <si>
    <t>1193827710042279936</t>
  </si>
  <si>
    <t>1193815051209256961</t>
  </si>
  <si>
    <t>1193817239260151809</t>
  </si>
  <si>
    <t>1193825448423313410</t>
  </si>
  <si>
    <t>1193826228215721984</t>
  </si>
  <si>
    <t>1193822129059500032</t>
  </si>
  <si>
    <t>1193827895854215174</t>
  </si>
  <si>
    <t>1193454057568034816</t>
  </si>
  <si>
    <t>1193467300952891393</t>
  </si>
  <si>
    <t>1193468039943065600</t>
  </si>
  <si>
    <t>1193454160907251713</t>
  </si>
  <si>
    <t>1192367799357841408</t>
  </si>
  <si>
    <t>1193121444684808195</t>
  </si>
  <si>
    <t>1193471330320048128</t>
  </si>
  <si>
    <t>1193552754800832514</t>
  </si>
  <si>
    <t>1193595769758142467</t>
  </si>
  <si>
    <t>1193822104493445120</t>
  </si>
  <si>
    <t>1193821282791505920</t>
  </si>
  <si>
    <t>1193824049228656640</t>
  </si>
  <si>
    <t>1193826142857441280</t>
  </si>
  <si>
    <t>1193828141162278913</t>
  </si>
  <si>
    <t>1192182233437736961</t>
  </si>
  <si>
    <t>1193464457986543617</t>
  </si>
  <si>
    <t>1193545707308879873</t>
  </si>
  <si>
    <t>1193585155329396737</t>
  </si>
  <si>
    <t/>
  </si>
  <si>
    <t>en</t>
  </si>
  <si>
    <t>de</t>
  </si>
  <si>
    <t>1192042554977599488</t>
  </si>
  <si>
    <t>1193655856178577411</t>
  </si>
  <si>
    <t>1192359568690561024</t>
  </si>
  <si>
    <t>Twitter for iPhone</t>
  </si>
  <si>
    <t>Twitter for Android</t>
  </si>
  <si>
    <t>Twitter Web App</t>
  </si>
  <si>
    <t>13.383001750492568,52.523860020047195 
13.383001750492568,52.523860020047195 
13.383001750492568,52.523860020047195 
13.383001750492568,52.523860020047195</t>
  </si>
  <si>
    <t>13.388304452365013,52.50017577927563 
13.388304452365013,52.50017577927563 
13.388304452365013,52.50017577927563 
13.388304452365013,52.50017577927563</t>
  </si>
  <si>
    <t>13.384627205691464,52.51951400832103 
13.384627205691464,52.51951400832103 
13.384627205691464,52.51951400832103 
13.384627205691464,52.51951400832103</t>
  </si>
  <si>
    <t>13.088304,52.338079 
13.760909,52.338079 
13.760909,52.675323 
13.088304,52.675323</t>
  </si>
  <si>
    <t>Germany</t>
  </si>
  <si>
    <t>DE</t>
  </si>
  <si>
    <t>Heinrich-Böll-Stiftung</t>
  </si>
  <si>
    <t>Willy-Brandt-Haus</t>
  </si>
  <si>
    <t>Bundespresseamt</t>
  </si>
  <si>
    <t>Berlin, Germany</t>
  </si>
  <si>
    <t>07d9f74411081001</t>
  </si>
  <si>
    <t>07d9ec7c53888003</t>
  </si>
  <si>
    <t>0fbeaf095854f000</t>
  </si>
  <si>
    <t>3078869807f9dd36</t>
  </si>
  <si>
    <t>Berlin</t>
  </si>
  <si>
    <t>poi</t>
  </si>
  <si>
    <t>city</t>
  </si>
  <si>
    <t>https://api.twitter.com/1.1/geo/id/07d9f74411081001.json</t>
  </si>
  <si>
    <t>https://api.twitter.com/1.1/geo/id/07d9ec7c53888003.json</t>
  </si>
  <si>
    <t>https://api.twitter.com/1.1/geo/id/0fbeaf095854f000.json</t>
  </si>
  <si>
    <t>https://api.twitter.com/1.1/geo/id/3078869807f9dd36.json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</si>
  <si>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</si>
  <si>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</si>
  <si>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</si>
  <si>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</si>
  <si>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</si>
  <si>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</si>
  <si>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</si>
  <si>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</si>
  <si>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</si>
  <si>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</si>
  <si>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</si>
  <si>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</si>
  <si>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</si>
  <si>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</si>
  <si>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</si>
  <si>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</si>
  <si>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</si>
  <si>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</si>
  <si>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</si>
  <si>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</si>
  <si>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</si>
  <si>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SAGE Intl Aust</t>
  </si>
  <si>
    <t>YATA Germany</t>
  </si>
  <si>
    <t>Atlantic Treaty Association</t>
  </si>
  <si>
    <t>Atlantic Forum</t>
  </si>
  <si>
    <t>UK in Germany</t>
  </si>
  <si>
    <t>DAG</t>
  </si>
  <si>
    <t>Hans J. Giessmann</t>
  </si>
  <si>
    <t>Boris Nannt</t>
  </si>
  <si>
    <t>Emmanuel Macron</t>
  </si>
  <si>
    <t>Tomas Kazulenas</t>
  </si>
  <si>
    <t>Friederike Delille</t>
  </si>
  <si>
    <t>Catarina Neves _xD83C__xDDEA__xD83C__xDDFA__xD83C__xDDFA__xD83C__xDDF3_</t>
  </si>
  <si>
    <t>PAIR</t>
  </si>
  <si>
    <t>BSH</t>
  </si>
  <si>
    <t>Sicherheitspolitik</t>
  </si>
  <si>
    <t>zeppelin universität</t>
  </si>
  <si>
    <t>Karsten Schneider</t>
  </si>
  <si>
    <t>Donata Riedel</t>
  </si>
  <si>
    <t>Handelsblatt</t>
  </si>
  <si>
    <t>A. Kramp-Karrenbauer</t>
  </si>
  <si>
    <t>Marcel Dirsus</t>
  </si>
  <si>
    <t>Martin Krueger</t>
  </si>
  <si>
    <t>Roderich Kiesewetter</t>
  </si>
  <si>
    <t>Wolfgang Ischinger</t>
  </si>
  <si>
    <t>Munich Security Conference</t>
  </si>
  <si>
    <t>Jana Puglierin</t>
  </si>
  <si>
    <t>Claudia Major</t>
  </si>
  <si>
    <t>Victoria Eicker</t>
  </si>
  <si>
    <t>Veronika Fucela</t>
  </si>
  <si>
    <t>Alexander Schröder</t>
  </si>
  <si>
    <t>L. Simon</t>
  </si>
  <si>
    <t>Tabea Wilke</t>
  </si>
  <si>
    <t>Linda Curika</t>
  </si>
  <si>
    <t>NATO</t>
  </si>
  <si>
    <t>SAGE Int'l Aust., Independent Security Research &amp; Analysis, Strategic Forecasting</t>
  </si>
  <si>
    <t>GER Chapter of @YATAInt, a subcommittee of @ATAUpdates, that draws together future leaders in international security &amp; defense. / Host of #NATO's Future</t>
  </si>
  <si>
    <t>Since 1954, promoting Atlantic values and cooperative security.</t>
  </si>
  <si>
    <t>#AtlForum is a #grassroot #startup NGO promoting @NATO and the #transatlantic values of the Washington Treaty (1949)  #WeAreNATO Launched on 4/4/2019 #NATO70</t>
  </si>
  <si>
    <t>Britische Botschaft #Berlin. Botschafter @SebWoodFCO
Stellv. Botschafter R. Bulloch twittert unter RB. Services unter: https://t.co/zIuxCzc2DM #DigitalDiplomacy</t>
  </si>
  <si>
    <t>Die DAG hat sich zur Aufgabe gemacht, das Verständnis für die Ziele der NATO zu vertiefen und über die Politik der NATO zu informieren.</t>
  </si>
  <si>
    <t>committed to conflict transformation through dialogue. RTs≠endorsement; #Afghanistan, #peacebuilding, #security #terrorism #mediation</t>
  </si>
  <si>
    <t>Brigadier General, Director of Strategic Affairs &amp; Faculties, Führungsakademie der Bundeswehr, Private Views, RT/Reply/Follow ≠ Endorsement.</t>
  </si>
  <si>
    <t>Président de la République française.</t>
  </si>
  <si>
    <t>Director of Institute of Democratic Politics | Co-Founder and Board Member of “Civic Resilience Initiative” | Passionate about Security and Media Literacy</t>
  </si>
  <si>
    <t>Security &amp; Defense, NATO, Europe, France and Germany. 
Double master's Degree in European Studies from the Europ. University Viadrina and Science Po Strasbourg</t>
  </si>
  <si>
    <t>Overworked and overbooked. ✨ Enjoying the pulse of Europe. _xD83C__xDDE7__xD83C__xDDEA_ Living the @MAES_KULeuven life. [Tweets in _xD83C__xDDF5__xD83C__xDDF9_ and _xD83C__xDDEC__xD83C__xDDE7_.]</t>
  </si>
  <si>
    <t>Department of #Politics, #Administration &amp; #InternationalRelations @zeppelin #Politikwissenschaft #Verwaltungswissenschaft #InternationaleBeziehungen</t>
  </si>
  <si>
    <t>Bundesverband Sicherheitspolitik an Hochschulen (BSH). Deutschlands größtes sicherheitspolitisches Nachwuchsnetzwerk.</t>
  </si>
  <si>
    <t>Hier twittert der Leiter Kommunikation + das Team Kommunikation (team) der Bundesakademie für Sicherheitspolitik: Neuigkeiten, Fakten, Standpunkte.</t>
  </si>
  <si>
    <t>Südlichste #Universität Deutschlands - zwischen Wirtschaft, Kultur und Politik. Tweeting ZU-Universitätskommunikation | https://t.co/t3ET4AdDIB</t>
  </si>
  <si>
    <t>45 years @DeutscheMarine, private account, personal views RT ≠ endorsement</t>
  </si>
  <si>
    <t>Korrespondentin @Handelsblatt, Schwerpunkt Finanzpolitik</t>
  </si>
  <si>
    <t>Deutschlands führende Wirtschafts- und Finanzzeitung. Substanz entscheidet. #Handelsblatt https://t.co/h7Jb0qPqlU</t>
  </si>
  <si>
    <t>Parteivorsitzende der @CDU Deutschlands, Bundesministerin der Verteidigung</t>
  </si>
  <si>
    <t>Security &amp; Instability @occamstrategies. Non-Resident Fellow at the Institute for Security Policy at Kiel University. Past: @UniofOxford</t>
  </si>
  <si>
    <t>Obmann Aussenpolitik @cducsubt #MdB direktgewählt. Sprecher Beirat #BAKS. #CDU Kreisvorsitzender #Ostalb. Degree in Economics. Colonel(GS) ret. Views are my own</t>
  </si>
  <si>
    <t>Chairman of @MunSecConf; Senior Professor @thehertieschool; former State Secretary and Ambassador to the US @GermanyDiplo.</t>
  </si>
  <si>
    <t>The Munich Security Conference (MSC) is the world's leading forum for debate on international security policy.</t>
  </si>
  <si>
    <t>Head of Europe Program @dgapev. EU, German foreign policy, transatlantic relations. Focus on foreign and security policy. Member of @Wiis.de. Mother of two.</t>
  </si>
  <si>
    <t>Security &amp; Defense, NATO, Europe, France and Germany,  @SWPBerlin previously @CSS_Zurich @sciencepo @EU_ISS @unibirmingham @dgap_ev Photo Malene Lauritsen</t>
  </si>
  <si>
    <t>Cullerenserin, Klosterschülerin, Philosophin, Poetin, Nonnenmühlerin, der Rest ist wumpe.</t>
  </si>
  <si>
    <t>Die grüne politische Stiftung mit über 100 Partnerprojekten in 60 Ländern. Impressum: https://t.co/HTSkSfoYXJ</t>
  </si>
  <si>
    <t>Macht beruflich was mit Politik &amp; Medien. Hier privat unterwegs, oft zu #Sicherheitspolitik. Dumme Fragen verdienen patzige Antworten.</t>
  </si>
  <si>
    <t>Emerging Technologies ++ Geopolitics ++ Security ++ Project Manager @MunSecConf ++ Co-Chair @yata_ger ++ M.A. Graduate @IBEI</t>
  </si>
  <si>
    <t>Scaling security for the information environment with @botswatch Technologies. Top 100 Female Manager in German Business 2018 @bcg. Views are my own.</t>
  </si>
  <si>
    <t>Public Affairs at the NATO Strategic Communications Centre of Excellence</t>
  </si>
  <si>
    <t>Official Twitter account of NATO - the North Atlantic Treaty Organization. #NATO #WeAreNATO</t>
  </si>
  <si>
    <t>Adelaide</t>
  </si>
  <si>
    <t>Brussels, Belgium</t>
  </si>
  <si>
    <t>on both sides of the Atlantic</t>
  </si>
  <si>
    <t>Berlin, Deutschland</t>
  </si>
  <si>
    <t>France</t>
  </si>
  <si>
    <t>Vilnius, Lithuania</t>
  </si>
  <si>
    <t>Bruxelas, Bélgica</t>
  </si>
  <si>
    <t>Friedrichshafen, Deutschland</t>
  </si>
  <si>
    <t>Bundesweit</t>
  </si>
  <si>
    <t>Deutschland, Berlin, Pankow</t>
  </si>
  <si>
    <t>Friedrichshafen am Bodensee</t>
  </si>
  <si>
    <t>Wilhelmshaven, Deutschland</t>
  </si>
  <si>
    <t>Düsseldorf</t>
  </si>
  <si>
    <t>Hamburg, Germany</t>
  </si>
  <si>
    <t>Aalen-Heidenheim, Berlin</t>
  </si>
  <si>
    <t>Munich, Germany</t>
  </si>
  <si>
    <t>Deutschland</t>
  </si>
  <si>
    <t>Germany, Berlin</t>
  </si>
  <si>
    <t>Koblenz, Berlin, Magdeburg</t>
  </si>
  <si>
    <t>München, Bayern</t>
  </si>
  <si>
    <t>Riga, Latvia</t>
  </si>
  <si>
    <t>https://t.co/MIS8QlNyLg</t>
  </si>
  <si>
    <t>https://t.co/SdVhCNVmNP</t>
  </si>
  <si>
    <t>https://t.co/ntil2vPBOa</t>
  </si>
  <si>
    <t>https://t.co/tfRKzuDD1c</t>
  </si>
  <si>
    <t>http://t.co/TUjNGW78eb</t>
  </si>
  <si>
    <t>https://t.co/DT1RZUnFjw</t>
  </si>
  <si>
    <t>https://t.co/zxDQgomfIb</t>
  </si>
  <si>
    <t>https://t.co/tXWVLyHyWM</t>
  </si>
  <si>
    <t>https://t.co/homaIbYJ0A</t>
  </si>
  <si>
    <t>https://t.co/rNdbT03rie</t>
  </si>
  <si>
    <t>https://t.co/tJyfYDWyJ0</t>
  </si>
  <si>
    <t>https://t.co/NIxKLneYGf</t>
  </si>
  <si>
    <t>https://t.co/oxwloL7Iur</t>
  </si>
  <si>
    <t>https://t.co/zXmnJRcMwM</t>
  </si>
  <si>
    <t>https://t.co/dFHQkhVUvi</t>
  </si>
  <si>
    <t>https://t.co/tbP4FHRcIl</t>
  </si>
  <si>
    <t>https://t.co/016mspfXdX</t>
  </si>
  <si>
    <t>https://t.co/en1L4OW95u</t>
  </si>
  <si>
    <t>https://t.co/VfVge1CoGw</t>
  </si>
  <si>
    <t>https://t.co/UtJQ5yRBVQ</t>
  </si>
  <si>
    <t>https://t.co/QbfHSKvP8S</t>
  </si>
  <si>
    <t>http://t.co/uEloWfeVBr</t>
  </si>
  <si>
    <t>https://t.co/TaRlPwq53t</t>
  </si>
  <si>
    <t>https://t.co/hHPoMSTDn3</t>
  </si>
  <si>
    <t>https://t.co/eZ0ZVuvCwh</t>
  </si>
  <si>
    <t>https://t.co/aVcGOnPJRb</t>
  </si>
  <si>
    <t>https://pbs.twimg.com/profile_banners/300297407/1554177025</t>
  </si>
  <si>
    <t>https://pbs.twimg.com/profile_banners/723179534019760129/1569090422</t>
  </si>
  <si>
    <t>https://pbs.twimg.com/profile_banners/249077935/1515776454</t>
  </si>
  <si>
    <t>https://pbs.twimg.com/profile_banners/1069204008928272389/1544564043</t>
  </si>
  <si>
    <t>https://pbs.twimg.com/profile_banners/1091986813/1564393101</t>
  </si>
  <si>
    <t>https://pbs.twimg.com/profile_banners/925659916727144448/1509530581</t>
  </si>
  <si>
    <t>https://pbs.twimg.com/profile_banners/829045125804343300/1543334441</t>
  </si>
  <si>
    <t>https://pbs.twimg.com/profile_banners/1976143068/1563898101</t>
  </si>
  <si>
    <t>https://pbs.twimg.com/profile_banners/707211392705814528/1538688195</t>
  </si>
  <si>
    <t>https://pbs.twimg.com/profile_banners/1118817261173780483/1573464886</t>
  </si>
  <si>
    <t>https://pbs.twimg.com/profile_banners/779241183516262400/1498634965</t>
  </si>
  <si>
    <t>https://pbs.twimg.com/profile_banners/221323628/1465749610</t>
  </si>
  <si>
    <t>https://pbs.twimg.com/profile_banners/3035400207/1446033836</t>
  </si>
  <si>
    <t>https://pbs.twimg.com/profile_banners/10653332/1515593479</t>
  </si>
  <si>
    <t>https://pbs.twimg.com/profile_banners/5776022/1573199785</t>
  </si>
  <si>
    <t>https://pbs.twimg.com/profile_banners/47620601/1559560124</t>
  </si>
  <si>
    <t>https://pbs.twimg.com/profile_banners/471258123/1436450995</t>
  </si>
  <si>
    <t>https://pbs.twimg.com/profile_banners/736542490648530944/1480107268</t>
  </si>
  <si>
    <t>https://pbs.twimg.com/profile_banners/42698498/1489851339</t>
  </si>
  <si>
    <t>https://pbs.twimg.com/profile_banners/513350418/1467898102</t>
  </si>
  <si>
    <t>https://pbs.twimg.com/profile_banners/430595346/1572876114</t>
  </si>
  <si>
    <t>https://pbs.twimg.com/profile_banners/835781587677638657/1547625240</t>
  </si>
  <si>
    <t>https://pbs.twimg.com/profile_banners/270262828/1569588065</t>
  </si>
  <si>
    <t>https://pbs.twimg.com/profile_banners/19336092/1540305264</t>
  </si>
  <si>
    <t>https://pbs.twimg.com/profile_banners/68717528/1382037381</t>
  </si>
  <si>
    <t>https://pbs.twimg.com/profile_banners/792864782080696320/1477869148</t>
  </si>
  <si>
    <t>https://pbs.twimg.com/profile_banners/1096599878/1555355722</t>
  </si>
  <si>
    <t>https://pbs.twimg.com/profile_banners/83795099/1554460944</t>
  </si>
  <si>
    <t>http://abs.twimg.com/images/themes/theme18/bg.gif</t>
  </si>
  <si>
    <t>http://abs.twimg.com/images/themes/theme15/bg.png</t>
  </si>
  <si>
    <t>http://abs.twimg.com/images/themes/theme1/bg.png</t>
  </si>
  <si>
    <t>http://abs.twimg.com/images/themes/theme14/bg.gif</t>
  </si>
  <si>
    <t>http://pbs.twimg.com/profile_images/925665349286158336/KvSqS6xS_normal.jpg</t>
  </si>
  <si>
    <t>http://pbs.twimg.com/profile_images/1134045632140914689/Y_2IQ-sc_normal.jpg</t>
  </si>
  <si>
    <t>http://pbs.twimg.com/profile_images/1153698365839945729/sXH9CRje_normal.jpg</t>
  </si>
  <si>
    <t>http://pbs.twimg.com/profile_images/1164860701573337090/idkYGGxV_normal.jpg</t>
  </si>
  <si>
    <t>http://pbs.twimg.com/profile_images/1189524118603030533/Lz0xmbfM_normal.jpg</t>
  </si>
  <si>
    <t>http://pbs.twimg.com/profile_images/719174565277089792/CchqLm6c_normal.jpg</t>
  </si>
  <si>
    <t>http://pbs.twimg.com/profile_images/952838112820023296/3dgOQi_b_normal.jpg</t>
  </si>
  <si>
    <t>http://pbs.twimg.com/profile_images/1133288490865745920/WiR3ftHl_normal.png</t>
  </si>
  <si>
    <t>http://pbs.twimg.com/profile_images/1144156788998234112/oDRFHif2_normal.jpg</t>
  </si>
  <si>
    <t>http://pbs.twimg.com/profile_images/821027059841597440/QqQZE6xd_normal.jpg</t>
  </si>
  <si>
    <t>http://pbs.twimg.com/profile_images/736551345201762305/L9mKLWqw_normal.jpg</t>
  </si>
  <si>
    <t>http://pbs.twimg.com/profile_images/3085704096/f2c3c707a10a4b3eca56215a4c667448_normal.jpeg</t>
  </si>
  <si>
    <t>http://pbs.twimg.com/profile_images/1182882813919551489/v28i0y44_normal.jpg</t>
  </si>
  <si>
    <t>http://pbs.twimg.com/profile_images/1104125625290420225/nOLfp43J_normal.png</t>
  </si>
  <si>
    <t>http://pbs.twimg.com/profile_images/531772861766053888/NdVcB8a__normal.jpeg</t>
  </si>
  <si>
    <t>http://pbs.twimg.com/profile_images/707609413054537730/-RZfvtNk_normal.jpg</t>
  </si>
  <si>
    <t>http://pbs.twimg.com/profile_images/1128663320163168256/Y2OaX8Xz_normal.jpg</t>
  </si>
  <si>
    <t>http://pbs.twimg.com/profile_images/838685173826924545/N4sLx85V_normal.jpg</t>
  </si>
  <si>
    <t>http://pbs.twimg.com/profile_images/875661200784330754/cXTSJeMm_normal.jpg</t>
  </si>
  <si>
    <t>Open Twitter Page for This Person</t>
  </si>
  <si>
    <t>https://twitter.com/sageintl66</t>
  </si>
  <si>
    <t>https://twitter.com/yata_ger</t>
  </si>
  <si>
    <t>https://twitter.com/ata_brussels</t>
  </si>
  <si>
    <t>https://twitter.com/atlforum</t>
  </si>
  <si>
    <t>https://twitter.com/ukingermany</t>
  </si>
  <si>
    <t>https://twitter.com/dagatagermany</t>
  </si>
  <si>
    <t>https://twitter.com/hjgiessmann</t>
  </si>
  <si>
    <t>https://twitter.com/borisnannt</t>
  </si>
  <si>
    <t>https://twitter.com/emmanuelmacron</t>
  </si>
  <si>
    <t>https://twitter.com/kazulenas_tomas</t>
  </si>
  <si>
    <t>https://twitter.com/friederikedeli1</t>
  </si>
  <si>
    <t>https://twitter.com/catmneves</t>
  </si>
  <si>
    <t>https://twitter.com/pair_zu</t>
  </si>
  <si>
    <t>https://twitter.com/bsh_presse</t>
  </si>
  <si>
    <t>https://twitter.com/baks_sprecher</t>
  </si>
  <si>
    <t>https://twitter.com/zeppelin</t>
  </si>
  <si>
    <t>https://twitter.com/schneiderkarwhv</t>
  </si>
  <si>
    <t>https://twitter.com/donatariedel</t>
  </si>
  <si>
    <t>https://twitter.com/handelsblatt</t>
  </si>
  <si>
    <t>https://twitter.com/akk</t>
  </si>
  <si>
    <t>https://twitter.com/marceldirsus</t>
  </si>
  <si>
    <t>https://twitter.com/krue_martin</t>
  </si>
  <si>
    <t>https://twitter.com/rkiesewetter</t>
  </si>
  <si>
    <t>https://twitter.com/ischinger</t>
  </si>
  <si>
    <t>https://twitter.com/munsecconf</t>
  </si>
  <si>
    <t>https://twitter.com/jana_puglierin</t>
  </si>
  <si>
    <t>https://twitter.com/claudmajor</t>
  </si>
  <si>
    <t>https://twitter.com/chicadeldosel</t>
  </si>
  <si>
    <t>https://twitter.com/veronikafucela</t>
  </si>
  <si>
    <t>https://twitter.com/boell_stiftung</t>
  </si>
  <si>
    <t>https://twitter.com/alex_schroeder</t>
  </si>
  <si>
    <t>https://twitter.com/_lsimon</t>
  </si>
  <si>
    <t>https://twitter.com/tabwilke</t>
  </si>
  <si>
    <t>https://twitter.com/linda_curika</t>
  </si>
  <si>
    <t>https://twitter.com/nato</t>
  </si>
  <si>
    <t>sageintl66
Never take freedom &amp;amp; democracy
for granted! #30JahreMauerfall #WeAreNATO
#FriedlicheRevolution #NatoTalk19
#NATOsFuture https://t.co/mPSDUC0bBk</t>
  </si>
  <si>
    <t>yata_ger
.@ClaudMajor beim #NATOTalk19:
„Statt im tagespolitischen Klein-Klein
zu verharren, müssen wir uns fragen,
was wir heute tun müssen, um in
10-15 Jahren als Europäer politisch
geschlossen darzustehen und konventionell
und nuklear gut aufgestellt zu
sein.“ _xD83D__xDC4D_ https://t.co/mFyLnCifUo</t>
  </si>
  <si>
    <t>ata_brussels
Productive Sunday afternoon! After
gaining new insights and ideas
during the panel discussions, it's
time for another group session
to summarise and clarify our draft
policy recommendations to be presented
at tomorrow's NATO Talk conference.
#NATOsFuture #NATOengages #NATOTalk19
https://t.co/6PABU4K1vb</t>
  </si>
  <si>
    <t>atlforum
Productive Sunday afternoon! After
gaining new insights and ideas
during the panel discussions, it's
time for another group session
to summarise and clarify our draft
policy recommendations to be presented
at tomorrow's NATO Talk conference.
#NATOsFuture #NATOengages #NATOTalk19
https://t.co/6PABU4K1vb</t>
  </si>
  <si>
    <t>ukingermany
Spannende Diskussionen gestern
Abend über #NATO aus einer _xD83C__xDDEC__xD83C__xDDE7_
Perspektive mit @DAGATAGermany
&amp;amp; @yata_ger bei #NATOTalk19
#WeAreNATO https://t.co/S4O0TZ9sqt</t>
  </si>
  <si>
    <t>dagatagermany
Mit einem Grußwort von Ekkehard
Brose (@BAKS_Sprecher) und Christian
Schmidt eröffnen wir die #NATOTalk19
Konferenz. Nach #30jahremauerfall
blicken wir zurück auf die Auflösung
der Ostblock und Vorwärts in die
Zukunft der #NATO Fotos: BAKS/Felten
https://t.co/82RUMB5A50</t>
  </si>
  <si>
    <t>hjgiessmann
Today attending the #NATOTalk19.
Interesting times for NATO. Whilst
the German chancellor confirms
its relevance, the French President
calls it braindead. What does it
all mean for the German-French
partnership and for Europe? Let’s
hope for some responses today....</t>
  </si>
  <si>
    <t>borisnannt
Bin schon gespannt! @EmmanuelMacron
hat ja zumindest mit seiner Diagnose
eine kontroverse Diskussionsgrundlage
geschaffen. #NATOTalk19 #wearenato
#NATO #GIDS #Bundeswehr https://t.co/jxbH99zPRy</t>
  </si>
  <si>
    <t xml:space="preserve">emmanuelmacron
</t>
  </si>
  <si>
    <t>kazulenas_tomas
#NATOTalk19 conference has just
started in #Berlin. Currently NATO
is experiencing turbulence, especially
after Macron’s drastic words. Nevertheless,
NATO is the most succesfull aliance
in the history till now and will
be in the future. #WeAreNATO #NATO
https://t.co/clb0LOrWrB</t>
  </si>
  <si>
    <t>friederikedeli1
YATA‘s #NATOsfutureseminar at the
NATO Talk around the Brandenburger
Tor, „NATO at 70 - No Time to Retire“
#NATOTalk19 @DAGATAGermany @yata_ger
https://t.co/8u7TXk5SiJ</t>
  </si>
  <si>
    <t>catmneves
Too late for my #PoliticalAgenda
but still making it count: - Nov
9-11: NATO’s Future Seminar, organized
by @yata_ger; and #NATOTalk19 around
the Brandenburger Tor, in Berlin
_xD83C__xDDE9__xD83C__xDDEA_. As a Human Rights activist,
I am learning about security and
pushing for a human-centered approach.</t>
  </si>
  <si>
    <t>pair_zu
Vor dem #NATOtalk19: Diskussion
mit Studierenden des Club of International
Politics / @zeppelin Uni #Friedrichshafen
- vielen Dank fürs Kommen! @PAIR_ZU
@BSH_Presse Foto: BAKS/Nieke https://t.co/mvKiPg4bPc</t>
  </si>
  <si>
    <t xml:space="preserve">bsh_presse
</t>
  </si>
  <si>
    <t>baks_sprecher
Mit einem Grußwort von Ekkehard
Brose (@BAKS_Sprecher) und Christian
Schmidt eröffnen wir die #NATOTalk19
Konferenz. Nach #30jahremauerfall
blicken wir zurück auf die Auflösung
der Ostblock und Vorwärts in die
Zukunft der #NATO Fotos: BAKS/Felten
https://t.co/82RUMB5A50</t>
  </si>
  <si>
    <t xml:space="preserve">zeppelin
</t>
  </si>
  <si>
    <t>schneiderkarwhv
Mit einem Grußwort von Ekkehard
Brose (@BAKS_Sprecher) und Christian
Schmidt eröffnen wir die #NATOTalk19
Konferenz. Nach #30jahremauerfall
blicken wir zurück auf die Auflösung
der Ostblock und Vorwärts in die
Zukunft der #NATO Fotos: BAKS/Felten
https://t.co/82RUMB5A50</t>
  </si>
  <si>
    <t>donatariedel
Parl. Staatssekretär Thomas Silberhorn
bei #NATOTalk19: Harsche Worte
von #Macron haben geschafft, was
uns vorher nicht gelungen ist:
dass endlich in Deutschland über
strategische #Sicherheitsinteressen
diskutiert wird. #Hirntod @AKK
@handelsblatt</t>
  </si>
  <si>
    <t xml:space="preserve">handelsblatt
</t>
  </si>
  <si>
    <t xml:space="preserve">akk
</t>
  </si>
  <si>
    <t>marceldirsus
Looking forward to learning a thing
or two from some very smart people
today #natotalk19 https://t.co/UU6Zkk9lOd</t>
  </si>
  <si>
    <t>krue_martin
Looking forward to learning a thing
or two from some very smart people
today #natotalk19 https://t.co/UU6Zkk9lOd</t>
  </si>
  <si>
    <t>rkiesewetter
.@ClaudMajor beim #NATOTalk19:
„Statt im tagespolitischen Klein-Klein
zu verharren, müssen wir uns fragen,
was wir heute tun müssen, um in
10-15 Jahren als Europäer politisch
geschlossen darzustehen und konventionell
und nuklear gut aufgestellt zu
sein.“ _xD83D__xDC4D_ https://t.co/mFyLnCifUo</t>
  </si>
  <si>
    <t>ischinger
#NATOTALK19 : the debate in Berlin
about security and defense is picking
up speed. My concerns: what kind
of crisis of NATO? The relationship
between NATO and EU, and reforming
the German Federal Security Council
(BSR) @MunSecConf #NATO</t>
  </si>
  <si>
    <t xml:space="preserve">munsecconf
</t>
  </si>
  <si>
    <t>jana_puglierin
.@ClaudMajor beim #NATOTalk19:
„Statt im tagespolitischen Klein-Klein
zu verharren, müssen wir uns fragen,
was wir heute tun müssen, um in
10-15 Jahren als Europäer politisch
geschlossen darzustehen und konventionell
und nuklear gut aufgestellt zu
sein.“ _xD83D__xDC4D_ https://t.co/mFyLnCifUo</t>
  </si>
  <si>
    <t xml:space="preserve">claudmajor
</t>
  </si>
  <si>
    <t>chicadeldosel
.@ClaudMajor beim #NATOTalk19:
„Statt im tagespolitischen Klein-Klein
zu verharren, müssen wir uns fragen,
was wir heute tun müssen, um in
10-15 Jahren als Europäer politisch
geschlossen darzustehen und konventionell
und nuklear gut aufgestellt zu
sein.“ _xD83D__xDC4D_ https://t.co/mFyLnCifUo</t>
  </si>
  <si>
    <t>veronikafucela
How should #NATO react on changing
communication via #socialmedia?
Great panel w/ @linda_curika @TabWilke
@_LSimon @Alex_Schroeder at @boell_stiftung,
organized by @yata_ger #natotalk19
#natosfuture #wearenato https://t.co/shxwoqiJtP</t>
  </si>
  <si>
    <t xml:space="preserve">boell_stiftung
</t>
  </si>
  <si>
    <t>alex_schroeder
Sunday evening, still going strong!
After some intense brainstorming
and lively discussions our groups
have ultimately developed a number
of policy recommendations. These
will not only be displayed at the
NATO Talk conference but also be
send to NATO PDD #NATOsFuture #NATOTalk19
https://t.co/XgF1f7fE1X</t>
  </si>
  <si>
    <t xml:space="preserve">_lsimon
</t>
  </si>
  <si>
    <t>tabwilke
How should #NATO react on changing
communication via #socialmedia?
Great panel w/ @linda_curika @TabWilke
@_LSimon @Alex_Schroeder at @boell_stiftung,
organized by @yata_ger #natotalk19
#natosfuture #wearenato https://t.co/shxwoqiJtP</t>
  </si>
  <si>
    <t xml:space="preserve">linda_curika
</t>
  </si>
  <si>
    <t xml:space="preserve">nato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</si>
  <si>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</si>
  <si>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</si>
  <si>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</si>
  <si>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</si>
  <si>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</si>
  <si>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</si>
  <si>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</si>
  <si>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</si>
  <si>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</si>
  <si>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</si>
  <si>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</si>
  <si>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</si>
  <si>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</si>
  <si>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</si>
  <si>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</si>
  <si>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</si>
  <si>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</si>
  <si>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</si>
  <si>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</si>
  <si>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</si>
  <si>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</si>
  <si>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</si>
  <si>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Words in Sentiment List#1: Positive</t>
  </si>
  <si>
    <t>Words in Sentiment List#2: Negative</t>
  </si>
  <si>
    <t>Words in Sentiment List#3: (Add your own word list)</t>
  </si>
  <si>
    <t>Non-categorized Words</t>
  </si>
  <si>
    <t>Total Words</t>
  </si>
  <si>
    <t>#natotalk19</t>
  </si>
  <si>
    <t>#natosfuture</t>
  </si>
  <si>
    <t>#nato</t>
  </si>
  <si>
    <t>#wearenato</t>
  </si>
  <si>
    <t>die</t>
  </si>
  <si>
    <t>panel</t>
  </si>
  <si>
    <t>talk</t>
  </si>
  <si>
    <t>conference</t>
  </si>
  <si>
    <t>discussions</t>
  </si>
  <si>
    <t>klein</t>
  </si>
  <si>
    <t>müssen</t>
  </si>
  <si>
    <t>security</t>
  </si>
  <si>
    <t>time</t>
  </si>
  <si>
    <t>german</t>
  </si>
  <si>
    <t>sunday</t>
  </si>
  <si>
    <t>policy</t>
  </si>
  <si>
    <t>recommendations</t>
  </si>
  <si>
    <t>#30jahremauerfall</t>
  </si>
  <si>
    <t>#natoengages</t>
  </si>
  <si>
    <t>changing</t>
  </si>
  <si>
    <t>communication</t>
  </si>
  <si>
    <t>#socialmedia</t>
  </si>
  <si>
    <t>great</t>
  </si>
  <si>
    <t>organized</t>
  </si>
  <si>
    <t>today</t>
  </si>
  <si>
    <t>between</t>
  </si>
  <si>
    <t>sprechen</t>
  </si>
  <si>
    <t>baks</t>
  </si>
  <si>
    <t>react</t>
  </si>
  <si>
    <t>seminar</t>
  </si>
  <si>
    <t>productive</t>
  </si>
  <si>
    <t>afternoon</t>
  </si>
  <si>
    <t>gaining</t>
  </si>
  <si>
    <t>insights</t>
  </si>
  <si>
    <t>ideas</t>
  </si>
  <si>
    <t>during</t>
  </si>
  <si>
    <t>another</t>
  </si>
  <si>
    <t>group</t>
  </si>
  <si>
    <t>session</t>
  </si>
  <si>
    <t>summarise</t>
  </si>
  <si>
    <t>clarify</t>
  </si>
  <si>
    <t>draft</t>
  </si>
  <si>
    <t>presented</t>
  </si>
  <si>
    <t>tomorrow's</t>
  </si>
  <si>
    <t>amp</t>
  </si>
  <si>
    <t>statt</t>
  </si>
  <si>
    <t>tagespolitischen</t>
  </si>
  <si>
    <t>verharren</t>
  </si>
  <si>
    <t>fragen</t>
  </si>
  <si>
    <t>heute</t>
  </si>
  <si>
    <t>10</t>
  </si>
  <si>
    <t>15</t>
  </si>
  <si>
    <t>jahren</t>
  </si>
  <si>
    <t>europäer</t>
  </si>
  <si>
    <t>politisch</t>
  </si>
  <si>
    <t>geschlossen</t>
  </si>
  <si>
    <t>darzustehen</t>
  </si>
  <si>
    <t>konventionell</t>
  </si>
  <si>
    <t>nuklear</t>
  </si>
  <si>
    <t>gut</t>
  </si>
  <si>
    <t>aufgestellt</t>
  </si>
  <si>
    <t>berlin</t>
  </si>
  <si>
    <t>around</t>
  </si>
  <si>
    <t>brandenburger</t>
  </si>
  <si>
    <t>tor</t>
  </si>
  <si>
    <t>former</t>
  </si>
  <si>
    <t>still</t>
  </si>
  <si>
    <t>never</t>
  </si>
  <si>
    <t>take</t>
  </si>
  <si>
    <t>freedom</t>
  </si>
  <si>
    <t>democracy</t>
  </si>
  <si>
    <t>granted</t>
  </si>
  <si>
    <t>#friedlicherevolution</t>
  </si>
  <si>
    <t>#macron</t>
  </si>
  <si>
    <t>#sicherheitsinteressen</t>
  </si>
  <si>
    <t>#hirntod</t>
  </si>
  <si>
    <t>debate</t>
  </si>
  <si>
    <t>defense</t>
  </si>
  <si>
    <t>picking</t>
  </si>
  <si>
    <t>speed</t>
  </si>
  <si>
    <t>concerns</t>
  </si>
  <si>
    <t>kind</t>
  </si>
  <si>
    <t>crisis</t>
  </si>
  <si>
    <t>relationship</t>
  </si>
  <si>
    <t>eu</t>
  </si>
  <si>
    <t>reforming</t>
  </si>
  <si>
    <t>federal</t>
  </si>
  <si>
    <t>council</t>
  </si>
  <si>
    <t>bsr</t>
  </si>
  <si>
    <t>learning</t>
  </si>
  <si>
    <t>grußwort</t>
  </si>
  <si>
    <t>ekkehard</t>
  </si>
  <si>
    <t>brose</t>
  </si>
  <si>
    <t>christian</t>
  </si>
  <si>
    <t>schmidt</t>
  </si>
  <si>
    <t>eröffnen</t>
  </si>
  <si>
    <t>konferenz</t>
  </si>
  <si>
    <t>blicken</t>
  </si>
  <si>
    <t>zurück</t>
  </si>
  <si>
    <t>auflösung</t>
  </si>
  <si>
    <t>ostblock</t>
  </si>
  <si>
    <t>vorwärts</t>
  </si>
  <si>
    <t>zukunft</t>
  </si>
  <si>
    <t>fotos</t>
  </si>
  <si>
    <t>felten</t>
  </si>
  <si>
    <t>70</t>
  </si>
  <si>
    <t>retire</t>
  </si>
  <si>
    <t>evening</t>
  </si>
  <si>
    <t>going</t>
  </si>
  <si>
    <t>strong</t>
  </si>
  <si>
    <t>intense</t>
  </si>
  <si>
    <t>brainstorming</t>
  </si>
  <si>
    <t>lively</t>
  </si>
  <si>
    <t>groups</t>
  </si>
  <si>
    <t>ultimately</t>
  </si>
  <si>
    <t>developed</t>
  </si>
  <si>
    <t>number</t>
  </si>
  <si>
    <t>displayed</t>
  </si>
  <si>
    <t>send</t>
  </si>
  <si>
    <t>pdd</t>
  </si>
  <si>
    <t>participants</t>
  </si>
  <si>
    <t>cross</t>
  </si>
  <si>
    <t>border</t>
  </si>
  <si>
    <t>#east</t>
  </si>
  <si>
    <t>#west</t>
  </si>
  <si>
    <t>#germany</t>
  </si>
  <si>
    <t>everyday</t>
  </si>
  <si>
    <t>venues</t>
  </si>
  <si>
    <t>possible</t>
  </si>
  <si>
    <t>30</t>
  </si>
  <si>
    <t>years</t>
  </si>
  <si>
    <t>ago</t>
  </si>
  <si>
    <t>pleasure</t>
  </si>
  <si>
    <t>live</t>
  </si>
  <si>
    <t>#freedom</t>
  </si>
  <si>
    <t>#berlinwall</t>
  </si>
  <si>
    <t>#mauerfall30</t>
  </si>
  <si>
    <t>frankreichs</t>
  </si>
  <si>
    <t>botschafterin</t>
  </si>
  <si>
    <t>anne</t>
  </si>
  <si>
    <t>marie</t>
  </si>
  <si>
    <t>descotes</t>
  </si>
  <si>
    <t>möchte</t>
  </si>
  <si>
    <t>staaten</t>
  </si>
  <si>
    <t>gipfel</t>
  </si>
  <si>
    <t>london</t>
  </si>
  <si>
    <t>davor</t>
  </si>
  <si>
    <t>#türkei</t>
  </si>
  <si>
    <t>#nordsyrien</t>
  </si>
  <si>
    <t>europas</t>
  </si>
  <si>
    <t>looking</t>
  </si>
  <si>
    <t>forward</t>
  </si>
  <si>
    <t>thing</t>
  </si>
  <si>
    <t>two</t>
  </si>
  <si>
    <t>very</t>
  </si>
  <si>
    <t>smart</t>
  </si>
  <si>
    <t>people</t>
  </si>
  <si>
    <t>diskussion</t>
  </si>
  <si>
    <t>studierenden</t>
  </si>
  <si>
    <t>club</t>
  </si>
  <si>
    <t>international</t>
  </si>
  <si>
    <t>politics</t>
  </si>
  <si>
    <t>uni</t>
  </si>
  <si>
    <t>#friedrichshafen</t>
  </si>
  <si>
    <t>vielen</t>
  </si>
  <si>
    <t>dank</t>
  </si>
  <si>
    <t>fürs</t>
  </si>
  <si>
    <t>kommen</t>
  </si>
  <si>
    <t>foto</t>
  </si>
  <si>
    <t>nieke</t>
  </si>
  <si>
    <t>future</t>
  </si>
  <si>
    <t>human</t>
  </si>
  <si>
    <t>french</t>
  </si>
  <si>
    <t>Count</t>
  </si>
  <si>
    <t>Salience</t>
  </si>
  <si>
    <t>(Entire graph)</t>
  </si>
  <si>
    <t>Word on Sentiment List #1: Positive</t>
  </si>
  <si>
    <t>Word on Sentiment List #2: Negative</t>
  </si>
  <si>
    <t>Word on Sentiment List #3: (Add your own word list)</t>
  </si>
  <si>
    <t>Word 1</t>
  </si>
  <si>
    <t>Word 2</t>
  </si>
  <si>
    <t>Mutual Information</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</si>
  <si>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</si>
  <si>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</si>
  <si>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</si>
  <si>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</si>
  <si>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</si>
  <si>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</si>
  <si>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</si>
  <si>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</si>
  <si>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</si>
  <si>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</si>
  <si>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</si>
  <si>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</si>
  <si>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</si>
  <si>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</si>
  <si>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</si>
  <si>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</si>
  <si>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</si>
  <si>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</si>
  <si>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</si>
  <si>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</si>
  <si>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</si>
  <si>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</si>
  <si>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</si>
  <si>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</si>
  <si>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</si>
  <si>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</si>
  <si>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</si>
  <si>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</si>
  <si>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</si>
  <si>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</si>
  <si>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</si>
  <si>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</si>
  <si>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</si>
  <si>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</si>
  <si>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</si>
  <si>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</si>
  <si>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</si>
  <si>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</si>
  <si>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</si>
  <si>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</si>
  <si>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</si>
  <si>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</si>
  <si>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</si>
  <si>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</si>
  <si>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</si>
  <si>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</si>
  <si>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</si>
  <si>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</si>
  <si>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</si>
  <si>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</si>
  <si>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</si>
  <si>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</si>
  <si>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</si>
  <si>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</si>
  <si>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</si>
  <si>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</si>
  <si>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</si>
  <si>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</si>
  <si>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</si>
  <si>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</si>
  <si>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</si>
  <si>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</si>
  <si>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</si>
  <si>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</si>
  <si>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</si>
  <si>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</si>
  <si>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</si>
  <si>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</si>
  <si>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</si>
  <si>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</si>
  <si>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https://twitter.com/jensstoltenberg/status/1192042554977599488 https://twitter.com/nato/status/1192359568690561024 https://twitter.com/yata_ger/status/1193655856178577411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</si>
  <si>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</si>
  <si>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</si>
  <si>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</si>
  <si>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</si>
  <si>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</si>
  <si>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</si>
  <si>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</si>
  <si>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</si>
  <si>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</si>
  <si>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</si>
  <si>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</si>
  <si>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natosfuture</t>
  </si>
  <si>
    <t>wearenato</t>
  </si>
  <si>
    <t>socialmedia</t>
  </si>
  <si>
    <t>30jahremauerfall</t>
  </si>
  <si>
    <t>friedlicherevolution</t>
  </si>
  <si>
    <t>macron</t>
  </si>
  <si>
    <t>natoengages</t>
  </si>
  <si>
    <t>east</t>
  </si>
  <si>
    <t>Top Hashtags in Tweet in G1</t>
  </si>
  <si>
    <t>west</t>
  </si>
  <si>
    <t>germany</t>
  </si>
  <si>
    <t>Top Hashtags in Tweet in G2</t>
  </si>
  <si>
    <t>Top Hashtags in Tweet in G3</t>
  </si>
  <si>
    <t>Top Hashtags in Tweet in G4</t>
  </si>
  <si>
    <t>friedrichshafen</t>
  </si>
  <si>
    <t>Top Hashtags in Tweet in G5</t>
  </si>
  <si>
    <t>sicherheitsinteressen</t>
  </si>
  <si>
    <t>hirntod</t>
  </si>
  <si>
    <t>türkei</t>
  </si>
  <si>
    <t>nordsyrien</t>
  </si>
  <si>
    <t>Top Hashtags in Tweet in G6</t>
  </si>
  <si>
    <t>Top Hashtags in Tweet in G7</t>
  </si>
  <si>
    <t>gids</t>
  </si>
  <si>
    <t>bundeswehr</t>
  </si>
  <si>
    <t>Top Hashtags in Tweet in G8</t>
  </si>
  <si>
    <t>Top Hashtags in Tweet</t>
  </si>
  <si>
    <t>natotalk19 natosfuture wearenato nato 30jahremauerfall natoengages friedlicherevolution east west germany</t>
  </si>
  <si>
    <t>socialmedia natosfuture nato wearenato natotalk19 30jahremauerfall friedlicherevolution east west germany</t>
  </si>
  <si>
    <t>natotalk19 nato macron</t>
  </si>
  <si>
    <t>natotalk19 macron sicherheitsinteressen hirntod nato türkei nordsyrien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</si>
  <si>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</si>
  <si>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</si>
  <si>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</si>
  <si>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</si>
  <si>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</si>
  <si>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</si>
  <si>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</si>
  <si>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</si>
  <si>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</si>
  <si>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</si>
  <si>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#natotalk19 nato #natosfuture #wearenato talk conference #nato die time discussions</t>
  </si>
  <si>
    <t>#natotalk19 #natosfuture #wearenato #socialmedia great panel _lsimon yata_ger #nato react</t>
  </si>
  <si>
    <t>#natotalk19 klein müssen security nato #nato claudmajor statt tagespolitischen verharren</t>
  </si>
  <si>
    <t>#natotalk19 baks die diskussion studierenden club international politics zeppelin uni</t>
  </si>
  <si>
    <t>#natotalk19 #macron #sicherheitsinteressen #hirntod sprechen</t>
  </si>
  <si>
    <t>looking forward learning thing two very smart people today #natotalk19</t>
  </si>
  <si>
    <t>today german french</t>
  </si>
  <si>
    <t>Top Word Pairs in Tweet in Entire Graph</t>
  </si>
  <si>
    <t>nato,talk</t>
  </si>
  <si>
    <t>yata_ger,#natotalk19</t>
  </si>
  <si>
    <t>#natotalk19,#natosfuture</t>
  </si>
  <si>
    <t>policy,recommendations</t>
  </si>
  <si>
    <t>talk,conference</t>
  </si>
  <si>
    <t>#natosfuture,#natoengages</t>
  </si>
  <si>
    <t>#natoengages,#natotalk19</t>
  </si>
  <si>
    <t>changing,communication</t>
  </si>
  <si>
    <t>organized,yata_ger</t>
  </si>
  <si>
    <t>#nato,react</t>
  </si>
  <si>
    <t>Top Word Pairs in Tweet in G1</t>
  </si>
  <si>
    <t>around,brandenburger</t>
  </si>
  <si>
    <t>brandenburger,tor</t>
  </si>
  <si>
    <t>productive,sunday</t>
  </si>
  <si>
    <t>Top Word Pairs in Tweet in G2</t>
  </si>
  <si>
    <t>react,changing</t>
  </si>
  <si>
    <t>communication,#socialmedia</t>
  </si>
  <si>
    <t>#socialmedia,great</t>
  </si>
  <si>
    <t>great,panel</t>
  </si>
  <si>
    <t>panel,linda_curika</t>
  </si>
  <si>
    <t>linda_curika,tabwilke</t>
  </si>
  <si>
    <t>tabwilke,_lsimon</t>
  </si>
  <si>
    <t>Top Word Pairs in Tweet in G3</t>
  </si>
  <si>
    <t>claudmajor,#natotalk19</t>
  </si>
  <si>
    <t>#natotalk19,statt</t>
  </si>
  <si>
    <t>statt,tagespolitischen</t>
  </si>
  <si>
    <t>tagespolitischen,klein</t>
  </si>
  <si>
    <t>klein,klein</t>
  </si>
  <si>
    <t>klein,verharren</t>
  </si>
  <si>
    <t>verharren,müssen</t>
  </si>
  <si>
    <t>müssen,fragen</t>
  </si>
  <si>
    <t>fragen,heute</t>
  </si>
  <si>
    <t>heute,müssen</t>
  </si>
  <si>
    <t>Top Word Pairs in Tweet in G4</t>
  </si>
  <si>
    <t>#natotalk19,diskussion</t>
  </si>
  <si>
    <t>diskussion,studierenden</t>
  </si>
  <si>
    <t>studierenden,club</t>
  </si>
  <si>
    <t>club,international</t>
  </si>
  <si>
    <t>international,politics</t>
  </si>
  <si>
    <t>politics,zeppelin</t>
  </si>
  <si>
    <t>zeppelin,uni</t>
  </si>
  <si>
    <t>uni,#friedrichshafen</t>
  </si>
  <si>
    <t>#friedrichshafen,vielen</t>
  </si>
  <si>
    <t>vielen,dank</t>
  </si>
  <si>
    <t>Top Word Pairs in Tweet in G5</t>
  </si>
  <si>
    <t>Top Word Pairs in Tweet in G6</t>
  </si>
  <si>
    <t>looking,forward</t>
  </si>
  <si>
    <t>forward,learning</t>
  </si>
  <si>
    <t>learning,thing</t>
  </si>
  <si>
    <t>thing,two</t>
  </si>
  <si>
    <t>two,very</t>
  </si>
  <si>
    <t>very,smart</t>
  </si>
  <si>
    <t>smart,people</t>
  </si>
  <si>
    <t>people,today</t>
  </si>
  <si>
    <t>today,#natotalk19</t>
  </si>
  <si>
    <t>Top Word Pairs in Tweet in G7</t>
  </si>
  <si>
    <t>Top Word Pairs in Tweet in G8</t>
  </si>
  <si>
    <t>Top Word Pairs in Tweet</t>
  </si>
  <si>
    <t>nato,talk  #natosfuture,#natoengages  #natoengages,#natotalk19  policy,recommendations  talk,conference  yata_ger,#natotalk19  around,brandenburger  brandenburger,tor  #natotalk19,#natosfuture  productive,sunday</t>
  </si>
  <si>
    <t>#natotalk19,#natosfuture  #nato,react  react,changing  changing,communication  communication,#socialmedia  #socialmedia,great  great,panel  panel,linda_curika  linda_curika,tabwilke  tabwilke,_lsimon</t>
  </si>
  <si>
    <t>claudmajor,#natotalk19  #natotalk19,statt  statt,tagespolitischen  tagespolitischen,klein  klein,klein  klein,verharren  verharren,müssen  müssen,fragen  fragen,heute  heute,müssen</t>
  </si>
  <si>
    <t>#natotalk19,diskussion  diskussion,studierenden  studierenden,club  club,international  international,politics  politics,zeppelin  zeppelin,uni  uni,#friedrichshafen  #friedrichshafen,vielen  vielen,dank</t>
  </si>
  <si>
    <t>looking,forward  forward,learning  learning,thing  thing,two  two,very  very,smart  smart,people  people,today  today,#natotalk19</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</si>
  <si>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</si>
  <si>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</si>
  <si>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</si>
  <si>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</si>
  <si>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</si>
  <si>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</si>
  <si>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</si>
  <si>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</si>
  <si>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</si>
  <si>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</si>
  <si>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</si>
  <si>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</si>
  <si>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</si>
  <si>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</si>
  <si>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</si>
  <si>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</si>
  <si>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</si>
  <si>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</si>
  <si>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</si>
  <si>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</si>
  <si>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yata_ger dagatagermany baks_sprecher nato claudmajor linda_curika tabwilke _lsimon alex_schroeder boell_stiftung</t>
  </si>
  <si>
    <t>_lsimon yata_ger linda_curika tabwilke alex_schroeder boell_stiftung dagatagermany</t>
  </si>
  <si>
    <t>claudmajor munsecconf</t>
  </si>
  <si>
    <t>zeppelin pair_zu bsh_presse baks_sprecher</t>
  </si>
  <si>
    <t>akk handelsblatt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</si>
  <si>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</si>
  <si>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</si>
  <si>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</si>
  <si>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</si>
  <si>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</si>
  <si>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</si>
  <si>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</si>
  <si>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</si>
  <si>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</si>
  <si>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</si>
  <si>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sageintl66 schneiderkarwhv ukingermany nato ata_brussels atlforum yata_ger catmneves kazulenas_tomas dagatagermany</t>
  </si>
  <si>
    <t>boell_stiftung alex_schroeder tabwilke _lsimon veronikafucela linda_curika</t>
  </si>
  <si>
    <t>rkiesewetter munsecconf claudmajor ischinger chicadeldosel jana_puglierin</t>
  </si>
  <si>
    <t>pair_zu zeppelin baks_sprecher bsh_presse</t>
  </si>
  <si>
    <t>handelsblatt akk donatariedel</t>
  </si>
  <si>
    <t>marceldirsus krue_martin</t>
  </si>
  <si>
    <t>emmanuelmacron borisnannt</t>
  </si>
  <si>
    <t>URLs in Tweet by Count</t>
  </si>
  <si>
    <t>https://twitter.com/nato/status/1192359568690561024 https://twitter.com/jensstoltenberg/status/1192042554977599488</t>
  </si>
  <si>
    <t>URLs in Tweet by Salience</t>
  </si>
  <si>
    <t>Domains in Tweet by Count</t>
  </si>
  <si>
    <t>Domains in Tweet by Salience</t>
  </si>
  <si>
    <t>Hashtags in Tweet by Count</t>
  </si>
  <si>
    <t>natotalk19 natosfuture natoengages wearenato nato socialmedia east west germany freedom</t>
  </si>
  <si>
    <t>natotalk19 wearenato nato berlin natosfuture</t>
  </si>
  <si>
    <t>natosfuture socialmedia wearenato natotalk19 nato booneandbane securitypolicy willybrandt strongertogether east</t>
  </si>
  <si>
    <t>Hashtags in Tweet by Salience</t>
  </si>
  <si>
    <t>natoengages wearenato nato socialmedia east west germany freedom berlinwall mauerfall30</t>
  </si>
  <si>
    <t>berlin natosfuture natotalk19 wearenato nato</t>
  </si>
  <si>
    <t>friedrichshafen natotalk19</t>
  </si>
  <si>
    <t>nato türkei nordsyrien natotalk19 macron sicherheitsinteressen hirntod</t>
  </si>
  <si>
    <t>macron nato natotalk19</t>
  </si>
  <si>
    <t>socialmedia wearenato natotalk19 nato booneandbane securitypolicy willybrandt strongertogether east west</t>
  </si>
  <si>
    <t>Top Words in Tweet by Count</t>
  </si>
  <si>
    <t>never take freedom amp democracy granted #30jahremauerfall #wearenato #friedlicherevolution #natosfuture</t>
  </si>
  <si>
    <t>nato #natosfuture talk conference #wearenato discussions time #natoengages panel klein</t>
  </si>
  <si>
    <t>productive sunday afternoon gaining insights ideas during panel discussions time</t>
  </si>
  <si>
    <t>spannende diskussionen gestern abend #nato perspektive dagatagermany amp yata_ger #wearenato</t>
  </si>
  <si>
    <t>die grußwort ekkehard brose baks_sprecher christian schmidt eröffnen konferenz #30jahremauerfall</t>
  </si>
  <si>
    <t>today german french attending interesting times nato whilst chancellor confirms</t>
  </si>
  <si>
    <t>gespannt emmanuelmacron ja zumindest seiner diagnose kontroverse diskussionsgrundlage geschaffen #wearenato</t>
  </si>
  <si>
    <t>nato #wearenato #nato conference started #berlin currently experiencing turbulence especially</t>
  </si>
  <si>
    <t>nato yata #natosfutureseminar talk around brandenburger tor 70 time retire</t>
  </si>
  <si>
    <t>human late #politicalagenda still making count nov 11 nato future</t>
  </si>
  <si>
    <t>diskussion studierenden club international politics zeppelin uni #friedrichshafen vielen dank</t>
  </si>
  <si>
    <t>die baks diskussion studierenden club international politics zeppelin uni #friedrichshafen</t>
  </si>
  <si>
    <t>#macron #sicherheitsinteressen #hirntod sprechen parl staatssekretär thomas silberhorn harsche worte</t>
  </si>
  <si>
    <t>looking forward learning thing two very smart people today</t>
  </si>
  <si>
    <t>klein müssen security nato claudmajor statt tagespolitischen verharren fragen heute</t>
  </si>
  <si>
    <t>security nato debate berlin defense picking speed concerns kind crisis</t>
  </si>
  <si>
    <t>klein müssen claudmajor statt tagespolitischen verharren fragen heute 10 15</t>
  </si>
  <si>
    <t>sprechen klein müssen #nato security nato claudmajor statt tagespolitischen verharren</t>
  </si>
  <si>
    <t>#nato react changing communication #socialmedia great panel linda_curika tabwilke _lsimon</t>
  </si>
  <si>
    <t>#natosfuture #wearenato discussions nato #socialmedia great panel _lsimon yata_ger seminar</t>
  </si>
  <si>
    <t>Top Words in Tweet by Salience</t>
  </si>
  <si>
    <t>nato klein müssen talk conference #wearenato discussions time #natoengages panel</t>
  </si>
  <si>
    <t>nato conference started #berlin currently experiencing turbulence especially macron drastic</t>
  </si>
  <si>
    <t>die diskussion studierenden club international politics zeppelin uni #friedrichshafen vielen</t>
  </si>
  <si>
    <t>sprechen parl staatssekretär thomas silberhorn harsche worte geschafft vorher gelungen</t>
  </si>
  <si>
    <t>klein müssen security nato sprechen #nato claudmajor statt tagespolitischen verharren</t>
  </si>
  <si>
    <t>nato #socialmedia great panel _lsimon yata_ger seminar former sunday policy</t>
  </si>
  <si>
    <t>Top Word Pairs in Tweet by Count</t>
  </si>
  <si>
    <t>never,take  take,freedom  freedom,amp  amp,democracy  democracy,granted  granted,#30jahremauerfall  #30jahremauerfall,#wearenato  #wearenato,#friedlicherevolution  #friedlicherevolution,#natotalk19  #natotalk19,#natosfuture</t>
  </si>
  <si>
    <t>nato,talk  #natosfuture,#natoengages  #natoengages,#natotalk19  #natotalk19,#natosfuture  policy,recommendations  talk,conference  welcome,nato  talk,around  around,brandenburger  brandenburger,tor</t>
  </si>
  <si>
    <t>productive,sunday  sunday,afternoon  afternoon,gaining  gaining,insights  insights,ideas  ideas,during  during,panel  panel,discussions  discussions,time  time,another</t>
  </si>
  <si>
    <t>spannende,diskussionen  diskussionen,gestern  gestern,abend  abend,#nato  #nato,perspektive  perspektive,dagatagermany  dagatagermany,amp  amp,yata_ger  yata_ger,#natotalk19  #natotalk19,#wearenato</t>
  </si>
  <si>
    <t>grußwort,ekkehard  ekkehard,brose  brose,baks_sprecher  baks_sprecher,christian  christian,schmidt  schmidt,eröffnen  eröffnen,die  die,#natotalk19  #natotalk19,konferenz  konferenz,#30jahremauerfall</t>
  </si>
  <si>
    <t>today,attending  attending,#natotalk19  #natotalk19,interesting  interesting,times  times,nato  nato,whilst  whilst,german  german,chancellor  chancellor,confirms  confirms,relevance</t>
  </si>
  <si>
    <t>gespannt,emmanuelmacron  emmanuelmacron,ja  ja,zumindest  zumindest,seiner  seiner,diagnose  diagnose,kontroverse  kontroverse,diskussionsgrundlage  diskussionsgrundlage,geschaffen  geschaffen,#natotalk19  #natotalk19,#wearenato</t>
  </si>
  <si>
    <t>#natotalk19,conference  conference,started  started,#berlin  #berlin,currently  currently,nato  nato,experiencing  experiencing,turbulence  turbulence,especially  especially,macron  macron,drastic</t>
  </si>
  <si>
    <t>yata,#natosfutureseminar  #natosfutureseminar,nato  nato,talk  talk,around  around,brandenburger  brandenburger,tor  tor,nato  nato,70  70,time  time,retire</t>
  </si>
  <si>
    <t>late,#politicalagenda  #politicalagenda,still  still,making  making,count  count,nov  nov,11  11,nato  nato,future  future,seminar  seminar,organized</t>
  </si>
  <si>
    <t>parl,staatssekretär  staatssekretär,thomas  thomas,silberhorn  silberhorn,#natotalk19  #natotalk19,harsche  harsche,worte  worte,#macron  #macron,geschafft  geschafft,vorher  vorher,gelungen</t>
  </si>
  <si>
    <t>#natotalk19,debate  debate,berlin  berlin,security  security,defense  defense,picking  picking,speed  speed,concerns  concerns,kind  kind,crisis  crisis,nato</t>
  </si>
  <si>
    <t>#nato,react  react,changing  changing,communication  communication,#socialmedia  #socialmedia,great  great,panel  panel,linda_curika  linda_curika,tabwilke  tabwilke,_lsimon  _lsimon,alex_schroeder</t>
  </si>
  <si>
    <t>#natotalk19,#natosfuture  #natosfuture,seminar  policy,recommendations  nato,talk  talk,conference  #nato,react  react,changing  changing,communication  communication,#socialmedia  #socialmedia,great</t>
  </si>
  <si>
    <t>Top Word Pairs in Tweet by Salience</t>
  </si>
  <si>
    <t>Count of Relationship Date (UTC)</t>
  </si>
  <si>
    <t>Row Labels</t>
  </si>
  <si>
    <t>Grand Total</t>
  </si>
  <si>
    <t>2019</t>
  </si>
  <si>
    <t>Nov</t>
  </si>
  <si>
    <t>6-Nov</t>
  </si>
  <si>
    <t>7-Nov</t>
  </si>
  <si>
    <t>9-Nov</t>
  </si>
  <si>
    <t>10-Nov</t>
  </si>
  <si>
    <t>11-Nov</t>
  </si>
  <si>
    <t>192, 192, 192</t>
  </si>
  <si>
    <t>Red</t>
  </si>
  <si>
    <t>G1: natotalk19 natosfuture wearenato nato 30jahremauerfall natoengages friedlicherevolution east west germany</t>
  </si>
  <si>
    <t>G2: socialmedia natosfuture nato wearenato natotalk19 30jahremauerfall friedlicherevolution east west germany</t>
  </si>
  <si>
    <t>G3: natotalk19 nato macron</t>
  </si>
  <si>
    <t>G4: natotalk19 friedrichshafen</t>
  </si>
  <si>
    <t>G5: natotalk19 macron sicherheitsinteressen hirntod nato türkei nordsyrien</t>
  </si>
  <si>
    <t>G6: natotalk19</t>
  </si>
  <si>
    <t>G7: natotalk19 wearenato nato gids bundeswehr</t>
  </si>
  <si>
    <t>G8: natotalk19</t>
  </si>
  <si>
    <t>Edge Weight▓1▓2▓0▓True▓Silver▓Red▓▓Edge Weight▓1▓2▓0▓3▓10▓False▓Edge Weight▓1▓2▓0▓30▓10▓False▓▓0▓0▓0▓True▓Black▓Black▓▓In-Degree▓0▓4▓0▓50▓800▓False▓▓0▓0▓0▓0▓0▓False▓▓0▓0▓0▓0▓0▓False▓▓0▓0▓0▓0▓0▓False</t>
  </si>
  <si>
    <t>GraphSource░TwitterSearch▓GraphTerm░#Natotalk19▓ImportDescription░The graph represents a network of 35 Twitter users whose recent tweets contained "#Natotalk19", or who were replied to or mentioned in those tweets, taken from a data set limited to a maximum of 10,000 tweets.  The network was obtained from Twitter on Monday, 11 November 2019 at 10:01 UTC.
The tweets in the network were tweeted over the 4-day, 13-hour, 0-minute period from Wednesday, 06 November 2019 at 20:49 UTC to Monday, 11 November 2019 at 09:49 UTC.
There is an edge for each "replies-to" relationship in a tweet, an edge for each "mentions" relationship in a tweet, and a self-loop edge for each tweet that is not a "replies-to" or "mentions".▓ImportSuggestedTitle░#Natotalk19 Twitter NodeXL SNA Map and Report for Monday, 11 November 2019 at 10:01 UTC▓ImportSuggestedFileNameNoExtension░2019-11-11 10-01-36 NodeXL Twitter Search #Natotalk19▓GroupingDescription░The graph's vertices were grouped by cluster using the Clauset-Newman-Moore cluster algorithm.▓LayoutAlgorithm░The graph was laid out using the Harel-Koren Fast Multiscale layout algorithm.▓GraphDirectedness░The graph is directed.</t>
  </si>
  <si>
    <t>TwitterSearch</t>
  </si>
  <si>
    <t>#Natotalk19</t>
  </si>
  <si>
    <t>The graph represents a network of 35 Twitter users whose recent tweets contained "#Natotalk19", or who were replied to or mentioned in those tweets, taken from a data set limited to a maximum of 10,000 tweets.  The network was obtained from Twitter on Monday, 11 November 2019 at 10:01 UTC.
The tweets in the network were tweeted over the 4-day, 13-hour, 0-minute period from Wednesday, 06 November 2019 at 20:49 UTC to Monday, 11 November 2019 at 09:49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</si>
  <si>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</si>
  <si>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</si>
  <si>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https://nodexlgraphgallery.org/Pages/Graph.aspx?graphID=216049</t>
  </si>
  <si>
    <t>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&lt;value&gt;C:\Users\Space Lab\Desktop&lt;/value&gt;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t>
  </si>
  <si>
    <t>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10 Image Disk&lt;/value&gt;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10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t>
  </si>
  <si>
    <t>value&gt;
      &lt;/setting&gt;
      &lt;setting name="AutoSelect" serializeAs="String"&gt;
        &lt;value&gt;True&lt;/value&gt;
      &lt;/setting&gt;
      &lt;setting name="LabelUserSettings" serializeAs="String"&gt;
        &lt;value&gt;Microsoft Sans Serif, 27.75pt White BottomCenter 40 2147483647 Black True 550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</si>
</sst>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7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1"/>
      <tableStyleElement type="headerRow" dxfId="470"/>
    </tableStyle>
    <tableStyle name="NodeXL Table" pivot="0" count="1">
      <tableStyleElement type="headerRow" dxfId="4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2468649"/>
        <c:axId val="46673522"/>
      </c:barChart>
      <c:catAx>
        <c:axId val="424686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673522"/>
        <c:crosses val="autoZero"/>
        <c:auto val="1"/>
        <c:lblOffset val="100"/>
        <c:noMultiLvlLbl val="0"/>
      </c:catAx>
      <c:valAx>
        <c:axId val="46673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68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#Natotalk19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5"/>
                <c:pt idx="0">
                  <c:v>6-Nov
Nov
2019</c:v>
                </c:pt>
                <c:pt idx="1">
                  <c:v>7-Nov</c:v>
                </c:pt>
                <c:pt idx="2">
                  <c:v>9-Nov</c:v>
                </c:pt>
                <c:pt idx="3">
                  <c:v>10-Nov</c:v>
                </c:pt>
                <c:pt idx="4">
                  <c:v>11-Nov</c:v>
                </c:pt>
              </c:strCache>
            </c:strRef>
          </c:cat>
          <c:val>
            <c:numRef>
              <c:f>'Time Series'!$B$26:$B$33</c:f>
              <c:numCache>
                <c:formatCode>General</c:formatCode>
                <c:ptCount val="5"/>
                <c:pt idx="0">
                  <c:v>1</c:v>
                </c:pt>
                <c:pt idx="1">
                  <c:v>2</c:v>
                </c:pt>
                <c:pt idx="2">
                  <c:v>1</c:v>
                </c:pt>
                <c:pt idx="3">
                  <c:v>14</c:v>
                </c:pt>
                <c:pt idx="4">
                  <c:v>24</c:v>
                </c:pt>
              </c:numCache>
            </c:numRef>
          </c:val>
        </c:ser>
        <c:axId val="28648787"/>
        <c:axId val="56512492"/>
      </c:barChart>
      <c:catAx>
        <c:axId val="28648787"/>
        <c:scaling>
          <c:orientation val="minMax"/>
        </c:scaling>
        <c:axPos val="b"/>
        <c:delete val="0"/>
        <c:numFmt formatCode="General" sourceLinked="1"/>
        <c:majorTickMark val="out"/>
        <c:minorTickMark val="none"/>
        <c:tickLblPos val="nextTo"/>
        <c:crossAx val="56512492"/>
        <c:crosses val="autoZero"/>
        <c:auto val="1"/>
        <c:lblOffset val="100"/>
        <c:noMultiLvlLbl val="0"/>
      </c:catAx>
      <c:valAx>
        <c:axId val="56512492"/>
        <c:scaling>
          <c:orientation val="minMax"/>
        </c:scaling>
        <c:axPos val="l"/>
        <c:majorGridlines/>
        <c:delete val="0"/>
        <c:numFmt formatCode="General" sourceLinked="1"/>
        <c:majorTickMark val="out"/>
        <c:minorTickMark val="none"/>
        <c:tickLblPos val="nextTo"/>
        <c:crossAx val="286487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7408515"/>
        <c:axId val="22458908"/>
      </c:barChart>
      <c:catAx>
        <c:axId val="174085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458908"/>
        <c:crosses val="autoZero"/>
        <c:auto val="1"/>
        <c:lblOffset val="100"/>
        <c:noMultiLvlLbl val="0"/>
      </c:catAx>
      <c:valAx>
        <c:axId val="22458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085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803581"/>
        <c:axId val="7232230"/>
      </c:barChart>
      <c:catAx>
        <c:axId val="8035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232230"/>
        <c:crosses val="autoZero"/>
        <c:auto val="1"/>
        <c:lblOffset val="100"/>
        <c:noMultiLvlLbl val="0"/>
      </c:catAx>
      <c:valAx>
        <c:axId val="7232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3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5090071"/>
        <c:axId val="48939728"/>
      </c:barChart>
      <c:catAx>
        <c:axId val="650900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939728"/>
        <c:crosses val="autoZero"/>
        <c:auto val="1"/>
        <c:lblOffset val="100"/>
        <c:noMultiLvlLbl val="0"/>
      </c:catAx>
      <c:valAx>
        <c:axId val="48939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90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7804369"/>
        <c:axId val="4695002"/>
      </c:barChart>
      <c:catAx>
        <c:axId val="378043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95002"/>
        <c:crosses val="autoZero"/>
        <c:auto val="1"/>
        <c:lblOffset val="100"/>
        <c:noMultiLvlLbl val="0"/>
      </c:catAx>
      <c:valAx>
        <c:axId val="4695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04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2255019"/>
        <c:axId val="44750852"/>
      </c:barChart>
      <c:catAx>
        <c:axId val="422550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750852"/>
        <c:crosses val="autoZero"/>
        <c:auto val="1"/>
        <c:lblOffset val="100"/>
        <c:noMultiLvlLbl val="0"/>
      </c:catAx>
      <c:valAx>
        <c:axId val="44750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55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04485"/>
        <c:axId val="940366"/>
      </c:barChart>
      <c:catAx>
        <c:axId val="1044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40366"/>
        <c:crosses val="autoZero"/>
        <c:auto val="1"/>
        <c:lblOffset val="100"/>
        <c:noMultiLvlLbl val="0"/>
      </c:catAx>
      <c:valAx>
        <c:axId val="940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8463295"/>
        <c:axId val="9060792"/>
      </c:barChart>
      <c:catAx>
        <c:axId val="84632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060792"/>
        <c:crosses val="autoZero"/>
        <c:auto val="1"/>
        <c:lblOffset val="100"/>
        <c:noMultiLvlLbl val="0"/>
      </c:catAx>
      <c:valAx>
        <c:axId val="9060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63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4438265"/>
        <c:axId val="62835522"/>
      </c:barChart>
      <c:catAx>
        <c:axId val="14438265"/>
        <c:scaling>
          <c:orientation val="minMax"/>
        </c:scaling>
        <c:axPos val="b"/>
        <c:delete val="1"/>
        <c:majorTickMark val="out"/>
        <c:minorTickMark val="none"/>
        <c:tickLblPos val="none"/>
        <c:crossAx val="62835522"/>
        <c:crosses val="autoZero"/>
        <c:auto val="1"/>
        <c:lblOffset val="100"/>
        <c:noMultiLvlLbl val="0"/>
      </c:catAx>
      <c:valAx>
        <c:axId val="62835522"/>
        <c:scaling>
          <c:orientation val="minMax"/>
        </c:scaling>
        <c:axPos val="l"/>
        <c:delete val="1"/>
        <c:majorTickMark val="out"/>
        <c:minorTickMark val="none"/>
        <c:tickLblPos val="none"/>
        <c:crossAx val="144382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5344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8011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20669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23317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5993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8660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33985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31308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 refreshedBy="Space Lab" refreshedVersion="6">
  <cacheSource type="worksheet">
    <worksheetSource ref="A2:BN44"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42">
        <d v="2019-11-07T02:17:03.000"/>
        <d v="2019-11-10T23:15:52.000"/>
        <d v="2019-11-11T07:59:55.000"/>
        <d v="2019-11-11T08:06:30.000"/>
        <d v="2019-11-11T08:35:54.000"/>
        <d v="2019-11-11T08:45:54.000"/>
        <d v="2019-11-10T12:42:09.000"/>
        <d v="2019-11-11T08:51:24.000"/>
        <d v="2019-11-11T08:59:37.000"/>
        <d v="2019-11-11T09:08:55.000"/>
        <d v="2019-11-10T17:47:34.000"/>
        <d v="2019-11-10T17:32:02.000"/>
        <d v="2019-11-11T09:40:23.000"/>
        <d v="2019-11-11T09:45:28.000"/>
        <d v="2019-11-11T08:33:43.000"/>
        <d v="2019-11-11T09:46:22.000"/>
        <d v="2019-11-11T09:00:12.000"/>
        <d v="2019-11-11T09:48:00.000"/>
        <d v="2019-11-11T08:57:42.000"/>
        <d v="2019-11-11T09:06:24.000"/>
        <d v="2019-11-11T09:39:01.000"/>
        <d v="2019-11-11T09:42:07.000"/>
        <d v="2019-11-11T09:25:50.000"/>
        <d v="2019-11-11T09:48:45.000"/>
        <d v="2019-11-10T09:03:15.000"/>
        <d v="2019-11-10T09:55:52.000"/>
        <d v="2019-11-10T09:58:48.000"/>
        <d v="2019-11-10T09:03:39.000"/>
        <d v="2019-11-07T09:06:51.000"/>
        <d v="2019-11-09T11:01:34.000"/>
        <d v="2019-11-10T10:11:53.000"/>
        <d v="2019-11-10T15:35:26.000"/>
        <d v="2019-11-10T18:26:22.000"/>
        <d v="2019-11-11T09:25:44.000"/>
        <d v="2019-11-11T09:22:28.000"/>
        <d v="2019-11-11T09:33:28.000"/>
        <d v="2019-11-11T09:41:47.000"/>
        <d v="2019-11-11T09:49:43.000"/>
        <d v="2019-11-06T20:49:28.000"/>
        <d v="2019-11-10T09:44:34.000"/>
        <d v="2019-11-10T15:07:26.000"/>
        <d v="2019-11-10T17:44:11.000"/>
      </sharedItems>
      <fieldGroup par="67" base="15">
        <rangePr groupBy="days" autoEnd="1" autoStart="1" startDate="2019-11-06T20:49:28.000" endDate="2019-11-11T09:49:43.000"/>
        <groupItems count="368">
          <s v="&lt;11/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1/2019"/>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dd your own word list) Word Count" numFmtId="1">
      <sharedItems containsString="0" containsBlank="1" containsMixedTypes="0" containsNumber="1" containsInteger="1" count="0"/>
    </cacheField>
    <cacheField name="Sentiment List #3: (Add your own word lis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19-11-06T20:49:28.000" endDate="2019-11-11T09:49:43.000"/>
        <groupItems count="14">
          <s v="&lt;11/6/2019"/>
          <s v="Jan"/>
          <s v="Feb"/>
          <s v="Mar"/>
          <s v="Apr"/>
          <s v="May"/>
          <s v="Jun"/>
          <s v="Jul"/>
          <s v="Aug"/>
          <s v="Sep"/>
          <s v="Oct"/>
          <s v="Nov"/>
          <s v="Dec"/>
          <s v="&gt;11/11/2019"/>
        </groupItems>
      </fieldGroup>
    </cacheField>
    <cacheField name="Years" databaseField="0">
      <sharedItems containsMixedTypes="0" count="0"/>
      <fieldGroup base="15">
        <rangePr groupBy="years" autoEnd="1" autoStart="1" startDate="2019-11-06T20:49:28.000" endDate="2019-11-11T09:49:43.000"/>
        <groupItems count="3">
          <s v="&lt;11/6/2019"/>
          <s v="2019"/>
          <s v="&gt;11/11/2019"/>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42">
  <r>
    <s v="sageintl66"/>
    <s v="yata_ger"/>
    <m/>
    <m/>
    <m/>
    <m/>
    <m/>
    <m/>
    <m/>
    <m/>
    <s v="No"/>
    <n v="3"/>
    <m/>
    <m/>
    <s v="Retweet"/>
    <x v="0"/>
    <s v="Never take freedom &amp;amp; democracy for granted! #30JahreMauerfall #WeAreNATO #FriedlicheRevolution #NatoTalk19 #NATOsFuture https://t.co/mPSDUC0bBk"/>
    <m/>
    <m/>
    <s v="30jahremauerfall wearenato friedlicherevolution natotalk19 natosfuture"/>
    <m/>
    <s v="http://pbs.twimg.com/profile_images/753514780527177728/v_zXa-bW_normal.jpg"/>
    <d v="2019-11-07T02:17:03.000"/>
    <d v="2019-11-07T00:00:00.000"/>
    <s v="02:17:03"/>
    <s v="https://twitter.com/sageintl66/status/1192264673300643840"/>
    <m/>
    <m/>
    <s v="1192264673300643840"/>
    <m/>
    <b v="0"/>
    <n v="0"/>
    <s v=""/>
    <b v="1"/>
    <s v="en"/>
    <m/>
    <s v="1192042554977599488"/>
    <b v="0"/>
    <n v="2"/>
    <s v="1192182233437736961"/>
    <s v="Twitter for iPhone"/>
    <b v="0"/>
    <s v="1192182233437736961"/>
    <s v="Tweet"/>
    <n v="0"/>
    <n v="0"/>
    <m/>
    <m/>
    <m/>
    <m/>
    <m/>
    <m/>
    <m/>
    <m/>
    <n v="1"/>
    <s v="1"/>
    <s v="1"/>
    <n v="1"/>
    <n v="8.333333333333334"/>
    <n v="0"/>
    <n v="0"/>
    <n v="0"/>
    <n v="0"/>
    <n v="11"/>
    <n v="91.66666666666667"/>
    <n v="12"/>
  </r>
  <r>
    <s v="ata_brussels"/>
    <s v="yata_ger"/>
    <m/>
    <m/>
    <m/>
    <m/>
    <m/>
    <m/>
    <m/>
    <m/>
    <s v="No"/>
    <n v="4"/>
    <m/>
    <m/>
    <s v="Retweet"/>
    <x v="1"/>
    <s v="Productive Sunday afternoon! After gaining new insights and ideas during the panel discussions, it's time for another group session to summarise and clarify our draft policy recommendations to be presented at tomorrow's NATO Talk conference._x000a__x000a_#NATOsFuture #NATOengages #NATOTalk19 https://t.co/6PABU4K1vb"/>
    <m/>
    <m/>
    <m/>
    <m/>
    <s v="http://pbs.twimg.com/profile_images/951863249867296774/mufrq7n8_normal.jpg"/>
    <d v="2019-11-10T23:15:52.000"/>
    <d v="2019-11-10T00:00:00.000"/>
    <s v="23:15:52"/>
    <s v="https://twitter.com/ata_brussels/status/1193668627851030529"/>
    <m/>
    <m/>
    <s v="1193668627851030529"/>
    <m/>
    <b v="0"/>
    <n v="0"/>
    <s v=""/>
    <b v="0"/>
    <s v="en"/>
    <m/>
    <s v=""/>
    <b v="0"/>
    <n v="3"/>
    <s v="1193545707308879873"/>
    <s v="Twitter for Android"/>
    <b v="0"/>
    <s v="1193545707308879873"/>
    <s v="Tweet"/>
    <n v="0"/>
    <n v="0"/>
    <m/>
    <m/>
    <m/>
    <m/>
    <m/>
    <m/>
    <m/>
    <m/>
    <n v="1"/>
    <s v="1"/>
    <s v="1"/>
    <n v="3"/>
    <n v="7.894736842105263"/>
    <n v="0"/>
    <n v="0"/>
    <n v="0"/>
    <n v="0"/>
    <n v="35"/>
    <n v="92.10526315789474"/>
    <n v="38"/>
  </r>
  <r>
    <s v="atlforum"/>
    <s v="yata_ger"/>
    <m/>
    <m/>
    <m/>
    <m/>
    <m/>
    <m/>
    <m/>
    <m/>
    <s v="No"/>
    <n v="5"/>
    <m/>
    <m/>
    <s v="Retweet"/>
    <x v="2"/>
    <s v="Productive Sunday afternoon! After gaining new insights and ideas during the panel discussions, it's time for another group session to summarise and clarify our draft policy recommendations to be presented at tomorrow's NATO Talk conference._x000a__x000a_#NATOsFuture #NATOengages #NATOTalk19 https://t.co/6PABU4K1vb"/>
    <m/>
    <m/>
    <m/>
    <m/>
    <s v="http://pbs.twimg.com/profile_images/1072605556328857607/I4VnthH5_normal.jpg"/>
    <d v="2019-11-11T07:59:55.000"/>
    <d v="2019-11-11T00:00:00.000"/>
    <s v="07:59:55"/>
    <s v="https://twitter.com/atlforum/status/1193800507661463552"/>
    <m/>
    <m/>
    <s v="1193800507661463552"/>
    <m/>
    <b v="0"/>
    <n v="0"/>
    <s v=""/>
    <b v="0"/>
    <s v="en"/>
    <m/>
    <s v=""/>
    <b v="0"/>
    <n v="3"/>
    <s v="1193545707308879873"/>
    <s v="Twitter for Android"/>
    <b v="0"/>
    <s v="1193545707308879873"/>
    <s v="Tweet"/>
    <n v="0"/>
    <n v="0"/>
    <m/>
    <m/>
    <m/>
    <m/>
    <m/>
    <m/>
    <m/>
    <m/>
    <n v="1"/>
    <s v="1"/>
    <s v="1"/>
    <n v="3"/>
    <n v="7.894736842105263"/>
    <n v="0"/>
    <n v="0"/>
    <n v="0"/>
    <n v="0"/>
    <n v="35"/>
    <n v="92.10526315789474"/>
    <n v="38"/>
  </r>
  <r>
    <s v="ukingermany"/>
    <s v="yata_ger"/>
    <m/>
    <m/>
    <m/>
    <m/>
    <m/>
    <m/>
    <m/>
    <m/>
    <s v="No"/>
    <n v="6"/>
    <m/>
    <m/>
    <s v="Mentions"/>
    <x v="3"/>
    <s v="Spannende Diskussionen gestern Abend über #NATO aus einer 🇬🇧 Perspektive mit @DAGATAGermany &amp;amp; @yata_ger  bei #NATOTalk19_x000a_#WeAreNATO https://t.co/S4O0TZ9sqt"/>
    <s v="https://twitter.com/yata_ger/status/1193655856178577411"/>
    <s v="twitter.com"/>
    <s v="nato natotalk19 wearenato"/>
    <m/>
    <s v="http://pbs.twimg.com/profile_images/1189493469921845249/xo21NYE0_normal.jpg"/>
    <d v="2019-11-11T08:06:30.000"/>
    <d v="2019-11-11T00:00:00.000"/>
    <s v="08:06:30"/>
    <s v="https://twitter.com/ukingermany/status/1193802166709948418"/>
    <m/>
    <m/>
    <s v="1193802166709948418"/>
    <m/>
    <b v="0"/>
    <n v="0"/>
    <s v=""/>
    <b v="1"/>
    <s v="de"/>
    <m/>
    <s v="1193655856178577411"/>
    <b v="0"/>
    <n v="0"/>
    <s v=""/>
    <s v="Twitter for iPhone"/>
    <b v="0"/>
    <s v="1193802166709948418"/>
    <s v="Tweet"/>
    <n v="0"/>
    <n v="0"/>
    <m/>
    <m/>
    <m/>
    <m/>
    <m/>
    <m/>
    <m/>
    <m/>
    <n v="1"/>
    <s v="1"/>
    <s v="1"/>
    <m/>
    <m/>
    <m/>
    <m/>
    <m/>
    <m/>
    <m/>
    <m/>
    <m/>
  </r>
  <r>
    <s v="hjgiessmann"/>
    <s v="hjgiessmann"/>
    <m/>
    <m/>
    <m/>
    <m/>
    <m/>
    <m/>
    <m/>
    <m/>
    <s v="No"/>
    <n v="8"/>
    <m/>
    <m/>
    <s v="Tweet"/>
    <x v="4"/>
    <s v="Today attending the #NATOTalk19. Interesting times for NATO. Whilst the German chancellor confirms its relevance, the French President calls it braindead. What does it all mean for the German-French partnership and for Europe? Let’s hope for some responses today...."/>
    <m/>
    <m/>
    <s v="natotalk19"/>
    <m/>
    <s v="http://pbs.twimg.com/profile_images/1091050574018215936/19FyfSFl_normal.jpg"/>
    <d v="2019-11-11T08:35:54.000"/>
    <d v="2019-11-11T00:00:00.000"/>
    <s v="08:35:54"/>
    <s v="https://twitter.com/hjgiessmann/status/1193809564262715392"/>
    <m/>
    <m/>
    <s v="1193809564262715392"/>
    <m/>
    <b v="0"/>
    <n v="1"/>
    <s v=""/>
    <b v="0"/>
    <s v="en"/>
    <m/>
    <s v=""/>
    <b v="0"/>
    <n v="0"/>
    <s v=""/>
    <s v="Twitter for iPhone"/>
    <b v="0"/>
    <s v="1193809564262715392"/>
    <s v="Tweet"/>
    <n v="0"/>
    <n v="0"/>
    <m/>
    <m/>
    <m/>
    <m/>
    <m/>
    <m/>
    <m/>
    <m/>
    <n v="1"/>
    <s v="8"/>
    <s v="8"/>
    <n v="1"/>
    <n v="2.4390243902439024"/>
    <n v="0"/>
    <n v="0"/>
    <n v="0"/>
    <n v="0"/>
    <n v="40"/>
    <n v="97.5609756097561"/>
    <n v="41"/>
  </r>
  <r>
    <s v="borisnannt"/>
    <s v="emmanuelmacron"/>
    <m/>
    <m/>
    <m/>
    <m/>
    <m/>
    <m/>
    <m/>
    <m/>
    <s v="No"/>
    <n v="9"/>
    <m/>
    <m/>
    <s v="Mentions"/>
    <x v="5"/>
    <s v="Bin schon gespannt! @EmmanuelMacron hat ja zumindest mit seiner Diagnose eine kontroverse Diskussionsgrundlage geschaffen. #NATOTalk19 #wearenato #NATO #GIDS #Bundeswehr https://t.co/jxbH99zPRy"/>
    <m/>
    <m/>
    <s v="natotalk19 wearenato nato gids bundeswehr"/>
    <s v="https://pbs.twimg.com/media/EJFFwQbX0AAgsoL.jpg"/>
    <s v="https://pbs.twimg.com/media/EJFFwQbX0AAgsoL.jpg"/>
    <d v="2019-11-11T08:45:54.000"/>
    <d v="2019-11-11T00:00:00.000"/>
    <s v="08:45:54"/>
    <s v="https://twitter.com/borisnannt/status/1193812081792954368"/>
    <m/>
    <m/>
    <s v="1193812081792954368"/>
    <m/>
    <b v="0"/>
    <n v="4"/>
    <s v=""/>
    <b v="0"/>
    <s v="de"/>
    <m/>
    <s v=""/>
    <b v="0"/>
    <n v="0"/>
    <s v=""/>
    <s v="Twitter for iPhone"/>
    <b v="0"/>
    <s v="1193812081792954368"/>
    <s v="Tweet"/>
    <n v="0"/>
    <n v="0"/>
    <m/>
    <m/>
    <m/>
    <m/>
    <m/>
    <m/>
    <m/>
    <m/>
    <n v="1"/>
    <s v="7"/>
    <s v="7"/>
    <n v="0"/>
    <n v="0"/>
    <n v="0"/>
    <n v="0"/>
    <n v="0"/>
    <n v="0"/>
    <n v="19"/>
    <n v="100"/>
    <n v="19"/>
  </r>
  <r>
    <s v="kazulenas_tomas"/>
    <s v="yata_ger"/>
    <m/>
    <m/>
    <m/>
    <m/>
    <m/>
    <m/>
    <m/>
    <m/>
    <s v="No"/>
    <n v="10"/>
    <m/>
    <m/>
    <s v="Mentions"/>
    <x v="6"/>
    <s v="Disscusing on the panel about the boon and bane of social media in a changing communication environment and how #NATO should (re)act @DAGATAGermany @yata_ger #NATOTalk19 #WeAreNATO #NATOsFuture https://t.co/LmJHQJQRYU"/>
    <m/>
    <m/>
    <s v="nato natotalk19 wearenato natosfuture"/>
    <s v="https://pbs.twimg.com/media/EJAyPJ5X0AE3RXo.jpg"/>
    <s v="https://pbs.twimg.com/media/EJAyPJ5X0AE3RXo.jpg"/>
    <d v="2019-11-10T12:42:09.000"/>
    <d v="2019-11-10T00:00:00.000"/>
    <s v="12:42:09"/>
    <s v="https://twitter.com/kazulenas_tomas/status/1193509145611296769"/>
    <m/>
    <m/>
    <s v="1193509145611296769"/>
    <m/>
    <b v="0"/>
    <n v="0"/>
    <s v=""/>
    <b v="0"/>
    <s v="en"/>
    <m/>
    <s v=""/>
    <b v="0"/>
    <n v="0"/>
    <s v=""/>
    <s v="Twitter for iPhone"/>
    <b v="0"/>
    <s v="1193509145611296769"/>
    <s v="Tweet"/>
    <n v="0"/>
    <n v="0"/>
    <m/>
    <m/>
    <m/>
    <m/>
    <m/>
    <m/>
    <m/>
    <m/>
    <n v="1"/>
    <s v="1"/>
    <s v="1"/>
    <m/>
    <m/>
    <m/>
    <m/>
    <m/>
    <m/>
    <m/>
    <m/>
    <m/>
  </r>
  <r>
    <s v="kazulenas_tomas"/>
    <s v="kazulenas_tomas"/>
    <m/>
    <m/>
    <m/>
    <m/>
    <m/>
    <m/>
    <m/>
    <m/>
    <s v="No"/>
    <n v="12"/>
    <m/>
    <m/>
    <s v="Tweet"/>
    <x v="7"/>
    <s v="#NATOTalk19 conference has just started in #Berlin. Currently NATO is experiencing turbulence, especially after Macron’s drastic words. Nevertheless, NATO is the most succesfull aliance in the history till now and will be in the future. #WeAreNATO #NATO https://t.co/clb0LOrWrB"/>
    <m/>
    <m/>
    <s v="natotalk19 berlin wearenato nato"/>
    <s v="https://pbs.twimg.com/media/EJFHAwBWwAAnTqx.jpg"/>
    <s v="https://pbs.twimg.com/media/EJFHAwBWwAAnTqx.jpg"/>
    <d v="2019-11-11T08:51:24.000"/>
    <d v="2019-11-11T00:00:00.000"/>
    <s v="08:51:24"/>
    <s v="https://twitter.com/kazulenas_tomas/status/1193813463396687872"/>
    <m/>
    <m/>
    <s v="1193813463396687872"/>
    <m/>
    <b v="0"/>
    <n v="0"/>
    <s v=""/>
    <b v="0"/>
    <s v="en"/>
    <m/>
    <s v=""/>
    <b v="0"/>
    <n v="0"/>
    <s v=""/>
    <s v="Twitter for iPhone"/>
    <b v="0"/>
    <s v="1193813463396687872"/>
    <s v="Tweet"/>
    <n v="0"/>
    <n v="0"/>
    <m/>
    <m/>
    <m/>
    <m/>
    <m/>
    <m/>
    <m/>
    <m/>
    <n v="1"/>
    <s v="1"/>
    <s v="1"/>
    <n v="0"/>
    <n v="0"/>
    <n v="1"/>
    <n v="2.6315789473684212"/>
    <n v="0"/>
    <n v="0"/>
    <n v="37"/>
    <n v="97.36842105263158"/>
    <n v="38"/>
  </r>
  <r>
    <s v="friederikedeli1"/>
    <s v="yata_ger"/>
    <m/>
    <m/>
    <m/>
    <m/>
    <m/>
    <m/>
    <m/>
    <m/>
    <s v="No"/>
    <n v="13"/>
    <m/>
    <m/>
    <s v="Mentions"/>
    <x v="8"/>
    <s v="YATA‘s #NATOsfutureseminar at the NATO Talk around the Brandenburger Tor, „NATO at 70 - No Time to Retire“_x000a__x000a_#NATOTalk19 @DAGATAGermany @yata_ger https://t.co/8u7TXk5SiJ"/>
    <m/>
    <m/>
    <s v="natosfutureseminar natotalk19"/>
    <s v="https://pbs.twimg.com/media/EJFI4mjX0AETMRo.jpg"/>
    <s v="https://pbs.twimg.com/media/EJFI4mjX0AETMRo.jpg"/>
    <d v="2019-11-11T08:59:37.000"/>
    <d v="2019-11-11T00:00:00.000"/>
    <s v="08:59:37"/>
    <s v="https://twitter.com/friederikedeli1/status/1193815530299375616"/>
    <m/>
    <m/>
    <s v="1193815530299375616"/>
    <m/>
    <b v="0"/>
    <n v="1"/>
    <s v=""/>
    <b v="0"/>
    <s v="en"/>
    <m/>
    <s v=""/>
    <b v="0"/>
    <n v="0"/>
    <s v=""/>
    <s v="Twitter for iPhone"/>
    <b v="0"/>
    <s v="1193815530299375616"/>
    <s v="Tweet"/>
    <n v="0"/>
    <n v="0"/>
    <m/>
    <m/>
    <m/>
    <m/>
    <m/>
    <m/>
    <m/>
    <m/>
    <n v="1"/>
    <s v="1"/>
    <s v="1"/>
    <m/>
    <m/>
    <m/>
    <m/>
    <m/>
    <m/>
    <m/>
    <m/>
    <m/>
  </r>
  <r>
    <s v="catmneves"/>
    <s v="yata_ger"/>
    <m/>
    <m/>
    <m/>
    <m/>
    <m/>
    <m/>
    <m/>
    <m/>
    <s v="No"/>
    <n v="15"/>
    <m/>
    <m/>
    <s v="Mentions"/>
    <x v="9"/>
    <s v="Too late for my #PoliticalAgenda but still making it count:_x000a__x000a_- Nov 9-11: NATO’s Future Seminar, organized by @yata_ger; and #NATOTalk19 around the Brandenburger Tor, in Berlin 🇩🇪._x000a__x000a_As a Human Rights activist, I am learning about security and pushing for a human-centered approach."/>
    <m/>
    <m/>
    <s v="politicalagenda natotalk19"/>
    <m/>
    <s v="http://pbs.twimg.com/profile_images/1118817453956575232/cH1NaeWI_normal.jpg"/>
    <d v="2019-11-11T09:08:55.000"/>
    <d v="2019-11-11T00:00:00.000"/>
    <s v="09:08:55"/>
    <s v="https://twitter.com/catmneves/status/1193817872931459073"/>
    <m/>
    <m/>
    <s v="1193817872931459073"/>
    <m/>
    <b v="0"/>
    <n v="0"/>
    <s v=""/>
    <b v="0"/>
    <s v="en"/>
    <m/>
    <s v=""/>
    <b v="0"/>
    <n v="0"/>
    <s v=""/>
    <s v="Twitter for iPhone"/>
    <b v="0"/>
    <s v="1193817872931459073"/>
    <s v="Tweet"/>
    <n v="0"/>
    <n v="0"/>
    <m/>
    <m/>
    <m/>
    <m/>
    <m/>
    <m/>
    <m/>
    <m/>
    <n v="1"/>
    <s v="1"/>
    <s v="1"/>
    <n v="0"/>
    <n v="0"/>
    <n v="0"/>
    <n v="0"/>
    <n v="0"/>
    <n v="0"/>
    <n v="45"/>
    <n v="100"/>
    <n v="45"/>
  </r>
  <r>
    <s v="pair_zu"/>
    <s v="bsh_presse"/>
    <m/>
    <m/>
    <m/>
    <m/>
    <m/>
    <m/>
    <m/>
    <m/>
    <s v="No"/>
    <n v="16"/>
    <m/>
    <m/>
    <s v="Mentions"/>
    <x v="10"/>
    <s v="Vor dem #NATOtalk19: Diskussion mit Studierenden des Club of International Politics / @zeppelin Uni #Friedrichshafen - vielen Dank fürs Kommen!_x000a_@PAIR_ZU @BSH_Presse Foto: BAKS/Nieke https://t.co/mvKiPg4bPc"/>
    <m/>
    <m/>
    <s v="natotalk19 friedrichshafen"/>
    <m/>
    <s v="http://pbs.twimg.com/profile_images/953624110218776577/evXdmHOZ_normal.jpg"/>
    <d v="2019-11-10T17:47:34.000"/>
    <d v="2019-11-10T00:00:00.000"/>
    <s v="17:47:34"/>
    <s v="https://twitter.com/pair_zu/status/1193586009059016704"/>
    <m/>
    <m/>
    <s v="1193586009059016704"/>
    <m/>
    <b v="0"/>
    <n v="0"/>
    <s v=""/>
    <b v="0"/>
    <s v="de"/>
    <m/>
    <s v=""/>
    <b v="0"/>
    <n v="1"/>
    <s v="1193582099011379201"/>
    <s v="Twitter for Android"/>
    <b v="0"/>
    <s v="1193582099011379201"/>
    <s v="Tweet"/>
    <n v="0"/>
    <n v="0"/>
    <m/>
    <m/>
    <m/>
    <m/>
    <m/>
    <m/>
    <m/>
    <m/>
    <n v="1"/>
    <s v="4"/>
    <s v="4"/>
    <m/>
    <m/>
    <m/>
    <m/>
    <m/>
    <m/>
    <m/>
    <m/>
    <m/>
  </r>
  <r>
    <s v="baks_sprecher"/>
    <s v="bsh_presse"/>
    <m/>
    <m/>
    <m/>
    <m/>
    <m/>
    <m/>
    <m/>
    <m/>
    <s v="No"/>
    <n v="17"/>
    <m/>
    <m/>
    <s v="Mentions"/>
    <x v="11"/>
    <s v="Vor dem #NATOtalk19: Diskussion mit Studierenden des Club of International Politics / @zeppelin Uni #Friedrichshafen - vielen Dank fürs Kommen!_x000a_@PAIR_ZU @BSH_Presse Foto: BAKS/Nieke https://t.co/mvKiPg4bPc"/>
    <m/>
    <m/>
    <s v="natotalk19 friedrichshafen"/>
    <s v="https://pbs.twimg.com/media/EJB0lmhWoAAoE0p.jpg"/>
    <s v="https://pbs.twimg.com/media/EJB0lmhWoAAoE0p.jpg"/>
    <d v="2019-11-10T17:32:02.000"/>
    <d v="2019-11-10T00:00:00.000"/>
    <s v="17:32:02"/>
    <s v="https://twitter.com/baks_sprecher/status/1193582099011379201"/>
    <m/>
    <m/>
    <s v="1193582099011379201"/>
    <m/>
    <b v="0"/>
    <n v="11"/>
    <s v=""/>
    <b v="0"/>
    <s v="de"/>
    <m/>
    <s v=""/>
    <b v="0"/>
    <n v="1"/>
    <s v=""/>
    <s v="Twitter Web App"/>
    <b v="0"/>
    <s v="1193582099011379201"/>
    <s v="Tweet"/>
    <n v="0"/>
    <n v="0"/>
    <m/>
    <m/>
    <m/>
    <m/>
    <m/>
    <m/>
    <m/>
    <m/>
    <n v="1"/>
    <s v="4"/>
    <s v="4"/>
    <m/>
    <m/>
    <m/>
    <m/>
    <m/>
    <m/>
    <m/>
    <m/>
    <m/>
  </r>
  <r>
    <s v="schneiderkarwhv"/>
    <s v="dagatagermany"/>
    <m/>
    <m/>
    <m/>
    <m/>
    <m/>
    <m/>
    <m/>
    <m/>
    <s v="No"/>
    <n v="22"/>
    <m/>
    <m/>
    <s v="Retweet"/>
    <x v="12"/>
    <s v="Mit einem Grußwort von Ekkehard Brose (@BAKS_Sprecher) und Christian Schmidt eröffnen wir die #NATOTalk19 Konferenz.  Nach #30jahremauerfall blicken wir zurück auf die Auflösung der Ostblock und Vorwärts in die Zukunft der #NATO Fotos: BAKS/Felten https://t.co/82RUMB5A50"/>
    <m/>
    <m/>
    <s v="natotalk19"/>
    <m/>
    <s v="http://pbs.twimg.com/profile_images/1158424628966154240/vI5WPCRk_normal.jpg"/>
    <d v="2019-11-11T09:40:23.000"/>
    <d v="2019-11-11T00:00:00.000"/>
    <s v="09:40:23"/>
    <s v="https://twitter.com/schneiderkarwhv/status/1193825792435916802"/>
    <m/>
    <m/>
    <s v="1193825792435916802"/>
    <m/>
    <b v="0"/>
    <n v="0"/>
    <s v=""/>
    <b v="0"/>
    <s v="de"/>
    <m/>
    <s v=""/>
    <b v="0"/>
    <n v="2"/>
    <s v="1193821282791505920"/>
    <s v="Twitter for iPhone"/>
    <b v="0"/>
    <s v="1193821282791505920"/>
    <s v="Tweet"/>
    <n v="0"/>
    <n v="0"/>
    <m/>
    <m/>
    <m/>
    <m/>
    <m/>
    <m/>
    <m/>
    <m/>
    <n v="1"/>
    <s v="1"/>
    <s v="1"/>
    <m/>
    <m/>
    <m/>
    <m/>
    <m/>
    <m/>
    <m/>
    <m/>
    <m/>
  </r>
  <r>
    <s v="donatariedel"/>
    <s v="handelsblatt"/>
    <m/>
    <m/>
    <m/>
    <m/>
    <m/>
    <m/>
    <m/>
    <m/>
    <s v="No"/>
    <n v="24"/>
    <m/>
    <m/>
    <s v="Mentions"/>
    <x v="13"/>
    <s v="Parl. Staatssekretär Thomas Silberhorn bei #NATOTalk19: Harsche Worte von #Macron haben geschafft, was uns vorher nicht gelungen ist: dass endlich in Deutschland über strategische #Sicherheitsinteressen diskutiert wird. #Hirntod @AKK @handelsblatt"/>
    <m/>
    <m/>
    <s v="natotalk19 macron sicherheitsinteressen hirntod"/>
    <m/>
    <s v="http://pbs.twimg.com/profile_images/1345311313/15792963_normal.jpg"/>
    <d v="2019-11-11T09:45:28.000"/>
    <d v="2019-11-11T00:00:00.000"/>
    <s v="09:45:28"/>
    <s v="https://twitter.com/donatariedel/status/1193827071178530816"/>
    <m/>
    <m/>
    <s v="1193827071178530816"/>
    <m/>
    <b v="0"/>
    <n v="1"/>
    <s v=""/>
    <b v="0"/>
    <s v="de"/>
    <m/>
    <s v=""/>
    <b v="0"/>
    <n v="0"/>
    <s v=""/>
    <s v="Twitter for iPhone"/>
    <b v="0"/>
    <s v="1193827071178530816"/>
    <s v="Tweet"/>
    <n v="0"/>
    <n v="0"/>
    <m/>
    <m/>
    <m/>
    <m/>
    <m/>
    <m/>
    <m/>
    <m/>
    <n v="1"/>
    <s v="5"/>
    <s v="5"/>
    <m/>
    <m/>
    <m/>
    <m/>
    <m/>
    <m/>
    <m/>
    <m/>
    <m/>
  </r>
  <r>
    <s v="marceldirsus"/>
    <s v="marceldirsus"/>
    <m/>
    <m/>
    <m/>
    <m/>
    <m/>
    <m/>
    <m/>
    <m/>
    <s v="No"/>
    <n v="26"/>
    <m/>
    <m/>
    <s v="Tweet"/>
    <x v="14"/>
    <s v="Looking forward to learning a thing or two from some very smart people today #natotalk19 https://t.co/UU6Zkk9lOd"/>
    <m/>
    <m/>
    <s v="natotalk19"/>
    <s v="https://pbs.twimg.com/media/EJFC9uRX0AAcDoF.jpg"/>
    <s v="https://pbs.twimg.com/media/EJFC9uRX0AAcDoF.jpg"/>
    <d v="2019-11-11T08:33:43.000"/>
    <d v="2019-11-11T00:00:00.000"/>
    <s v="08:33:43"/>
    <s v="https://twitter.com/marceldirsus/status/1193809013890277378"/>
    <m/>
    <m/>
    <s v="1193809013890277378"/>
    <m/>
    <b v="0"/>
    <n v="4"/>
    <s v=""/>
    <b v="0"/>
    <s v="en"/>
    <m/>
    <s v=""/>
    <b v="0"/>
    <n v="2"/>
    <s v=""/>
    <s v="Twitter for iPhone"/>
    <b v="0"/>
    <s v="1193809013890277378"/>
    <s v="Tweet"/>
    <n v="0"/>
    <n v="0"/>
    <m/>
    <m/>
    <m/>
    <m/>
    <m/>
    <m/>
    <m/>
    <m/>
    <n v="1"/>
    <s v="6"/>
    <s v="6"/>
    <n v="1"/>
    <n v="6.666666666666667"/>
    <n v="0"/>
    <n v="0"/>
    <n v="0"/>
    <n v="0"/>
    <n v="14"/>
    <n v="93.33333333333333"/>
    <n v="15"/>
  </r>
  <r>
    <s v="krue_martin"/>
    <s v="marceldirsus"/>
    <m/>
    <m/>
    <m/>
    <m/>
    <m/>
    <m/>
    <m/>
    <m/>
    <s v="No"/>
    <n v="27"/>
    <m/>
    <m/>
    <s v="Retweet"/>
    <x v="15"/>
    <s v="Looking forward to learning a thing or two from some very smart people today #natotalk19 https://t.co/UU6Zkk9lOd"/>
    <m/>
    <m/>
    <s v="natotalk19"/>
    <s v="https://pbs.twimg.com/media/EJFC9uRX0AAcDoF.jpg"/>
    <s v="https://pbs.twimg.com/media/EJFC9uRX0AAcDoF.jpg"/>
    <d v="2019-11-11T09:46:22.000"/>
    <d v="2019-11-11T00:00:00.000"/>
    <s v="09:46:22"/>
    <s v="https://twitter.com/krue_martin/status/1193827298987925504"/>
    <m/>
    <m/>
    <s v="1193827298987925504"/>
    <m/>
    <b v="0"/>
    <n v="0"/>
    <s v=""/>
    <b v="0"/>
    <s v="en"/>
    <m/>
    <s v=""/>
    <b v="0"/>
    <n v="2"/>
    <s v="1193809013890277378"/>
    <s v="Twitter for iPhone"/>
    <b v="0"/>
    <s v="1193809013890277378"/>
    <s v="Tweet"/>
    <n v="0"/>
    <n v="0"/>
    <m/>
    <m/>
    <m/>
    <m/>
    <m/>
    <m/>
    <m/>
    <m/>
    <n v="1"/>
    <s v="6"/>
    <s v="6"/>
    <n v="1"/>
    <n v="6.666666666666667"/>
    <n v="0"/>
    <n v="0"/>
    <n v="0"/>
    <n v="0"/>
    <n v="14"/>
    <n v="93.33333333333333"/>
    <n v="15"/>
  </r>
  <r>
    <s v="rkiesewetter"/>
    <s v="ischinger"/>
    <m/>
    <m/>
    <m/>
    <m/>
    <m/>
    <m/>
    <m/>
    <m/>
    <s v="No"/>
    <n v="28"/>
    <m/>
    <m/>
    <s v="Retweet"/>
    <x v="16"/>
    <s v="#NATOTALK19 : the debate in Berlin about security and defense is picking up speed. My concerns: what kind of crisis of NATO? The relationship between NATO and EU, and reforming the German Federal Security Council (BSR) @MunSecConf #NATO"/>
    <m/>
    <m/>
    <s v="natotalk19"/>
    <m/>
    <s v="http://pbs.twimg.com/profile_images/843119065719869440/SBYhbV5j_normal.jpg"/>
    <d v="2019-11-11T09:00:12.000"/>
    <d v="2019-11-11T00:00:00.000"/>
    <s v="09:00:12"/>
    <s v="https://twitter.com/rkiesewetter/status/1193815680522604544"/>
    <m/>
    <m/>
    <s v="1193815680522604544"/>
    <m/>
    <b v="0"/>
    <n v="0"/>
    <s v=""/>
    <b v="0"/>
    <s v="en"/>
    <m/>
    <s v=""/>
    <b v="0"/>
    <n v="3"/>
    <s v="1193815051209256961"/>
    <s v="Twitter for Android"/>
    <b v="0"/>
    <s v="1193815051209256961"/>
    <s v="Tweet"/>
    <n v="0"/>
    <n v="0"/>
    <m/>
    <m/>
    <m/>
    <m/>
    <m/>
    <m/>
    <m/>
    <m/>
    <n v="1"/>
    <s v="3"/>
    <s v="3"/>
    <m/>
    <m/>
    <m/>
    <m/>
    <m/>
    <m/>
    <m/>
    <m/>
    <m/>
  </r>
  <r>
    <s v="rkiesewetter"/>
    <s v="jana_puglierin"/>
    <m/>
    <m/>
    <m/>
    <m/>
    <m/>
    <m/>
    <m/>
    <m/>
    <s v="No"/>
    <n v="30"/>
    <m/>
    <m/>
    <s v="Retweet"/>
    <x v="17"/>
    <s v=".@ClaudMajor beim #NATOTalk19: „Statt im tagespolitischen Klein-Klein zu verharren, müssen wir uns fragen, was wir heute tun müssen, um in 10-15 Jahren als Europäer politisch geschlossen darzustehen und konventionell und nuklear gut aufgestellt zu sein.“ 👍 https://t.co/mFyLnCifUo"/>
    <m/>
    <m/>
    <s v="natotalk19"/>
    <m/>
    <s v="http://pbs.twimg.com/profile_images/843119065719869440/SBYhbV5j_normal.jpg"/>
    <d v="2019-11-11T09:48:00.000"/>
    <d v="2019-11-11T00:00:00.000"/>
    <s v="09:48:00"/>
    <s v="https://twitter.com/rkiesewetter/status/1193827710042279936"/>
    <m/>
    <m/>
    <s v="1193827710042279936"/>
    <m/>
    <b v="0"/>
    <n v="0"/>
    <s v=""/>
    <b v="0"/>
    <s v="de"/>
    <m/>
    <s v=""/>
    <b v="0"/>
    <n v="3"/>
    <s v="1193826142857441280"/>
    <s v="Twitter for Android"/>
    <b v="0"/>
    <s v="1193826142857441280"/>
    <s v="Tweet"/>
    <n v="0"/>
    <n v="0"/>
    <m/>
    <m/>
    <m/>
    <m/>
    <m/>
    <m/>
    <m/>
    <m/>
    <n v="1"/>
    <s v="3"/>
    <s v="3"/>
    <m/>
    <m/>
    <m/>
    <m/>
    <m/>
    <m/>
    <m/>
    <m/>
    <m/>
  </r>
  <r>
    <s v="ischinger"/>
    <s v="munsecconf"/>
    <m/>
    <m/>
    <m/>
    <m/>
    <m/>
    <m/>
    <m/>
    <m/>
    <s v="No"/>
    <n v="32"/>
    <m/>
    <m/>
    <s v="Mentions"/>
    <x v="18"/>
    <s v="#NATOTALK19 : the debate in Berlin about security and defense is picking up speed. My concerns: what kind of crisis of NATO? The relationship between NATO and EU, and reforming the German Federal Security Council (BSR) @MunSecConf #NATO"/>
    <m/>
    <m/>
    <s v="natotalk19 nato"/>
    <m/>
    <s v="http://pbs.twimg.com/profile_images/832195157772611584/cRocADew_normal.jpg"/>
    <d v="2019-11-11T08:57:42.000"/>
    <d v="2019-11-11T00:00:00.000"/>
    <s v="08:57:42"/>
    <s v="https://twitter.com/ischinger/status/1193815051209256961"/>
    <m/>
    <m/>
    <s v="1193815051209256961"/>
    <m/>
    <b v="0"/>
    <n v="10"/>
    <s v=""/>
    <b v="0"/>
    <s v="en"/>
    <m/>
    <s v=""/>
    <b v="0"/>
    <n v="3"/>
    <s v=""/>
    <s v="Twitter for iPhone"/>
    <b v="0"/>
    <s v="1193815051209256961"/>
    <s v="Tweet"/>
    <n v="0"/>
    <n v="0"/>
    <m/>
    <m/>
    <m/>
    <m/>
    <m/>
    <m/>
    <m/>
    <m/>
    <n v="1"/>
    <s v="3"/>
    <s v="3"/>
    <n v="1"/>
    <n v="2.7027027027027026"/>
    <n v="2"/>
    <n v="5.405405405405405"/>
    <n v="0"/>
    <n v="0"/>
    <n v="34"/>
    <n v="91.89189189189189"/>
    <n v="37"/>
  </r>
  <r>
    <s v="chicadeldosel"/>
    <s v="ischinger"/>
    <m/>
    <m/>
    <m/>
    <m/>
    <m/>
    <m/>
    <m/>
    <m/>
    <s v="No"/>
    <n v="33"/>
    <m/>
    <m/>
    <s v="Retweet"/>
    <x v="19"/>
    <s v="#NATOTALK19 : the debate in Berlin about security and defense is picking up speed. My concerns: what kind of crisis of NATO? The relationship between NATO and EU, and reforming the German Federal Security Council (BSR) @MunSecConf #NATO"/>
    <m/>
    <m/>
    <s v="natotalk19"/>
    <m/>
    <s v="http://pbs.twimg.com/profile_images/1177563617316806656/5R9_69FW_normal.jpg"/>
    <d v="2019-11-11T09:06:24.000"/>
    <d v="2019-11-11T00:00:00.000"/>
    <s v="09:06:24"/>
    <s v="https://twitter.com/chicadeldosel/status/1193817239260151809"/>
    <m/>
    <m/>
    <s v="1193817239260151809"/>
    <m/>
    <b v="0"/>
    <n v="0"/>
    <s v=""/>
    <b v="0"/>
    <s v="en"/>
    <m/>
    <s v=""/>
    <b v="0"/>
    <n v="3"/>
    <s v="1193815051209256961"/>
    <s v="Twitter for Android"/>
    <b v="0"/>
    <s v="1193815051209256961"/>
    <s v="Tweet"/>
    <n v="0"/>
    <n v="0"/>
    <m/>
    <m/>
    <m/>
    <m/>
    <m/>
    <m/>
    <m/>
    <m/>
    <n v="1"/>
    <s v="3"/>
    <s v="3"/>
    <m/>
    <m/>
    <m/>
    <m/>
    <m/>
    <m/>
    <m/>
    <m/>
    <m/>
  </r>
  <r>
    <s v="donatariedel"/>
    <s v="donatariedel"/>
    <m/>
    <m/>
    <m/>
    <m/>
    <m/>
    <m/>
    <m/>
    <m/>
    <s v="No"/>
    <n v="35"/>
    <m/>
    <m/>
    <s v="Tweet"/>
    <x v="20"/>
    <s v="Frankreichs Botschafterin Anne-Marie Descotes beim  #NATOTalk19: #Macron möchte, dass die #NATO-Staaten auf dem Gipfel in London und davor über #Türkei und #Nordsyrien sprechen - und über Europas #Sicherheitsinteressen sprechen. #Hirntod"/>
    <m/>
    <m/>
    <s v="natotalk19 macron nato türkei nordsyrien sicherheitsinteressen hirntod"/>
    <m/>
    <s v="http://pbs.twimg.com/profile_images/1345311313/15792963_normal.jpg"/>
    <d v="2019-11-11T09:39:01.000"/>
    <d v="2019-11-11T00:00:00.000"/>
    <s v="09:39:01"/>
    <s v="https://twitter.com/donatariedel/status/1193825448423313410"/>
    <m/>
    <m/>
    <s v="1193825448423313410"/>
    <m/>
    <b v="0"/>
    <n v="1"/>
    <s v=""/>
    <b v="0"/>
    <s v="de"/>
    <m/>
    <s v=""/>
    <b v="0"/>
    <n v="1"/>
    <s v=""/>
    <s v="Twitter for iPhone"/>
    <b v="0"/>
    <s v="1193825448423313410"/>
    <s v="Tweet"/>
    <n v="0"/>
    <n v="0"/>
    <m/>
    <m/>
    <m/>
    <m/>
    <m/>
    <m/>
    <m/>
    <m/>
    <n v="1"/>
    <s v="5"/>
    <s v="5"/>
    <n v="0"/>
    <n v="0"/>
    <n v="1"/>
    <n v="3.225806451612903"/>
    <n v="0"/>
    <n v="0"/>
    <n v="30"/>
    <n v="96.7741935483871"/>
    <n v="31"/>
  </r>
  <r>
    <s v="chicadeldosel"/>
    <s v="donatariedel"/>
    <m/>
    <m/>
    <m/>
    <m/>
    <m/>
    <m/>
    <m/>
    <m/>
    <s v="No"/>
    <n v="36"/>
    <m/>
    <m/>
    <s v="Retweet"/>
    <x v="21"/>
    <s v="Frankreichs Botschafterin Anne-Marie Descotes beim  #NATOTalk19: #Macron möchte, dass die #NATO-Staaten auf dem Gipfel in London und davor über #Türkei und #Nordsyrien sprechen - und über Europas #Sicherheitsinteressen sprechen. #Hirntod"/>
    <m/>
    <m/>
    <s v="natotalk19 macron nato"/>
    <m/>
    <s v="http://pbs.twimg.com/profile_images/1177563617316806656/5R9_69FW_normal.jpg"/>
    <d v="2019-11-11T09:42:07.000"/>
    <d v="2019-11-11T00:00:00.000"/>
    <s v="09:42:07"/>
    <s v="https://twitter.com/chicadeldosel/status/1193826228215721984"/>
    <m/>
    <m/>
    <s v="1193826228215721984"/>
    <m/>
    <b v="0"/>
    <n v="0"/>
    <s v=""/>
    <b v="0"/>
    <s v="de"/>
    <m/>
    <s v=""/>
    <b v="0"/>
    <n v="1"/>
    <s v="1193825448423313410"/>
    <s v="Twitter for Android"/>
    <b v="0"/>
    <s v="1193825448423313410"/>
    <s v="Tweet"/>
    <n v="0"/>
    <n v="0"/>
    <m/>
    <m/>
    <m/>
    <m/>
    <m/>
    <m/>
    <m/>
    <m/>
    <n v="1"/>
    <s v="3"/>
    <s v="5"/>
    <n v="0"/>
    <n v="0"/>
    <n v="1"/>
    <n v="3.225806451612903"/>
    <n v="0"/>
    <n v="0"/>
    <n v="30"/>
    <n v="96.7741935483871"/>
    <n v="31"/>
  </r>
  <r>
    <s v="chicadeldosel"/>
    <s v="chicadeldosel"/>
    <m/>
    <m/>
    <m/>
    <m/>
    <m/>
    <m/>
    <m/>
    <m/>
    <s v="No"/>
    <n v="37"/>
    <m/>
    <m/>
    <s v="Tweet"/>
    <x v="22"/>
    <s v="Nationaler Sicherheitsrat: In außen- und sicherheitspolitischen Grundsatzfragen mit einer Stimme gegenüber Partnern sprechen. Sachverstand vernetzen. Ischinger beim #NATOTalk19 ... den Weg schlagen wir hoffentlich ein."/>
    <m/>
    <m/>
    <s v="natotalk19"/>
    <m/>
    <s v="http://pbs.twimg.com/profile_images/1177563617316806656/5R9_69FW_normal.jpg"/>
    <d v="2019-11-11T09:25:50.000"/>
    <d v="2019-11-11T00:00:00.000"/>
    <s v="09:25:50"/>
    <s v="https://twitter.com/chicadeldosel/status/1193822129059500032"/>
    <m/>
    <m/>
    <s v="1193822129059500032"/>
    <m/>
    <b v="0"/>
    <n v="0"/>
    <s v=""/>
    <b v="0"/>
    <s v="de"/>
    <m/>
    <s v=""/>
    <b v="0"/>
    <n v="0"/>
    <s v=""/>
    <s v="Twitter for Android"/>
    <b v="0"/>
    <s v="1193822129059500032"/>
    <s v="Tweet"/>
    <n v="0"/>
    <n v="0"/>
    <m/>
    <m/>
    <m/>
    <m/>
    <m/>
    <m/>
    <m/>
    <m/>
    <n v="1"/>
    <s v="3"/>
    <s v="3"/>
    <n v="0"/>
    <n v="0"/>
    <n v="0"/>
    <n v="0"/>
    <n v="0"/>
    <n v="0"/>
    <n v="24"/>
    <n v="100"/>
    <n v="24"/>
  </r>
  <r>
    <s v="chicadeldosel"/>
    <s v="jana_puglierin"/>
    <m/>
    <m/>
    <m/>
    <m/>
    <m/>
    <m/>
    <m/>
    <m/>
    <s v="No"/>
    <n v="38"/>
    <m/>
    <m/>
    <s v="Retweet"/>
    <x v="23"/>
    <s v=".@ClaudMajor beim #NATOTalk19: „Statt im tagespolitischen Klein-Klein zu verharren, müssen wir uns fragen, was wir heute tun müssen, um in 10-15 Jahren als Europäer politisch geschlossen darzustehen und konventionell und nuklear gut aufgestellt zu sein.“ 👍 https://t.co/mFyLnCifUo"/>
    <m/>
    <m/>
    <s v="natotalk19"/>
    <m/>
    <s v="http://pbs.twimg.com/profile_images/1177563617316806656/5R9_69FW_normal.jpg"/>
    <d v="2019-11-11T09:48:45.000"/>
    <d v="2019-11-11T00:00:00.000"/>
    <s v="09:48:45"/>
    <s v="https://twitter.com/chicadeldosel/status/1193827895854215174"/>
    <m/>
    <m/>
    <s v="1193827895854215174"/>
    <m/>
    <b v="0"/>
    <n v="0"/>
    <s v=""/>
    <b v="0"/>
    <s v="de"/>
    <m/>
    <s v=""/>
    <b v="0"/>
    <n v="3"/>
    <s v="1193826142857441280"/>
    <s v="Twitter for Android"/>
    <b v="0"/>
    <s v="1193826142857441280"/>
    <s v="Tweet"/>
    <n v="0"/>
    <n v="0"/>
    <m/>
    <m/>
    <m/>
    <m/>
    <m/>
    <m/>
    <m/>
    <m/>
    <n v="1"/>
    <s v="3"/>
    <s v="3"/>
    <m/>
    <m/>
    <m/>
    <m/>
    <m/>
    <m/>
    <m/>
    <m/>
    <m/>
  </r>
  <r>
    <s v="veronikafucela"/>
    <s v="yata_ger"/>
    <m/>
    <m/>
    <m/>
    <m/>
    <m/>
    <m/>
    <m/>
    <m/>
    <s v="Yes"/>
    <n v="40"/>
    <m/>
    <m/>
    <s v="Mentions"/>
    <x v="24"/>
    <s v="How should #NATO react on changing communication via #socialmedia? Great panel w/ @linda_curika @TabWilke @_LSimon @Alex_Schroeder at @boell_stiftung, organized by @yata_ger #natotalk19 #natosfuture #wearenato https://t.co/shxwoqiJtP"/>
    <m/>
    <m/>
    <s v="nato socialmedia natotalk19 natosfuture wearenato"/>
    <s v="https://pbs.twimg.com/media/EJAAIxlXkAAmNda.jpg"/>
    <s v="https://pbs.twimg.com/media/EJAAIxlXkAAmNda.jpg"/>
    <d v="2019-11-10T09:03:15.000"/>
    <d v="2019-11-10T00:00:00.000"/>
    <s v="09:03:15"/>
    <s v="https://twitter.com/veronikafucela/status/1193454057568034816"/>
    <m/>
    <m/>
    <s v="1193454057568034816"/>
    <m/>
    <b v="0"/>
    <n v="7"/>
    <s v=""/>
    <b v="0"/>
    <s v="en"/>
    <m/>
    <s v=""/>
    <b v="0"/>
    <n v="3"/>
    <s v=""/>
    <s v="Twitter for iPhone"/>
    <b v="0"/>
    <s v="1193454057568034816"/>
    <s v="Tweet"/>
    <n v="0"/>
    <n v="0"/>
    <s v="13.383001750492568,52.523860020047195 _x000a_13.383001750492568,52.523860020047195 _x000a_13.383001750492568,52.523860020047195 _x000a_13.383001750492568,52.523860020047195"/>
    <s v="Germany"/>
    <s v="DE"/>
    <s v="Heinrich-Böll-Stiftung"/>
    <s v="07d9f74411081001"/>
    <s v="Heinrich-Böll-Stiftung"/>
    <s v="poi"/>
    <s v="https://api.twitter.com/1.1/geo/id/07d9f74411081001.json"/>
    <n v="1"/>
    <s v="2"/>
    <s v="1"/>
    <m/>
    <m/>
    <m/>
    <m/>
    <m/>
    <m/>
    <m/>
    <m/>
    <m/>
  </r>
  <r>
    <s v="tabwilke"/>
    <s v="veronikafucela"/>
    <m/>
    <m/>
    <m/>
    <m/>
    <m/>
    <m/>
    <m/>
    <m/>
    <s v="Yes"/>
    <n v="46"/>
    <m/>
    <m/>
    <s v="Retweet"/>
    <x v="25"/>
    <s v="How should #NATO react on changing communication via #socialmedia? Great panel w/ @linda_curika @TabWilke @_LSimon @Alex_Schroeder at @boell_stiftung, organized by @yata_ger #natotalk19 #natosfuture #wearenato https://t.co/shxwoqiJtP"/>
    <m/>
    <m/>
    <s v="nato socialmedia"/>
    <m/>
    <s v="http://pbs.twimg.com/profile_images/1139840983166791682/ZdgLrbCx_normal.jpg"/>
    <d v="2019-11-10T09:55:52.000"/>
    <d v="2019-11-10T00:00:00.000"/>
    <s v="09:55:52"/>
    <s v="https://twitter.com/tabwilke/status/1193467300952891393"/>
    <m/>
    <m/>
    <s v="1193467300952891393"/>
    <m/>
    <b v="0"/>
    <n v="0"/>
    <s v=""/>
    <b v="0"/>
    <s v="en"/>
    <m/>
    <s v=""/>
    <b v="0"/>
    <n v="3"/>
    <s v="1193454057568034816"/>
    <s v="Twitter for Android"/>
    <b v="0"/>
    <s v="1193454057568034816"/>
    <s v="Tweet"/>
    <n v="0"/>
    <n v="0"/>
    <m/>
    <m/>
    <m/>
    <m/>
    <m/>
    <m/>
    <m/>
    <m/>
    <n v="1"/>
    <s v="2"/>
    <s v="2"/>
    <m/>
    <m/>
    <m/>
    <m/>
    <m/>
    <m/>
    <m/>
    <m/>
    <m/>
  </r>
  <r>
    <s v="alex_schroeder"/>
    <s v="veronikafucela"/>
    <m/>
    <m/>
    <m/>
    <m/>
    <m/>
    <m/>
    <m/>
    <m/>
    <s v="Yes"/>
    <n v="47"/>
    <m/>
    <m/>
    <s v="Retweet"/>
    <x v="26"/>
    <s v="How should #NATO react on changing communication via #socialmedia? Great panel w/ @linda_curika @TabWilke @_LSimon @Alex_Schroeder at @boell_stiftung, organized by @yata_ger #natotalk19 #natosfuture #wearenato https://t.co/shxwoqiJtP"/>
    <m/>
    <m/>
    <s v="nato socialmedia"/>
    <m/>
    <s v="http://pbs.twimg.com/profile_images/627792466016608256/EKxFcb0o_normal.jpg"/>
    <d v="2019-11-10T09:58:48.000"/>
    <d v="2019-11-10T00:00:00.000"/>
    <s v="09:58:48"/>
    <s v="https://twitter.com/alex_schroeder/status/1193468039943065600"/>
    <m/>
    <m/>
    <s v="1193468039943065600"/>
    <m/>
    <b v="0"/>
    <n v="0"/>
    <s v=""/>
    <b v="0"/>
    <s v="en"/>
    <m/>
    <s v=""/>
    <b v="0"/>
    <n v="3"/>
    <s v="1193454057568034816"/>
    <s v="Twitter for iPhone"/>
    <b v="0"/>
    <s v="1193454057568034816"/>
    <s v="Tweet"/>
    <n v="0"/>
    <n v="0"/>
    <m/>
    <m/>
    <m/>
    <m/>
    <m/>
    <m/>
    <m/>
    <m/>
    <n v="1"/>
    <s v="2"/>
    <s v="2"/>
    <m/>
    <m/>
    <m/>
    <m/>
    <m/>
    <m/>
    <m/>
    <m/>
    <m/>
  </r>
  <r>
    <s v="yata_ger"/>
    <s v="veronikafucela"/>
    <m/>
    <m/>
    <m/>
    <m/>
    <m/>
    <m/>
    <m/>
    <m/>
    <s v="Yes"/>
    <n v="48"/>
    <m/>
    <m/>
    <s v="Retweet"/>
    <x v="27"/>
    <s v="How should #NATO react on changing communication via #socialmedia? Great panel w/ @linda_curika @TabWilke @_LSimon @Alex_Schroeder at @boell_stiftung, organized by @yata_ger #natotalk19 #natosfuture #wearenato https://t.co/shxwoqiJtP"/>
    <m/>
    <m/>
    <s v="nato socialmedia"/>
    <m/>
    <s v="http://pbs.twimg.com/profile_images/763342089061076992/YuqU_-On_normal.jpg"/>
    <d v="2019-11-10T09:03:39.000"/>
    <d v="2019-11-10T00:00:00.000"/>
    <s v="09:03:39"/>
    <s v="https://twitter.com/yata_ger/status/1193454160907251713"/>
    <m/>
    <m/>
    <s v="1193454160907251713"/>
    <m/>
    <b v="0"/>
    <n v="0"/>
    <s v=""/>
    <b v="0"/>
    <s v="en"/>
    <m/>
    <s v=""/>
    <b v="0"/>
    <n v="3"/>
    <s v="1193454057568034816"/>
    <s v="Twitter for iPhone"/>
    <b v="0"/>
    <s v="1193454057568034816"/>
    <s v="Tweet"/>
    <n v="0"/>
    <n v="0"/>
    <m/>
    <m/>
    <m/>
    <m/>
    <m/>
    <m/>
    <m/>
    <m/>
    <n v="1"/>
    <s v="1"/>
    <s v="2"/>
    <m/>
    <m/>
    <m/>
    <m/>
    <m/>
    <m/>
    <m/>
    <m/>
    <m/>
  </r>
  <r>
    <s v="alex_schroeder"/>
    <s v="yata_ger"/>
    <m/>
    <m/>
    <m/>
    <m/>
    <m/>
    <m/>
    <m/>
    <m/>
    <s v="Yes"/>
    <n v="53"/>
    <m/>
    <m/>
    <s v="Retweet"/>
    <x v="28"/>
    <s v="Never take freedom &amp;amp; democracy for granted! #30JahreMauerfall #WeAreNATO #FriedlicheRevolution #NatoTalk19 #NATOsFuture https://t.co/mPSDUC0bBk"/>
    <m/>
    <m/>
    <s v="30jahremauerfall wearenato friedlicherevolution natotalk19 natosfuture"/>
    <m/>
    <s v="http://pbs.twimg.com/profile_images/627792466016608256/EKxFcb0o_normal.jpg"/>
    <d v="2019-11-07T09:06:51.000"/>
    <d v="2019-11-07T00:00:00.000"/>
    <s v="09:06:51"/>
    <s v="https://twitter.com/alex_schroeder/status/1192367799357841408"/>
    <m/>
    <m/>
    <s v="1192367799357841408"/>
    <m/>
    <b v="0"/>
    <n v="0"/>
    <s v=""/>
    <b v="1"/>
    <s v="en"/>
    <m/>
    <s v="1192042554977599488"/>
    <b v="0"/>
    <n v="2"/>
    <s v="1192182233437736961"/>
    <s v="Twitter for iPhone"/>
    <b v="0"/>
    <s v="1192182233437736961"/>
    <s v="Tweet"/>
    <n v="0"/>
    <n v="0"/>
    <m/>
    <m/>
    <m/>
    <m/>
    <m/>
    <m/>
    <m/>
    <m/>
    <n v="6"/>
    <s v="2"/>
    <s v="1"/>
    <n v="1"/>
    <n v="8.333333333333334"/>
    <n v="0"/>
    <n v="0"/>
    <n v="0"/>
    <n v="0"/>
    <n v="11"/>
    <n v="91.66666666666667"/>
    <n v="12"/>
  </r>
  <r>
    <s v="alex_schroeder"/>
    <s v="dagatagermany"/>
    <m/>
    <m/>
    <m/>
    <m/>
    <m/>
    <m/>
    <m/>
    <m/>
    <s v="No"/>
    <n v="54"/>
    <m/>
    <m/>
    <s v="Mentions"/>
    <x v="29"/>
    <s v="Co-Chairing with @_LSimon a Workshop about  #BooneAndBane of #SocialMedia in #SecurityPolicy at @yata_ger‘s #NATOsFuture Seminar. Today we are with the spirit of #WillyBrandt 😉 A great former German Foreign Minister. #StrongerTogether #WeAreNATO #NATOTalk19 @DAGATAGermany https://t.co/H7X6usdB84"/>
    <m/>
    <m/>
    <s v="booneandbane socialmedia securitypolicy natosfuture willybrandt strongertogether wearenato natotalk19"/>
    <s v="https://pbs.twimg.com/media/EI7Rn_iX0AQJaX3.jpg"/>
    <s v="https://pbs.twimg.com/media/EI7Rn_iX0AQJaX3.jpg"/>
    <d v="2019-11-09T11:01:34.000"/>
    <d v="2019-11-09T00:00:00.000"/>
    <s v="11:01:34"/>
    <s v="https://twitter.com/alex_schroeder/status/1193121444684808195"/>
    <m/>
    <m/>
    <s v="1193121444684808195"/>
    <m/>
    <b v="0"/>
    <n v="4"/>
    <s v=""/>
    <b v="0"/>
    <s v="en"/>
    <m/>
    <s v=""/>
    <b v="0"/>
    <n v="0"/>
    <s v=""/>
    <s v="Twitter for iPhone"/>
    <b v="0"/>
    <s v="1193121444684808195"/>
    <s v="Tweet"/>
    <n v="0"/>
    <n v="0"/>
    <s v="13.388304452365013,52.50017577927563 _x000a_13.388304452365013,52.50017577927563 _x000a_13.388304452365013,52.50017577927563 _x000a_13.388304452365013,52.50017577927563"/>
    <s v="Germany"/>
    <s v="DE"/>
    <s v="Willy-Brandt-Haus"/>
    <s v="07d9ec7c53888003"/>
    <s v="Willy-Brandt-Haus"/>
    <s v="poi"/>
    <s v="https://api.twitter.com/1.1/geo/id/07d9ec7c53888003.json"/>
    <n v="1"/>
    <s v="2"/>
    <s v="1"/>
    <m/>
    <m/>
    <m/>
    <m/>
    <m/>
    <m/>
    <m/>
    <m/>
    <m/>
  </r>
  <r>
    <s v="alex_schroeder"/>
    <s v="yata_ger"/>
    <m/>
    <m/>
    <m/>
    <m/>
    <m/>
    <m/>
    <m/>
    <m/>
    <s v="Yes"/>
    <n v="61"/>
    <m/>
    <m/>
    <s v="Retweet"/>
    <x v="30"/>
    <s v="Participants of our #NATOsFuture seminar have to cross the former border between #East and #West #Germany everyday for the venues of the discussions. This would not be possible 30 years ago. What a pleasure to live in #freedom! #wearenato #BerlinWall #Natotalk19 #mauerfall30 https://t.co/33ZErk4g1g"/>
    <m/>
    <m/>
    <s v="natosfuture east west germany"/>
    <m/>
    <s v="http://pbs.twimg.com/profile_images/627792466016608256/EKxFcb0o_normal.jpg"/>
    <d v="2019-11-10T10:11:53.000"/>
    <d v="2019-11-10T00:00:00.000"/>
    <s v="10:11:53"/>
    <s v="https://twitter.com/alex_schroeder/status/1193471330320048128"/>
    <m/>
    <m/>
    <s v="1193471330320048128"/>
    <m/>
    <b v="0"/>
    <n v="0"/>
    <s v=""/>
    <b v="1"/>
    <s v="en"/>
    <m/>
    <s v="1192359568690561024"/>
    <b v="0"/>
    <n v="1"/>
    <s v="1193464457986543617"/>
    <s v="Twitter for iPhone"/>
    <b v="0"/>
    <s v="1193464457986543617"/>
    <s v="Tweet"/>
    <n v="0"/>
    <n v="0"/>
    <m/>
    <m/>
    <m/>
    <m/>
    <m/>
    <m/>
    <m/>
    <m/>
    <n v="6"/>
    <s v="2"/>
    <s v="1"/>
    <n v="2"/>
    <n v="4.761904761904762"/>
    <n v="0"/>
    <n v="0"/>
    <n v="0"/>
    <n v="0"/>
    <n v="40"/>
    <n v="95.23809523809524"/>
    <n v="42"/>
  </r>
  <r>
    <s v="alex_schroeder"/>
    <s v="yata_ger"/>
    <m/>
    <m/>
    <m/>
    <m/>
    <m/>
    <m/>
    <m/>
    <m/>
    <s v="Yes"/>
    <n v="62"/>
    <m/>
    <m/>
    <s v="Retweet"/>
    <x v="31"/>
    <s v="Productive Sunday afternoon! After gaining new insights and ideas during the panel discussions, it's time for another group session to summarise and clarify our draft policy recommendations to be presented at tomorrow's NATO Talk conference._x000a__x000a_#NATOsFuture #NATOengages #NATOTalk19 https://t.co/6PABU4K1vb"/>
    <m/>
    <m/>
    <m/>
    <m/>
    <s v="http://pbs.twimg.com/profile_images/627792466016608256/EKxFcb0o_normal.jpg"/>
    <d v="2019-11-10T15:35:26.000"/>
    <d v="2019-11-10T00:00:00.000"/>
    <s v="15:35:26"/>
    <s v="https://twitter.com/alex_schroeder/status/1193552754800832514"/>
    <m/>
    <m/>
    <s v="1193552754800832514"/>
    <m/>
    <b v="0"/>
    <n v="0"/>
    <s v=""/>
    <b v="0"/>
    <s v="en"/>
    <m/>
    <s v=""/>
    <b v="0"/>
    <n v="3"/>
    <s v="1193545707308879873"/>
    <s v="Twitter for iPhone"/>
    <b v="0"/>
    <s v="1193545707308879873"/>
    <s v="Tweet"/>
    <n v="0"/>
    <n v="0"/>
    <m/>
    <m/>
    <m/>
    <m/>
    <m/>
    <m/>
    <m/>
    <m/>
    <n v="6"/>
    <s v="2"/>
    <s v="1"/>
    <n v="3"/>
    <n v="7.894736842105263"/>
    <n v="0"/>
    <n v="0"/>
    <n v="0"/>
    <n v="0"/>
    <n v="35"/>
    <n v="92.10526315789474"/>
    <n v="38"/>
  </r>
  <r>
    <s v="alex_schroeder"/>
    <s v="yata_ger"/>
    <m/>
    <m/>
    <m/>
    <m/>
    <m/>
    <m/>
    <m/>
    <m/>
    <s v="Yes"/>
    <n v="63"/>
    <m/>
    <m/>
    <s v="Retweet"/>
    <x v="32"/>
    <s v="Sunday evening, still going strong!_x000a__x000a_After some intense brainstorming and lively discussions our groups have ultimately developed a number of policy recommendations. These will not only be displayed at the NATO Talk conference but also be send to NATO PDD_x000a_#NATOsFuture #NATOTalk19 https://t.co/XgF1f7fE1X"/>
    <m/>
    <m/>
    <m/>
    <m/>
    <s v="http://pbs.twimg.com/profile_images/627792466016608256/EKxFcb0o_normal.jpg"/>
    <d v="2019-11-10T18:26:22.000"/>
    <d v="2019-11-10T00:00:00.000"/>
    <s v="18:26:22"/>
    <s v="https://twitter.com/alex_schroeder/status/1193595769758142467"/>
    <m/>
    <m/>
    <s v="1193595769758142467"/>
    <m/>
    <b v="0"/>
    <n v="0"/>
    <s v=""/>
    <b v="0"/>
    <s v="en"/>
    <m/>
    <s v=""/>
    <b v="0"/>
    <n v="1"/>
    <s v="1193585155329396737"/>
    <s v="Twitter for iPhone"/>
    <b v="0"/>
    <s v="1193585155329396737"/>
    <s v="Tweet"/>
    <n v="0"/>
    <n v="0"/>
    <m/>
    <m/>
    <m/>
    <m/>
    <m/>
    <m/>
    <m/>
    <m/>
    <n v="6"/>
    <s v="2"/>
    <s v="1"/>
    <n v="3"/>
    <n v="7.142857142857143"/>
    <n v="1"/>
    <n v="2.380952380952381"/>
    <n v="0"/>
    <n v="0"/>
    <n v="38"/>
    <n v="90.47619047619048"/>
    <n v="42"/>
  </r>
  <r>
    <s v="yata_ger"/>
    <s v="nato"/>
    <m/>
    <m/>
    <m/>
    <m/>
    <m/>
    <m/>
    <m/>
    <m/>
    <s v="No"/>
    <n v="71"/>
    <m/>
    <m/>
    <s v="Mentions"/>
    <x v="33"/>
    <s v="Welcome to NATO Talk around the Brandenburger Tor!_x000a_This year's topic: &quot;NATO at 70 - No Time to Retire&quot; _x000a__x000a_We are excited to again be part of the conference and discuss all things NATO!_x000a__x000a_@DAGATAGermany @BAKS_Sprecher @NATO _x000a__x000a_#NATOsFuture #NATOengages #NATOTalk19 https://t.co/tRCZAGGGNU"/>
    <m/>
    <m/>
    <s v="natosfuture natoengages natotalk19"/>
    <s v="https://pbs.twimg.com/media/EJFO2lfX0AANKEf.jpg"/>
    <s v="https://pbs.twimg.com/media/EJFO2lfX0AANKEf.jpg"/>
    <d v="2019-11-11T09:25:44.000"/>
    <d v="2019-11-11T00:00:00.000"/>
    <s v="09:25:44"/>
    <s v="https://twitter.com/yata_ger/status/1193822104493445120"/>
    <m/>
    <m/>
    <s v="1193822104493445120"/>
    <m/>
    <b v="0"/>
    <n v="4"/>
    <s v=""/>
    <b v="0"/>
    <s v="en"/>
    <m/>
    <s v=""/>
    <b v="0"/>
    <n v="0"/>
    <s v=""/>
    <s v="Twitter for Android"/>
    <b v="0"/>
    <s v="1193822104493445120"/>
    <s v="Tweet"/>
    <n v="0"/>
    <n v="0"/>
    <s v="13.384627205691464,52.51951400832103 _x000a_13.384627205691464,52.51951400832103 _x000a_13.384627205691464,52.51951400832103 _x000a_13.384627205691464,52.51951400832103"/>
    <s v="Germany"/>
    <s v="DE"/>
    <s v="Bundespresseamt"/>
    <s v="0fbeaf095854f000"/>
    <s v="Bundespresseamt"/>
    <s v="poi"/>
    <s v="https://api.twitter.com/1.1/geo/id/0fbeaf095854f000.json"/>
    <n v="1"/>
    <s v="1"/>
    <s v="1"/>
    <n v="2"/>
    <n v="5.128205128205129"/>
    <n v="0"/>
    <n v="0"/>
    <n v="0"/>
    <n v="0"/>
    <n v="37"/>
    <n v="94.87179487179488"/>
    <n v="39"/>
  </r>
  <r>
    <s v="dagatagermany"/>
    <s v="baks_sprecher"/>
    <m/>
    <m/>
    <m/>
    <m/>
    <m/>
    <m/>
    <m/>
    <m/>
    <s v="Yes"/>
    <n v="72"/>
    <m/>
    <m/>
    <s v="Mentions"/>
    <x v="34"/>
    <s v="Mit einem Grußwort von Ekkehard Brose (@BAKS_Sprecher) und Christian Schmidt eröffnen wir die #NATOTalk19 Konferenz.  Nach #30jahremauerfall blicken wir zurück auf die Auflösung der Ostblock und Vorwärts in die Zukunft der #NATO Fotos: BAKS/Felten https://t.co/82RUMB5A50"/>
    <m/>
    <m/>
    <s v="natotalk19 30jahremauerfall nato"/>
    <s v="https://pbs.twimg.com/media/EJFOH8wWwAAYhUV.jpg"/>
    <s v="https://pbs.twimg.com/media/EJFOH8wWwAAYhUV.jpg"/>
    <d v="2019-11-11T09:22:28.000"/>
    <d v="2019-11-11T00:00:00.000"/>
    <s v="09:22:28"/>
    <s v="https://twitter.com/dagatagermany/status/1193821282791505920"/>
    <m/>
    <m/>
    <s v="1193821282791505920"/>
    <m/>
    <b v="0"/>
    <n v="1"/>
    <s v=""/>
    <b v="0"/>
    <s v="de"/>
    <m/>
    <s v=""/>
    <b v="0"/>
    <n v="2"/>
    <s v=""/>
    <s v="Twitter Web App"/>
    <b v="0"/>
    <s v="1193821282791505920"/>
    <s v="Tweet"/>
    <n v="0"/>
    <n v="0"/>
    <m/>
    <m/>
    <m/>
    <m/>
    <m/>
    <m/>
    <m/>
    <m/>
    <n v="1"/>
    <s v="1"/>
    <s v="4"/>
    <n v="0"/>
    <n v="0"/>
    <n v="3"/>
    <n v="8.571428571428571"/>
    <n v="0"/>
    <n v="0"/>
    <n v="32"/>
    <n v="91.42857142857143"/>
    <n v="35"/>
  </r>
  <r>
    <s v="baks_sprecher"/>
    <s v="dagatagermany"/>
    <m/>
    <m/>
    <m/>
    <m/>
    <m/>
    <m/>
    <m/>
    <m/>
    <s v="Yes"/>
    <n v="73"/>
    <m/>
    <m/>
    <s v="Retweet"/>
    <x v="35"/>
    <s v="Mit einem Grußwort von Ekkehard Brose (@BAKS_Sprecher) und Christian Schmidt eröffnen wir die #NATOTalk19 Konferenz.  Nach #30jahremauerfall blicken wir zurück auf die Auflösung der Ostblock und Vorwärts in die Zukunft der #NATO Fotos: BAKS/Felten https://t.co/82RUMB5A50"/>
    <m/>
    <m/>
    <s v="natotalk19"/>
    <m/>
    <s v="http://pbs.twimg.com/profile_images/801819761797722113/q9g2E4pP_normal.jpg"/>
    <d v="2019-11-11T09:33:28.000"/>
    <d v="2019-11-11T00:00:00.000"/>
    <s v="09:33:28"/>
    <s v="https://twitter.com/baks_sprecher/status/1193824049228656640"/>
    <m/>
    <m/>
    <s v="1193824049228656640"/>
    <m/>
    <b v="0"/>
    <n v="0"/>
    <s v=""/>
    <b v="0"/>
    <s v="de"/>
    <m/>
    <s v=""/>
    <b v="0"/>
    <n v="2"/>
    <s v="1193821282791505920"/>
    <s v="Twitter Web App"/>
    <b v="0"/>
    <s v="1193821282791505920"/>
    <s v="Tweet"/>
    <n v="0"/>
    <n v="0"/>
    <m/>
    <m/>
    <m/>
    <m/>
    <m/>
    <m/>
    <m/>
    <m/>
    <n v="1"/>
    <s v="4"/>
    <s v="1"/>
    <n v="0"/>
    <n v="0"/>
    <n v="3"/>
    <n v="8.571428571428571"/>
    <n v="0"/>
    <n v="0"/>
    <n v="32"/>
    <n v="91.42857142857143"/>
    <n v="35"/>
  </r>
  <r>
    <s v="jana_puglierin"/>
    <s v="claudmajor"/>
    <m/>
    <m/>
    <m/>
    <m/>
    <m/>
    <m/>
    <m/>
    <m/>
    <s v="No"/>
    <n v="76"/>
    <m/>
    <m/>
    <s v="Mentions"/>
    <x v="36"/>
    <s v=".@ClaudMajor beim #NATOTalk19: „Statt im tagespolitischen Klein-Klein zu verharren, müssen wir uns fragen, was wir heute tun müssen, um in 10-15 Jahren als Europäer politisch geschlossen darzustehen und konventionell und nuklear gut aufgestellt zu sein.“ 👍 https://t.co/mFyLnCifUo"/>
    <m/>
    <m/>
    <s v="natotalk19"/>
    <s v="https://pbs.twimg.com/media/EJFSiPxX0AEQIOO.jpg"/>
    <s v="https://pbs.twimg.com/media/EJFSiPxX0AEQIOO.jpg"/>
    <d v="2019-11-11T09:41:47.000"/>
    <d v="2019-11-11T00:00:00.000"/>
    <s v="09:41:47"/>
    <s v="https://twitter.com/jana_puglierin/status/1193826142857441280"/>
    <m/>
    <m/>
    <s v="1193826142857441280"/>
    <m/>
    <b v="0"/>
    <n v="10"/>
    <s v=""/>
    <b v="0"/>
    <s v="de"/>
    <m/>
    <s v=""/>
    <b v="0"/>
    <n v="3"/>
    <s v=""/>
    <s v="Twitter for iPhone"/>
    <b v="0"/>
    <s v="1193826142857441280"/>
    <s v="Tweet"/>
    <n v="0"/>
    <n v="0"/>
    <m/>
    <m/>
    <m/>
    <m/>
    <m/>
    <m/>
    <m/>
    <m/>
    <n v="1"/>
    <s v="3"/>
    <s v="3"/>
    <n v="0"/>
    <n v="0"/>
    <n v="0"/>
    <n v="0"/>
    <n v="0"/>
    <n v="0"/>
    <n v="37"/>
    <n v="100"/>
    <n v="37"/>
  </r>
  <r>
    <s v="yata_ger"/>
    <s v="jana_puglierin"/>
    <m/>
    <m/>
    <m/>
    <m/>
    <m/>
    <m/>
    <m/>
    <m/>
    <s v="No"/>
    <n v="77"/>
    <m/>
    <m/>
    <s v="Retweet"/>
    <x v="37"/>
    <s v=".@ClaudMajor beim #NATOTalk19: „Statt im tagespolitischen Klein-Klein zu verharren, müssen wir uns fragen, was wir heute tun müssen, um in 10-15 Jahren als Europäer politisch geschlossen darzustehen und konventionell und nuklear gut aufgestellt zu sein.“ 👍 https://t.co/mFyLnCifUo"/>
    <m/>
    <m/>
    <s v="natotalk19"/>
    <m/>
    <s v="http://pbs.twimg.com/profile_images/763342089061076992/YuqU_-On_normal.jpg"/>
    <d v="2019-11-11T09:49:43.000"/>
    <d v="2019-11-11T00:00:00.000"/>
    <s v="09:49:43"/>
    <s v="https://twitter.com/yata_ger/status/1193828141162278913"/>
    <m/>
    <m/>
    <s v="1193828141162278913"/>
    <m/>
    <b v="0"/>
    <n v="0"/>
    <s v=""/>
    <b v="0"/>
    <s v="de"/>
    <m/>
    <s v=""/>
    <b v="0"/>
    <n v="3"/>
    <s v="1193826142857441280"/>
    <s v="Twitter for Android"/>
    <b v="0"/>
    <s v="1193826142857441280"/>
    <s v="Tweet"/>
    <n v="0"/>
    <n v="0"/>
    <m/>
    <m/>
    <m/>
    <m/>
    <m/>
    <m/>
    <m/>
    <m/>
    <n v="1"/>
    <s v="1"/>
    <s v="3"/>
    <m/>
    <m/>
    <m/>
    <m/>
    <m/>
    <m/>
    <m/>
    <m/>
    <m/>
  </r>
  <r>
    <s v="yata_ger"/>
    <s v="yata_ger"/>
    <m/>
    <m/>
    <m/>
    <m/>
    <m/>
    <m/>
    <m/>
    <m/>
    <s v="No"/>
    <n v="79"/>
    <m/>
    <m/>
    <s v="Tweet"/>
    <x v="38"/>
    <s v="Never take freedom &amp;amp; democracy for granted! #30JahreMauerfall #WeAreNATO #FriedlicheRevolution #NatoTalk19 #NATOsFuture https://t.co/mPSDUC0bBk"/>
    <s v="https://twitter.com/jensstoltenberg/status/1192042554977599488"/>
    <s v="twitter.com"/>
    <s v="30jahremauerfall wearenato friedlicherevolution natotalk19 natosfuture"/>
    <m/>
    <s v="http://pbs.twimg.com/profile_images/763342089061076992/YuqU_-On_normal.jpg"/>
    <d v="2019-11-06T20:49:28.000"/>
    <d v="2019-11-06T00:00:00.000"/>
    <s v="20:49:28"/>
    <s v="https://twitter.com/yata_ger/status/1192182233437736961"/>
    <m/>
    <m/>
    <s v="1192182233437736961"/>
    <m/>
    <b v="0"/>
    <n v="5"/>
    <s v=""/>
    <b v="1"/>
    <s v="en"/>
    <m/>
    <s v="1192042554977599488"/>
    <b v="0"/>
    <n v="2"/>
    <s v=""/>
    <s v="Twitter for iPhone"/>
    <b v="0"/>
    <s v="1192182233437736961"/>
    <s v="Tweet"/>
    <n v="0"/>
    <n v="0"/>
    <s v="13.088304,52.338079 _x000a_13.760909,52.338079 _x000a_13.760909,52.675323 _x000a_13.088304,52.675323"/>
    <s v="Germany"/>
    <s v="DE"/>
    <s v="Berlin, Germany"/>
    <s v="3078869807f9dd36"/>
    <s v="Berlin"/>
    <s v="city"/>
    <s v="https://api.twitter.com/1.1/geo/id/3078869807f9dd36.json"/>
    <n v="4"/>
    <s v="1"/>
    <s v="1"/>
    <n v="1"/>
    <n v="8.333333333333334"/>
    <n v="0"/>
    <n v="0"/>
    <n v="0"/>
    <n v="0"/>
    <n v="11"/>
    <n v="91.66666666666667"/>
    <n v="12"/>
  </r>
  <r>
    <s v="yata_ger"/>
    <s v="yata_ger"/>
    <m/>
    <m/>
    <m/>
    <m/>
    <m/>
    <m/>
    <m/>
    <m/>
    <s v="No"/>
    <n v="80"/>
    <m/>
    <m/>
    <s v="Tweet"/>
    <x v="39"/>
    <s v="Participants of our #NATOsFuture seminar have to cross the former border between #East and #West #Germany everyday for the venues of the discussions. This would not be possible 30 years ago. What a pleasure to live in #freedom! #wearenato #BerlinWall #Natotalk19 #mauerfall30 https://t.co/33ZErk4g1g"/>
    <s v="https://twitter.com/nato/status/1192359568690561024"/>
    <s v="twitter.com"/>
    <s v="natosfuture east west germany freedom wearenato berlinwall natotalk19 mauerfall30"/>
    <m/>
    <s v="http://pbs.twimg.com/profile_images/763342089061076992/YuqU_-On_normal.jpg"/>
    <d v="2019-11-10T09:44:34.000"/>
    <d v="2019-11-10T00:00:00.000"/>
    <s v="09:44:34"/>
    <s v="https://twitter.com/yata_ger/status/1193464457986543617"/>
    <m/>
    <m/>
    <s v="1193464457986543617"/>
    <m/>
    <b v="0"/>
    <n v="2"/>
    <s v=""/>
    <b v="1"/>
    <s v="en"/>
    <m/>
    <s v="1192359568690561024"/>
    <b v="0"/>
    <n v="1"/>
    <s v=""/>
    <s v="Twitter for iPhone"/>
    <b v="0"/>
    <s v="1193464457986543617"/>
    <s v="Tweet"/>
    <n v="0"/>
    <n v="0"/>
    <s v="13.088304,52.338079 _x000a_13.760909,52.338079 _x000a_13.760909,52.675323 _x000a_13.088304,52.675323"/>
    <s v="Germany"/>
    <s v="DE"/>
    <s v="Berlin, Germany"/>
    <s v="3078869807f9dd36"/>
    <s v="Berlin"/>
    <s v="city"/>
    <s v="https://api.twitter.com/1.1/geo/id/3078869807f9dd36.json"/>
    <n v="4"/>
    <s v="1"/>
    <s v="1"/>
    <n v="2"/>
    <n v="4.761904761904762"/>
    <n v="0"/>
    <n v="0"/>
    <n v="0"/>
    <n v="0"/>
    <n v="40"/>
    <n v="95.23809523809524"/>
    <n v="42"/>
  </r>
  <r>
    <s v="yata_ger"/>
    <s v="yata_ger"/>
    <m/>
    <m/>
    <m/>
    <m/>
    <m/>
    <m/>
    <m/>
    <m/>
    <s v="No"/>
    <n v="81"/>
    <m/>
    <m/>
    <s v="Tweet"/>
    <x v="40"/>
    <s v="Productive Sunday afternoon! After gaining new insights and ideas during the panel discussions, it's time for another group session to summarise and clarify our draft policy recommendations to be presented at tomorrow's NATO Talk conference._x000a__x000a_#NATOsFuture #NATOengages #NATOTalk19 https://t.co/6PABU4K1vb"/>
    <m/>
    <m/>
    <s v="natosfuture natoengages natotalk19"/>
    <s v="https://pbs.twimg.com/media/EJBTXShX0AAW1RW.jpg"/>
    <s v="https://pbs.twimg.com/media/EJBTXShX0AAW1RW.jpg"/>
    <d v="2019-11-10T15:07:26.000"/>
    <d v="2019-11-10T00:00:00.000"/>
    <s v="15:07:26"/>
    <s v="https://twitter.com/yata_ger/status/1193545707308879873"/>
    <m/>
    <m/>
    <s v="1193545707308879873"/>
    <m/>
    <b v="0"/>
    <n v="12"/>
    <s v=""/>
    <b v="0"/>
    <s v="en"/>
    <m/>
    <s v=""/>
    <b v="0"/>
    <n v="3"/>
    <s v=""/>
    <s v="Twitter for Android"/>
    <b v="0"/>
    <s v="1193545707308879873"/>
    <s v="Tweet"/>
    <n v="0"/>
    <n v="0"/>
    <s v="13.383001750492568,52.523860020047195 _x000a_13.383001750492568,52.523860020047195 _x000a_13.383001750492568,52.523860020047195 _x000a_13.383001750492568,52.523860020047195"/>
    <s v="Germany"/>
    <s v="DE"/>
    <s v="Heinrich-Böll-Stiftung"/>
    <s v="07d9f74411081001"/>
    <s v="Heinrich-Böll-Stiftung"/>
    <s v="poi"/>
    <s v="https://api.twitter.com/1.1/geo/id/07d9f74411081001.json"/>
    <n v="4"/>
    <s v="1"/>
    <s v="1"/>
    <n v="3"/>
    <n v="7.894736842105263"/>
    <n v="0"/>
    <n v="0"/>
    <n v="0"/>
    <n v="0"/>
    <n v="35"/>
    <n v="92.10526315789474"/>
    <n v="38"/>
  </r>
  <r>
    <s v="yata_ger"/>
    <s v="yata_ger"/>
    <m/>
    <m/>
    <m/>
    <m/>
    <m/>
    <m/>
    <m/>
    <m/>
    <s v="No"/>
    <n v="82"/>
    <m/>
    <m/>
    <s v="Tweet"/>
    <x v="41"/>
    <s v="Sunday evening, still going strong!_x000a__x000a_After some intense brainstorming and lively discussions our groups have ultimately developed a number of policy recommendations. These will not only be displayed at the NATO Talk conference but also be send to NATO PDD_x000a_#NATOsFuture #NATOTalk19 https://t.co/XgF1f7fE1X"/>
    <m/>
    <m/>
    <s v="natosfuture natotalk19"/>
    <s v="https://pbs.twimg.com/media/EJB3VxZX0AAkHUw.jpg"/>
    <s v="https://pbs.twimg.com/media/EJB3VxZX0AAkHUw.jpg"/>
    <d v="2019-11-10T17:44:11.000"/>
    <d v="2019-11-10T00:00:00.000"/>
    <s v="17:44:11"/>
    <s v="https://twitter.com/yata_ger/status/1193585155329396737"/>
    <m/>
    <m/>
    <s v="1193585155329396737"/>
    <m/>
    <b v="0"/>
    <n v="6"/>
    <s v=""/>
    <b v="0"/>
    <s v="en"/>
    <m/>
    <s v=""/>
    <b v="0"/>
    <n v="1"/>
    <s v=""/>
    <s v="Twitter for Android"/>
    <b v="0"/>
    <s v="1193585155329396737"/>
    <s v="Tweet"/>
    <n v="0"/>
    <n v="0"/>
    <s v="13.383001750492568,52.523860020047195 _x000a_13.383001750492568,52.523860020047195 _x000a_13.383001750492568,52.523860020047195 _x000a_13.383001750492568,52.523860020047195"/>
    <s v="Germany"/>
    <s v="DE"/>
    <s v="Heinrich-Böll-Stiftung"/>
    <s v="07d9f74411081001"/>
    <s v="Heinrich-Böll-Stiftung"/>
    <s v="poi"/>
    <s v="https://api.twitter.com/1.1/geo/id/07d9f74411081001.json"/>
    <n v="4"/>
    <s v="1"/>
    <s v="1"/>
    <n v="3"/>
    <n v="7.142857142857143"/>
    <n v="1"/>
    <n v="2.380952380952381"/>
    <n v="0"/>
    <n v="0"/>
    <n v="38"/>
    <n v="90.47619047619048"/>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3"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8">
    <i>
      <x v="1"/>
    </i>
    <i r="1">
      <x v="11"/>
    </i>
    <i r="2">
      <x v="311"/>
    </i>
    <i r="2">
      <x v="312"/>
    </i>
    <i r="2">
      <x v="314"/>
    </i>
    <i r="2">
      <x v="315"/>
    </i>
    <i r="2">
      <x v="316"/>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82" totalsRowShown="0" headerRowDxfId="468" dataDxfId="467">
  <autoFilter ref="A2:BN82"/>
  <tableColumns count="66">
    <tableColumn id="1" name="Vertex 1" dataDxfId="417"/>
    <tableColumn id="2" name="Vertex 2" dataDxfId="415"/>
    <tableColumn id="3" name="Color" dataDxfId="416"/>
    <tableColumn id="4" name="Width" dataDxfId="466"/>
    <tableColumn id="11" name="Style" dataDxfId="465"/>
    <tableColumn id="5" name="Opacity" dataDxfId="464"/>
    <tableColumn id="6" name="Visibility" dataDxfId="463"/>
    <tableColumn id="10" name="Label" dataDxfId="462"/>
    <tableColumn id="12" name="Label Text Color" dataDxfId="461"/>
    <tableColumn id="13" name="Label Font Size" dataDxfId="460"/>
    <tableColumn id="14" name="Reciprocated?" dataDxfId="322"/>
    <tableColumn id="7" name="ID" dataDxfId="459"/>
    <tableColumn id="9" name="Dynamic Filter" dataDxfId="458"/>
    <tableColumn id="8" name="Add Your Own Columns Here" dataDxfId="414"/>
    <tableColumn id="15" name="Relationship" dataDxfId="413"/>
    <tableColumn id="16" name="Relationship Date (UTC)" dataDxfId="412"/>
    <tableColumn id="17" name="Tweet" dataDxfId="411"/>
    <tableColumn id="18" name="URLs in Tweet" dataDxfId="410"/>
    <tableColumn id="19" name="Domains in Tweet" dataDxfId="409"/>
    <tableColumn id="20" name="Hashtags in Tweet" dataDxfId="408"/>
    <tableColumn id="21" name="Media in Tweet" dataDxfId="407"/>
    <tableColumn id="22" name="Tweet Image File" dataDxfId="406"/>
    <tableColumn id="23" name="Tweet Date (UTC)" dataDxfId="405"/>
    <tableColumn id="24" name="Date" dataDxfId="404"/>
    <tableColumn id="25" name="Time" dataDxfId="403"/>
    <tableColumn id="26" name="Twitter Page for Tweet" dataDxfId="402"/>
    <tableColumn id="27" name="Latitude" dataDxfId="401"/>
    <tableColumn id="28" name="Longitude" dataDxfId="400"/>
    <tableColumn id="29" name="Imported ID" dataDxfId="399"/>
    <tableColumn id="30" name="In-Reply-To Tweet ID" dataDxfId="398"/>
    <tableColumn id="31" name="Favorited" dataDxfId="397"/>
    <tableColumn id="32" name="Favorite Count" dataDxfId="396"/>
    <tableColumn id="33" name="In-Reply-To User ID" dataDxfId="395"/>
    <tableColumn id="34" name="Is Quote Status" dataDxfId="394"/>
    <tableColumn id="35" name="Language" dataDxfId="393"/>
    <tableColumn id="36" name="Possibly Sensitive" dataDxfId="392"/>
    <tableColumn id="37" name="Quoted Status ID" dataDxfId="391"/>
    <tableColumn id="38" name="Retweeted" dataDxfId="390"/>
    <tableColumn id="39" name="Retweet Count" dataDxfId="389"/>
    <tableColumn id="40" name="Retweet ID" dataDxfId="388"/>
    <tableColumn id="41" name="Source" dataDxfId="387"/>
    <tableColumn id="42" name="Truncated" dataDxfId="386"/>
    <tableColumn id="43" name="Unified Twitter ID" dataDxfId="385"/>
    <tableColumn id="44" name="Imported Tweet Type" dataDxfId="384"/>
    <tableColumn id="45" name="Added By Extended Analysis" dataDxfId="383"/>
    <tableColumn id="46" name="Corrected By Extended Analysis" dataDxfId="382"/>
    <tableColumn id="47" name="Place Bounding Box" dataDxfId="381"/>
    <tableColumn id="48" name="Place Country" dataDxfId="380"/>
    <tableColumn id="49" name="Place Country Code" dataDxfId="379"/>
    <tableColumn id="50" name="Place Full Name" dataDxfId="378"/>
    <tableColumn id="51" name="Place ID" dataDxfId="377"/>
    <tableColumn id="52" name="Place Name" dataDxfId="376"/>
    <tableColumn id="53" name="Place Type" dataDxfId="375"/>
    <tableColumn id="54" name="Place URL" dataDxfId="374"/>
    <tableColumn id="55" name="Edge Weight"/>
    <tableColumn id="56" name="Vertex 1 Group" dataDxfId="337">
      <calculatedColumnFormula>REPLACE(INDEX(GroupVertices[Group], MATCH(Edges[[#This Row],[Vertex 1]],GroupVertices[Vertex],0)),1,1,"")</calculatedColumnFormula>
    </tableColumn>
    <tableColumn id="57" name="Vertex 2 Group" dataDxfId="298">
      <calculatedColumnFormula>REPLACE(INDEX(GroupVertices[Group], MATCH(Edges[[#This Row],[Vertex 2]],GroupVertices[Vertex],0)),1,1,"")</calculatedColumnFormula>
    </tableColumn>
    <tableColumn id="58" name="Sentiment List #1: Positive Word Count" dataDxfId="297"/>
    <tableColumn id="59" name="Sentiment List #1: Positive Word Percentage (%)" dataDxfId="296"/>
    <tableColumn id="60" name="Sentiment List #2: Negative Word Count" dataDxfId="295"/>
    <tableColumn id="61" name="Sentiment List #2: Negative Word Percentage (%)" dataDxfId="294"/>
    <tableColumn id="62" name="Sentiment List #3: (Add your own word list) Word Count" dataDxfId="293"/>
    <tableColumn id="63" name="Sentiment List #3: (Add your own word list) Word Percentage (%)" dataDxfId="292"/>
    <tableColumn id="64" name="Non-categorized Word Count" dataDxfId="291"/>
    <tableColumn id="65" name="Non-categorized Word Percentage (%)" dataDxfId="290"/>
    <tableColumn id="66" name="Edge Content Word Count" dataDxfId="2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7" totalsRowShown="0" headerRowDxfId="321" dataDxfId="320">
  <autoFilter ref="A1:G367"/>
  <tableColumns count="7">
    <tableColumn id="1" name="Word" dataDxfId="319"/>
    <tableColumn id="2" name="Count" dataDxfId="318"/>
    <tableColumn id="3" name="Salience" dataDxfId="317"/>
    <tableColumn id="4" name="Group" dataDxfId="316"/>
    <tableColumn id="5" name="Word on Sentiment List #1: Positive" dataDxfId="315"/>
    <tableColumn id="6" name="Word on Sentiment List #2: Negative" dataDxfId="314"/>
    <tableColumn id="7" name="Word on Sentiment List #3: (Add your own word list)" dataDxfId="31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2" totalsRowShown="0" headerRowDxfId="312" dataDxfId="311">
  <autoFilter ref="A1:L372"/>
  <tableColumns count="12">
    <tableColumn id="1" name="Word 1" dataDxfId="310"/>
    <tableColumn id="2" name="Word 2" dataDxfId="309"/>
    <tableColumn id="3" name="Count" dataDxfId="308"/>
    <tableColumn id="4" name="Salience" dataDxfId="307"/>
    <tableColumn id="5" name="Mutual Information" dataDxfId="306"/>
    <tableColumn id="6" name="Group" dataDxfId="305"/>
    <tableColumn id="7" name="Word1 on Sentiment List #1: Positive" dataDxfId="304"/>
    <tableColumn id="8" name="Word1 on Sentiment List #2: Negative" dataDxfId="303"/>
    <tableColumn id="9" name="Word1 on Sentiment List #3: (Add your own word list)" dataDxfId="302"/>
    <tableColumn id="10" name="Word2 on Sentiment List #1: Positive" dataDxfId="301"/>
    <tableColumn id="11" name="Word2 on Sentiment List #2: Negative" dataDxfId="300"/>
    <tableColumn id="12" name="Word2 on Sentiment List #3: (Add your own word list)" dataDxfId="29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6" totalsRowShown="0" headerRowDxfId="270" dataDxfId="269">
  <autoFilter ref="A2:C16"/>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6.xml><?xml version="1.0" encoding="utf-8"?>
<table xmlns="http://schemas.openxmlformats.org/spreadsheetml/2006/main" id="24" name="Edges25" displayName="Edges25" ref="A2:BN44" totalsRowShown="0" headerRowDxfId="66" dataDxfId="65">
  <autoFilter ref="A2:BN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dd your own word list) Word Count" dataDxfId="4"/>
    <tableColumn id="63" name="Sentiment List #3: (Add your own word lis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7.xml><?xml version="1.0" encoding="utf-8"?>
<table xmlns="http://schemas.openxmlformats.org/spreadsheetml/2006/main" id="16" name="NetworkTopItems_1" displayName="NetworkTopItems_1" ref="A1:R4" totalsRowShown="0" headerRowDxfId="246" dataDxfId="245">
  <autoFilter ref="A1:R4"/>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18.xml><?xml version="1.0" encoding="utf-8"?>
<table xmlns="http://schemas.openxmlformats.org/spreadsheetml/2006/main" id="17" name="NetworkTopItems_2" displayName="NetworkTopItems_2" ref="A7:R8" totalsRowShown="0" headerRowDxfId="225" dataDxfId="224">
  <autoFilter ref="A7:R8"/>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19.xml><?xml version="1.0" encoding="utf-8"?>
<table xmlns="http://schemas.openxmlformats.org/spreadsheetml/2006/main" id="18" name="NetworkTopItems_3" displayName="NetworkTopItems_3" ref="A11:R21" totalsRowShown="0" headerRowDxfId="204" dataDxfId="203">
  <autoFilter ref="A11:R21"/>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7" totalsRowShown="0" headerRowDxfId="457" dataDxfId="456">
  <autoFilter ref="A2:BS37"/>
  <tableColumns count="71">
    <tableColumn id="1" name="Vertex" dataDxfId="455"/>
    <tableColumn id="2" name="Color" dataDxfId="454"/>
    <tableColumn id="5" name="Shape" dataDxfId="453"/>
    <tableColumn id="6" name="Size" dataDxfId="452"/>
    <tableColumn id="4" name="Opacity" dataDxfId="354"/>
    <tableColumn id="7" name="Image File" dataDxfId="352"/>
    <tableColumn id="3" name="Visibility" dataDxfId="353"/>
    <tableColumn id="10" name="Label" dataDxfId="451"/>
    <tableColumn id="16" name="Label Fill Color" dataDxfId="450"/>
    <tableColumn id="9" name="Label Position" dataDxfId="348"/>
    <tableColumn id="8" name="Tooltip" dataDxfId="346"/>
    <tableColumn id="18" name="Layout Order" dataDxfId="347"/>
    <tableColumn id="13" name="X" dataDxfId="449"/>
    <tableColumn id="14" name="Y" dataDxfId="448"/>
    <tableColumn id="12" name="Locked?" dataDxfId="447"/>
    <tableColumn id="19" name="Polar R" dataDxfId="446"/>
    <tableColumn id="20" name="Polar Angle" dataDxfId="44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44"/>
    <tableColumn id="28" name="Dynamic Filter" dataDxfId="443"/>
    <tableColumn id="17" name="Add Your Own Columns Here" dataDxfId="373"/>
    <tableColumn id="30" name="Name" dataDxfId="372"/>
    <tableColumn id="31" name="Followed" dataDxfId="371"/>
    <tableColumn id="32" name="Followers" dataDxfId="370"/>
    <tableColumn id="33" name="Tweets" dataDxfId="369"/>
    <tableColumn id="34" name="Favorites" dataDxfId="368"/>
    <tableColumn id="35" name="Time Zone UTC Offset (Seconds)" dataDxfId="367"/>
    <tableColumn id="36" name="Description" dataDxfId="366"/>
    <tableColumn id="37" name="Location" dataDxfId="365"/>
    <tableColumn id="38" name="Web" dataDxfId="364"/>
    <tableColumn id="39" name="Time Zone" dataDxfId="363"/>
    <tableColumn id="40" name="Joined Twitter Date (UTC)" dataDxfId="362"/>
    <tableColumn id="41" name="Profile Banner Url" dataDxfId="361"/>
    <tableColumn id="42" name="Default Profile" dataDxfId="360"/>
    <tableColumn id="43" name="Default Profile Image" dataDxfId="359"/>
    <tableColumn id="44" name="Geo Enabled" dataDxfId="358"/>
    <tableColumn id="45" name="Language" dataDxfId="357"/>
    <tableColumn id="46" name="Listed Count" dataDxfId="356"/>
    <tableColumn id="47" name="Profile Background Image Url" dataDxfId="355"/>
    <tableColumn id="48" name="Verified" dataDxfId="351"/>
    <tableColumn id="49" name="Custom Menu Item Text" dataDxfId="350"/>
    <tableColumn id="50" name="Custom Menu Item Action" dataDxfId="349"/>
    <tableColumn id="51" name="Tweeted Search Term?" dataDxfId="338"/>
    <tableColumn id="52" name="Vertex Group" dataDxfId="288">
      <calculatedColumnFormula>REPLACE(INDEX(GroupVertices[Group], MATCH(Vertices[[#This Row],[Vertex]],GroupVertices[Vertex],0)),1,1,"")</calculatedColumnFormula>
    </tableColumn>
    <tableColumn id="53" name="Sentiment List #1: Positive Word Count" dataDxfId="287"/>
    <tableColumn id="54" name="Sentiment List #1: Positive Word Percentage (%)" dataDxfId="286"/>
    <tableColumn id="55" name="Sentiment List #2: Negative Word Count" dataDxfId="285"/>
    <tableColumn id="56" name="Sentiment List #2: Negative Word Percentage (%)" dataDxfId="284"/>
    <tableColumn id="57" name="Sentiment List #3: (Add your own word list) Word Count" dataDxfId="283"/>
    <tableColumn id="58" name="Sentiment List #3: (Add your own word list) Word Percentage (%)" dataDxfId="282"/>
    <tableColumn id="59" name="Non-categorized Word Count" dataDxfId="281"/>
    <tableColumn id="60" name="Non-categorized Word Percentage (%)" dataDxfId="28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4" displayName="NetworkTopItems_4" ref="A24:R34" totalsRowShown="0" headerRowDxfId="183" dataDxfId="182">
  <autoFilter ref="A24:R34"/>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1.xml><?xml version="1.0" encoding="utf-8"?>
<table xmlns="http://schemas.openxmlformats.org/spreadsheetml/2006/main" id="20" name="NetworkTopItems_5" displayName="NetworkTopItems_5" ref="A37:R47" totalsRowShown="0" headerRowDxfId="162" dataDxfId="161">
  <autoFilter ref="A37:R47"/>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2.xml><?xml version="1.0" encoding="utf-8"?>
<table xmlns="http://schemas.openxmlformats.org/spreadsheetml/2006/main" id="21" name="NetworkTopItems_6" displayName="NetworkTopItems_6" ref="A50:R51" totalsRowShown="0" headerRowDxfId="141" dataDxfId="140">
  <autoFilter ref="A50:R51"/>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3.xml><?xml version="1.0" encoding="utf-8"?>
<table xmlns="http://schemas.openxmlformats.org/spreadsheetml/2006/main" id="22" name="NetworkTopItems_7" displayName="NetworkTopItems_7" ref="A53:R63" totalsRowShown="0" headerRowDxfId="138" dataDxfId="137">
  <autoFilter ref="A53:R63"/>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4.xml><?xml version="1.0" encoding="utf-8"?>
<table xmlns="http://schemas.openxmlformats.org/spreadsheetml/2006/main" id="23" name="NetworkTopItems_8" displayName="NetworkTopItems_8" ref="A66:R76" totalsRowShown="0" headerRowDxfId="99" dataDxfId="98">
  <autoFilter ref="A66:R76"/>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442">
  <autoFilter ref="A2:AO10"/>
  <tableColumns count="41">
    <tableColumn id="1" name="Group" dataDxfId="345"/>
    <tableColumn id="2" name="Vertex Color" dataDxfId="344"/>
    <tableColumn id="3" name="Vertex Shape" dataDxfId="342"/>
    <tableColumn id="22" name="Visibility" dataDxfId="343"/>
    <tableColumn id="4" name="Collapsed?"/>
    <tableColumn id="18" name="Label" dataDxfId="441"/>
    <tableColumn id="20" name="Collapsed X"/>
    <tableColumn id="21" name="Collapsed Y"/>
    <tableColumn id="6" name="ID" dataDxfId="440"/>
    <tableColumn id="19" name="Collapsed Properties" dataDxfId="336"/>
    <tableColumn id="5" name="Vertices" dataDxfId="335"/>
    <tableColumn id="7" name="Unique Edges" dataDxfId="334"/>
    <tableColumn id="8" name="Edges With Duplicates" dataDxfId="333"/>
    <tableColumn id="9" name="Total Edges" dataDxfId="332"/>
    <tableColumn id="10" name="Self-Loops" dataDxfId="331"/>
    <tableColumn id="24" name="Reciprocated Vertex Pair Ratio" dataDxfId="330"/>
    <tableColumn id="25" name="Reciprocated Edge Ratio" dataDxfId="329"/>
    <tableColumn id="11" name="Connected Components" dataDxfId="328"/>
    <tableColumn id="12" name="Single-Vertex Connected Components" dataDxfId="327"/>
    <tableColumn id="13" name="Maximum Vertices in a Connected Component" dataDxfId="326"/>
    <tableColumn id="14" name="Maximum Edges in a Connected Component" dataDxfId="325"/>
    <tableColumn id="15" name="Maximum Geodesic Distance (Diameter)" dataDxfId="324"/>
    <tableColumn id="16" name="Average Geodesic Distance" dataDxfId="323"/>
    <tableColumn id="17" name="Graph Density" dataDxfId="279"/>
    <tableColumn id="23" name="Sentiment List #1: Positive Word Count" dataDxfId="278"/>
    <tableColumn id="26" name="Sentiment List #1: Positive Word Percentage (%)" dataDxfId="277"/>
    <tableColumn id="27" name="Sentiment List #2: Negative Word Count" dataDxfId="276"/>
    <tableColumn id="28" name="Sentiment List #2: Negative Word Percentage (%)" dataDxfId="275"/>
    <tableColumn id="29" name="Sentiment List #3: (Add your own word list) Word Count" dataDxfId="274"/>
    <tableColumn id="30" name="Sentiment List #3: (Add your own word list) Word Percentage (%)" dataDxfId="273"/>
    <tableColumn id="31" name="Non-categorized Word Count" dataDxfId="272"/>
    <tableColumn id="32" name="Non-categorized Word Percentage (%)" dataDxfId="271"/>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439" dataDxfId="438">
  <autoFilter ref="A1:C36"/>
  <tableColumns count="3">
    <tableColumn id="1" name="Group" dataDxfId="341"/>
    <tableColumn id="2" name="Vertex" dataDxfId="340"/>
    <tableColumn id="3" name="Vertex ID" dataDxfId="33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37"/>
    <tableColumn id="2" name="Degree Frequency" dataDxfId="436">
      <calculatedColumnFormula>COUNTIF(Vertices[Degree], "&gt;= " &amp; D2) - COUNTIF(Vertices[Degree], "&gt;=" &amp; D3)</calculatedColumnFormula>
    </tableColumn>
    <tableColumn id="3" name="In-Degree Bin" dataDxfId="435"/>
    <tableColumn id="4" name="In-Degree Frequency" dataDxfId="434">
      <calculatedColumnFormula>COUNTIF(Vertices[In-Degree], "&gt;= " &amp; F2) - COUNTIF(Vertices[In-Degree], "&gt;=" &amp; F3)</calculatedColumnFormula>
    </tableColumn>
    <tableColumn id="5" name="Out-Degree Bin" dataDxfId="433"/>
    <tableColumn id="6" name="Out-Degree Frequency" dataDxfId="432">
      <calculatedColumnFormula>COUNTIF(Vertices[Out-Degree], "&gt;= " &amp; H2) - COUNTIF(Vertices[Out-Degree], "&gt;=" &amp; H3)</calculatedColumnFormula>
    </tableColumn>
    <tableColumn id="7" name="Betweenness Centrality Bin" dataDxfId="431"/>
    <tableColumn id="8" name="Betweenness Centrality Frequency" dataDxfId="430">
      <calculatedColumnFormula>COUNTIF(Vertices[Betweenness Centrality], "&gt;= " &amp; J2) - COUNTIF(Vertices[Betweenness Centrality], "&gt;=" &amp; J3)</calculatedColumnFormula>
    </tableColumn>
    <tableColumn id="9" name="Closeness Centrality Bin" dataDxfId="429"/>
    <tableColumn id="10" name="Closeness Centrality Frequency" dataDxfId="428">
      <calculatedColumnFormula>COUNTIF(Vertices[Closeness Centrality], "&gt;= " &amp; L2) - COUNTIF(Vertices[Closeness Centrality], "&gt;=" &amp; L3)</calculatedColumnFormula>
    </tableColumn>
    <tableColumn id="11" name="Eigenvector Centrality Bin" dataDxfId="427"/>
    <tableColumn id="12" name="Eigenvector Centrality Frequency" dataDxfId="426">
      <calculatedColumnFormula>COUNTIF(Vertices[Eigenvector Centrality], "&gt;= " &amp; N2) - COUNTIF(Vertices[Eigenvector Centrality], "&gt;=" &amp; N3)</calculatedColumnFormula>
    </tableColumn>
    <tableColumn id="18" name="PageRank Bin" dataDxfId="425"/>
    <tableColumn id="17" name="PageRank Frequency" dataDxfId="424">
      <calculatedColumnFormula>COUNTIF(Vertices[Eigenvector Centrality], "&gt;= " &amp; P2) - COUNTIF(Vertices[Eigenvector Centrality], "&gt;=" &amp; P3)</calculatedColumnFormula>
    </tableColumn>
    <tableColumn id="13" name="Clustering Coefficient Bin" dataDxfId="423"/>
    <tableColumn id="14" name="Clustering Coefficient Frequency" dataDxfId="422">
      <calculatedColumnFormula>COUNTIF(Vertices[Clustering Coefficient], "&gt;= " &amp; R2) - COUNTIF(Vertices[Clustering Coefficient], "&gt;=" &amp; R3)</calculatedColumnFormula>
    </tableColumn>
    <tableColumn id="15" name="Dynamic Filter Bin" dataDxfId="421"/>
    <tableColumn id="16" name="Dynamic Filter Frequency" dataDxfId="42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0" insertRow="1" totalsRowShown="0">
  <autoFilter ref="A49:B5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yata_ger/status/1193655856178577411" TargetMode="External" /><Relationship Id="rId2" Type="http://schemas.openxmlformats.org/officeDocument/2006/relationships/hyperlink" Target="https://twitter.com/yata_ger/status/1193655856178577411" TargetMode="External" /><Relationship Id="rId3" Type="http://schemas.openxmlformats.org/officeDocument/2006/relationships/hyperlink" Target="https://twitter.com/jensstoltenberg/status/1192042554977599488" TargetMode="External" /><Relationship Id="rId4" Type="http://schemas.openxmlformats.org/officeDocument/2006/relationships/hyperlink" Target="https://twitter.com/nato/status/1192359568690561024" TargetMode="External" /><Relationship Id="rId5" Type="http://schemas.openxmlformats.org/officeDocument/2006/relationships/hyperlink" Target="https://pbs.twimg.com/media/EJFFwQbX0AAgsoL.jpg" TargetMode="External" /><Relationship Id="rId6" Type="http://schemas.openxmlformats.org/officeDocument/2006/relationships/hyperlink" Target="https://pbs.twimg.com/media/EJAyPJ5X0AE3RXo.jpg" TargetMode="External" /><Relationship Id="rId7" Type="http://schemas.openxmlformats.org/officeDocument/2006/relationships/hyperlink" Target="https://pbs.twimg.com/media/EJAyPJ5X0AE3RXo.jpg" TargetMode="External" /><Relationship Id="rId8" Type="http://schemas.openxmlformats.org/officeDocument/2006/relationships/hyperlink" Target="https://pbs.twimg.com/media/EJFHAwBWwAAnTqx.jpg" TargetMode="External" /><Relationship Id="rId9" Type="http://schemas.openxmlformats.org/officeDocument/2006/relationships/hyperlink" Target="https://pbs.twimg.com/media/EJFI4mjX0AETMRo.jpg" TargetMode="External" /><Relationship Id="rId10" Type="http://schemas.openxmlformats.org/officeDocument/2006/relationships/hyperlink" Target="https://pbs.twimg.com/media/EJFI4mjX0AETMRo.jpg" TargetMode="External" /><Relationship Id="rId11" Type="http://schemas.openxmlformats.org/officeDocument/2006/relationships/hyperlink" Target="https://pbs.twimg.com/media/EJB0lmhWoAAoE0p.jpg" TargetMode="External" /><Relationship Id="rId12" Type="http://schemas.openxmlformats.org/officeDocument/2006/relationships/hyperlink" Target="https://pbs.twimg.com/media/EJB0lmhWoAAoE0p.jpg" TargetMode="External" /><Relationship Id="rId13" Type="http://schemas.openxmlformats.org/officeDocument/2006/relationships/hyperlink" Target="https://pbs.twimg.com/media/EJB0lmhWoAAoE0p.jpg" TargetMode="External" /><Relationship Id="rId14" Type="http://schemas.openxmlformats.org/officeDocument/2006/relationships/hyperlink" Target="https://pbs.twimg.com/media/EJFC9uRX0AAcDoF.jpg" TargetMode="External" /><Relationship Id="rId15" Type="http://schemas.openxmlformats.org/officeDocument/2006/relationships/hyperlink" Target="https://pbs.twimg.com/media/EJFC9uRX0AAcDoF.jpg" TargetMode="External" /><Relationship Id="rId16" Type="http://schemas.openxmlformats.org/officeDocument/2006/relationships/hyperlink" Target="https://pbs.twimg.com/media/EJAAIxlXkAAmNda.jpg" TargetMode="External" /><Relationship Id="rId17" Type="http://schemas.openxmlformats.org/officeDocument/2006/relationships/hyperlink" Target="https://pbs.twimg.com/media/EJAAIxlXkAAmNda.jpg" TargetMode="External" /><Relationship Id="rId18" Type="http://schemas.openxmlformats.org/officeDocument/2006/relationships/hyperlink" Target="https://pbs.twimg.com/media/EJAAIxlXkAAmNda.jpg" TargetMode="External" /><Relationship Id="rId19" Type="http://schemas.openxmlformats.org/officeDocument/2006/relationships/hyperlink" Target="https://pbs.twimg.com/media/EJAAIxlXkAAmNda.jpg" TargetMode="External" /><Relationship Id="rId20" Type="http://schemas.openxmlformats.org/officeDocument/2006/relationships/hyperlink" Target="https://pbs.twimg.com/media/EJAAIxlXkAAmNda.jpg" TargetMode="External" /><Relationship Id="rId21" Type="http://schemas.openxmlformats.org/officeDocument/2006/relationships/hyperlink" Target="https://pbs.twimg.com/media/EJAAIxlXkAAmNda.jpg" TargetMode="External" /><Relationship Id="rId22" Type="http://schemas.openxmlformats.org/officeDocument/2006/relationships/hyperlink" Target="https://pbs.twimg.com/media/EI7Rn_iX0AQJaX3.jpg" TargetMode="External" /><Relationship Id="rId23" Type="http://schemas.openxmlformats.org/officeDocument/2006/relationships/hyperlink" Target="https://pbs.twimg.com/media/EI7Rn_iX0AQJaX3.jpg" TargetMode="External" /><Relationship Id="rId24" Type="http://schemas.openxmlformats.org/officeDocument/2006/relationships/hyperlink" Target="https://pbs.twimg.com/media/EI7Rn_iX0AQJaX3.jpg" TargetMode="External" /><Relationship Id="rId25" Type="http://schemas.openxmlformats.org/officeDocument/2006/relationships/hyperlink" Target="https://pbs.twimg.com/media/EJFO2lfX0AANKEf.jpg" TargetMode="External" /><Relationship Id="rId26" Type="http://schemas.openxmlformats.org/officeDocument/2006/relationships/hyperlink" Target="https://pbs.twimg.com/media/EJFOH8wWwAAYhUV.jpg" TargetMode="External" /><Relationship Id="rId27" Type="http://schemas.openxmlformats.org/officeDocument/2006/relationships/hyperlink" Target="https://pbs.twimg.com/media/EJFO2lfX0AANKEf.jpg" TargetMode="External" /><Relationship Id="rId28" Type="http://schemas.openxmlformats.org/officeDocument/2006/relationships/hyperlink" Target="https://pbs.twimg.com/media/EJFO2lfX0AANKEf.jpg" TargetMode="External" /><Relationship Id="rId29" Type="http://schemas.openxmlformats.org/officeDocument/2006/relationships/hyperlink" Target="https://pbs.twimg.com/media/EJFSiPxX0AEQIOO.jpg" TargetMode="External" /><Relationship Id="rId30" Type="http://schemas.openxmlformats.org/officeDocument/2006/relationships/hyperlink" Target="https://pbs.twimg.com/media/EJBTXShX0AAW1RW.jpg" TargetMode="External" /><Relationship Id="rId31" Type="http://schemas.openxmlformats.org/officeDocument/2006/relationships/hyperlink" Target="https://pbs.twimg.com/media/EJB3VxZX0AAkHUw.jpg" TargetMode="External" /><Relationship Id="rId32" Type="http://schemas.openxmlformats.org/officeDocument/2006/relationships/hyperlink" Target="http://pbs.twimg.com/profile_images/753514780527177728/v_zXa-bW_normal.jpg" TargetMode="External" /><Relationship Id="rId33" Type="http://schemas.openxmlformats.org/officeDocument/2006/relationships/hyperlink" Target="http://pbs.twimg.com/profile_images/951863249867296774/mufrq7n8_normal.jpg" TargetMode="External" /><Relationship Id="rId34" Type="http://schemas.openxmlformats.org/officeDocument/2006/relationships/hyperlink" Target="http://pbs.twimg.com/profile_images/1072605556328857607/I4VnthH5_normal.jpg" TargetMode="External" /><Relationship Id="rId35" Type="http://schemas.openxmlformats.org/officeDocument/2006/relationships/hyperlink" Target="http://pbs.twimg.com/profile_images/1189493469921845249/xo21NYE0_normal.jpg" TargetMode="External" /><Relationship Id="rId36" Type="http://schemas.openxmlformats.org/officeDocument/2006/relationships/hyperlink" Target="http://pbs.twimg.com/profile_images/1189493469921845249/xo21NYE0_normal.jpg" TargetMode="External" /><Relationship Id="rId37" Type="http://schemas.openxmlformats.org/officeDocument/2006/relationships/hyperlink" Target="http://pbs.twimg.com/profile_images/1091050574018215936/19FyfSFl_normal.jpg" TargetMode="External" /><Relationship Id="rId38" Type="http://schemas.openxmlformats.org/officeDocument/2006/relationships/hyperlink" Target="https://pbs.twimg.com/media/EJFFwQbX0AAgsoL.jpg" TargetMode="External" /><Relationship Id="rId39" Type="http://schemas.openxmlformats.org/officeDocument/2006/relationships/hyperlink" Target="https://pbs.twimg.com/media/EJAyPJ5X0AE3RXo.jpg" TargetMode="External" /><Relationship Id="rId40" Type="http://schemas.openxmlformats.org/officeDocument/2006/relationships/hyperlink" Target="https://pbs.twimg.com/media/EJAyPJ5X0AE3RXo.jpg" TargetMode="External" /><Relationship Id="rId41" Type="http://schemas.openxmlformats.org/officeDocument/2006/relationships/hyperlink" Target="https://pbs.twimg.com/media/EJFHAwBWwAAnTqx.jpg" TargetMode="External" /><Relationship Id="rId42" Type="http://schemas.openxmlformats.org/officeDocument/2006/relationships/hyperlink" Target="https://pbs.twimg.com/media/EJFI4mjX0AETMRo.jpg" TargetMode="External" /><Relationship Id="rId43" Type="http://schemas.openxmlformats.org/officeDocument/2006/relationships/hyperlink" Target="https://pbs.twimg.com/media/EJFI4mjX0AETMRo.jpg" TargetMode="External" /><Relationship Id="rId44" Type="http://schemas.openxmlformats.org/officeDocument/2006/relationships/hyperlink" Target="http://pbs.twimg.com/profile_images/1118817453956575232/cH1NaeWI_normal.jpg" TargetMode="External" /><Relationship Id="rId45" Type="http://schemas.openxmlformats.org/officeDocument/2006/relationships/hyperlink" Target="http://pbs.twimg.com/profile_images/953624110218776577/evXdmHOZ_normal.jpg" TargetMode="External" /><Relationship Id="rId46" Type="http://schemas.openxmlformats.org/officeDocument/2006/relationships/hyperlink" Target="https://pbs.twimg.com/media/EJB0lmhWoAAoE0p.jpg" TargetMode="External" /><Relationship Id="rId47" Type="http://schemas.openxmlformats.org/officeDocument/2006/relationships/hyperlink" Target="http://pbs.twimg.com/profile_images/953624110218776577/evXdmHOZ_normal.jpg" TargetMode="External" /><Relationship Id="rId48" Type="http://schemas.openxmlformats.org/officeDocument/2006/relationships/hyperlink" Target="http://pbs.twimg.com/profile_images/953624110218776577/evXdmHOZ_normal.jpg" TargetMode="External" /><Relationship Id="rId49" Type="http://schemas.openxmlformats.org/officeDocument/2006/relationships/hyperlink" Target="https://pbs.twimg.com/media/EJB0lmhWoAAoE0p.jpg" TargetMode="External" /><Relationship Id="rId50" Type="http://schemas.openxmlformats.org/officeDocument/2006/relationships/hyperlink" Target="https://pbs.twimg.com/media/EJB0lmhWoAAoE0p.jpg" TargetMode="External" /><Relationship Id="rId51" Type="http://schemas.openxmlformats.org/officeDocument/2006/relationships/hyperlink" Target="http://pbs.twimg.com/profile_images/1158424628966154240/vI5WPCRk_normal.jpg" TargetMode="External" /><Relationship Id="rId52" Type="http://schemas.openxmlformats.org/officeDocument/2006/relationships/hyperlink" Target="http://pbs.twimg.com/profile_images/1158424628966154240/vI5WPCRk_normal.jpg" TargetMode="External" /><Relationship Id="rId53" Type="http://schemas.openxmlformats.org/officeDocument/2006/relationships/hyperlink" Target="http://pbs.twimg.com/profile_images/1345311313/15792963_normal.jpg" TargetMode="External" /><Relationship Id="rId54" Type="http://schemas.openxmlformats.org/officeDocument/2006/relationships/hyperlink" Target="http://pbs.twimg.com/profile_images/1345311313/15792963_normal.jpg" TargetMode="External" /><Relationship Id="rId55" Type="http://schemas.openxmlformats.org/officeDocument/2006/relationships/hyperlink" Target="https://pbs.twimg.com/media/EJFC9uRX0AAcDoF.jpg" TargetMode="External" /><Relationship Id="rId56" Type="http://schemas.openxmlformats.org/officeDocument/2006/relationships/hyperlink" Target="https://pbs.twimg.com/media/EJFC9uRX0AAcDoF.jpg" TargetMode="External" /><Relationship Id="rId57" Type="http://schemas.openxmlformats.org/officeDocument/2006/relationships/hyperlink" Target="http://pbs.twimg.com/profile_images/843119065719869440/SBYhbV5j_normal.jpg" TargetMode="External" /><Relationship Id="rId58" Type="http://schemas.openxmlformats.org/officeDocument/2006/relationships/hyperlink" Target="http://pbs.twimg.com/profile_images/843119065719869440/SBYhbV5j_normal.jpg" TargetMode="External" /><Relationship Id="rId59" Type="http://schemas.openxmlformats.org/officeDocument/2006/relationships/hyperlink" Target="http://pbs.twimg.com/profile_images/843119065719869440/SBYhbV5j_normal.jpg" TargetMode="External" /><Relationship Id="rId60" Type="http://schemas.openxmlformats.org/officeDocument/2006/relationships/hyperlink" Target="http://pbs.twimg.com/profile_images/843119065719869440/SBYhbV5j_normal.jpg" TargetMode="External" /><Relationship Id="rId61" Type="http://schemas.openxmlformats.org/officeDocument/2006/relationships/hyperlink" Target="http://pbs.twimg.com/profile_images/832195157772611584/cRocADew_normal.jpg" TargetMode="External" /><Relationship Id="rId62" Type="http://schemas.openxmlformats.org/officeDocument/2006/relationships/hyperlink" Target="http://pbs.twimg.com/profile_images/1177563617316806656/5R9_69FW_normal.jpg" TargetMode="External" /><Relationship Id="rId63" Type="http://schemas.openxmlformats.org/officeDocument/2006/relationships/hyperlink" Target="http://pbs.twimg.com/profile_images/1177563617316806656/5R9_69FW_normal.jpg" TargetMode="External" /><Relationship Id="rId64" Type="http://schemas.openxmlformats.org/officeDocument/2006/relationships/hyperlink" Target="http://pbs.twimg.com/profile_images/1345311313/15792963_normal.jpg" TargetMode="External" /><Relationship Id="rId65" Type="http://schemas.openxmlformats.org/officeDocument/2006/relationships/hyperlink" Target="http://pbs.twimg.com/profile_images/1177563617316806656/5R9_69FW_normal.jpg" TargetMode="External" /><Relationship Id="rId66" Type="http://schemas.openxmlformats.org/officeDocument/2006/relationships/hyperlink" Target="http://pbs.twimg.com/profile_images/1177563617316806656/5R9_69FW_normal.jpg" TargetMode="External" /><Relationship Id="rId67" Type="http://schemas.openxmlformats.org/officeDocument/2006/relationships/hyperlink" Target="http://pbs.twimg.com/profile_images/1177563617316806656/5R9_69FW_normal.jpg" TargetMode="External" /><Relationship Id="rId68" Type="http://schemas.openxmlformats.org/officeDocument/2006/relationships/hyperlink" Target="http://pbs.twimg.com/profile_images/1177563617316806656/5R9_69FW_normal.jpg" TargetMode="External" /><Relationship Id="rId69" Type="http://schemas.openxmlformats.org/officeDocument/2006/relationships/hyperlink" Target="https://pbs.twimg.com/media/EJAAIxlXkAAmNda.jpg" TargetMode="External" /><Relationship Id="rId70" Type="http://schemas.openxmlformats.org/officeDocument/2006/relationships/hyperlink" Target="https://pbs.twimg.com/media/EJAAIxlXkAAmNda.jpg" TargetMode="External" /><Relationship Id="rId71" Type="http://schemas.openxmlformats.org/officeDocument/2006/relationships/hyperlink" Target="https://pbs.twimg.com/media/EJAAIxlXkAAmNda.jpg" TargetMode="External" /><Relationship Id="rId72" Type="http://schemas.openxmlformats.org/officeDocument/2006/relationships/hyperlink" Target="https://pbs.twimg.com/media/EJAAIxlXkAAmNda.jpg" TargetMode="External" /><Relationship Id="rId73" Type="http://schemas.openxmlformats.org/officeDocument/2006/relationships/hyperlink" Target="https://pbs.twimg.com/media/EJAAIxlXkAAmNda.jpg" TargetMode="External" /><Relationship Id="rId74" Type="http://schemas.openxmlformats.org/officeDocument/2006/relationships/hyperlink" Target="https://pbs.twimg.com/media/EJAAIxlXkAAmNda.jpg" TargetMode="External" /><Relationship Id="rId75" Type="http://schemas.openxmlformats.org/officeDocument/2006/relationships/hyperlink" Target="http://pbs.twimg.com/profile_images/1139840983166791682/ZdgLrbCx_normal.jpg" TargetMode="External" /><Relationship Id="rId76" Type="http://schemas.openxmlformats.org/officeDocument/2006/relationships/hyperlink" Target="http://pbs.twimg.com/profile_images/627792466016608256/EKxFcb0o_normal.jpg" TargetMode="External" /><Relationship Id="rId77" Type="http://schemas.openxmlformats.org/officeDocument/2006/relationships/hyperlink" Target="http://pbs.twimg.com/profile_images/763342089061076992/YuqU_-On_normal.jpg" TargetMode="External" /><Relationship Id="rId78" Type="http://schemas.openxmlformats.org/officeDocument/2006/relationships/hyperlink" Target="http://pbs.twimg.com/profile_images/1139840983166791682/ZdgLrbCx_normal.jpg" TargetMode="External" /><Relationship Id="rId79" Type="http://schemas.openxmlformats.org/officeDocument/2006/relationships/hyperlink" Target="http://pbs.twimg.com/profile_images/627792466016608256/EKxFcb0o_normal.jpg" TargetMode="External" /><Relationship Id="rId80" Type="http://schemas.openxmlformats.org/officeDocument/2006/relationships/hyperlink" Target="http://pbs.twimg.com/profile_images/763342089061076992/YuqU_-On_normal.jpg" TargetMode="External" /><Relationship Id="rId81" Type="http://schemas.openxmlformats.org/officeDocument/2006/relationships/hyperlink" Target="http://pbs.twimg.com/profile_images/1139840983166791682/ZdgLrbCx_normal.jpg" TargetMode="External" /><Relationship Id="rId82" Type="http://schemas.openxmlformats.org/officeDocument/2006/relationships/hyperlink" Target="http://pbs.twimg.com/profile_images/627792466016608256/EKxFcb0o_normal.jpg" TargetMode="External" /><Relationship Id="rId83" Type="http://schemas.openxmlformats.org/officeDocument/2006/relationships/hyperlink" Target="https://pbs.twimg.com/media/EI7Rn_iX0AQJaX3.jpg" TargetMode="External" /><Relationship Id="rId84" Type="http://schemas.openxmlformats.org/officeDocument/2006/relationships/hyperlink" Target="https://pbs.twimg.com/media/EI7Rn_iX0AQJaX3.jpg" TargetMode="External" /><Relationship Id="rId85" Type="http://schemas.openxmlformats.org/officeDocument/2006/relationships/hyperlink" Target="https://pbs.twimg.com/media/EI7Rn_iX0AQJaX3.jpg" TargetMode="External" /><Relationship Id="rId86" Type="http://schemas.openxmlformats.org/officeDocument/2006/relationships/hyperlink" Target="http://pbs.twimg.com/profile_images/627792466016608256/EKxFcb0o_normal.jpg" TargetMode="External" /><Relationship Id="rId87" Type="http://schemas.openxmlformats.org/officeDocument/2006/relationships/hyperlink" Target="http://pbs.twimg.com/profile_images/627792466016608256/EKxFcb0o_normal.jpg" TargetMode="External" /><Relationship Id="rId88" Type="http://schemas.openxmlformats.org/officeDocument/2006/relationships/hyperlink" Target="http://pbs.twimg.com/profile_images/627792466016608256/EKxFcb0o_normal.jpg" TargetMode="External" /><Relationship Id="rId89" Type="http://schemas.openxmlformats.org/officeDocument/2006/relationships/hyperlink" Target="http://pbs.twimg.com/profile_images/627792466016608256/EKxFcb0o_normal.jpg" TargetMode="External" /><Relationship Id="rId90" Type="http://schemas.openxmlformats.org/officeDocument/2006/relationships/hyperlink" Target="http://pbs.twimg.com/profile_images/627792466016608256/EKxFcb0o_normal.jpg" TargetMode="External" /><Relationship Id="rId91" Type="http://schemas.openxmlformats.org/officeDocument/2006/relationships/hyperlink" Target="http://pbs.twimg.com/profile_images/627792466016608256/EKxFcb0o_normal.jpg" TargetMode="External" /><Relationship Id="rId92" Type="http://schemas.openxmlformats.org/officeDocument/2006/relationships/hyperlink" Target="http://pbs.twimg.com/profile_images/627792466016608256/EKxFcb0o_normal.jpg" TargetMode="External" /><Relationship Id="rId93" Type="http://schemas.openxmlformats.org/officeDocument/2006/relationships/hyperlink" Target="http://pbs.twimg.com/profile_images/763342089061076992/YuqU_-On_normal.jpg" TargetMode="External" /><Relationship Id="rId94" Type="http://schemas.openxmlformats.org/officeDocument/2006/relationships/hyperlink" Target="http://pbs.twimg.com/profile_images/1139840983166791682/ZdgLrbCx_normal.jpg" TargetMode="External" /><Relationship Id="rId95" Type="http://schemas.openxmlformats.org/officeDocument/2006/relationships/hyperlink" Target="http://pbs.twimg.com/profile_images/763342089061076992/YuqU_-On_normal.jpg" TargetMode="External" /><Relationship Id="rId96" Type="http://schemas.openxmlformats.org/officeDocument/2006/relationships/hyperlink" Target="http://pbs.twimg.com/profile_images/1139840983166791682/ZdgLrbCx_normal.jpg" TargetMode="External" /><Relationship Id="rId97" Type="http://schemas.openxmlformats.org/officeDocument/2006/relationships/hyperlink" Target="http://pbs.twimg.com/profile_images/1139840983166791682/ZdgLrbCx_normal.jpg" TargetMode="External" /><Relationship Id="rId98" Type="http://schemas.openxmlformats.org/officeDocument/2006/relationships/hyperlink" Target="http://pbs.twimg.com/profile_images/763342089061076992/YuqU_-On_normal.jpg" TargetMode="External" /><Relationship Id="rId99" Type="http://schemas.openxmlformats.org/officeDocument/2006/relationships/hyperlink" Target="http://pbs.twimg.com/profile_images/763342089061076992/YuqU_-On_normal.jpg" TargetMode="External" /><Relationship Id="rId100" Type="http://schemas.openxmlformats.org/officeDocument/2006/relationships/hyperlink" Target="https://pbs.twimg.com/media/EJFO2lfX0AANKEf.jpg" TargetMode="External" /><Relationship Id="rId101" Type="http://schemas.openxmlformats.org/officeDocument/2006/relationships/hyperlink" Target="https://pbs.twimg.com/media/EJFOH8wWwAAYhUV.jpg" TargetMode="External" /><Relationship Id="rId102" Type="http://schemas.openxmlformats.org/officeDocument/2006/relationships/hyperlink" Target="http://pbs.twimg.com/profile_images/801819761797722113/q9g2E4pP_normal.jpg" TargetMode="External" /><Relationship Id="rId103" Type="http://schemas.openxmlformats.org/officeDocument/2006/relationships/hyperlink" Target="https://pbs.twimg.com/media/EJFO2lfX0AANKEf.jpg" TargetMode="External" /><Relationship Id="rId104" Type="http://schemas.openxmlformats.org/officeDocument/2006/relationships/hyperlink" Target="https://pbs.twimg.com/media/EJFO2lfX0AANKEf.jpg" TargetMode="External" /><Relationship Id="rId105" Type="http://schemas.openxmlformats.org/officeDocument/2006/relationships/hyperlink" Target="https://pbs.twimg.com/media/EJFSiPxX0AEQIOO.jpg" TargetMode="External" /><Relationship Id="rId106" Type="http://schemas.openxmlformats.org/officeDocument/2006/relationships/hyperlink" Target="http://pbs.twimg.com/profile_images/763342089061076992/YuqU_-On_normal.jpg" TargetMode="External" /><Relationship Id="rId107" Type="http://schemas.openxmlformats.org/officeDocument/2006/relationships/hyperlink" Target="http://pbs.twimg.com/profile_images/763342089061076992/YuqU_-On_normal.jpg" TargetMode="External" /><Relationship Id="rId108" Type="http://schemas.openxmlformats.org/officeDocument/2006/relationships/hyperlink" Target="http://pbs.twimg.com/profile_images/763342089061076992/YuqU_-On_normal.jpg" TargetMode="External" /><Relationship Id="rId109" Type="http://schemas.openxmlformats.org/officeDocument/2006/relationships/hyperlink" Target="http://pbs.twimg.com/profile_images/763342089061076992/YuqU_-On_normal.jpg" TargetMode="External" /><Relationship Id="rId110" Type="http://schemas.openxmlformats.org/officeDocument/2006/relationships/hyperlink" Target="https://pbs.twimg.com/media/EJBTXShX0AAW1RW.jpg" TargetMode="External" /><Relationship Id="rId111" Type="http://schemas.openxmlformats.org/officeDocument/2006/relationships/hyperlink" Target="https://pbs.twimg.com/media/EJB3VxZX0AAkHUw.jpg" TargetMode="External" /><Relationship Id="rId112" Type="http://schemas.openxmlformats.org/officeDocument/2006/relationships/hyperlink" Target="https://twitter.com/sageintl66/status/1192264673300643840" TargetMode="External" /><Relationship Id="rId113" Type="http://schemas.openxmlformats.org/officeDocument/2006/relationships/hyperlink" Target="https://twitter.com/ata_brussels/status/1193668627851030529" TargetMode="External" /><Relationship Id="rId114" Type="http://schemas.openxmlformats.org/officeDocument/2006/relationships/hyperlink" Target="https://twitter.com/atlforum/status/1193800507661463552" TargetMode="External" /><Relationship Id="rId115" Type="http://schemas.openxmlformats.org/officeDocument/2006/relationships/hyperlink" Target="https://twitter.com/ukingermany/status/1193802166709948418" TargetMode="External" /><Relationship Id="rId116" Type="http://schemas.openxmlformats.org/officeDocument/2006/relationships/hyperlink" Target="https://twitter.com/ukingermany/status/1193802166709948418" TargetMode="External" /><Relationship Id="rId117" Type="http://schemas.openxmlformats.org/officeDocument/2006/relationships/hyperlink" Target="https://twitter.com/hjgiessmann/status/1193809564262715392" TargetMode="External" /><Relationship Id="rId118" Type="http://schemas.openxmlformats.org/officeDocument/2006/relationships/hyperlink" Target="https://twitter.com/borisnannt/status/1193812081792954368" TargetMode="External" /><Relationship Id="rId119" Type="http://schemas.openxmlformats.org/officeDocument/2006/relationships/hyperlink" Target="https://twitter.com/kazulenas_tomas/status/1193509145611296769" TargetMode="External" /><Relationship Id="rId120" Type="http://schemas.openxmlformats.org/officeDocument/2006/relationships/hyperlink" Target="https://twitter.com/kazulenas_tomas/status/1193509145611296769" TargetMode="External" /><Relationship Id="rId121" Type="http://schemas.openxmlformats.org/officeDocument/2006/relationships/hyperlink" Target="https://twitter.com/kazulenas_tomas/status/1193813463396687872" TargetMode="External" /><Relationship Id="rId122" Type="http://schemas.openxmlformats.org/officeDocument/2006/relationships/hyperlink" Target="https://twitter.com/friederikedeli1/status/1193815530299375616" TargetMode="External" /><Relationship Id="rId123" Type="http://schemas.openxmlformats.org/officeDocument/2006/relationships/hyperlink" Target="https://twitter.com/friederikedeli1/status/1193815530299375616" TargetMode="External" /><Relationship Id="rId124" Type="http://schemas.openxmlformats.org/officeDocument/2006/relationships/hyperlink" Target="https://twitter.com/catmneves/status/1193817872931459073" TargetMode="External" /><Relationship Id="rId125" Type="http://schemas.openxmlformats.org/officeDocument/2006/relationships/hyperlink" Target="https://twitter.com/pair_zu/status/1193586009059016704" TargetMode="External" /><Relationship Id="rId126" Type="http://schemas.openxmlformats.org/officeDocument/2006/relationships/hyperlink" Target="https://twitter.com/baks_sprecher/status/1193582099011379201" TargetMode="External" /><Relationship Id="rId127" Type="http://schemas.openxmlformats.org/officeDocument/2006/relationships/hyperlink" Target="https://twitter.com/pair_zu/status/1193586009059016704" TargetMode="External" /><Relationship Id="rId128" Type="http://schemas.openxmlformats.org/officeDocument/2006/relationships/hyperlink" Target="https://twitter.com/pair_zu/status/1193586009059016704" TargetMode="External" /><Relationship Id="rId129" Type="http://schemas.openxmlformats.org/officeDocument/2006/relationships/hyperlink" Target="https://twitter.com/baks_sprecher/status/1193582099011379201" TargetMode="External" /><Relationship Id="rId130" Type="http://schemas.openxmlformats.org/officeDocument/2006/relationships/hyperlink" Target="https://twitter.com/baks_sprecher/status/1193582099011379201" TargetMode="External" /><Relationship Id="rId131" Type="http://schemas.openxmlformats.org/officeDocument/2006/relationships/hyperlink" Target="https://twitter.com/schneiderkarwhv/status/1193825792435916802" TargetMode="External" /><Relationship Id="rId132" Type="http://schemas.openxmlformats.org/officeDocument/2006/relationships/hyperlink" Target="https://twitter.com/schneiderkarwhv/status/1193825792435916802" TargetMode="External" /><Relationship Id="rId133" Type="http://schemas.openxmlformats.org/officeDocument/2006/relationships/hyperlink" Target="https://twitter.com/donatariedel/status/1193827071178530816" TargetMode="External" /><Relationship Id="rId134" Type="http://schemas.openxmlformats.org/officeDocument/2006/relationships/hyperlink" Target="https://twitter.com/donatariedel/status/1193827071178530816" TargetMode="External" /><Relationship Id="rId135" Type="http://schemas.openxmlformats.org/officeDocument/2006/relationships/hyperlink" Target="https://twitter.com/marceldirsus/status/1193809013890277378" TargetMode="External" /><Relationship Id="rId136" Type="http://schemas.openxmlformats.org/officeDocument/2006/relationships/hyperlink" Target="https://twitter.com/krue_martin/status/1193827298987925504" TargetMode="External" /><Relationship Id="rId137" Type="http://schemas.openxmlformats.org/officeDocument/2006/relationships/hyperlink" Target="https://twitter.com/rkiesewetter/status/1193815680522604544" TargetMode="External" /><Relationship Id="rId138" Type="http://schemas.openxmlformats.org/officeDocument/2006/relationships/hyperlink" Target="https://twitter.com/rkiesewetter/status/1193815680522604544" TargetMode="External" /><Relationship Id="rId139" Type="http://schemas.openxmlformats.org/officeDocument/2006/relationships/hyperlink" Target="https://twitter.com/rkiesewetter/status/1193827710042279936" TargetMode="External" /><Relationship Id="rId140" Type="http://schemas.openxmlformats.org/officeDocument/2006/relationships/hyperlink" Target="https://twitter.com/rkiesewetter/status/1193827710042279936" TargetMode="External" /><Relationship Id="rId141" Type="http://schemas.openxmlformats.org/officeDocument/2006/relationships/hyperlink" Target="https://twitter.com/ischinger/status/1193815051209256961" TargetMode="External" /><Relationship Id="rId142" Type="http://schemas.openxmlformats.org/officeDocument/2006/relationships/hyperlink" Target="https://twitter.com/chicadeldosel/status/1193817239260151809" TargetMode="External" /><Relationship Id="rId143" Type="http://schemas.openxmlformats.org/officeDocument/2006/relationships/hyperlink" Target="https://twitter.com/chicadeldosel/status/1193817239260151809" TargetMode="External" /><Relationship Id="rId144" Type="http://schemas.openxmlformats.org/officeDocument/2006/relationships/hyperlink" Target="https://twitter.com/donatariedel/status/1193825448423313410" TargetMode="External" /><Relationship Id="rId145" Type="http://schemas.openxmlformats.org/officeDocument/2006/relationships/hyperlink" Target="https://twitter.com/chicadeldosel/status/1193826228215721984" TargetMode="External" /><Relationship Id="rId146" Type="http://schemas.openxmlformats.org/officeDocument/2006/relationships/hyperlink" Target="https://twitter.com/chicadeldosel/status/1193822129059500032" TargetMode="External" /><Relationship Id="rId147" Type="http://schemas.openxmlformats.org/officeDocument/2006/relationships/hyperlink" Target="https://twitter.com/chicadeldosel/status/1193827895854215174" TargetMode="External" /><Relationship Id="rId148" Type="http://schemas.openxmlformats.org/officeDocument/2006/relationships/hyperlink" Target="https://twitter.com/chicadeldosel/status/1193827895854215174" TargetMode="External" /><Relationship Id="rId149" Type="http://schemas.openxmlformats.org/officeDocument/2006/relationships/hyperlink" Target="https://twitter.com/veronikafucela/status/1193454057568034816" TargetMode="External" /><Relationship Id="rId150" Type="http://schemas.openxmlformats.org/officeDocument/2006/relationships/hyperlink" Target="https://twitter.com/veronikafucela/status/1193454057568034816" TargetMode="External" /><Relationship Id="rId151" Type="http://schemas.openxmlformats.org/officeDocument/2006/relationships/hyperlink" Target="https://twitter.com/veronikafucela/status/1193454057568034816" TargetMode="External" /><Relationship Id="rId152" Type="http://schemas.openxmlformats.org/officeDocument/2006/relationships/hyperlink" Target="https://twitter.com/veronikafucela/status/1193454057568034816" TargetMode="External" /><Relationship Id="rId153" Type="http://schemas.openxmlformats.org/officeDocument/2006/relationships/hyperlink" Target="https://twitter.com/veronikafucela/status/1193454057568034816" TargetMode="External" /><Relationship Id="rId154" Type="http://schemas.openxmlformats.org/officeDocument/2006/relationships/hyperlink" Target="https://twitter.com/veronikafucela/status/1193454057568034816" TargetMode="External" /><Relationship Id="rId155" Type="http://schemas.openxmlformats.org/officeDocument/2006/relationships/hyperlink" Target="https://twitter.com/tabwilke/status/1193467300952891393" TargetMode="External" /><Relationship Id="rId156" Type="http://schemas.openxmlformats.org/officeDocument/2006/relationships/hyperlink" Target="https://twitter.com/alex_schroeder/status/1193468039943065600" TargetMode="External" /><Relationship Id="rId157" Type="http://schemas.openxmlformats.org/officeDocument/2006/relationships/hyperlink" Target="https://twitter.com/yata_ger/status/1193454160907251713" TargetMode="External" /><Relationship Id="rId158" Type="http://schemas.openxmlformats.org/officeDocument/2006/relationships/hyperlink" Target="https://twitter.com/tabwilke/status/1193467300952891393" TargetMode="External" /><Relationship Id="rId159" Type="http://schemas.openxmlformats.org/officeDocument/2006/relationships/hyperlink" Target="https://twitter.com/alex_schroeder/status/1193468039943065600" TargetMode="External" /><Relationship Id="rId160" Type="http://schemas.openxmlformats.org/officeDocument/2006/relationships/hyperlink" Target="https://twitter.com/yata_ger/status/1193454160907251713" TargetMode="External" /><Relationship Id="rId161" Type="http://schemas.openxmlformats.org/officeDocument/2006/relationships/hyperlink" Target="https://twitter.com/tabwilke/status/1193467300952891393" TargetMode="External" /><Relationship Id="rId162" Type="http://schemas.openxmlformats.org/officeDocument/2006/relationships/hyperlink" Target="https://twitter.com/alex_schroeder/status/1192367799357841408" TargetMode="External" /><Relationship Id="rId163" Type="http://schemas.openxmlformats.org/officeDocument/2006/relationships/hyperlink" Target="https://twitter.com/alex_schroeder/status/1193121444684808195" TargetMode="External" /><Relationship Id="rId164" Type="http://schemas.openxmlformats.org/officeDocument/2006/relationships/hyperlink" Target="https://twitter.com/alex_schroeder/status/1193121444684808195" TargetMode="External" /><Relationship Id="rId165" Type="http://schemas.openxmlformats.org/officeDocument/2006/relationships/hyperlink" Target="https://twitter.com/alex_schroeder/status/1193121444684808195" TargetMode="External" /><Relationship Id="rId166" Type="http://schemas.openxmlformats.org/officeDocument/2006/relationships/hyperlink" Target="https://twitter.com/alex_schroeder/status/1193468039943065600" TargetMode="External" /><Relationship Id="rId167" Type="http://schemas.openxmlformats.org/officeDocument/2006/relationships/hyperlink" Target="https://twitter.com/alex_schroeder/status/1193468039943065600" TargetMode="External" /><Relationship Id="rId168" Type="http://schemas.openxmlformats.org/officeDocument/2006/relationships/hyperlink" Target="https://twitter.com/alex_schroeder/status/1193468039943065600" TargetMode="External" /><Relationship Id="rId169" Type="http://schemas.openxmlformats.org/officeDocument/2006/relationships/hyperlink" Target="https://twitter.com/alex_schroeder/status/1193468039943065600" TargetMode="External" /><Relationship Id="rId170" Type="http://schemas.openxmlformats.org/officeDocument/2006/relationships/hyperlink" Target="https://twitter.com/alex_schroeder/status/1193471330320048128" TargetMode="External" /><Relationship Id="rId171" Type="http://schemas.openxmlformats.org/officeDocument/2006/relationships/hyperlink" Target="https://twitter.com/alex_schroeder/status/1193552754800832514" TargetMode="External" /><Relationship Id="rId172" Type="http://schemas.openxmlformats.org/officeDocument/2006/relationships/hyperlink" Target="https://twitter.com/alex_schroeder/status/1193595769758142467" TargetMode="External" /><Relationship Id="rId173" Type="http://schemas.openxmlformats.org/officeDocument/2006/relationships/hyperlink" Target="https://twitter.com/yata_ger/status/1193454160907251713" TargetMode="External" /><Relationship Id="rId174" Type="http://schemas.openxmlformats.org/officeDocument/2006/relationships/hyperlink" Target="https://twitter.com/tabwilke/status/1193467300952891393" TargetMode="External" /><Relationship Id="rId175" Type="http://schemas.openxmlformats.org/officeDocument/2006/relationships/hyperlink" Target="https://twitter.com/yata_ger/status/1193454160907251713" TargetMode="External" /><Relationship Id="rId176" Type="http://schemas.openxmlformats.org/officeDocument/2006/relationships/hyperlink" Target="https://twitter.com/tabwilke/status/1193467300952891393" TargetMode="External" /><Relationship Id="rId177" Type="http://schemas.openxmlformats.org/officeDocument/2006/relationships/hyperlink" Target="https://twitter.com/tabwilke/status/1193467300952891393" TargetMode="External" /><Relationship Id="rId178" Type="http://schemas.openxmlformats.org/officeDocument/2006/relationships/hyperlink" Target="https://twitter.com/yata_ger/status/1193454160907251713" TargetMode="External" /><Relationship Id="rId179" Type="http://schemas.openxmlformats.org/officeDocument/2006/relationships/hyperlink" Target="https://twitter.com/yata_ger/status/1193454160907251713" TargetMode="External" /><Relationship Id="rId180" Type="http://schemas.openxmlformats.org/officeDocument/2006/relationships/hyperlink" Target="https://twitter.com/yata_ger/status/1193822104493445120" TargetMode="External" /><Relationship Id="rId181" Type="http://schemas.openxmlformats.org/officeDocument/2006/relationships/hyperlink" Target="https://twitter.com/dagatagermany/status/1193821282791505920" TargetMode="External" /><Relationship Id="rId182" Type="http://schemas.openxmlformats.org/officeDocument/2006/relationships/hyperlink" Target="https://twitter.com/baks_sprecher/status/1193824049228656640" TargetMode="External" /><Relationship Id="rId183" Type="http://schemas.openxmlformats.org/officeDocument/2006/relationships/hyperlink" Target="https://twitter.com/yata_ger/status/1193822104493445120" TargetMode="External" /><Relationship Id="rId184" Type="http://schemas.openxmlformats.org/officeDocument/2006/relationships/hyperlink" Target="https://twitter.com/yata_ger/status/1193822104493445120" TargetMode="External" /><Relationship Id="rId185" Type="http://schemas.openxmlformats.org/officeDocument/2006/relationships/hyperlink" Target="https://twitter.com/jana_puglierin/status/1193826142857441280" TargetMode="External" /><Relationship Id="rId186" Type="http://schemas.openxmlformats.org/officeDocument/2006/relationships/hyperlink" Target="https://twitter.com/yata_ger/status/1193828141162278913" TargetMode="External" /><Relationship Id="rId187" Type="http://schemas.openxmlformats.org/officeDocument/2006/relationships/hyperlink" Target="https://twitter.com/yata_ger/status/1193828141162278913" TargetMode="External" /><Relationship Id="rId188" Type="http://schemas.openxmlformats.org/officeDocument/2006/relationships/hyperlink" Target="https://twitter.com/yata_ger/status/1192182233437736961" TargetMode="External" /><Relationship Id="rId189" Type="http://schemas.openxmlformats.org/officeDocument/2006/relationships/hyperlink" Target="https://twitter.com/yata_ger/status/1193464457986543617" TargetMode="External" /><Relationship Id="rId190" Type="http://schemas.openxmlformats.org/officeDocument/2006/relationships/hyperlink" Target="https://twitter.com/yata_ger/status/1193545707308879873" TargetMode="External" /><Relationship Id="rId191" Type="http://schemas.openxmlformats.org/officeDocument/2006/relationships/hyperlink" Target="https://twitter.com/yata_ger/status/1193585155329396737" TargetMode="External" /><Relationship Id="rId192" Type="http://schemas.openxmlformats.org/officeDocument/2006/relationships/hyperlink" Target="https://api.twitter.com/1.1/geo/id/07d9f74411081001.json" TargetMode="External" /><Relationship Id="rId193" Type="http://schemas.openxmlformats.org/officeDocument/2006/relationships/hyperlink" Target="https://api.twitter.com/1.1/geo/id/07d9f74411081001.json" TargetMode="External" /><Relationship Id="rId194" Type="http://schemas.openxmlformats.org/officeDocument/2006/relationships/hyperlink" Target="https://api.twitter.com/1.1/geo/id/07d9f74411081001.json" TargetMode="External" /><Relationship Id="rId195" Type="http://schemas.openxmlformats.org/officeDocument/2006/relationships/hyperlink" Target="https://api.twitter.com/1.1/geo/id/07d9f74411081001.json" TargetMode="External" /><Relationship Id="rId196" Type="http://schemas.openxmlformats.org/officeDocument/2006/relationships/hyperlink" Target="https://api.twitter.com/1.1/geo/id/07d9f74411081001.json" TargetMode="External" /><Relationship Id="rId197" Type="http://schemas.openxmlformats.org/officeDocument/2006/relationships/hyperlink" Target="https://api.twitter.com/1.1/geo/id/07d9f74411081001.json" TargetMode="External" /><Relationship Id="rId198" Type="http://schemas.openxmlformats.org/officeDocument/2006/relationships/hyperlink" Target="https://api.twitter.com/1.1/geo/id/07d9ec7c53888003.json" TargetMode="External" /><Relationship Id="rId199" Type="http://schemas.openxmlformats.org/officeDocument/2006/relationships/hyperlink" Target="https://api.twitter.com/1.1/geo/id/07d9ec7c53888003.json" TargetMode="External" /><Relationship Id="rId200" Type="http://schemas.openxmlformats.org/officeDocument/2006/relationships/hyperlink" Target="https://api.twitter.com/1.1/geo/id/07d9ec7c53888003.json" TargetMode="External" /><Relationship Id="rId201" Type="http://schemas.openxmlformats.org/officeDocument/2006/relationships/hyperlink" Target="https://api.twitter.com/1.1/geo/id/0fbeaf095854f000.json" TargetMode="External" /><Relationship Id="rId202" Type="http://schemas.openxmlformats.org/officeDocument/2006/relationships/hyperlink" Target="https://api.twitter.com/1.1/geo/id/0fbeaf095854f000.json" TargetMode="External" /><Relationship Id="rId203" Type="http://schemas.openxmlformats.org/officeDocument/2006/relationships/hyperlink" Target="https://api.twitter.com/1.1/geo/id/0fbeaf095854f000.json" TargetMode="External" /><Relationship Id="rId204" Type="http://schemas.openxmlformats.org/officeDocument/2006/relationships/hyperlink" Target="https://api.twitter.com/1.1/geo/id/3078869807f9dd36.json" TargetMode="External" /><Relationship Id="rId205" Type="http://schemas.openxmlformats.org/officeDocument/2006/relationships/hyperlink" Target="https://api.twitter.com/1.1/geo/id/3078869807f9dd36.json" TargetMode="External" /><Relationship Id="rId206" Type="http://schemas.openxmlformats.org/officeDocument/2006/relationships/hyperlink" Target="https://api.twitter.com/1.1/geo/id/07d9f74411081001.json" TargetMode="External" /><Relationship Id="rId207" Type="http://schemas.openxmlformats.org/officeDocument/2006/relationships/hyperlink" Target="https://api.twitter.com/1.1/geo/id/07d9f74411081001.json" TargetMode="External" /><Relationship Id="rId208" Type="http://schemas.openxmlformats.org/officeDocument/2006/relationships/comments" Target="../comments1.xml" /><Relationship Id="rId209" Type="http://schemas.openxmlformats.org/officeDocument/2006/relationships/vmlDrawing" Target="../drawings/vmlDrawing1.vml" /><Relationship Id="rId210" Type="http://schemas.openxmlformats.org/officeDocument/2006/relationships/table" Target="../tables/table1.xml" /><Relationship Id="rId2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yata_ger/status/1193655856178577411" TargetMode="External" /><Relationship Id="rId2" Type="http://schemas.openxmlformats.org/officeDocument/2006/relationships/hyperlink" Target="https://twitter.com/jensstoltenberg/status/1192042554977599488" TargetMode="External" /><Relationship Id="rId3" Type="http://schemas.openxmlformats.org/officeDocument/2006/relationships/hyperlink" Target="https://twitter.com/nato/status/1192359568690561024" TargetMode="External" /><Relationship Id="rId4" Type="http://schemas.openxmlformats.org/officeDocument/2006/relationships/hyperlink" Target="https://pbs.twimg.com/media/EJFFwQbX0AAgsoL.jpg" TargetMode="External" /><Relationship Id="rId5" Type="http://schemas.openxmlformats.org/officeDocument/2006/relationships/hyperlink" Target="https://pbs.twimg.com/media/EJAyPJ5X0AE3RXo.jpg" TargetMode="External" /><Relationship Id="rId6" Type="http://schemas.openxmlformats.org/officeDocument/2006/relationships/hyperlink" Target="https://pbs.twimg.com/media/EJFHAwBWwAAnTqx.jpg" TargetMode="External" /><Relationship Id="rId7" Type="http://schemas.openxmlformats.org/officeDocument/2006/relationships/hyperlink" Target="https://pbs.twimg.com/media/EJFI4mjX0AETMRo.jpg" TargetMode="External" /><Relationship Id="rId8" Type="http://schemas.openxmlformats.org/officeDocument/2006/relationships/hyperlink" Target="https://pbs.twimg.com/media/EJB0lmhWoAAoE0p.jpg" TargetMode="External" /><Relationship Id="rId9" Type="http://schemas.openxmlformats.org/officeDocument/2006/relationships/hyperlink" Target="https://pbs.twimg.com/media/EJFC9uRX0AAcDoF.jpg" TargetMode="External" /><Relationship Id="rId10" Type="http://schemas.openxmlformats.org/officeDocument/2006/relationships/hyperlink" Target="https://pbs.twimg.com/media/EJFC9uRX0AAcDoF.jpg" TargetMode="External" /><Relationship Id="rId11" Type="http://schemas.openxmlformats.org/officeDocument/2006/relationships/hyperlink" Target="https://pbs.twimg.com/media/EJAAIxlXkAAmNda.jpg" TargetMode="External" /><Relationship Id="rId12" Type="http://schemas.openxmlformats.org/officeDocument/2006/relationships/hyperlink" Target="https://pbs.twimg.com/media/EI7Rn_iX0AQJaX3.jpg" TargetMode="External" /><Relationship Id="rId13" Type="http://schemas.openxmlformats.org/officeDocument/2006/relationships/hyperlink" Target="https://pbs.twimg.com/media/EJFO2lfX0AANKEf.jpg" TargetMode="External" /><Relationship Id="rId14" Type="http://schemas.openxmlformats.org/officeDocument/2006/relationships/hyperlink" Target="https://pbs.twimg.com/media/EJFOH8wWwAAYhUV.jpg" TargetMode="External" /><Relationship Id="rId15" Type="http://schemas.openxmlformats.org/officeDocument/2006/relationships/hyperlink" Target="https://pbs.twimg.com/media/EJFSiPxX0AEQIOO.jpg" TargetMode="External" /><Relationship Id="rId16" Type="http://schemas.openxmlformats.org/officeDocument/2006/relationships/hyperlink" Target="https://pbs.twimg.com/media/EJBTXShX0AAW1RW.jpg" TargetMode="External" /><Relationship Id="rId17" Type="http://schemas.openxmlformats.org/officeDocument/2006/relationships/hyperlink" Target="https://pbs.twimg.com/media/EJB3VxZX0AAkHUw.jpg" TargetMode="External" /><Relationship Id="rId18" Type="http://schemas.openxmlformats.org/officeDocument/2006/relationships/hyperlink" Target="http://pbs.twimg.com/profile_images/753514780527177728/v_zXa-bW_normal.jpg" TargetMode="External" /><Relationship Id="rId19" Type="http://schemas.openxmlformats.org/officeDocument/2006/relationships/hyperlink" Target="http://pbs.twimg.com/profile_images/951863249867296774/mufrq7n8_normal.jpg" TargetMode="External" /><Relationship Id="rId20" Type="http://schemas.openxmlformats.org/officeDocument/2006/relationships/hyperlink" Target="http://pbs.twimg.com/profile_images/1072605556328857607/I4VnthH5_normal.jpg" TargetMode="External" /><Relationship Id="rId21" Type="http://schemas.openxmlformats.org/officeDocument/2006/relationships/hyperlink" Target="http://pbs.twimg.com/profile_images/1189493469921845249/xo21NYE0_normal.jpg" TargetMode="External" /><Relationship Id="rId22" Type="http://schemas.openxmlformats.org/officeDocument/2006/relationships/hyperlink" Target="http://pbs.twimg.com/profile_images/1091050574018215936/19FyfSFl_normal.jpg" TargetMode="External" /><Relationship Id="rId23" Type="http://schemas.openxmlformats.org/officeDocument/2006/relationships/hyperlink" Target="https://pbs.twimg.com/media/EJFFwQbX0AAgsoL.jpg" TargetMode="External" /><Relationship Id="rId24" Type="http://schemas.openxmlformats.org/officeDocument/2006/relationships/hyperlink" Target="https://pbs.twimg.com/media/EJAyPJ5X0AE3RXo.jpg" TargetMode="External" /><Relationship Id="rId25" Type="http://schemas.openxmlformats.org/officeDocument/2006/relationships/hyperlink" Target="https://pbs.twimg.com/media/EJFHAwBWwAAnTqx.jpg" TargetMode="External" /><Relationship Id="rId26" Type="http://schemas.openxmlformats.org/officeDocument/2006/relationships/hyperlink" Target="https://pbs.twimg.com/media/EJFI4mjX0AETMRo.jpg" TargetMode="External" /><Relationship Id="rId27" Type="http://schemas.openxmlformats.org/officeDocument/2006/relationships/hyperlink" Target="http://pbs.twimg.com/profile_images/1118817453956575232/cH1NaeWI_normal.jpg" TargetMode="External" /><Relationship Id="rId28" Type="http://schemas.openxmlformats.org/officeDocument/2006/relationships/hyperlink" Target="http://pbs.twimg.com/profile_images/953624110218776577/evXdmHOZ_normal.jpg" TargetMode="External" /><Relationship Id="rId29" Type="http://schemas.openxmlformats.org/officeDocument/2006/relationships/hyperlink" Target="https://pbs.twimg.com/media/EJB0lmhWoAAoE0p.jpg" TargetMode="External" /><Relationship Id="rId30" Type="http://schemas.openxmlformats.org/officeDocument/2006/relationships/hyperlink" Target="http://pbs.twimg.com/profile_images/1158424628966154240/vI5WPCRk_normal.jpg" TargetMode="External" /><Relationship Id="rId31" Type="http://schemas.openxmlformats.org/officeDocument/2006/relationships/hyperlink" Target="http://pbs.twimg.com/profile_images/1345311313/15792963_normal.jpg" TargetMode="External" /><Relationship Id="rId32" Type="http://schemas.openxmlformats.org/officeDocument/2006/relationships/hyperlink" Target="https://pbs.twimg.com/media/EJFC9uRX0AAcDoF.jpg" TargetMode="External" /><Relationship Id="rId33" Type="http://schemas.openxmlformats.org/officeDocument/2006/relationships/hyperlink" Target="https://pbs.twimg.com/media/EJFC9uRX0AAcDoF.jpg" TargetMode="External" /><Relationship Id="rId34" Type="http://schemas.openxmlformats.org/officeDocument/2006/relationships/hyperlink" Target="http://pbs.twimg.com/profile_images/843119065719869440/SBYhbV5j_normal.jpg" TargetMode="External" /><Relationship Id="rId35" Type="http://schemas.openxmlformats.org/officeDocument/2006/relationships/hyperlink" Target="http://pbs.twimg.com/profile_images/843119065719869440/SBYhbV5j_normal.jpg" TargetMode="External" /><Relationship Id="rId36" Type="http://schemas.openxmlformats.org/officeDocument/2006/relationships/hyperlink" Target="http://pbs.twimg.com/profile_images/832195157772611584/cRocADew_normal.jpg" TargetMode="External" /><Relationship Id="rId37" Type="http://schemas.openxmlformats.org/officeDocument/2006/relationships/hyperlink" Target="http://pbs.twimg.com/profile_images/1177563617316806656/5R9_69FW_normal.jpg" TargetMode="External" /><Relationship Id="rId38" Type="http://schemas.openxmlformats.org/officeDocument/2006/relationships/hyperlink" Target="http://pbs.twimg.com/profile_images/1345311313/15792963_normal.jpg" TargetMode="External" /><Relationship Id="rId39" Type="http://schemas.openxmlformats.org/officeDocument/2006/relationships/hyperlink" Target="http://pbs.twimg.com/profile_images/1177563617316806656/5R9_69FW_normal.jpg" TargetMode="External" /><Relationship Id="rId40" Type="http://schemas.openxmlformats.org/officeDocument/2006/relationships/hyperlink" Target="http://pbs.twimg.com/profile_images/1177563617316806656/5R9_69FW_normal.jpg" TargetMode="External" /><Relationship Id="rId41" Type="http://schemas.openxmlformats.org/officeDocument/2006/relationships/hyperlink" Target="http://pbs.twimg.com/profile_images/1177563617316806656/5R9_69FW_normal.jpg" TargetMode="External" /><Relationship Id="rId42" Type="http://schemas.openxmlformats.org/officeDocument/2006/relationships/hyperlink" Target="https://pbs.twimg.com/media/EJAAIxlXkAAmNda.jpg" TargetMode="External" /><Relationship Id="rId43" Type="http://schemas.openxmlformats.org/officeDocument/2006/relationships/hyperlink" Target="http://pbs.twimg.com/profile_images/1139840983166791682/ZdgLrbCx_normal.jpg" TargetMode="External" /><Relationship Id="rId44" Type="http://schemas.openxmlformats.org/officeDocument/2006/relationships/hyperlink" Target="http://pbs.twimg.com/profile_images/627792466016608256/EKxFcb0o_normal.jpg" TargetMode="External" /><Relationship Id="rId45" Type="http://schemas.openxmlformats.org/officeDocument/2006/relationships/hyperlink" Target="http://pbs.twimg.com/profile_images/763342089061076992/YuqU_-On_normal.jpg" TargetMode="External" /><Relationship Id="rId46" Type="http://schemas.openxmlformats.org/officeDocument/2006/relationships/hyperlink" Target="http://pbs.twimg.com/profile_images/627792466016608256/EKxFcb0o_normal.jpg" TargetMode="External" /><Relationship Id="rId47" Type="http://schemas.openxmlformats.org/officeDocument/2006/relationships/hyperlink" Target="https://pbs.twimg.com/media/EI7Rn_iX0AQJaX3.jpg" TargetMode="External" /><Relationship Id="rId48" Type="http://schemas.openxmlformats.org/officeDocument/2006/relationships/hyperlink" Target="http://pbs.twimg.com/profile_images/627792466016608256/EKxFcb0o_normal.jpg" TargetMode="External" /><Relationship Id="rId49" Type="http://schemas.openxmlformats.org/officeDocument/2006/relationships/hyperlink" Target="http://pbs.twimg.com/profile_images/627792466016608256/EKxFcb0o_normal.jpg" TargetMode="External" /><Relationship Id="rId50" Type="http://schemas.openxmlformats.org/officeDocument/2006/relationships/hyperlink" Target="http://pbs.twimg.com/profile_images/627792466016608256/EKxFcb0o_normal.jpg" TargetMode="External" /><Relationship Id="rId51" Type="http://schemas.openxmlformats.org/officeDocument/2006/relationships/hyperlink" Target="https://pbs.twimg.com/media/EJFO2lfX0AANKEf.jpg" TargetMode="External" /><Relationship Id="rId52" Type="http://schemas.openxmlformats.org/officeDocument/2006/relationships/hyperlink" Target="https://pbs.twimg.com/media/EJFOH8wWwAAYhUV.jpg" TargetMode="External" /><Relationship Id="rId53" Type="http://schemas.openxmlformats.org/officeDocument/2006/relationships/hyperlink" Target="http://pbs.twimg.com/profile_images/801819761797722113/q9g2E4pP_normal.jpg" TargetMode="External" /><Relationship Id="rId54" Type="http://schemas.openxmlformats.org/officeDocument/2006/relationships/hyperlink" Target="https://pbs.twimg.com/media/EJFSiPxX0AEQIOO.jpg" TargetMode="External" /><Relationship Id="rId55" Type="http://schemas.openxmlformats.org/officeDocument/2006/relationships/hyperlink" Target="http://pbs.twimg.com/profile_images/763342089061076992/YuqU_-On_normal.jpg" TargetMode="External" /><Relationship Id="rId56" Type="http://schemas.openxmlformats.org/officeDocument/2006/relationships/hyperlink" Target="http://pbs.twimg.com/profile_images/763342089061076992/YuqU_-On_normal.jpg" TargetMode="External" /><Relationship Id="rId57" Type="http://schemas.openxmlformats.org/officeDocument/2006/relationships/hyperlink" Target="http://pbs.twimg.com/profile_images/763342089061076992/YuqU_-On_normal.jpg" TargetMode="External" /><Relationship Id="rId58" Type="http://schemas.openxmlformats.org/officeDocument/2006/relationships/hyperlink" Target="https://pbs.twimg.com/media/EJBTXShX0AAW1RW.jpg" TargetMode="External" /><Relationship Id="rId59" Type="http://schemas.openxmlformats.org/officeDocument/2006/relationships/hyperlink" Target="https://pbs.twimg.com/media/EJB3VxZX0AAkHUw.jpg" TargetMode="External" /><Relationship Id="rId60" Type="http://schemas.openxmlformats.org/officeDocument/2006/relationships/hyperlink" Target="https://twitter.com/sageintl66/status/1192264673300643840" TargetMode="External" /><Relationship Id="rId61" Type="http://schemas.openxmlformats.org/officeDocument/2006/relationships/hyperlink" Target="https://twitter.com/ata_brussels/status/1193668627851030529" TargetMode="External" /><Relationship Id="rId62" Type="http://schemas.openxmlformats.org/officeDocument/2006/relationships/hyperlink" Target="https://twitter.com/atlforum/status/1193800507661463552" TargetMode="External" /><Relationship Id="rId63" Type="http://schemas.openxmlformats.org/officeDocument/2006/relationships/hyperlink" Target="https://twitter.com/ukingermany/status/1193802166709948418" TargetMode="External" /><Relationship Id="rId64" Type="http://schemas.openxmlformats.org/officeDocument/2006/relationships/hyperlink" Target="https://twitter.com/hjgiessmann/status/1193809564262715392" TargetMode="External" /><Relationship Id="rId65" Type="http://schemas.openxmlformats.org/officeDocument/2006/relationships/hyperlink" Target="https://twitter.com/borisnannt/status/1193812081792954368" TargetMode="External" /><Relationship Id="rId66" Type="http://schemas.openxmlformats.org/officeDocument/2006/relationships/hyperlink" Target="https://twitter.com/kazulenas_tomas/status/1193509145611296769" TargetMode="External" /><Relationship Id="rId67" Type="http://schemas.openxmlformats.org/officeDocument/2006/relationships/hyperlink" Target="https://twitter.com/kazulenas_tomas/status/1193813463396687872" TargetMode="External" /><Relationship Id="rId68" Type="http://schemas.openxmlformats.org/officeDocument/2006/relationships/hyperlink" Target="https://twitter.com/friederikedeli1/status/1193815530299375616" TargetMode="External" /><Relationship Id="rId69" Type="http://schemas.openxmlformats.org/officeDocument/2006/relationships/hyperlink" Target="https://twitter.com/catmneves/status/1193817872931459073" TargetMode="External" /><Relationship Id="rId70" Type="http://schemas.openxmlformats.org/officeDocument/2006/relationships/hyperlink" Target="https://twitter.com/pair_zu/status/1193586009059016704" TargetMode="External" /><Relationship Id="rId71" Type="http://schemas.openxmlformats.org/officeDocument/2006/relationships/hyperlink" Target="https://twitter.com/baks_sprecher/status/1193582099011379201" TargetMode="External" /><Relationship Id="rId72" Type="http://schemas.openxmlformats.org/officeDocument/2006/relationships/hyperlink" Target="https://twitter.com/schneiderkarwhv/status/1193825792435916802" TargetMode="External" /><Relationship Id="rId73" Type="http://schemas.openxmlformats.org/officeDocument/2006/relationships/hyperlink" Target="https://twitter.com/donatariedel/status/1193827071178530816" TargetMode="External" /><Relationship Id="rId74" Type="http://schemas.openxmlformats.org/officeDocument/2006/relationships/hyperlink" Target="https://twitter.com/marceldirsus/status/1193809013890277378" TargetMode="External" /><Relationship Id="rId75" Type="http://schemas.openxmlformats.org/officeDocument/2006/relationships/hyperlink" Target="https://twitter.com/krue_martin/status/1193827298987925504" TargetMode="External" /><Relationship Id="rId76" Type="http://schemas.openxmlformats.org/officeDocument/2006/relationships/hyperlink" Target="https://twitter.com/rkiesewetter/status/1193815680522604544" TargetMode="External" /><Relationship Id="rId77" Type="http://schemas.openxmlformats.org/officeDocument/2006/relationships/hyperlink" Target="https://twitter.com/rkiesewetter/status/1193827710042279936" TargetMode="External" /><Relationship Id="rId78" Type="http://schemas.openxmlformats.org/officeDocument/2006/relationships/hyperlink" Target="https://twitter.com/ischinger/status/1193815051209256961" TargetMode="External" /><Relationship Id="rId79" Type="http://schemas.openxmlformats.org/officeDocument/2006/relationships/hyperlink" Target="https://twitter.com/chicadeldosel/status/1193817239260151809" TargetMode="External" /><Relationship Id="rId80" Type="http://schemas.openxmlformats.org/officeDocument/2006/relationships/hyperlink" Target="https://twitter.com/donatariedel/status/1193825448423313410" TargetMode="External" /><Relationship Id="rId81" Type="http://schemas.openxmlformats.org/officeDocument/2006/relationships/hyperlink" Target="https://twitter.com/chicadeldosel/status/1193826228215721984" TargetMode="External" /><Relationship Id="rId82" Type="http://schemas.openxmlformats.org/officeDocument/2006/relationships/hyperlink" Target="https://twitter.com/chicadeldosel/status/1193822129059500032" TargetMode="External" /><Relationship Id="rId83" Type="http://schemas.openxmlformats.org/officeDocument/2006/relationships/hyperlink" Target="https://twitter.com/chicadeldosel/status/1193827895854215174" TargetMode="External" /><Relationship Id="rId84" Type="http://schemas.openxmlformats.org/officeDocument/2006/relationships/hyperlink" Target="https://twitter.com/veronikafucela/status/1193454057568034816" TargetMode="External" /><Relationship Id="rId85" Type="http://schemas.openxmlformats.org/officeDocument/2006/relationships/hyperlink" Target="https://twitter.com/tabwilke/status/1193467300952891393" TargetMode="External" /><Relationship Id="rId86" Type="http://schemas.openxmlformats.org/officeDocument/2006/relationships/hyperlink" Target="https://twitter.com/alex_schroeder/status/1193468039943065600" TargetMode="External" /><Relationship Id="rId87" Type="http://schemas.openxmlformats.org/officeDocument/2006/relationships/hyperlink" Target="https://twitter.com/yata_ger/status/1193454160907251713" TargetMode="External" /><Relationship Id="rId88" Type="http://schemas.openxmlformats.org/officeDocument/2006/relationships/hyperlink" Target="https://twitter.com/alex_schroeder/status/1192367799357841408" TargetMode="External" /><Relationship Id="rId89" Type="http://schemas.openxmlformats.org/officeDocument/2006/relationships/hyperlink" Target="https://twitter.com/alex_schroeder/status/1193121444684808195" TargetMode="External" /><Relationship Id="rId90" Type="http://schemas.openxmlformats.org/officeDocument/2006/relationships/hyperlink" Target="https://twitter.com/alex_schroeder/status/1193471330320048128" TargetMode="External" /><Relationship Id="rId91" Type="http://schemas.openxmlformats.org/officeDocument/2006/relationships/hyperlink" Target="https://twitter.com/alex_schroeder/status/1193552754800832514" TargetMode="External" /><Relationship Id="rId92" Type="http://schemas.openxmlformats.org/officeDocument/2006/relationships/hyperlink" Target="https://twitter.com/alex_schroeder/status/1193595769758142467" TargetMode="External" /><Relationship Id="rId93" Type="http://schemas.openxmlformats.org/officeDocument/2006/relationships/hyperlink" Target="https://twitter.com/yata_ger/status/1193822104493445120" TargetMode="External" /><Relationship Id="rId94" Type="http://schemas.openxmlformats.org/officeDocument/2006/relationships/hyperlink" Target="https://twitter.com/dagatagermany/status/1193821282791505920" TargetMode="External" /><Relationship Id="rId95" Type="http://schemas.openxmlformats.org/officeDocument/2006/relationships/hyperlink" Target="https://twitter.com/baks_sprecher/status/1193824049228656640" TargetMode="External" /><Relationship Id="rId96" Type="http://schemas.openxmlformats.org/officeDocument/2006/relationships/hyperlink" Target="https://twitter.com/jana_puglierin/status/1193826142857441280" TargetMode="External" /><Relationship Id="rId97" Type="http://schemas.openxmlformats.org/officeDocument/2006/relationships/hyperlink" Target="https://twitter.com/yata_ger/status/1193828141162278913" TargetMode="External" /><Relationship Id="rId98" Type="http://schemas.openxmlformats.org/officeDocument/2006/relationships/hyperlink" Target="https://twitter.com/yata_ger/status/1192182233437736961" TargetMode="External" /><Relationship Id="rId99" Type="http://schemas.openxmlformats.org/officeDocument/2006/relationships/hyperlink" Target="https://twitter.com/yata_ger/status/1193464457986543617" TargetMode="External" /><Relationship Id="rId100" Type="http://schemas.openxmlformats.org/officeDocument/2006/relationships/hyperlink" Target="https://twitter.com/yata_ger/status/1193545707308879873" TargetMode="External" /><Relationship Id="rId101" Type="http://schemas.openxmlformats.org/officeDocument/2006/relationships/hyperlink" Target="https://twitter.com/yata_ger/status/1193585155329396737" TargetMode="External" /><Relationship Id="rId102" Type="http://schemas.openxmlformats.org/officeDocument/2006/relationships/hyperlink" Target="https://api.twitter.com/1.1/geo/id/07d9f74411081001.json" TargetMode="External" /><Relationship Id="rId103" Type="http://schemas.openxmlformats.org/officeDocument/2006/relationships/hyperlink" Target="https://api.twitter.com/1.1/geo/id/07d9ec7c53888003.json" TargetMode="External" /><Relationship Id="rId104" Type="http://schemas.openxmlformats.org/officeDocument/2006/relationships/hyperlink" Target="https://api.twitter.com/1.1/geo/id/0fbeaf095854f000.json" TargetMode="External" /><Relationship Id="rId105" Type="http://schemas.openxmlformats.org/officeDocument/2006/relationships/hyperlink" Target="https://api.twitter.com/1.1/geo/id/3078869807f9dd36.json" TargetMode="External" /><Relationship Id="rId106" Type="http://schemas.openxmlformats.org/officeDocument/2006/relationships/hyperlink" Target="https://api.twitter.com/1.1/geo/id/3078869807f9dd36.json" TargetMode="External" /><Relationship Id="rId107" Type="http://schemas.openxmlformats.org/officeDocument/2006/relationships/hyperlink" Target="https://api.twitter.com/1.1/geo/id/07d9f74411081001.json" TargetMode="External" /><Relationship Id="rId108" Type="http://schemas.openxmlformats.org/officeDocument/2006/relationships/hyperlink" Target="https://api.twitter.com/1.1/geo/id/07d9f74411081001.json" TargetMode="External" /><Relationship Id="rId109" Type="http://schemas.openxmlformats.org/officeDocument/2006/relationships/comments" Target="../comments13.xml" /><Relationship Id="rId110" Type="http://schemas.openxmlformats.org/officeDocument/2006/relationships/vmlDrawing" Target="../drawings/vmlDrawing6.vml" /><Relationship Id="rId111" Type="http://schemas.openxmlformats.org/officeDocument/2006/relationships/table" Target="../tables/table16.xml" /><Relationship Id="rId11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hyperlink" Target="https://twitter.com/yata_ger/status/1193655856178577411" TargetMode="External" /><Relationship Id="rId2" Type="http://schemas.openxmlformats.org/officeDocument/2006/relationships/hyperlink" Target="https://twitter.com/nato/status/1192359568690561024" TargetMode="External" /><Relationship Id="rId3" Type="http://schemas.openxmlformats.org/officeDocument/2006/relationships/hyperlink" Target="https://twitter.com/jensstoltenberg/status/1192042554977599488" TargetMode="External" /><Relationship Id="rId4" Type="http://schemas.openxmlformats.org/officeDocument/2006/relationships/hyperlink" Target="https://twitter.com/jensstoltenberg/status/1192042554977599488" TargetMode="External" /><Relationship Id="rId5" Type="http://schemas.openxmlformats.org/officeDocument/2006/relationships/hyperlink" Target="https://twitter.com/nato/status/1192359568690561024" TargetMode="External" /><Relationship Id="rId6" Type="http://schemas.openxmlformats.org/officeDocument/2006/relationships/hyperlink" Target="https://twitter.com/yata_ger/status/1193655856178577411" TargetMode="External" /><Relationship Id="rId7" Type="http://schemas.openxmlformats.org/officeDocument/2006/relationships/table" Target="../tables/table17.xml" /><Relationship Id="rId8" Type="http://schemas.openxmlformats.org/officeDocument/2006/relationships/table" Target="../tables/table18.xm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MIS8QlNyLg" TargetMode="External" /><Relationship Id="rId2" Type="http://schemas.openxmlformats.org/officeDocument/2006/relationships/hyperlink" Target="https://t.co/SdVhCNVmNP" TargetMode="External" /><Relationship Id="rId3" Type="http://schemas.openxmlformats.org/officeDocument/2006/relationships/hyperlink" Target="https://t.co/ntil2vPBOa" TargetMode="External" /><Relationship Id="rId4" Type="http://schemas.openxmlformats.org/officeDocument/2006/relationships/hyperlink" Target="https://t.co/tfRKzuDD1c" TargetMode="External" /><Relationship Id="rId5" Type="http://schemas.openxmlformats.org/officeDocument/2006/relationships/hyperlink" Target="http://t.co/TUjNGW78eb" TargetMode="External" /><Relationship Id="rId6" Type="http://schemas.openxmlformats.org/officeDocument/2006/relationships/hyperlink" Target="https://t.co/DT1RZUnFjw" TargetMode="External" /><Relationship Id="rId7" Type="http://schemas.openxmlformats.org/officeDocument/2006/relationships/hyperlink" Target="https://t.co/zxDQgomfIb" TargetMode="External" /><Relationship Id="rId8" Type="http://schemas.openxmlformats.org/officeDocument/2006/relationships/hyperlink" Target="https://t.co/tXWVLyHyWM" TargetMode="External" /><Relationship Id="rId9" Type="http://schemas.openxmlformats.org/officeDocument/2006/relationships/hyperlink" Target="https://t.co/homaIbYJ0A" TargetMode="External" /><Relationship Id="rId10" Type="http://schemas.openxmlformats.org/officeDocument/2006/relationships/hyperlink" Target="https://t.co/rNdbT03rie" TargetMode="External" /><Relationship Id="rId11" Type="http://schemas.openxmlformats.org/officeDocument/2006/relationships/hyperlink" Target="https://t.co/tJyfYDWyJ0" TargetMode="External" /><Relationship Id="rId12" Type="http://schemas.openxmlformats.org/officeDocument/2006/relationships/hyperlink" Target="https://t.co/NIxKLneYGf" TargetMode="External" /><Relationship Id="rId13" Type="http://schemas.openxmlformats.org/officeDocument/2006/relationships/hyperlink" Target="https://t.co/oxwloL7Iur" TargetMode="External" /><Relationship Id="rId14" Type="http://schemas.openxmlformats.org/officeDocument/2006/relationships/hyperlink" Target="https://t.co/zXmnJRcMwM" TargetMode="External" /><Relationship Id="rId15" Type="http://schemas.openxmlformats.org/officeDocument/2006/relationships/hyperlink" Target="https://t.co/dFHQkhVUvi" TargetMode="External" /><Relationship Id="rId16" Type="http://schemas.openxmlformats.org/officeDocument/2006/relationships/hyperlink" Target="https://t.co/tbP4FHRcIl" TargetMode="External" /><Relationship Id="rId17" Type="http://schemas.openxmlformats.org/officeDocument/2006/relationships/hyperlink" Target="https://t.co/016mspfXdX" TargetMode="External" /><Relationship Id="rId18" Type="http://schemas.openxmlformats.org/officeDocument/2006/relationships/hyperlink" Target="https://t.co/en1L4OW95u" TargetMode="External" /><Relationship Id="rId19" Type="http://schemas.openxmlformats.org/officeDocument/2006/relationships/hyperlink" Target="https://t.co/VfVge1CoGw" TargetMode="External" /><Relationship Id="rId20" Type="http://schemas.openxmlformats.org/officeDocument/2006/relationships/hyperlink" Target="https://t.co/UtJQ5yRBVQ" TargetMode="External" /><Relationship Id="rId21" Type="http://schemas.openxmlformats.org/officeDocument/2006/relationships/hyperlink" Target="https://t.co/QbfHSKvP8S" TargetMode="External" /><Relationship Id="rId22" Type="http://schemas.openxmlformats.org/officeDocument/2006/relationships/hyperlink" Target="http://t.co/uEloWfeVBr" TargetMode="External" /><Relationship Id="rId23" Type="http://schemas.openxmlformats.org/officeDocument/2006/relationships/hyperlink" Target="https://t.co/TaRlPwq53t" TargetMode="External" /><Relationship Id="rId24" Type="http://schemas.openxmlformats.org/officeDocument/2006/relationships/hyperlink" Target="https://t.co/hHPoMSTDn3" TargetMode="External" /><Relationship Id="rId25" Type="http://schemas.openxmlformats.org/officeDocument/2006/relationships/hyperlink" Target="https://t.co/eZ0ZVuvCwh" TargetMode="External" /><Relationship Id="rId26" Type="http://schemas.openxmlformats.org/officeDocument/2006/relationships/hyperlink" Target="https://t.co/aVcGOnPJRb" TargetMode="External" /><Relationship Id="rId27" Type="http://schemas.openxmlformats.org/officeDocument/2006/relationships/hyperlink" Target="https://pbs.twimg.com/profile_banners/300297407/1554177025" TargetMode="External" /><Relationship Id="rId28" Type="http://schemas.openxmlformats.org/officeDocument/2006/relationships/hyperlink" Target="https://pbs.twimg.com/profile_banners/723179534019760129/1569090422" TargetMode="External" /><Relationship Id="rId29" Type="http://schemas.openxmlformats.org/officeDocument/2006/relationships/hyperlink" Target="https://pbs.twimg.com/profile_banners/249077935/1515776454" TargetMode="External" /><Relationship Id="rId30" Type="http://schemas.openxmlformats.org/officeDocument/2006/relationships/hyperlink" Target="https://pbs.twimg.com/profile_banners/1069204008928272389/1544564043" TargetMode="External" /><Relationship Id="rId31" Type="http://schemas.openxmlformats.org/officeDocument/2006/relationships/hyperlink" Target="https://pbs.twimg.com/profile_banners/1091986813/1564393101" TargetMode="External" /><Relationship Id="rId32" Type="http://schemas.openxmlformats.org/officeDocument/2006/relationships/hyperlink" Target="https://pbs.twimg.com/profile_banners/925659916727144448/1509530581" TargetMode="External" /><Relationship Id="rId33" Type="http://schemas.openxmlformats.org/officeDocument/2006/relationships/hyperlink" Target="https://pbs.twimg.com/profile_banners/829045125804343300/1543334441" TargetMode="External" /><Relationship Id="rId34" Type="http://schemas.openxmlformats.org/officeDocument/2006/relationships/hyperlink" Target="https://pbs.twimg.com/profile_banners/1976143068/1563898101" TargetMode="External" /><Relationship Id="rId35" Type="http://schemas.openxmlformats.org/officeDocument/2006/relationships/hyperlink" Target="https://pbs.twimg.com/profile_banners/707211392705814528/1538688195" TargetMode="External" /><Relationship Id="rId36" Type="http://schemas.openxmlformats.org/officeDocument/2006/relationships/hyperlink" Target="https://pbs.twimg.com/profile_banners/1118817261173780483/1573464886" TargetMode="External" /><Relationship Id="rId37" Type="http://schemas.openxmlformats.org/officeDocument/2006/relationships/hyperlink" Target="https://pbs.twimg.com/profile_banners/779241183516262400/1498634965" TargetMode="External" /><Relationship Id="rId38" Type="http://schemas.openxmlformats.org/officeDocument/2006/relationships/hyperlink" Target="https://pbs.twimg.com/profile_banners/221323628/1465749610" TargetMode="External" /><Relationship Id="rId39" Type="http://schemas.openxmlformats.org/officeDocument/2006/relationships/hyperlink" Target="https://pbs.twimg.com/profile_banners/3035400207/1446033836" TargetMode="External" /><Relationship Id="rId40" Type="http://schemas.openxmlformats.org/officeDocument/2006/relationships/hyperlink" Target="https://pbs.twimg.com/profile_banners/10653332/1515593479" TargetMode="External" /><Relationship Id="rId41" Type="http://schemas.openxmlformats.org/officeDocument/2006/relationships/hyperlink" Target="https://pbs.twimg.com/profile_banners/5776022/1573199785" TargetMode="External" /><Relationship Id="rId42" Type="http://schemas.openxmlformats.org/officeDocument/2006/relationships/hyperlink" Target="https://pbs.twimg.com/profile_banners/47620601/1559560124" TargetMode="External" /><Relationship Id="rId43" Type="http://schemas.openxmlformats.org/officeDocument/2006/relationships/hyperlink" Target="https://pbs.twimg.com/profile_banners/471258123/1436450995" TargetMode="External" /><Relationship Id="rId44" Type="http://schemas.openxmlformats.org/officeDocument/2006/relationships/hyperlink" Target="https://pbs.twimg.com/profile_banners/736542490648530944/1480107268" TargetMode="External" /><Relationship Id="rId45" Type="http://schemas.openxmlformats.org/officeDocument/2006/relationships/hyperlink" Target="https://pbs.twimg.com/profile_banners/42698498/1489851339" TargetMode="External" /><Relationship Id="rId46" Type="http://schemas.openxmlformats.org/officeDocument/2006/relationships/hyperlink" Target="https://pbs.twimg.com/profile_banners/513350418/1467898102" TargetMode="External" /><Relationship Id="rId47" Type="http://schemas.openxmlformats.org/officeDocument/2006/relationships/hyperlink" Target="https://pbs.twimg.com/profile_banners/430595346/1572876114" TargetMode="External" /><Relationship Id="rId48" Type="http://schemas.openxmlformats.org/officeDocument/2006/relationships/hyperlink" Target="https://pbs.twimg.com/profile_banners/835781587677638657/1547625240" TargetMode="External" /><Relationship Id="rId49" Type="http://schemas.openxmlformats.org/officeDocument/2006/relationships/hyperlink" Target="https://pbs.twimg.com/profile_banners/270262828/1569588065" TargetMode="External" /><Relationship Id="rId50" Type="http://schemas.openxmlformats.org/officeDocument/2006/relationships/hyperlink" Target="https://pbs.twimg.com/profile_banners/19336092/1540305264" TargetMode="External" /><Relationship Id="rId51" Type="http://schemas.openxmlformats.org/officeDocument/2006/relationships/hyperlink" Target="https://pbs.twimg.com/profile_banners/68717528/1382037381" TargetMode="External" /><Relationship Id="rId52" Type="http://schemas.openxmlformats.org/officeDocument/2006/relationships/hyperlink" Target="https://pbs.twimg.com/profile_banners/792864782080696320/1477869148" TargetMode="External" /><Relationship Id="rId53" Type="http://schemas.openxmlformats.org/officeDocument/2006/relationships/hyperlink" Target="https://pbs.twimg.com/profile_banners/1096599878/1555355722" TargetMode="External" /><Relationship Id="rId54" Type="http://schemas.openxmlformats.org/officeDocument/2006/relationships/hyperlink" Target="https://pbs.twimg.com/profile_banners/83795099/1554460944" TargetMode="External" /><Relationship Id="rId55" Type="http://schemas.openxmlformats.org/officeDocument/2006/relationships/hyperlink" Target="http://abs.twimg.com/images/themes/theme18/bg.gif" TargetMode="External" /><Relationship Id="rId56" Type="http://schemas.openxmlformats.org/officeDocument/2006/relationships/hyperlink" Target="http://abs.twimg.com/images/themes/theme15/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4/bg.gif"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pbs.twimg.com/profile_images/753514780527177728/v_zXa-bW_normal.jpg" TargetMode="External" /><Relationship Id="rId82" Type="http://schemas.openxmlformats.org/officeDocument/2006/relationships/hyperlink" Target="http://pbs.twimg.com/profile_images/763342089061076992/YuqU_-On_normal.jpg" TargetMode="External" /><Relationship Id="rId83" Type="http://schemas.openxmlformats.org/officeDocument/2006/relationships/hyperlink" Target="http://pbs.twimg.com/profile_images/951863249867296774/mufrq7n8_normal.jpg" TargetMode="External" /><Relationship Id="rId84" Type="http://schemas.openxmlformats.org/officeDocument/2006/relationships/hyperlink" Target="http://pbs.twimg.com/profile_images/1072605556328857607/I4VnthH5_normal.jpg" TargetMode="External" /><Relationship Id="rId85" Type="http://schemas.openxmlformats.org/officeDocument/2006/relationships/hyperlink" Target="http://pbs.twimg.com/profile_images/1189493469921845249/xo21NYE0_normal.jpg" TargetMode="External" /><Relationship Id="rId86" Type="http://schemas.openxmlformats.org/officeDocument/2006/relationships/hyperlink" Target="http://pbs.twimg.com/profile_images/925665349286158336/KvSqS6xS_normal.jpg" TargetMode="External" /><Relationship Id="rId87" Type="http://schemas.openxmlformats.org/officeDocument/2006/relationships/hyperlink" Target="http://pbs.twimg.com/profile_images/1091050574018215936/19FyfSFl_normal.jpg" TargetMode="External" /><Relationship Id="rId88" Type="http://schemas.openxmlformats.org/officeDocument/2006/relationships/hyperlink" Target="http://pbs.twimg.com/profile_images/1134045632140914689/Y_2IQ-sc_normal.jpg" TargetMode="External" /><Relationship Id="rId89" Type="http://schemas.openxmlformats.org/officeDocument/2006/relationships/hyperlink" Target="http://pbs.twimg.com/profile_images/1153698365839945729/sXH9CRje_normal.jpg" TargetMode="External" /><Relationship Id="rId90" Type="http://schemas.openxmlformats.org/officeDocument/2006/relationships/hyperlink" Target="http://pbs.twimg.com/profile_images/1164860701573337090/idkYGGxV_normal.jpg" TargetMode="External" /><Relationship Id="rId91" Type="http://schemas.openxmlformats.org/officeDocument/2006/relationships/hyperlink" Target="http://pbs.twimg.com/profile_images/1189524118603030533/Lz0xmbfM_normal.jpg" TargetMode="External" /><Relationship Id="rId92" Type="http://schemas.openxmlformats.org/officeDocument/2006/relationships/hyperlink" Target="http://pbs.twimg.com/profile_images/1118817453956575232/cH1NaeWI_normal.jpg" TargetMode="External" /><Relationship Id="rId93" Type="http://schemas.openxmlformats.org/officeDocument/2006/relationships/hyperlink" Target="http://pbs.twimg.com/profile_images/953624110218776577/evXdmHOZ_normal.jpg" TargetMode="External" /><Relationship Id="rId94" Type="http://schemas.openxmlformats.org/officeDocument/2006/relationships/hyperlink" Target="http://pbs.twimg.com/profile_images/719174565277089792/CchqLm6c_normal.jpg" TargetMode="External" /><Relationship Id="rId95" Type="http://schemas.openxmlformats.org/officeDocument/2006/relationships/hyperlink" Target="http://pbs.twimg.com/profile_images/801819761797722113/q9g2E4pP_normal.jpg" TargetMode="External" /><Relationship Id="rId96" Type="http://schemas.openxmlformats.org/officeDocument/2006/relationships/hyperlink" Target="http://pbs.twimg.com/profile_images/952838112820023296/3dgOQi_b_normal.jpg" TargetMode="External" /><Relationship Id="rId97" Type="http://schemas.openxmlformats.org/officeDocument/2006/relationships/hyperlink" Target="http://pbs.twimg.com/profile_images/1158424628966154240/vI5WPCRk_normal.jpg" TargetMode="External" /><Relationship Id="rId98" Type="http://schemas.openxmlformats.org/officeDocument/2006/relationships/hyperlink" Target="http://pbs.twimg.com/profile_images/1345311313/15792963_normal.jpg" TargetMode="External" /><Relationship Id="rId99" Type="http://schemas.openxmlformats.org/officeDocument/2006/relationships/hyperlink" Target="http://pbs.twimg.com/profile_images/1133288490865745920/WiR3ftHl_normal.png" TargetMode="External" /><Relationship Id="rId100" Type="http://schemas.openxmlformats.org/officeDocument/2006/relationships/hyperlink" Target="http://pbs.twimg.com/profile_images/1144156788998234112/oDRFHif2_normal.jpg" TargetMode="External" /><Relationship Id="rId101" Type="http://schemas.openxmlformats.org/officeDocument/2006/relationships/hyperlink" Target="http://pbs.twimg.com/profile_images/821027059841597440/QqQZE6xd_normal.jpg" TargetMode="External" /><Relationship Id="rId102" Type="http://schemas.openxmlformats.org/officeDocument/2006/relationships/hyperlink" Target="http://pbs.twimg.com/profile_images/736551345201762305/L9mKLWqw_normal.jpg" TargetMode="External" /><Relationship Id="rId103" Type="http://schemas.openxmlformats.org/officeDocument/2006/relationships/hyperlink" Target="http://pbs.twimg.com/profile_images/843119065719869440/SBYhbV5j_normal.jpg" TargetMode="External" /><Relationship Id="rId104" Type="http://schemas.openxmlformats.org/officeDocument/2006/relationships/hyperlink" Target="http://pbs.twimg.com/profile_images/832195157772611584/cRocADew_normal.jpg" TargetMode="External" /><Relationship Id="rId105" Type="http://schemas.openxmlformats.org/officeDocument/2006/relationships/hyperlink" Target="http://pbs.twimg.com/profile_images/3085704096/f2c3c707a10a4b3eca56215a4c667448_normal.jpeg" TargetMode="External" /><Relationship Id="rId106" Type="http://schemas.openxmlformats.org/officeDocument/2006/relationships/hyperlink" Target="http://pbs.twimg.com/profile_images/1182882813919551489/v28i0y44_normal.jpg" TargetMode="External" /><Relationship Id="rId107" Type="http://schemas.openxmlformats.org/officeDocument/2006/relationships/hyperlink" Target="http://pbs.twimg.com/profile_images/1104125625290420225/nOLfp43J_normal.png" TargetMode="External" /><Relationship Id="rId108" Type="http://schemas.openxmlformats.org/officeDocument/2006/relationships/hyperlink" Target="http://pbs.twimg.com/profile_images/1177563617316806656/5R9_69FW_normal.jpg" TargetMode="External" /><Relationship Id="rId109" Type="http://schemas.openxmlformats.org/officeDocument/2006/relationships/hyperlink" Target="http://pbs.twimg.com/profile_images/531772861766053888/NdVcB8a__normal.jpeg" TargetMode="External" /><Relationship Id="rId110" Type="http://schemas.openxmlformats.org/officeDocument/2006/relationships/hyperlink" Target="http://pbs.twimg.com/profile_images/707609413054537730/-RZfvtNk_normal.jpg" TargetMode="External" /><Relationship Id="rId111" Type="http://schemas.openxmlformats.org/officeDocument/2006/relationships/hyperlink" Target="http://pbs.twimg.com/profile_images/627792466016608256/EKxFcb0o_normal.jpg" TargetMode="External" /><Relationship Id="rId112" Type="http://schemas.openxmlformats.org/officeDocument/2006/relationships/hyperlink" Target="http://pbs.twimg.com/profile_images/1128663320163168256/Y2OaX8Xz_normal.jpg" TargetMode="External" /><Relationship Id="rId113" Type="http://schemas.openxmlformats.org/officeDocument/2006/relationships/hyperlink" Target="http://pbs.twimg.com/profile_images/1139840983166791682/ZdgLrbCx_normal.jpg" TargetMode="External" /><Relationship Id="rId114" Type="http://schemas.openxmlformats.org/officeDocument/2006/relationships/hyperlink" Target="http://pbs.twimg.com/profile_images/838685173826924545/N4sLx85V_normal.jpg" TargetMode="External" /><Relationship Id="rId115" Type="http://schemas.openxmlformats.org/officeDocument/2006/relationships/hyperlink" Target="http://pbs.twimg.com/profile_images/875661200784330754/cXTSJeMm_normal.jpg" TargetMode="External" /><Relationship Id="rId116" Type="http://schemas.openxmlformats.org/officeDocument/2006/relationships/hyperlink" Target="https://twitter.com/sageintl66" TargetMode="External" /><Relationship Id="rId117" Type="http://schemas.openxmlformats.org/officeDocument/2006/relationships/hyperlink" Target="https://twitter.com/yata_ger" TargetMode="External" /><Relationship Id="rId118" Type="http://schemas.openxmlformats.org/officeDocument/2006/relationships/hyperlink" Target="https://twitter.com/ata_brussels" TargetMode="External" /><Relationship Id="rId119" Type="http://schemas.openxmlformats.org/officeDocument/2006/relationships/hyperlink" Target="https://twitter.com/atlforum" TargetMode="External" /><Relationship Id="rId120" Type="http://schemas.openxmlformats.org/officeDocument/2006/relationships/hyperlink" Target="https://twitter.com/ukingermany" TargetMode="External" /><Relationship Id="rId121" Type="http://schemas.openxmlformats.org/officeDocument/2006/relationships/hyperlink" Target="https://twitter.com/dagatagermany" TargetMode="External" /><Relationship Id="rId122" Type="http://schemas.openxmlformats.org/officeDocument/2006/relationships/hyperlink" Target="https://twitter.com/hjgiessmann" TargetMode="External" /><Relationship Id="rId123" Type="http://schemas.openxmlformats.org/officeDocument/2006/relationships/hyperlink" Target="https://twitter.com/borisnannt" TargetMode="External" /><Relationship Id="rId124" Type="http://schemas.openxmlformats.org/officeDocument/2006/relationships/hyperlink" Target="https://twitter.com/emmanuelmacron" TargetMode="External" /><Relationship Id="rId125" Type="http://schemas.openxmlformats.org/officeDocument/2006/relationships/hyperlink" Target="https://twitter.com/kazulenas_tomas" TargetMode="External" /><Relationship Id="rId126" Type="http://schemas.openxmlformats.org/officeDocument/2006/relationships/hyperlink" Target="https://twitter.com/friederikedeli1" TargetMode="External" /><Relationship Id="rId127" Type="http://schemas.openxmlformats.org/officeDocument/2006/relationships/hyperlink" Target="https://twitter.com/catmneves" TargetMode="External" /><Relationship Id="rId128" Type="http://schemas.openxmlformats.org/officeDocument/2006/relationships/hyperlink" Target="https://twitter.com/pair_zu" TargetMode="External" /><Relationship Id="rId129" Type="http://schemas.openxmlformats.org/officeDocument/2006/relationships/hyperlink" Target="https://twitter.com/bsh_presse" TargetMode="External" /><Relationship Id="rId130" Type="http://schemas.openxmlformats.org/officeDocument/2006/relationships/hyperlink" Target="https://twitter.com/baks_sprecher" TargetMode="External" /><Relationship Id="rId131" Type="http://schemas.openxmlformats.org/officeDocument/2006/relationships/hyperlink" Target="https://twitter.com/zeppelin" TargetMode="External" /><Relationship Id="rId132" Type="http://schemas.openxmlformats.org/officeDocument/2006/relationships/hyperlink" Target="https://twitter.com/schneiderkarwhv" TargetMode="External" /><Relationship Id="rId133" Type="http://schemas.openxmlformats.org/officeDocument/2006/relationships/hyperlink" Target="https://twitter.com/donatariedel" TargetMode="External" /><Relationship Id="rId134" Type="http://schemas.openxmlformats.org/officeDocument/2006/relationships/hyperlink" Target="https://twitter.com/handelsblatt" TargetMode="External" /><Relationship Id="rId135" Type="http://schemas.openxmlformats.org/officeDocument/2006/relationships/hyperlink" Target="https://twitter.com/akk" TargetMode="External" /><Relationship Id="rId136" Type="http://schemas.openxmlformats.org/officeDocument/2006/relationships/hyperlink" Target="https://twitter.com/marceldirsus" TargetMode="External" /><Relationship Id="rId137" Type="http://schemas.openxmlformats.org/officeDocument/2006/relationships/hyperlink" Target="https://twitter.com/krue_martin" TargetMode="External" /><Relationship Id="rId138" Type="http://schemas.openxmlformats.org/officeDocument/2006/relationships/hyperlink" Target="https://twitter.com/rkiesewetter" TargetMode="External" /><Relationship Id="rId139" Type="http://schemas.openxmlformats.org/officeDocument/2006/relationships/hyperlink" Target="https://twitter.com/ischinger" TargetMode="External" /><Relationship Id="rId140" Type="http://schemas.openxmlformats.org/officeDocument/2006/relationships/hyperlink" Target="https://twitter.com/munsecconf" TargetMode="External" /><Relationship Id="rId141" Type="http://schemas.openxmlformats.org/officeDocument/2006/relationships/hyperlink" Target="https://twitter.com/jana_puglierin" TargetMode="External" /><Relationship Id="rId142" Type="http://schemas.openxmlformats.org/officeDocument/2006/relationships/hyperlink" Target="https://twitter.com/claudmajor" TargetMode="External" /><Relationship Id="rId143" Type="http://schemas.openxmlformats.org/officeDocument/2006/relationships/hyperlink" Target="https://twitter.com/chicadeldosel" TargetMode="External" /><Relationship Id="rId144" Type="http://schemas.openxmlformats.org/officeDocument/2006/relationships/hyperlink" Target="https://twitter.com/veronikafucela" TargetMode="External" /><Relationship Id="rId145" Type="http://schemas.openxmlformats.org/officeDocument/2006/relationships/hyperlink" Target="https://twitter.com/boell_stiftung" TargetMode="External" /><Relationship Id="rId146" Type="http://schemas.openxmlformats.org/officeDocument/2006/relationships/hyperlink" Target="https://twitter.com/alex_schroeder" TargetMode="External" /><Relationship Id="rId147" Type="http://schemas.openxmlformats.org/officeDocument/2006/relationships/hyperlink" Target="https://twitter.com/_lsimon" TargetMode="External" /><Relationship Id="rId148" Type="http://schemas.openxmlformats.org/officeDocument/2006/relationships/hyperlink" Target="https://twitter.com/tabwilke" TargetMode="External" /><Relationship Id="rId149" Type="http://schemas.openxmlformats.org/officeDocument/2006/relationships/hyperlink" Target="https://twitter.com/linda_curika" TargetMode="External" /><Relationship Id="rId150" Type="http://schemas.openxmlformats.org/officeDocument/2006/relationships/hyperlink" Target="https://twitter.com/nato" TargetMode="External" /><Relationship Id="rId151" Type="http://schemas.openxmlformats.org/officeDocument/2006/relationships/comments" Target="../comments2.xml" /><Relationship Id="rId152" Type="http://schemas.openxmlformats.org/officeDocument/2006/relationships/vmlDrawing" Target="../drawings/vmlDrawing2.vml" /><Relationship Id="rId153" Type="http://schemas.openxmlformats.org/officeDocument/2006/relationships/table" Target="../tables/table2.xml" /><Relationship Id="rId15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9.140625" style="0" bestFit="1" customWidth="1"/>
    <col min="63" max="63" width="33.5742187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209</v>
      </c>
      <c r="P2" s="13" t="s">
        <v>210</v>
      </c>
      <c r="Q2" s="13" t="s">
        <v>211</v>
      </c>
      <c r="R2" s="13" t="s">
        <v>212</v>
      </c>
      <c r="S2" s="13" t="s">
        <v>213</v>
      </c>
      <c r="T2" s="13" t="s">
        <v>214</v>
      </c>
      <c r="U2" s="13" t="s">
        <v>215</v>
      </c>
      <c r="V2" s="13" t="s">
        <v>216</v>
      </c>
      <c r="W2" s="13" t="s">
        <v>217</v>
      </c>
      <c r="X2" s="13" t="s">
        <v>218</v>
      </c>
      <c r="Y2" s="13" t="s">
        <v>219</v>
      </c>
      <c r="Z2" s="13" t="s">
        <v>220</v>
      </c>
      <c r="AA2" s="13" t="s">
        <v>221</v>
      </c>
      <c r="AB2" s="13" t="s">
        <v>222</v>
      </c>
      <c r="AC2" s="13" t="s">
        <v>223</v>
      </c>
      <c r="AD2" s="13" t="s">
        <v>224</v>
      </c>
      <c r="AE2" s="13" t="s">
        <v>225</v>
      </c>
      <c r="AF2" s="13" t="s">
        <v>226</v>
      </c>
      <c r="AG2" s="13" t="s">
        <v>227</v>
      </c>
      <c r="AH2" s="13" t="s">
        <v>228</v>
      </c>
      <c r="AI2" s="13" t="s">
        <v>229</v>
      </c>
      <c r="AJ2" s="13" t="s">
        <v>230</v>
      </c>
      <c r="AK2" s="13" t="s">
        <v>231</v>
      </c>
      <c r="AL2" s="13" t="s">
        <v>232</v>
      </c>
      <c r="AM2" s="13" t="s">
        <v>233</v>
      </c>
      <c r="AN2" s="13" t="s">
        <v>234</v>
      </c>
      <c r="AO2" s="13" t="s">
        <v>235</v>
      </c>
      <c r="AP2" s="13" t="s">
        <v>236</v>
      </c>
      <c r="AQ2" s="13" t="s">
        <v>237</v>
      </c>
      <c r="AR2" s="13" t="s">
        <v>238</v>
      </c>
      <c r="AS2" s="13" t="s">
        <v>239</v>
      </c>
      <c r="AT2" s="13" t="s">
        <v>240</v>
      </c>
      <c r="AU2" s="13" t="s">
        <v>241</v>
      </c>
      <c r="AV2" s="13" t="s">
        <v>242</v>
      </c>
      <c r="AW2" s="13" t="s">
        <v>243</v>
      </c>
      <c r="AX2" s="13" t="s">
        <v>244</v>
      </c>
      <c r="AY2" s="13" t="s">
        <v>245</v>
      </c>
      <c r="AZ2" s="13" t="s">
        <v>246</v>
      </c>
      <c r="BA2" s="13" t="s">
        <v>247</v>
      </c>
      <c r="BB2" s="13" t="s">
        <v>248</v>
      </c>
      <c r="BC2" t="s">
        <v>775</v>
      </c>
      <c r="BD2" s="13" t="s">
        <v>793</v>
      </c>
      <c r="BE2" s="13" t="s">
        <v>794</v>
      </c>
      <c r="BF2" s="67" t="s">
        <v>990</v>
      </c>
      <c r="BG2" s="67" t="s">
        <v>991</v>
      </c>
      <c r="BH2" s="67" t="s">
        <v>992</v>
      </c>
      <c r="BI2" s="67" t="s">
        <v>993</v>
      </c>
      <c r="BJ2" s="67" t="s">
        <v>994</v>
      </c>
      <c r="BK2" s="67" t="s">
        <v>995</v>
      </c>
      <c r="BL2" s="67" t="s">
        <v>996</v>
      </c>
      <c r="BM2" s="67" t="s">
        <v>997</v>
      </c>
      <c r="BN2" s="67" t="s">
        <v>998</v>
      </c>
    </row>
    <row r="3" spans="1:66" ht="15" customHeight="1">
      <c r="A3" s="85" t="s">
        <v>249</v>
      </c>
      <c r="B3" s="85" t="s">
        <v>270</v>
      </c>
      <c r="C3" s="53" t="s">
        <v>1289</v>
      </c>
      <c r="D3" s="54">
        <v>3</v>
      </c>
      <c r="E3" s="65" t="s">
        <v>132</v>
      </c>
      <c r="F3" s="55">
        <v>30</v>
      </c>
      <c r="G3" s="53"/>
      <c r="H3" s="57"/>
      <c r="I3" s="56"/>
      <c r="J3" s="56"/>
      <c r="K3" s="36" t="s">
        <v>65</v>
      </c>
      <c r="L3" s="62">
        <v>3</v>
      </c>
      <c r="M3" s="62"/>
      <c r="N3" s="63"/>
      <c r="O3" s="86" t="s">
        <v>284</v>
      </c>
      <c r="P3" s="88">
        <v>43776.09517361111</v>
      </c>
      <c r="Q3" s="86" t="s">
        <v>286</v>
      </c>
      <c r="R3" s="86"/>
      <c r="S3" s="86"/>
      <c r="T3" s="86" t="s">
        <v>312</v>
      </c>
      <c r="U3" s="86"/>
      <c r="V3" s="91" t="s">
        <v>346</v>
      </c>
      <c r="W3" s="88">
        <v>43776.09517361111</v>
      </c>
      <c r="X3" s="92">
        <v>43776</v>
      </c>
      <c r="Y3" s="94" t="s">
        <v>362</v>
      </c>
      <c r="Z3" s="91" t="s">
        <v>404</v>
      </c>
      <c r="AA3" s="86"/>
      <c r="AB3" s="86"/>
      <c r="AC3" s="94" t="s">
        <v>446</v>
      </c>
      <c r="AD3" s="86"/>
      <c r="AE3" s="86" t="b">
        <v>0</v>
      </c>
      <c r="AF3" s="86">
        <v>0</v>
      </c>
      <c r="AG3" s="94" t="s">
        <v>488</v>
      </c>
      <c r="AH3" s="86" t="b">
        <v>1</v>
      </c>
      <c r="AI3" s="86" t="s">
        <v>489</v>
      </c>
      <c r="AJ3" s="86"/>
      <c r="AK3" s="94" t="s">
        <v>491</v>
      </c>
      <c r="AL3" s="86" t="b">
        <v>0</v>
      </c>
      <c r="AM3" s="86">
        <v>2</v>
      </c>
      <c r="AN3" s="94" t="s">
        <v>484</v>
      </c>
      <c r="AO3" s="86" t="s">
        <v>494</v>
      </c>
      <c r="AP3" s="86" t="b">
        <v>0</v>
      </c>
      <c r="AQ3" s="94" t="s">
        <v>484</v>
      </c>
      <c r="AR3" s="86" t="s">
        <v>211</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v>1</v>
      </c>
      <c r="BG3" s="52">
        <v>8.333333333333334</v>
      </c>
      <c r="BH3" s="51">
        <v>0</v>
      </c>
      <c r="BI3" s="52">
        <v>0</v>
      </c>
      <c r="BJ3" s="51">
        <v>0</v>
      </c>
      <c r="BK3" s="52">
        <v>0</v>
      </c>
      <c r="BL3" s="51">
        <v>11</v>
      </c>
      <c r="BM3" s="52">
        <v>91.66666666666667</v>
      </c>
      <c r="BN3" s="51">
        <v>12</v>
      </c>
    </row>
    <row r="4" spans="1:66" ht="15" customHeight="1">
      <c r="A4" s="85" t="s">
        <v>250</v>
      </c>
      <c r="B4" s="85" t="s">
        <v>270</v>
      </c>
      <c r="C4" s="53" t="s">
        <v>1289</v>
      </c>
      <c r="D4" s="54">
        <v>3</v>
      </c>
      <c r="E4" s="65" t="s">
        <v>132</v>
      </c>
      <c r="F4" s="55">
        <v>30</v>
      </c>
      <c r="G4" s="53"/>
      <c r="H4" s="57"/>
      <c r="I4" s="56"/>
      <c r="J4" s="56"/>
      <c r="K4" s="36" t="s">
        <v>65</v>
      </c>
      <c r="L4" s="84">
        <v>4</v>
      </c>
      <c r="M4" s="84"/>
      <c r="N4" s="63"/>
      <c r="O4" s="87" t="s">
        <v>284</v>
      </c>
      <c r="P4" s="89">
        <v>43779.969351851854</v>
      </c>
      <c r="Q4" s="87" t="s">
        <v>287</v>
      </c>
      <c r="R4" s="87"/>
      <c r="S4" s="87"/>
      <c r="T4" s="87"/>
      <c r="U4" s="87"/>
      <c r="V4" s="90" t="s">
        <v>347</v>
      </c>
      <c r="W4" s="89">
        <v>43779.969351851854</v>
      </c>
      <c r="X4" s="93">
        <v>43779</v>
      </c>
      <c r="Y4" s="95" t="s">
        <v>363</v>
      </c>
      <c r="Z4" s="90" t="s">
        <v>405</v>
      </c>
      <c r="AA4" s="87"/>
      <c r="AB4" s="87"/>
      <c r="AC4" s="95" t="s">
        <v>447</v>
      </c>
      <c r="AD4" s="87"/>
      <c r="AE4" s="87" t="b">
        <v>0</v>
      </c>
      <c r="AF4" s="87">
        <v>0</v>
      </c>
      <c r="AG4" s="95" t="s">
        <v>488</v>
      </c>
      <c r="AH4" s="87" t="b">
        <v>0</v>
      </c>
      <c r="AI4" s="87" t="s">
        <v>489</v>
      </c>
      <c r="AJ4" s="87"/>
      <c r="AK4" s="95" t="s">
        <v>488</v>
      </c>
      <c r="AL4" s="87" t="b">
        <v>0</v>
      </c>
      <c r="AM4" s="87">
        <v>3</v>
      </c>
      <c r="AN4" s="95" t="s">
        <v>486</v>
      </c>
      <c r="AO4" s="87" t="s">
        <v>495</v>
      </c>
      <c r="AP4" s="87" t="b">
        <v>0</v>
      </c>
      <c r="AQ4" s="95" t="s">
        <v>486</v>
      </c>
      <c r="AR4" s="87" t="s">
        <v>211</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v>3</v>
      </c>
      <c r="BG4" s="52">
        <v>7.894736842105263</v>
      </c>
      <c r="BH4" s="51">
        <v>0</v>
      </c>
      <c r="BI4" s="52">
        <v>0</v>
      </c>
      <c r="BJ4" s="51">
        <v>0</v>
      </c>
      <c r="BK4" s="52">
        <v>0</v>
      </c>
      <c r="BL4" s="51">
        <v>35</v>
      </c>
      <c r="BM4" s="52">
        <v>92.10526315789474</v>
      </c>
      <c r="BN4" s="51">
        <v>38</v>
      </c>
    </row>
    <row r="5" spans="1:66" ht="45">
      <c r="A5" s="85" t="s">
        <v>251</v>
      </c>
      <c r="B5" s="85" t="s">
        <v>270</v>
      </c>
      <c r="C5" s="53" t="s">
        <v>1289</v>
      </c>
      <c r="D5" s="54">
        <v>3</v>
      </c>
      <c r="E5" s="65" t="s">
        <v>132</v>
      </c>
      <c r="F5" s="55">
        <v>30</v>
      </c>
      <c r="G5" s="53"/>
      <c r="H5" s="57"/>
      <c r="I5" s="56"/>
      <c r="J5" s="56"/>
      <c r="K5" s="36" t="s">
        <v>65</v>
      </c>
      <c r="L5" s="84">
        <v>5</v>
      </c>
      <c r="M5" s="84"/>
      <c r="N5" s="63"/>
      <c r="O5" s="87" t="s">
        <v>284</v>
      </c>
      <c r="P5" s="89">
        <v>43780.33327546297</v>
      </c>
      <c r="Q5" s="87" t="s">
        <v>287</v>
      </c>
      <c r="R5" s="87"/>
      <c r="S5" s="87"/>
      <c r="T5" s="87"/>
      <c r="U5" s="87"/>
      <c r="V5" s="90" t="s">
        <v>348</v>
      </c>
      <c r="W5" s="89">
        <v>43780.33327546297</v>
      </c>
      <c r="X5" s="93">
        <v>43780</v>
      </c>
      <c r="Y5" s="95" t="s">
        <v>364</v>
      </c>
      <c r="Z5" s="90" t="s">
        <v>406</v>
      </c>
      <c r="AA5" s="87"/>
      <c r="AB5" s="87"/>
      <c r="AC5" s="95" t="s">
        <v>448</v>
      </c>
      <c r="AD5" s="87"/>
      <c r="AE5" s="87" t="b">
        <v>0</v>
      </c>
      <c r="AF5" s="87">
        <v>0</v>
      </c>
      <c r="AG5" s="95" t="s">
        <v>488</v>
      </c>
      <c r="AH5" s="87" t="b">
        <v>0</v>
      </c>
      <c r="AI5" s="87" t="s">
        <v>489</v>
      </c>
      <c r="AJ5" s="87"/>
      <c r="AK5" s="95" t="s">
        <v>488</v>
      </c>
      <c r="AL5" s="87" t="b">
        <v>0</v>
      </c>
      <c r="AM5" s="87">
        <v>3</v>
      </c>
      <c r="AN5" s="95" t="s">
        <v>486</v>
      </c>
      <c r="AO5" s="87" t="s">
        <v>495</v>
      </c>
      <c r="AP5" s="87" t="b">
        <v>0</v>
      </c>
      <c r="AQ5" s="95" t="s">
        <v>486</v>
      </c>
      <c r="AR5" s="87" t="s">
        <v>211</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v>3</v>
      </c>
      <c r="BG5" s="52">
        <v>7.894736842105263</v>
      </c>
      <c r="BH5" s="51">
        <v>0</v>
      </c>
      <c r="BI5" s="52">
        <v>0</v>
      </c>
      <c r="BJ5" s="51">
        <v>0</v>
      </c>
      <c r="BK5" s="52">
        <v>0</v>
      </c>
      <c r="BL5" s="51">
        <v>35</v>
      </c>
      <c r="BM5" s="52">
        <v>92.10526315789474</v>
      </c>
      <c r="BN5" s="51">
        <v>38</v>
      </c>
    </row>
    <row r="6" spans="1:66" ht="45">
      <c r="A6" s="85" t="s">
        <v>252</v>
      </c>
      <c r="B6" s="85" t="s">
        <v>270</v>
      </c>
      <c r="C6" s="53" t="s">
        <v>1289</v>
      </c>
      <c r="D6" s="54">
        <v>3</v>
      </c>
      <c r="E6" s="65" t="s">
        <v>132</v>
      </c>
      <c r="F6" s="55">
        <v>30</v>
      </c>
      <c r="G6" s="53"/>
      <c r="H6" s="57"/>
      <c r="I6" s="56"/>
      <c r="J6" s="56"/>
      <c r="K6" s="36" t="s">
        <v>65</v>
      </c>
      <c r="L6" s="84">
        <v>6</v>
      </c>
      <c r="M6" s="84"/>
      <c r="N6" s="63"/>
      <c r="O6" s="87" t="s">
        <v>285</v>
      </c>
      <c r="P6" s="89">
        <v>43780.337847222225</v>
      </c>
      <c r="Q6" s="87" t="s">
        <v>288</v>
      </c>
      <c r="R6" s="90" t="s">
        <v>308</v>
      </c>
      <c r="S6" s="87" t="s">
        <v>311</v>
      </c>
      <c r="T6" s="87" t="s">
        <v>313</v>
      </c>
      <c r="U6" s="87"/>
      <c r="V6" s="90" t="s">
        <v>349</v>
      </c>
      <c r="W6" s="89">
        <v>43780.337847222225</v>
      </c>
      <c r="X6" s="93">
        <v>43780</v>
      </c>
      <c r="Y6" s="95" t="s">
        <v>365</v>
      </c>
      <c r="Z6" s="90" t="s">
        <v>407</v>
      </c>
      <c r="AA6" s="87"/>
      <c r="AB6" s="87"/>
      <c r="AC6" s="95" t="s">
        <v>449</v>
      </c>
      <c r="AD6" s="87"/>
      <c r="AE6" s="87" t="b">
        <v>0</v>
      </c>
      <c r="AF6" s="87">
        <v>0</v>
      </c>
      <c r="AG6" s="95" t="s">
        <v>488</v>
      </c>
      <c r="AH6" s="87" t="b">
        <v>1</v>
      </c>
      <c r="AI6" s="87" t="s">
        <v>490</v>
      </c>
      <c r="AJ6" s="87"/>
      <c r="AK6" s="95" t="s">
        <v>492</v>
      </c>
      <c r="AL6" s="87" t="b">
        <v>0</v>
      </c>
      <c r="AM6" s="87">
        <v>0</v>
      </c>
      <c r="AN6" s="95" t="s">
        <v>488</v>
      </c>
      <c r="AO6" s="87" t="s">
        <v>494</v>
      </c>
      <c r="AP6" s="87" t="b">
        <v>0</v>
      </c>
      <c r="AQ6" s="95" t="s">
        <v>449</v>
      </c>
      <c r="AR6" s="87" t="s">
        <v>211</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c r="BG6" s="52"/>
      <c r="BH6" s="51"/>
      <c r="BI6" s="52"/>
      <c r="BJ6" s="51"/>
      <c r="BK6" s="52"/>
      <c r="BL6" s="51"/>
      <c r="BM6" s="52"/>
      <c r="BN6" s="51"/>
    </row>
    <row r="7" spans="1:66" ht="45">
      <c r="A7" s="85" t="s">
        <v>252</v>
      </c>
      <c r="B7" s="85" t="s">
        <v>271</v>
      </c>
      <c r="C7" s="53" t="s">
        <v>1289</v>
      </c>
      <c r="D7" s="54">
        <v>3</v>
      </c>
      <c r="E7" s="65" t="s">
        <v>132</v>
      </c>
      <c r="F7" s="55">
        <v>30</v>
      </c>
      <c r="G7" s="53"/>
      <c r="H7" s="57"/>
      <c r="I7" s="56"/>
      <c r="J7" s="56"/>
      <c r="K7" s="36" t="s">
        <v>65</v>
      </c>
      <c r="L7" s="84">
        <v>7</v>
      </c>
      <c r="M7" s="84"/>
      <c r="N7" s="63"/>
      <c r="O7" s="87" t="s">
        <v>285</v>
      </c>
      <c r="P7" s="89">
        <v>43780.337847222225</v>
      </c>
      <c r="Q7" s="87" t="s">
        <v>288</v>
      </c>
      <c r="R7" s="90" t="s">
        <v>308</v>
      </c>
      <c r="S7" s="87" t="s">
        <v>311</v>
      </c>
      <c r="T7" s="87" t="s">
        <v>313</v>
      </c>
      <c r="U7" s="87"/>
      <c r="V7" s="90" t="s">
        <v>349</v>
      </c>
      <c r="W7" s="89">
        <v>43780.337847222225</v>
      </c>
      <c r="X7" s="93">
        <v>43780</v>
      </c>
      <c r="Y7" s="95" t="s">
        <v>365</v>
      </c>
      <c r="Z7" s="90" t="s">
        <v>407</v>
      </c>
      <c r="AA7" s="87"/>
      <c r="AB7" s="87"/>
      <c r="AC7" s="95" t="s">
        <v>449</v>
      </c>
      <c r="AD7" s="87"/>
      <c r="AE7" s="87" t="b">
        <v>0</v>
      </c>
      <c r="AF7" s="87">
        <v>0</v>
      </c>
      <c r="AG7" s="95" t="s">
        <v>488</v>
      </c>
      <c r="AH7" s="87" t="b">
        <v>1</v>
      </c>
      <c r="AI7" s="87" t="s">
        <v>490</v>
      </c>
      <c r="AJ7" s="87"/>
      <c r="AK7" s="95" t="s">
        <v>492</v>
      </c>
      <c r="AL7" s="87" t="b">
        <v>0</v>
      </c>
      <c r="AM7" s="87">
        <v>0</v>
      </c>
      <c r="AN7" s="95" t="s">
        <v>488</v>
      </c>
      <c r="AO7" s="87" t="s">
        <v>494</v>
      </c>
      <c r="AP7" s="87" t="b">
        <v>0</v>
      </c>
      <c r="AQ7" s="95" t="s">
        <v>449</v>
      </c>
      <c r="AR7" s="87" t="s">
        <v>211</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v>0</v>
      </c>
      <c r="BG7" s="52">
        <v>0</v>
      </c>
      <c r="BH7" s="51">
        <v>0</v>
      </c>
      <c r="BI7" s="52">
        <v>0</v>
      </c>
      <c r="BJ7" s="51">
        <v>0</v>
      </c>
      <c r="BK7" s="52">
        <v>0</v>
      </c>
      <c r="BL7" s="51">
        <v>16</v>
      </c>
      <c r="BM7" s="52">
        <v>100</v>
      </c>
      <c r="BN7" s="51">
        <v>16</v>
      </c>
    </row>
    <row r="8" spans="1:66" ht="45">
      <c r="A8" s="85" t="s">
        <v>253</v>
      </c>
      <c r="B8" s="85" t="s">
        <v>253</v>
      </c>
      <c r="C8" s="53" t="s">
        <v>1289</v>
      </c>
      <c r="D8" s="54">
        <v>3</v>
      </c>
      <c r="E8" s="65" t="s">
        <v>132</v>
      </c>
      <c r="F8" s="55">
        <v>30</v>
      </c>
      <c r="G8" s="53"/>
      <c r="H8" s="57"/>
      <c r="I8" s="56"/>
      <c r="J8" s="56"/>
      <c r="K8" s="36" t="s">
        <v>65</v>
      </c>
      <c r="L8" s="84">
        <v>8</v>
      </c>
      <c r="M8" s="84"/>
      <c r="N8" s="63"/>
      <c r="O8" s="87" t="s">
        <v>211</v>
      </c>
      <c r="P8" s="89">
        <v>43780.35826388889</v>
      </c>
      <c r="Q8" s="87" t="s">
        <v>289</v>
      </c>
      <c r="R8" s="87"/>
      <c r="S8" s="87"/>
      <c r="T8" s="87" t="s">
        <v>314</v>
      </c>
      <c r="U8" s="87"/>
      <c r="V8" s="90" t="s">
        <v>350</v>
      </c>
      <c r="W8" s="89">
        <v>43780.35826388889</v>
      </c>
      <c r="X8" s="93">
        <v>43780</v>
      </c>
      <c r="Y8" s="95" t="s">
        <v>366</v>
      </c>
      <c r="Z8" s="90" t="s">
        <v>408</v>
      </c>
      <c r="AA8" s="87"/>
      <c r="AB8" s="87"/>
      <c r="AC8" s="95" t="s">
        <v>450</v>
      </c>
      <c r="AD8" s="87"/>
      <c r="AE8" s="87" t="b">
        <v>0</v>
      </c>
      <c r="AF8" s="87">
        <v>1</v>
      </c>
      <c r="AG8" s="95" t="s">
        <v>488</v>
      </c>
      <c r="AH8" s="87" t="b">
        <v>0</v>
      </c>
      <c r="AI8" s="87" t="s">
        <v>489</v>
      </c>
      <c r="AJ8" s="87"/>
      <c r="AK8" s="95" t="s">
        <v>488</v>
      </c>
      <c r="AL8" s="87" t="b">
        <v>0</v>
      </c>
      <c r="AM8" s="87">
        <v>0</v>
      </c>
      <c r="AN8" s="95" t="s">
        <v>488</v>
      </c>
      <c r="AO8" s="87" t="s">
        <v>494</v>
      </c>
      <c r="AP8" s="87" t="b">
        <v>0</v>
      </c>
      <c r="AQ8" s="95" t="s">
        <v>450</v>
      </c>
      <c r="AR8" s="87" t="s">
        <v>211</v>
      </c>
      <c r="AS8" s="87">
        <v>0</v>
      </c>
      <c r="AT8" s="87">
        <v>0</v>
      </c>
      <c r="AU8" s="87"/>
      <c r="AV8" s="87"/>
      <c r="AW8" s="87"/>
      <c r="AX8" s="87"/>
      <c r="AY8" s="87"/>
      <c r="AZ8" s="87"/>
      <c r="BA8" s="87"/>
      <c r="BB8" s="87"/>
      <c r="BC8">
        <v>1</v>
      </c>
      <c r="BD8" s="86" t="str">
        <f>REPLACE(INDEX(GroupVertices[Group],MATCH(Edges[[#This Row],[Vertex 1]],GroupVertices[Vertex],0)),1,1,"")</f>
        <v>8</v>
      </c>
      <c r="BE8" s="86" t="str">
        <f>REPLACE(INDEX(GroupVertices[Group],MATCH(Edges[[#This Row],[Vertex 2]],GroupVertices[Vertex],0)),1,1,"")</f>
        <v>8</v>
      </c>
      <c r="BF8" s="51">
        <v>1</v>
      </c>
      <c r="BG8" s="52">
        <v>2.4390243902439024</v>
      </c>
      <c r="BH8" s="51">
        <v>0</v>
      </c>
      <c r="BI8" s="52">
        <v>0</v>
      </c>
      <c r="BJ8" s="51">
        <v>0</v>
      </c>
      <c r="BK8" s="52">
        <v>0</v>
      </c>
      <c r="BL8" s="51">
        <v>40</v>
      </c>
      <c r="BM8" s="52">
        <v>97.5609756097561</v>
      </c>
      <c r="BN8" s="51">
        <v>41</v>
      </c>
    </row>
    <row r="9" spans="1:66" ht="45">
      <c r="A9" s="85" t="s">
        <v>254</v>
      </c>
      <c r="B9" s="85" t="s">
        <v>273</v>
      </c>
      <c r="C9" s="53" t="s">
        <v>1289</v>
      </c>
      <c r="D9" s="54">
        <v>3</v>
      </c>
      <c r="E9" s="65" t="s">
        <v>132</v>
      </c>
      <c r="F9" s="55">
        <v>30</v>
      </c>
      <c r="G9" s="53"/>
      <c r="H9" s="57"/>
      <c r="I9" s="56"/>
      <c r="J9" s="56"/>
      <c r="K9" s="36" t="s">
        <v>65</v>
      </c>
      <c r="L9" s="84">
        <v>9</v>
      </c>
      <c r="M9" s="84"/>
      <c r="N9" s="63"/>
      <c r="O9" s="87" t="s">
        <v>285</v>
      </c>
      <c r="P9" s="89">
        <v>43780.365208333336</v>
      </c>
      <c r="Q9" s="87" t="s">
        <v>290</v>
      </c>
      <c r="R9" s="87"/>
      <c r="S9" s="87"/>
      <c r="T9" s="87" t="s">
        <v>315</v>
      </c>
      <c r="U9" s="90" t="s">
        <v>333</v>
      </c>
      <c r="V9" s="90" t="s">
        <v>333</v>
      </c>
      <c r="W9" s="89">
        <v>43780.365208333336</v>
      </c>
      <c r="X9" s="93">
        <v>43780</v>
      </c>
      <c r="Y9" s="95" t="s">
        <v>367</v>
      </c>
      <c r="Z9" s="90" t="s">
        <v>409</v>
      </c>
      <c r="AA9" s="87"/>
      <c r="AB9" s="87"/>
      <c r="AC9" s="95" t="s">
        <v>451</v>
      </c>
      <c r="AD9" s="87"/>
      <c r="AE9" s="87" t="b">
        <v>0</v>
      </c>
      <c r="AF9" s="87">
        <v>4</v>
      </c>
      <c r="AG9" s="95" t="s">
        <v>488</v>
      </c>
      <c r="AH9" s="87" t="b">
        <v>0</v>
      </c>
      <c r="AI9" s="87" t="s">
        <v>490</v>
      </c>
      <c r="AJ9" s="87"/>
      <c r="AK9" s="95" t="s">
        <v>488</v>
      </c>
      <c r="AL9" s="87" t="b">
        <v>0</v>
      </c>
      <c r="AM9" s="87">
        <v>0</v>
      </c>
      <c r="AN9" s="95" t="s">
        <v>488</v>
      </c>
      <c r="AO9" s="87" t="s">
        <v>494</v>
      </c>
      <c r="AP9" s="87" t="b">
        <v>0</v>
      </c>
      <c r="AQ9" s="95" t="s">
        <v>451</v>
      </c>
      <c r="AR9" s="87" t="s">
        <v>211</v>
      </c>
      <c r="AS9" s="87">
        <v>0</v>
      </c>
      <c r="AT9" s="87">
        <v>0</v>
      </c>
      <c r="AU9" s="87"/>
      <c r="AV9" s="87"/>
      <c r="AW9" s="87"/>
      <c r="AX9" s="87"/>
      <c r="AY9" s="87"/>
      <c r="AZ9" s="87"/>
      <c r="BA9" s="87"/>
      <c r="BB9" s="87"/>
      <c r="BC9">
        <v>1</v>
      </c>
      <c r="BD9" s="86" t="str">
        <f>REPLACE(INDEX(GroupVertices[Group],MATCH(Edges[[#This Row],[Vertex 1]],GroupVertices[Vertex],0)),1,1,"")</f>
        <v>7</v>
      </c>
      <c r="BE9" s="86" t="str">
        <f>REPLACE(INDEX(GroupVertices[Group],MATCH(Edges[[#This Row],[Vertex 2]],GroupVertices[Vertex],0)),1,1,"")</f>
        <v>7</v>
      </c>
      <c r="BF9" s="51">
        <v>0</v>
      </c>
      <c r="BG9" s="52">
        <v>0</v>
      </c>
      <c r="BH9" s="51">
        <v>0</v>
      </c>
      <c r="BI9" s="52">
        <v>0</v>
      </c>
      <c r="BJ9" s="51">
        <v>0</v>
      </c>
      <c r="BK9" s="52">
        <v>0</v>
      </c>
      <c r="BL9" s="51">
        <v>19</v>
      </c>
      <c r="BM9" s="52">
        <v>100</v>
      </c>
      <c r="BN9" s="51">
        <v>19</v>
      </c>
    </row>
    <row r="10" spans="1:66" ht="45">
      <c r="A10" s="85" t="s">
        <v>255</v>
      </c>
      <c r="B10" s="85" t="s">
        <v>270</v>
      </c>
      <c r="C10" s="53" t="s">
        <v>1289</v>
      </c>
      <c r="D10" s="54">
        <v>3</v>
      </c>
      <c r="E10" s="65" t="s">
        <v>132</v>
      </c>
      <c r="F10" s="55">
        <v>30</v>
      </c>
      <c r="G10" s="53"/>
      <c r="H10" s="57"/>
      <c r="I10" s="56"/>
      <c r="J10" s="56"/>
      <c r="K10" s="36" t="s">
        <v>65</v>
      </c>
      <c r="L10" s="84">
        <v>10</v>
      </c>
      <c r="M10" s="84"/>
      <c r="N10" s="63"/>
      <c r="O10" s="87" t="s">
        <v>285</v>
      </c>
      <c r="P10" s="89">
        <v>43779.529270833336</v>
      </c>
      <c r="Q10" s="87" t="s">
        <v>291</v>
      </c>
      <c r="R10" s="87"/>
      <c r="S10" s="87"/>
      <c r="T10" s="87" t="s">
        <v>316</v>
      </c>
      <c r="U10" s="90" t="s">
        <v>334</v>
      </c>
      <c r="V10" s="90" t="s">
        <v>334</v>
      </c>
      <c r="W10" s="89">
        <v>43779.529270833336</v>
      </c>
      <c r="X10" s="93">
        <v>43779</v>
      </c>
      <c r="Y10" s="95" t="s">
        <v>368</v>
      </c>
      <c r="Z10" s="90" t="s">
        <v>410</v>
      </c>
      <c r="AA10" s="87"/>
      <c r="AB10" s="87"/>
      <c r="AC10" s="95" t="s">
        <v>452</v>
      </c>
      <c r="AD10" s="87"/>
      <c r="AE10" s="87" t="b">
        <v>0</v>
      </c>
      <c r="AF10" s="87">
        <v>0</v>
      </c>
      <c r="AG10" s="95" t="s">
        <v>488</v>
      </c>
      <c r="AH10" s="87" t="b">
        <v>0</v>
      </c>
      <c r="AI10" s="87" t="s">
        <v>489</v>
      </c>
      <c r="AJ10" s="87"/>
      <c r="AK10" s="95" t="s">
        <v>488</v>
      </c>
      <c r="AL10" s="87" t="b">
        <v>0</v>
      </c>
      <c r="AM10" s="87">
        <v>0</v>
      </c>
      <c r="AN10" s="95" t="s">
        <v>488</v>
      </c>
      <c r="AO10" s="87" t="s">
        <v>494</v>
      </c>
      <c r="AP10" s="87" t="b">
        <v>0</v>
      </c>
      <c r="AQ10" s="95" t="s">
        <v>452</v>
      </c>
      <c r="AR10" s="87" t="s">
        <v>211</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51"/>
      <c r="BG10" s="52"/>
      <c r="BH10" s="51"/>
      <c r="BI10" s="52"/>
      <c r="BJ10" s="51"/>
      <c r="BK10" s="52"/>
      <c r="BL10" s="51"/>
      <c r="BM10" s="52"/>
      <c r="BN10" s="51"/>
    </row>
    <row r="11" spans="1:66" ht="45">
      <c r="A11" s="85" t="s">
        <v>255</v>
      </c>
      <c r="B11" s="85" t="s">
        <v>271</v>
      </c>
      <c r="C11" s="53" t="s">
        <v>1289</v>
      </c>
      <c r="D11" s="54">
        <v>3</v>
      </c>
      <c r="E11" s="65" t="s">
        <v>132</v>
      </c>
      <c r="F11" s="55">
        <v>30</v>
      </c>
      <c r="G11" s="53"/>
      <c r="H11" s="57"/>
      <c r="I11" s="56"/>
      <c r="J11" s="56"/>
      <c r="K11" s="36" t="s">
        <v>65</v>
      </c>
      <c r="L11" s="84">
        <v>11</v>
      </c>
      <c r="M11" s="84"/>
      <c r="N11" s="63"/>
      <c r="O11" s="87" t="s">
        <v>285</v>
      </c>
      <c r="P11" s="89">
        <v>43779.529270833336</v>
      </c>
      <c r="Q11" s="87" t="s">
        <v>291</v>
      </c>
      <c r="R11" s="87"/>
      <c r="S11" s="87"/>
      <c r="T11" s="87" t="s">
        <v>316</v>
      </c>
      <c r="U11" s="90" t="s">
        <v>334</v>
      </c>
      <c r="V11" s="90" t="s">
        <v>334</v>
      </c>
      <c r="W11" s="89">
        <v>43779.529270833336</v>
      </c>
      <c r="X11" s="93">
        <v>43779</v>
      </c>
      <c r="Y11" s="95" t="s">
        <v>368</v>
      </c>
      <c r="Z11" s="90" t="s">
        <v>410</v>
      </c>
      <c r="AA11" s="87"/>
      <c r="AB11" s="87"/>
      <c r="AC11" s="95" t="s">
        <v>452</v>
      </c>
      <c r="AD11" s="87"/>
      <c r="AE11" s="87" t="b">
        <v>0</v>
      </c>
      <c r="AF11" s="87">
        <v>0</v>
      </c>
      <c r="AG11" s="95" t="s">
        <v>488</v>
      </c>
      <c r="AH11" s="87" t="b">
        <v>0</v>
      </c>
      <c r="AI11" s="87" t="s">
        <v>489</v>
      </c>
      <c r="AJ11" s="87"/>
      <c r="AK11" s="95" t="s">
        <v>488</v>
      </c>
      <c r="AL11" s="87" t="b">
        <v>0</v>
      </c>
      <c r="AM11" s="87">
        <v>0</v>
      </c>
      <c r="AN11" s="95" t="s">
        <v>488</v>
      </c>
      <c r="AO11" s="87" t="s">
        <v>494</v>
      </c>
      <c r="AP11" s="87" t="b">
        <v>0</v>
      </c>
      <c r="AQ11" s="95" t="s">
        <v>452</v>
      </c>
      <c r="AR11" s="87" t="s">
        <v>211</v>
      </c>
      <c r="AS11" s="87">
        <v>0</v>
      </c>
      <c r="AT11" s="87">
        <v>0</v>
      </c>
      <c r="AU11" s="87"/>
      <c r="AV11" s="87"/>
      <c r="AW11" s="87"/>
      <c r="AX11" s="87"/>
      <c r="AY11" s="87"/>
      <c r="AZ11" s="87"/>
      <c r="BA11" s="87"/>
      <c r="BB11" s="87"/>
      <c r="BC11">
        <v>1</v>
      </c>
      <c r="BD11" s="86" t="str">
        <f>REPLACE(INDEX(GroupVertices[Group],MATCH(Edges[[#This Row],[Vertex 1]],GroupVertices[Vertex],0)),1,1,"")</f>
        <v>1</v>
      </c>
      <c r="BE11" s="86" t="str">
        <f>REPLACE(INDEX(GroupVertices[Group],MATCH(Edges[[#This Row],[Vertex 2]],GroupVertices[Vertex],0)),1,1,"")</f>
        <v>1</v>
      </c>
      <c r="BF11" s="51">
        <v>0</v>
      </c>
      <c r="BG11" s="52">
        <v>0</v>
      </c>
      <c r="BH11" s="51">
        <v>1</v>
      </c>
      <c r="BI11" s="52">
        <v>3.5714285714285716</v>
      </c>
      <c r="BJ11" s="51">
        <v>0</v>
      </c>
      <c r="BK11" s="52">
        <v>0</v>
      </c>
      <c r="BL11" s="51">
        <v>27</v>
      </c>
      <c r="BM11" s="52">
        <v>96.42857142857143</v>
      </c>
      <c r="BN11" s="51">
        <v>28</v>
      </c>
    </row>
    <row r="12" spans="1:66" ht="45">
      <c r="A12" s="85" t="s">
        <v>255</v>
      </c>
      <c r="B12" s="85" t="s">
        <v>255</v>
      </c>
      <c r="C12" s="53" t="s">
        <v>1289</v>
      </c>
      <c r="D12" s="54">
        <v>3</v>
      </c>
      <c r="E12" s="65" t="s">
        <v>132</v>
      </c>
      <c r="F12" s="55">
        <v>30</v>
      </c>
      <c r="G12" s="53"/>
      <c r="H12" s="57"/>
      <c r="I12" s="56"/>
      <c r="J12" s="56"/>
      <c r="K12" s="36" t="s">
        <v>65</v>
      </c>
      <c r="L12" s="84">
        <v>12</v>
      </c>
      <c r="M12" s="84"/>
      <c r="N12" s="63"/>
      <c r="O12" s="87" t="s">
        <v>211</v>
      </c>
      <c r="P12" s="89">
        <v>43780.36902777778</v>
      </c>
      <c r="Q12" s="87" t="s">
        <v>292</v>
      </c>
      <c r="R12" s="87"/>
      <c r="S12" s="87"/>
      <c r="T12" s="87" t="s">
        <v>317</v>
      </c>
      <c r="U12" s="90" t="s">
        <v>335</v>
      </c>
      <c r="V12" s="90" t="s">
        <v>335</v>
      </c>
      <c r="W12" s="89">
        <v>43780.36902777778</v>
      </c>
      <c r="X12" s="93">
        <v>43780</v>
      </c>
      <c r="Y12" s="95" t="s">
        <v>369</v>
      </c>
      <c r="Z12" s="90" t="s">
        <v>411</v>
      </c>
      <c r="AA12" s="87"/>
      <c r="AB12" s="87"/>
      <c r="AC12" s="95" t="s">
        <v>453</v>
      </c>
      <c r="AD12" s="87"/>
      <c r="AE12" s="87" t="b">
        <v>0</v>
      </c>
      <c r="AF12" s="87">
        <v>0</v>
      </c>
      <c r="AG12" s="95" t="s">
        <v>488</v>
      </c>
      <c r="AH12" s="87" t="b">
        <v>0</v>
      </c>
      <c r="AI12" s="87" t="s">
        <v>489</v>
      </c>
      <c r="AJ12" s="87"/>
      <c r="AK12" s="95" t="s">
        <v>488</v>
      </c>
      <c r="AL12" s="87" t="b">
        <v>0</v>
      </c>
      <c r="AM12" s="87">
        <v>0</v>
      </c>
      <c r="AN12" s="95" t="s">
        <v>488</v>
      </c>
      <c r="AO12" s="87" t="s">
        <v>494</v>
      </c>
      <c r="AP12" s="87" t="b">
        <v>0</v>
      </c>
      <c r="AQ12" s="95" t="s">
        <v>453</v>
      </c>
      <c r="AR12" s="87" t="s">
        <v>211</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1</v>
      </c>
      <c r="BF12" s="51">
        <v>0</v>
      </c>
      <c r="BG12" s="52">
        <v>0</v>
      </c>
      <c r="BH12" s="51">
        <v>1</v>
      </c>
      <c r="BI12" s="52">
        <v>2.6315789473684212</v>
      </c>
      <c r="BJ12" s="51">
        <v>0</v>
      </c>
      <c r="BK12" s="52">
        <v>0</v>
      </c>
      <c r="BL12" s="51">
        <v>37</v>
      </c>
      <c r="BM12" s="52">
        <v>97.36842105263158</v>
      </c>
      <c r="BN12" s="51">
        <v>38</v>
      </c>
    </row>
    <row r="13" spans="1:66" ht="45">
      <c r="A13" s="85" t="s">
        <v>256</v>
      </c>
      <c r="B13" s="85" t="s">
        <v>270</v>
      </c>
      <c r="C13" s="53" t="s">
        <v>1289</v>
      </c>
      <c r="D13" s="54">
        <v>3</v>
      </c>
      <c r="E13" s="65" t="s">
        <v>132</v>
      </c>
      <c r="F13" s="55">
        <v>30</v>
      </c>
      <c r="G13" s="53"/>
      <c r="H13" s="57"/>
      <c r="I13" s="56"/>
      <c r="J13" s="56"/>
      <c r="K13" s="36" t="s">
        <v>65</v>
      </c>
      <c r="L13" s="84">
        <v>13</v>
      </c>
      <c r="M13" s="84"/>
      <c r="N13" s="63"/>
      <c r="O13" s="87" t="s">
        <v>285</v>
      </c>
      <c r="P13" s="89">
        <v>43780.3747337963</v>
      </c>
      <c r="Q13" s="87" t="s">
        <v>293</v>
      </c>
      <c r="R13" s="87"/>
      <c r="S13" s="87"/>
      <c r="T13" s="87" t="s">
        <v>318</v>
      </c>
      <c r="U13" s="90" t="s">
        <v>336</v>
      </c>
      <c r="V13" s="90" t="s">
        <v>336</v>
      </c>
      <c r="W13" s="89">
        <v>43780.3747337963</v>
      </c>
      <c r="X13" s="93">
        <v>43780</v>
      </c>
      <c r="Y13" s="95" t="s">
        <v>370</v>
      </c>
      <c r="Z13" s="90" t="s">
        <v>412</v>
      </c>
      <c r="AA13" s="87"/>
      <c r="AB13" s="87"/>
      <c r="AC13" s="95" t="s">
        <v>454</v>
      </c>
      <c r="AD13" s="87"/>
      <c r="AE13" s="87" t="b">
        <v>0</v>
      </c>
      <c r="AF13" s="87">
        <v>1</v>
      </c>
      <c r="AG13" s="95" t="s">
        <v>488</v>
      </c>
      <c r="AH13" s="87" t="b">
        <v>0</v>
      </c>
      <c r="AI13" s="87" t="s">
        <v>489</v>
      </c>
      <c r="AJ13" s="87"/>
      <c r="AK13" s="95" t="s">
        <v>488</v>
      </c>
      <c r="AL13" s="87" t="b">
        <v>0</v>
      </c>
      <c r="AM13" s="87">
        <v>0</v>
      </c>
      <c r="AN13" s="95" t="s">
        <v>488</v>
      </c>
      <c r="AO13" s="87" t="s">
        <v>494</v>
      </c>
      <c r="AP13" s="87" t="b">
        <v>0</v>
      </c>
      <c r="AQ13" s="95" t="s">
        <v>454</v>
      </c>
      <c r="AR13" s="87" t="s">
        <v>211</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c r="BG13" s="52"/>
      <c r="BH13" s="51"/>
      <c r="BI13" s="52"/>
      <c r="BJ13" s="51"/>
      <c r="BK13" s="52"/>
      <c r="BL13" s="51"/>
      <c r="BM13" s="52"/>
      <c r="BN13" s="51"/>
    </row>
    <row r="14" spans="1:66" ht="45">
      <c r="A14" s="85" t="s">
        <v>256</v>
      </c>
      <c r="B14" s="85" t="s">
        <v>271</v>
      </c>
      <c r="C14" s="53" t="s">
        <v>1289</v>
      </c>
      <c r="D14" s="54">
        <v>3</v>
      </c>
      <c r="E14" s="65" t="s">
        <v>132</v>
      </c>
      <c r="F14" s="55">
        <v>30</v>
      </c>
      <c r="G14" s="53"/>
      <c r="H14" s="57"/>
      <c r="I14" s="56"/>
      <c r="J14" s="56"/>
      <c r="K14" s="36" t="s">
        <v>65</v>
      </c>
      <c r="L14" s="84">
        <v>14</v>
      </c>
      <c r="M14" s="84"/>
      <c r="N14" s="63"/>
      <c r="O14" s="87" t="s">
        <v>285</v>
      </c>
      <c r="P14" s="89">
        <v>43780.3747337963</v>
      </c>
      <c r="Q14" s="87" t="s">
        <v>293</v>
      </c>
      <c r="R14" s="87"/>
      <c r="S14" s="87"/>
      <c r="T14" s="87" t="s">
        <v>318</v>
      </c>
      <c r="U14" s="90" t="s">
        <v>336</v>
      </c>
      <c r="V14" s="90" t="s">
        <v>336</v>
      </c>
      <c r="W14" s="89">
        <v>43780.3747337963</v>
      </c>
      <c r="X14" s="93">
        <v>43780</v>
      </c>
      <c r="Y14" s="95" t="s">
        <v>370</v>
      </c>
      <c r="Z14" s="90" t="s">
        <v>412</v>
      </c>
      <c r="AA14" s="87"/>
      <c r="AB14" s="87"/>
      <c r="AC14" s="95" t="s">
        <v>454</v>
      </c>
      <c r="AD14" s="87"/>
      <c r="AE14" s="87" t="b">
        <v>0</v>
      </c>
      <c r="AF14" s="87">
        <v>1</v>
      </c>
      <c r="AG14" s="95" t="s">
        <v>488</v>
      </c>
      <c r="AH14" s="87" t="b">
        <v>0</v>
      </c>
      <c r="AI14" s="87" t="s">
        <v>489</v>
      </c>
      <c r="AJ14" s="87"/>
      <c r="AK14" s="95" t="s">
        <v>488</v>
      </c>
      <c r="AL14" s="87" t="b">
        <v>0</v>
      </c>
      <c r="AM14" s="87">
        <v>0</v>
      </c>
      <c r="AN14" s="95" t="s">
        <v>488</v>
      </c>
      <c r="AO14" s="87" t="s">
        <v>494</v>
      </c>
      <c r="AP14" s="87" t="b">
        <v>0</v>
      </c>
      <c r="AQ14" s="95" t="s">
        <v>454</v>
      </c>
      <c r="AR14" s="87" t="s">
        <v>211</v>
      </c>
      <c r="AS14" s="87">
        <v>0</v>
      </c>
      <c r="AT14" s="87">
        <v>0</v>
      </c>
      <c r="AU14" s="87"/>
      <c r="AV14" s="87"/>
      <c r="AW14" s="87"/>
      <c r="AX14" s="87"/>
      <c r="AY14" s="87"/>
      <c r="AZ14" s="87"/>
      <c r="BA14" s="87"/>
      <c r="BB14" s="87"/>
      <c r="BC14">
        <v>1</v>
      </c>
      <c r="BD14" s="86" t="str">
        <f>REPLACE(INDEX(GroupVertices[Group],MATCH(Edges[[#This Row],[Vertex 1]],GroupVertices[Vertex],0)),1,1,"")</f>
        <v>1</v>
      </c>
      <c r="BE14" s="86" t="str">
        <f>REPLACE(INDEX(GroupVertices[Group],MATCH(Edges[[#This Row],[Vertex 2]],GroupVertices[Vertex],0)),1,1,"")</f>
        <v>1</v>
      </c>
      <c r="BF14" s="51">
        <v>0</v>
      </c>
      <c r="BG14" s="52">
        <v>0</v>
      </c>
      <c r="BH14" s="51">
        <v>0</v>
      </c>
      <c r="BI14" s="52">
        <v>0</v>
      </c>
      <c r="BJ14" s="51">
        <v>0</v>
      </c>
      <c r="BK14" s="52">
        <v>0</v>
      </c>
      <c r="BL14" s="51">
        <v>21</v>
      </c>
      <c r="BM14" s="52">
        <v>100</v>
      </c>
      <c r="BN14" s="51">
        <v>21</v>
      </c>
    </row>
    <row r="15" spans="1:66" ht="45">
      <c r="A15" s="85" t="s">
        <v>257</v>
      </c>
      <c r="B15" s="85" t="s">
        <v>270</v>
      </c>
      <c r="C15" s="53" t="s">
        <v>1289</v>
      </c>
      <c r="D15" s="54">
        <v>3</v>
      </c>
      <c r="E15" s="65" t="s">
        <v>132</v>
      </c>
      <c r="F15" s="55">
        <v>30</v>
      </c>
      <c r="G15" s="53"/>
      <c r="H15" s="57"/>
      <c r="I15" s="56"/>
      <c r="J15" s="56"/>
      <c r="K15" s="36" t="s">
        <v>65</v>
      </c>
      <c r="L15" s="84">
        <v>15</v>
      </c>
      <c r="M15" s="84"/>
      <c r="N15" s="63"/>
      <c r="O15" s="87" t="s">
        <v>285</v>
      </c>
      <c r="P15" s="89">
        <v>43780.38119212963</v>
      </c>
      <c r="Q15" s="87" t="s">
        <v>294</v>
      </c>
      <c r="R15" s="87"/>
      <c r="S15" s="87"/>
      <c r="T15" s="87" t="s">
        <v>319</v>
      </c>
      <c r="U15" s="87"/>
      <c r="V15" s="90" t="s">
        <v>351</v>
      </c>
      <c r="W15" s="89">
        <v>43780.38119212963</v>
      </c>
      <c r="X15" s="93">
        <v>43780</v>
      </c>
      <c r="Y15" s="95" t="s">
        <v>371</v>
      </c>
      <c r="Z15" s="90" t="s">
        <v>413</v>
      </c>
      <c r="AA15" s="87"/>
      <c r="AB15" s="87"/>
      <c r="AC15" s="95" t="s">
        <v>455</v>
      </c>
      <c r="AD15" s="87"/>
      <c r="AE15" s="87" t="b">
        <v>0</v>
      </c>
      <c r="AF15" s="87">
        <v>0</v>
      </c>
      <c r="AG15" s="95" t="s">
        <v>488</v>
      </c>
      <c r="AH15" s="87" t="b">
        <v>0</v>
      </c>
      <c r="AI15" s="87" t="s">
        <v>489</v>
      </c>
      <c r="AJ15" s="87"/>
      <c r="AK15" s="95" t="s">
        <v>488</v>
      </c>
      <c r="AL15" s="87" t="b">
        <v>0</v>
      </c>
      <c r="AM15" s="87">
        <v>0</v>
      </c>
      <c r="AN15" s="95" t="s">
        <v>488</v>
      </c>
      <c r="AO15" s="87" t="s">
        <v>494</v>
      </c>
      <c r="AP15" s="87" t="b">
        <v>0</v>
      </c>
      <c r="AQ15" s="95" t="s">
        <v>455</v>
      </c>
      <c r="AR15" s="87" t="s">
        <v>211</v>
      </c>
      <c r="AS15" s="87">
        <v>0</v>
      </c>
      <c r="AT15" s="87">
        <v>0</v>
      </c>
      <c r="AU15" s="87"/>
      <c r="AV15" s="87"/>
      <c r="AW15" s="87"/>
      <c r="AX15" s="87"/>
      <c r="AY15" s="87"/>
      <c r="AZ15" s="87"/>
      <c r="BA15" s="87"/>
      <c r="BB15" s="87"/>
      <c r="BC15">
        <v>1</v>
      </c>
      <c r="BD15" s="86" t="str">
        <f>REPLACE(INDEX(GroupVertices[Group],MATCH(Edges[[#This Row],[Vertex 1]],GroupVertices[Vertex],0)),1,1,"")</f>
        <v>1</v>
      </c>
      <c r="BE15" s="86" t="str">
        <f>REPLACE(INDEX(GroupVertices[Group],MATCH(Edges[[#This Row],[Vertex 2]],GroupVertices[Vertex],0)),1,1,"")</f>
        <v>1</v>
      </c>
      <c r="BF15" s="51">
        <v>0</v>
      </c>
      <c r="BG15" s="52">
        <v>0</v>
      </c>
      <c r="BH15" s="51">
        <v>0</v>
      </c>
      <c r="BI15" s="52">
        <v>0</v>
      </c>
      <c r="BJ15" s="51">
        <v>0</v>
      </c>
      <c r="BK15" s="52">
        <v>0</v>
      </c>
      <c r="BL15" s="51">
        <v>45</v>
      </c>
      <c r="BM15" s="52">
        <v>100</v>
      </c>
      <c r="BN15" s="51">
        <v>45</v>
      </c>
    </row>
    <row r="16" spans="1:66" ht="45">
      <c r="A16" s="85" t="s">
        <v>258</v>
      </c>
      <c r="B16" s="85" t="s">
        <v>274</v>
      </c>
      <c r="C16" s="53" t="s">
        <v>1289</v>
      </c>
      <c r="D16" s="54">
        <v>3</v>
      </c>
      <c r="E16" s="65" t="s">
        <v>132</v>
      </c>
      <c r="F16" s="55">
        <v>30</v>
      </c>
      <c r="G16" s="53"/>
      <c r="H16" s="57"/>
      <c r="I16" s="56"/>
      <c r="J16" s="56"/>
      <c r="K16" s="36" t="s">
        <v>65</v>
      </c>
      <c r="L16" s="84">
        <v>16</v>
      </c>
      <c r="M16" s="84"/>
      <c r="N16" s="63"/>
      <c r="O16" s="87" t="s">
        <v>285</v>
      </c>
      <c r="P16" s="89">
        <v>43779.74136574074</v>
      </c>
      <c r="Q16" s="87" t="s">
        <v>295</v>
      </c>
      <c r="R16" s="87"/>
      <c r="S16" s="87"/>
      <c r="T16" s="87" t="s">
        <v>320</v>
      </c>
      <c r="U16" s="87"/>
      <c r="V16" s="90" t="s">
        <v>352</v>
      </c>
      <c r="W16" s="89">
        <v>43779.74136574074</v>
      </c>
      <c r="X16" s="93">
        <v>43779</v>
      </c>
      <c r="Y16" s="95" t="s">
        <v>372</v>
      </c>
      <c r="Z16" s="90" t="s">
        <v>414</v>
      </c>
      <c r="AA16" s="87"/>
      <c r="AB16" s="87"/>
      <c r="AC16" s="95" t="s">
        <v>456</v>
      </c>
      <c r="AD16" s="87"/>
      <c r="AE16" s="87" t="b">
        <v>0</v>
      </c>
      <c r="AF16" s="87">
        <v>0</v>
      </c>
      <c r="AG16" s="95" t="s">
        <v>488</v>
      </c>
      <c r="AH16" s="87" t="b">
        <v>0</v>
      </c>
      <c r="AI16" s="87" t="s">
        <v>490</v>
      </c>
      <c r="AJ16" s="87"/>
      <c r="AK16" s="95" t="s">
        <v>488</v>
      </c>
      <c r="AL16" s="87" t="b">
        <v>0</v>
      </c>
      <c r="AM16" s="87">
        <v>1</v>
      </c>
      <c r="AN16" s="95" t="s">
        <v>457</v>
      </c>
      <c r="AO16" s="87" t="s">
        <v>495</v>
      </c>
      <c r="AP16" s="87" t="b">
        <v>0</v>
      </c>
      <c r="AQ16" s="95" t="s">
        <v>457</v>
      </c>
      <c r="AR16" s="87" t="s">
        <v>211</v>
      </c>
      <c r="AS16" s="87">
        <v>0</v>
      </c>
      <c r="AT16" s="87">
        <v>0</v>
      </c>
      <c r="AU16" s="87"/>
      <c r="AV16" s="87"/>
      <c r="AW16" s="87"/>
      <c r="AX16" s="87"/>
      <c r="AY16" s="87"/>
      <c r="AZ16" s="87"/>
      <c r="BA16" s="87"/>
      <c r="BB16" s="87"/>
      <c r="BC16">
        <v>1</v>
      </c>
      <c r="BD16" s="86" t="str">
        <f>REPLACE(INDEX(GroupVertices[Group],MATCH(Edges[[#This Row],[Vertex 1]],GroupVertices[Vertex],0)),1,1,"")</f>
        <v>4</v>
      </c>
      <c r="BE16" s="86" t="str">
        <f>REPLACE(INDEX(GroupVertices[Group],MATCH(Edges[[#This Row],[Vertex 2]],GroupVertices[Vertex],0)),1,1,"")</f>
        <v>4</v>
      </c>
      <c r="BF16" s="51"/>
      <c r="BG16" s="52"/>
      <c r="BH16" s="51"/>
      <c r="BI16" s="52"/>
      <c r="BJ16" s="51"/>
      <c r="BK16" s="52"/>
      <c r="BL16" s="51"/>
      <c r="BM16" s="52"/>
      <c r="BN16" s="51"/>
    </row>
    <row r="17" spans="1:66" ht="45">
      <c r="A17" s="85" t="s">
        <v>259</v>
      </c>
      <c r="B17" s="85" t="s">
        <v>274</v>
      </c>
      <c r="C17" s="53" t="s">
        <v>1289</v>
      </c>
      <c r="D17" s="54">
        <v>3</v>
      </c>
      <c r="E17" s="65" t="s">
        <v>132</v>
      </c>
      <c r="F17" s="55">
        <v>30</v>
      </c>
      <c r="G17" s="53"/>
      <c r="H17" s="57"/>
      <c r="I17" s="56"/>
      <c r="J17" s="56"/>
      <c r="K17" s="36" t="s">
        <v>65</v>
      </c>
      <c r="L17" s="84">
        <v>17</v>
      </c>
      <c r="M17" s="84"/>
      <c r="N17" s="63"/>
      <c r="O17" s="87" t="s">
        <v>285</v>
      </c>
      <c r="P17" s="89">
        <v>43779.730578703704</v>
      </c>
      <c r="Q17" s="87" t="s">
        <v>295</v>
      </c>
      <c r="R17" s="87"/>
      <c r="S17" s="87"/>
      <c r="T17" s="87" t="s">
        <v>320</v>
      </c>
      <c r="U17" s="90" t="s">
        <v>337</v>
      </c>
      <c r="V17" s="90" t="s">
        <v>337</v>
      </c>
      <c r="W17" s="89">
        <v>43779.730578703704</v>
      </c>
      <c r="X17" s="93">
        <v>43779</v>
      </c>
      <c r="Y17" s="95" t="s">
        <v>373</v>
      </c>
      <c r="Z17" s="90" t="s">
        <v>415</v>
      </c>
      <c r="AA17" s="87"/>
      <c r="AB17" s="87"/>
      <c r="AC17" s="95" t="s">
        <v>457</v>
      </c>
      <c r="AD17" s="87"/>
      <c r="AE17" s="87" t="b">
        <v>0</v>
      </c>
      <c r="AF17" s="87">
        <v>11</v>
      </c>
      <c r="AG17" s="95" t="s">
        <v>488</v>
      </c>
      <c r="AH17" s="87" t="b">
        <v>0</v>
      </c>
      <c r="AI17" s="87" t="s">
        <v>490</v>
      </c>
      <c r="AJ17" s="87"/>
      <c r="AK17" s="95" t="s">
        <v>488</v>
      </c>
      <c r="AL17" s="87" t="b">
        <v>0</v>
      </c>
      <c r="AM17" s="87">
        <v>1</v>
      </c>
      <c r="AN17" s="95" t="s">
        <v>488</v>
      </c>
      <c r="AO17" s="87" t="s">
        <v>496</v>
      </c>
      <c r="AP17" s="87" t="b">
        <v>0</v>
      </c>
      <c r="AQ17" s="95" t="s">
        <v>457</v>
      </c>
      <c r="AR17" s="87" t="s">
        <v>211</v>
      </c>
      <c r="AS17" s="87">
        <v>0</v>
      </c>
      <c r="AT17" s="87">
        <v>0</v>
      </c>
      <c r="AU17" s="87"/>
      <c r="AV17" s="87"/>
      <c r="AW17" s="87"/>
      <c r="AX17" s="87"/>
      <c r="AY17" s="87"/>
      <c r="AZ17" s="87"/>
      <c r="BA17" s="87"/>
      <c r="BB17" s="87"/>
      <c r="BC17">
        <v>1</v>
      </c>
      <c r="BD17" s="86" t="str">
        <f>REPLACE(INDEX(GroupVertices[Group],MATCH(Edges[[#This Row],[Vertex 1]],GroupVertices[Vertex],0)),1,1,"")</f>
        <v>4</v>
      </c>
      <c r="BE17" s="86" t="str">
        <f>REPLACE(INDEX(GroupVertices[Group],MATCH(Edges[[#This Row],[Vertex 2]],GroupVertices[Vertex],0)),1,1,"")</f>
        <v>4</v>
      </c>
      <c r="BF17" s="51"/>
      <c r="BG17" s="52"/>
      <c r="BH17" s="51"/>
      <c r="BI17" s="52"/>
      <c r="BJ17" s="51"/>
      <c r="BK17" s="52"/>
      <c r="BL17" s="51"/>
      <c r="BM17" s="52"/>
      <c r="BN17" s="51"/>
    </row>
    <row r="18" spans="1:66" ht="45">
      <c r="A18" s="85" t="s">
        <v>258</v>
      </c>
      <c r="B18" s="85" t="s">
        <v>259</v>
      </c>
      <c r="C18" s="53" t="s">
        <v>1289</v>
      </c>
      <c r="D18" s="54">
        <v>3</v>
      </c>
      <c r="E18" s="65" t="s">
        <v>132</v>
      </c>
      <c r="F18" s="55">
        <v>30</v>
      </c>
      <c r="G18" s="53"/>
      <c r="H18" s="57"/>
      <c r="I18" s="56"/>
      <c r="J18" s="56"/>
      <c r="K18" s="36" t="s">
        <v>66</v>
      </c>
      <c r="L18" s="84">
        <v>18</v>
      </c>
      <c r="M18" s="84"/>
      <c r="N18" s="63"/>
      <c r="O18" s="87" t="s">
        <v>284</v>
      </c>
      <c r="P18" s="89">
        <v>43779.74136574074</v>
      </c>
      <c r="Q18" s="87" t="s">
        <v>295</v>
      </c>
      <c r="R18" s="87"/>
      <c r="S18" s="87"/>
      <c r="T18" s="87" t="s">
        <v>320</v>
      </c>
      <c r="U18" s="87"/>
      <c r="V18" s="90" t="s">
        <v>352</v>
      </c>
      <c r="W18" s="89">
        <v>43779.74136574074</v>
      </c>
      <c r="X18" s="93">
        <v>43779</v>
      </c>
      <c r="Y18" s="95" t="s">
        <v>372</v>
      </c>
      <c r="Z18" s="90" t="s">
        <v>414</v>
      </c>
      <c r="AA18" s="87"/>
      <c r="AB18" s="87"/>
      <c r="AC18" s="95" t="s">
        <v>456</v>
      </c>
      <c r="AD18" s="87"/>
      <c r="AE18" s="87" t="b">
        <v>0</v>
      </c>
      <c r="AF18" s="87">
        <v>0</v>
      </c>
      <c r="AG18" s="95" t="s">
        <v>488</v>
      </c>
      <c r="AH18" s="87" t="b">
        <v>0</v>
      </c>
      <c r="AI18" s="87" t="s">
        <v>490</v>
      </c>
      <c r="AJ18" s="87"/>
      <c r="AK18" s="95" t="s">
        <v>488</v>
      </c>
      <c r="AL18" s="87" t="b">
        <v>0</v>
      </c>
      <c r="AM18" s="87">
        <v>1</v>
      </c>
      <c r="AN18" s="95" t="s">
        <v>457</v>
      </c>
      <c r="AO18" s="87" t="s">
        <v>495</v>
      </c>
      <c r="AP18" s="87" t="b">
        <v>0</v>
      </c>
      <c r="AQ18" s="95" t="s">
        <v>457</v>
      </c>
      <c r="AR18" s="87" t="s">
        <v>211</v>
      </c>
      <c r="AS18" s="87">
        <v>0</v>
      </c>
      <c r="AT18" s="87">
        <v>0</v>
      </c>
      <c r="AU18" s="87"/>
      <c r="AV18" s="87"/>
      <c r="AW18" s="87"/>
      <c r="AX18" s="87"/>
      <c r="AY18" s="87"/>
      <c r="AZ18" s="87"/>
      <c r="BA18" s="87"/>
      <c r="BB18" s="87"/>
      <c r="BC18">
        <v>1</v>
      </c>
      <c r="BD18" s="86" t="str">
        <f>REPLACE(INDEX(GroupVertices[Group],MATCH(Edges[[#This Row],[Vertex 1]],GroupVertices[Vertex],0)),1,1,"")</f>
        <v>4</v>
      </c>
      <c r="BE18" s="86" t="str">
        <f>REPLACE(INDEX(GroupVertices[Group],MATCH(Edges[[#This Row],[Vertex 2]],GroupVertices[Vertex],0)),1,1,"")</f>
        <v>4</v>
      </c>
      <c r="BF18" s="51"/>
      <c r="BG18" s="52"/>
      <c r="BH18" s="51"/>
      <c r="BI18" s="52"/>
      <c r="BJ18" s="51"/>
      <c r="BK18" s="52"/>
      <c r="BL18" s="51"/>
      <c r="BM18" s="52"/>
      <c r="BN18" s="51"/>
    </row>
    <row r="19" spans="1:66" ht="45">
      <c r="A19" s="85" t="s">
        <v>258</v>
      </c>
      <c r="B19" s="85" t="s">
        <v>275</v>
      </c>
      <c r="C19" s="53" t="s">
        <v>1289</v>
      </c>
      <c r="D19" s="54">
        <v>3</v>
      </c>
      <c r="E19" s="65" t="s">
        <v>132</v>
      </c>
      <c r="F19" s="55">
        <v>30</v>
      </c>
      <c r="G19" s="53"/>
      <c r="H19" s="57"/>
      <c r="I19" s="56"/>
      <c r="J19" s="56"/>
      <c r="K19" s="36" t="s">
        <v>65</v>
      </c>
      <c r="L19" s="84">
        <v>19</v>
      </c>
      <c r="M19" s="84"/>
      <c r="N19" s="63"/>
      <c r="O19" s="87" t="s">
        <v>285</v>
      </c>
      <c r="P19" s="89">
        <v>43779.74136574074</v>
      </c>
      <c r="Q19" s="87" t="s">
        <v>295</v>
      </c>
      <c r="R19" s="87"/>
      <c r="S19" s="87"/>
      <c r="T19" s="87" t="s">
        <v>320</v>
      </c>
      <c r="U19" s="87"/>
      <c r="V19" s="90" t="s">
        <v>352</v>
      </c>
      <c r="W19" s="89">
        <v>43779.74136574074</v>
      </c>
      <c r="X19" s="93">
        <v>43779</v>
      </c>
      <c r="Y19" s="95" t="s">
        <v>372</v>
      </c>
      <c r="Z19" s="90" t="s">
        <v>414</v>
      </c>
      <c r="AA19" s="87"/>
      <c r="AB19" s="87"/>
      <c r="AC19" s="95" t="s">
        <v>456</v>
      </c>
      <c r="AD19" s="87"/>
      <c r="AE19" s="87" t="b">
        <v>0</v>
      </c>
      <c r="AF19" s="87">
        <v>0</v>
      </c>
      <c r="AG19" s="95" t="s">
        <v>488</v>
      </c>
      <c r="AH19" s="87" t="b">
        <v>0</v>
      </c>
      <c r="AI19" s="87" t="s">
        <v>490</v>
      </c>
      <c r="AJ19" s="87"/>
      <c r="AK19" s="95" t="s">
        <v>488</v>
      </c>
      <c r="AL19" s="87" t="b">
        <v>0</v>
      </c>
      <c r="AM19" s="87">
        <v>1</v>
      </c>
      <c r="AN19" s="95" t="s">
        <v>457</v>
      </c>
      <c r="AO19" s="87" t="s">
        <v>495</v>
      </c>
      <c r="AP19" s="87" t="b">
        <v>0</v>
      </c>
      <c r="AQ19" s="95" t="s">
        <v>457</v>
      </c>
      <c r="AR19" s="87" t="s">
        <v>211</v>
      </c>
      <c r="AS19" s="87">
        <v>0</v>
      </c>
      <c r="AT19" s="87">
        <v>0</v>
      </c>
      <c r="AU19" s="87"/>
      <c r="AV19" s="87"/>
      <c r="AW19" s="87"/>
      <c r="AX19" s="87"/>
      <c r="AY19" s="87"/>
      <c r="AZ19" s="87"/>
      <c r="BA19" s="87"/>
      <c r="BB19" s="87"/>
      <c r="BC19">
        <v>1</v>
      </c>
      <c r="BD19" s="86" t="str">
        <f>REPLACE(INDEX(GroupVertices[Group],MATCH(Edges[[#This Row],[Vertex 1]],GroupVertices[Vertex],0)),1,1,"")</f>
        <v>4</v>
      </c>
      <c r="BE19" s="86" t="str">
        <f>REPLACE(INDEX(GroupVertices[Group],MATCH(Edges[[#This Row],[Vertex 2]],GroupVertices[Vertex],0)),1,1,"")</f>
        <v>4</v>
      </c>
      <c r="BF19" s="51">
        <v>0</v>
      </c>
      <c r="BG19" s="52">
        <v>0</v>
      </c>
      <c r="BH19" s="51">
        <v>0</v>
      </c>
      <c r="BI19" s="52">
        <v>0</v>
      </c>
      <c r="BJ19" s="51">
        <v>0</v>
      </c>
      <c r="BK19" s="52">
        <v>0</v>
      </c>
      <c r="BL19" s="51">
        <v>23</v>
      </c>
      <c r="BM19" s="52">
        <v>100</v>
      </c>
      <c r="BN19" s="51">
        <v>23</v>
      </c>
    </row>
    <row r="20" spans="1:66" ht="45">
      <c r="A20" s="85" t="s">
        <v>259</v>
      </c>
      <c r="B20" s="85" t="s">
        <v>258</v>
      </c>
      <c r="C20" s="53" t="s">
        <v>1289</v>
      </c>
      <c r="D20" s="54">
        <v>3</v>
      </c>
      <c r="E20" s="65" t="s">
        <v>132</v>
      </c>
      <c r="F20" s="55">
        <v>30</v>
      </c>
      <c r="G20" s="53"/>
      <c r="H20" s="57"/>
      <c r="I20" s="56"/>
      <c r="J20" s="56"/>
      <c r="K20" s="36" t="s">
        <v>66</v>
      </c>
      <c r="L20" s="84">
        <v>20</v>
      </c>
      <c r="M20" s="84"/>
      <c r="N20" s="63"/>
      <c r="O20" s="87" t="s">
        <v>285</v>
      </c>
      <c r="P20" s="89">
        <v>43779.730578703704</v>
      </c>
      <c r="Q20" s="87" t="s">
        <v>295</v>
      </c>
      <c r="R20" s="87"/>
      <c r="S20" s="87"/>
      <c r="T20" s="87" t="s">
        <v>320</v>
      </c>
      <c r="U20" s="90" t="s">
        <v>337</v>
      </c>
      <c r="V20" s="90" t="s">
        <v>337</v>
      </c>
      <c r="W20" s="89">
        <v>43779.730578703704</v>
      </c>
      <c r="X20" s="93">
        <v>43779</v>
      </c>
      <c r="Y20" s="95" t="s">
        <v>373</v>
      </c>
      <c r="Z20" s="90" t="s">
        <v>415</v>
      </c>
      <c r="AA20" s="87"/>
      <c r="AB20" s="87"/>
      <c r="AC20" s="95" t="s">
        <v>457</v>
      </c>
      <c r="AD20" s="87"/>
      <c r="AE20" s="87" t="b">
        <v>0</v>
      </c>
      <c r="AF20" s="87">
        <v>11</v>
      </c>
      <c r="AG20" s="95" t="s">
        <v>488</v>
      </c>
      <c r="AH20" s="87" t="b">
        <v>0</v>
      </c>
      <c r="AI20" s="87" t="s">
        <v>490</v>
      </c>
      <c r="AJ20" s="87"/>
      <c r="AK20" s="95" t="s">
        <v>488</v>
      </c>
      <c r="AL20" s="87" t="b">
        <v>0</v>
      </c>
      <c r="AM20" s="87">
        <v>1</v>
      </c>
      <c r="AN20" s="95" t="s">
        <v>488</v>
      </c>
      <c r="AO20" s="87" t="s">
        <v>496</v>
      </c>
      <c r="AP20" s="87" t="b">
        <v>0</v>
      </c>
      <c r="AQ20" s="95" t="s">
        <v>457</v>
      </c>
      <c r="AR20" s="87" t="s">
        <v>211</v>
      </c>
      <c r="AS20" s="87">
        <v>0</v>
      </c>
      <c r="AT20" s="87">
        <v>0</v>
      </c>
      <c r="AU20" s="87"/>
      <c r="AV20" s="87"/>
      <c r="AW20" s="87"/>
      <c r="AX20" s="87"/>
      <c r="AY20" s="87"/>
      <c r="AZ20" s="87"/>
      <c r="BA20" s="87"/>
      <c r="BB20" s="87"/>
      <c r="BC20">
        <v>1</v>
      </c>
      <c r="BD20" s="86" t="str">
        <f>REPLACE(INDEX(GroupVertices[Group],MATCH(Edges[[#This Row],[Vertex 1]],GroupVertices[Vertex],0)),1,1,"")</f>
        <v>4</v>
      </c>
      <c r="BE20" s="86" t="str">
        <f>REPLACE(INDEX(GroupVertices[Group],MATCH(Edges[[#This Row],[Vertex 2]],GroupVertices[Vertex],0)),1,1,"")</f>
        <v>4</v>
      </c>
      <c r="BF20" s="51"/>
      <c r="BG20" s="52"/>
      <c r="BH20" s="51"/>
      <c r="BI20" s="52"/>
      <c r="BJ20" s="51"/>
      <c r="BK20" s="52"/>
      <c r="BL20" s="51"/>
      <c r="BM20" s="52"/>
      <c r="BN20" s="51"/>
    </row>
    <row r="21" spans="1:66" ht="45">
      <c r="A21" s="85" t="s">
        <v>259</v>
      </c>
      <c r="B21" s="85" t="s">
        <v>275</v>
      </c>
      <c r="C21" s="53" t="s">
        <v>1289</v>
      </c>
      <c r="D21" s="54">
        <v>3</v>
      </c>
      <c r="E21" s="65" t="s">
        <v>132</v>
      </c>
      <c r="F21" s="55">
        <v>30</v>
      </c>
      <c r="G21" s="53"/>
      <c r="H21" s="57"/>
      <c r="I21" s="56"/>
      <c r="J21" s="56"/>
      <c r="K21" s="36" t="s">
        <v>65</v>
      </c>
      <c r="L21" s="84">
        <v>21</v>
      </c>
      <c r="M21" s="84"/>
      <c r="N21" s="63"/>
      <c r="O21" s="87" t="s">
        <v>285</v>
      </c>
      <c r="P21" s="89">
        <v>43779.730578703704</v>
      </c>
      <c r="Q21" s="87" t="s">
        <v>295</v>
      </c>
      <c r="R21" s="87"/>
      <c r="S21" s="87"/>
      <c r="T21" s="87" t="s">
        <v>320</v>
      </c>
      <c r="U21" s="90" t="s">
        <v>337</v>
      </c>
      <c r="V21" s="90" t="s">
        <v>337</v>
      </c>
      <c r="W21" s="89">
        <v>43779.730578703704</v>
      </c>
      <c r="X21" s="93">
        <v>43779</v>
      </c>
      <c r="Y21" s="95" t="s">
        <v>373</v>
      </c>
      <c r="Z21" s="90" t="s">
        <v>415</v>
      </c>
      <c r="AA21" s="87"/>
      <c r="AB21" s="87"/>
      <c r="AC21" s="95" t="s">
        <v>457</v>
      </c>
      <c r="AD21" s="87"/>
      <c r="AE21" s="87" t="b">
        <v>0</v>
      </c>
      <c r="AF21" s="87">
        <v>11</v>
      </c>
      <c r="AG21" s="95" t="s">
        <v>488</v>
      </c>
      <c r="AH21" s="87" t="b">
        <v>0</v>
      </c>
      <c r="AI21" s="87" t="s">
        <v>490</v>
      </c>
      <c r="AJ21" s="87"/>
      <c r="AK21" s="95" t="s">
        <v>488</v>
      </c>
      <c r="AL21" s="87" t="b">
        <v>0</v>
      </c>
      <c r="AM21" s="87">
        <v>1</v>
      </c>
      <c r="AN21" s="95" t="s">
        <v>488</v>
      </c>
      <c r="AO21" s="87" t="s">
        <v>496</v>
      </c>
      <c r="AP21" s="87" t="b">
        <v>0</v>
      </c>
      <c r="AQ21" s="95" t="s">
        <v>457</v>
      </c>
      <c r="AR21" s="87" t="s">
        <v>211</v>
      </c>
      <c r="AS21" s="87">
        <v>0</v>
      </c>
      <c r="AT21" s="87">
        <v>0</v>
      </c>
      <c r="AU21" s="87"/>
      <c r="AV21" s="87"/>
      <c r="AW21" s="87"/>
      <c r="AX21" s="87"/>
      <c r="AY21" s="87"/>
      <c r="AZ21" s="87"/>
      <c r="BA21" s="87"/>
      <c r="BB21" s="87"/>
      <c r="BC21">
        <v>1</v>
      </c>
      <c r="BD21" s="86" t="str">
        <f>REPLACE(INDEX(GroupVertices[Group],MATCH(Edges[[#This Row],[Vertex 1]],GroupVertices[Vertex],0)),1,1,"")</f>
        <v>4</v>
      </c>
      <c r="BE21" s="86" t="str">
        <f>REPLACE(INDEX(GroupVertices[Group],MATCH(Edges[[#This Row],[Vertex 2]],GroupVertices[Vertex],0)),1,1,"")</f>
        <v>4</v>
      </c>
      <c r="BF21" s="51">
        <v>0</v>
      </c>
      <c r="BG21" s="52">
        <v>0</v>
      </c>
      <c r="BH21" s="51">
        <v>0</v>
      </c>
      <c r="BI21" s="52">
        <v>0</v>
      </c>
      <c r="BJ21" s="51">
        <v>0</v>
      </c>
      <c r="BK21" s="52">
        <v>0</v>
      </c>
      <c r="BL21" s="51">
        <v>23</v>
      </c>
      <c r="BM21" s="52">
        <v>100</v>
      </c>
      <c r="BN21" s="51">
        <v>23</v>
      </c>
    </row>
    <row r="22" spans="1:66" ht="45">
      <c r="A22" s="85" t="s">
        <v>260</v>
      </c>
      <c r="B22" s="85" t="s">
        <v>271</v>
      </c>
      <c r="C22" s="53" t="s">
        <v>1289</v>
      </c>
      <c r="D22" s="54">
        <v>3</v>
      </c>
      <c r="E22" s="65" t="s">
        <v>132</v>
      </c>
      <c r="F22" s="55">
        <v>30</v>
      </c>
      <c r="G22" s="53"/>
      <c r="H22" s="57"/>
      <c r="I22" s="56"/>
      <c r="J22" s="56"/>
      <c r="K22" s="36" t="s">
        <v>65</v>
      </c>
      <c r="L22" s="84">
        <v>22</v>
      </c>
      <c r="M22" s="84"/>
      <c r="N22" s="63"/>
      <c r="O22" s="87" t="s">
        <v>284</v>
      </c>
      <c r="P22" s="89">
        <v>43780.40304398148</v>
      </c>
      <c r="Q22" s="87" t="s">
        <v>296</v>
      </c>
      <c r="R22" s="87"/>
      <c r="S22" s="87"/>
      <c r="T22" s="87" t="s">
        <v>314</v>
      </c>
      <c r="U22" s="87"/>
      <c r="V22" s="90" t="s">
        <v>353</v>
      </c>
      <c r="W22" s="89">
        <v>43780.40304398148</v>
      </c>
      <c r="X22" s="93">
        <v>43780</v>
      </c>
      <c r="Y22" s="95" t="s">
        <v>374</v>
      </c>
      <c r="Z22" s="90" t="s">
        <v>416</v>
      </c>
      <c r="AA22" s="87"/>
      <c r="AB22" s="87"/>
      <c r="AC22" s="95" t="s">
        <v>458</v>
      </c>
      <c r="AD22" s="87"/>
      <c r="AE22" s="87" t="b">
        <v>0</v>
      </c>
      <c r="AF22" s="87">
        <v>0</v>
      </c>
      <c r="AG22" s="95" t="s">
        <v>488</v>
      </c>
      <c r="AH22" s="87" t="b">
        <v>0</v>
      </c>
      <c r="AI22" s="87" t="s">
        <v>490</v>
      </c>
      <c r="AJ22" s="87"/>
      <c r="AK22" s="95" t="s">
        <v>488</v>
      </c>
      <c r="AL22" s="87" t="b">
        <v>0</v>
      </c>
      <c r="AM22" s="87">
        <v>2</v>
      </c>
      <c r="AN22" s="95" t="s">
        <v>480</v>
      </c>
      <c r="AO22" s="87" t="s">
        <v>494</v>
      </c>
      <c r="AP22" s="87" t="b">
        <v>0</v>
      </c>
      <c r="AQ22" s="95" t="s">
        <v>480</v>
      </c>
      <c r="AR22" s="87" t="s">
        <v>211</v>
      </c>
      <c r="AS22" s="87">
        <v>0</v>
      </c>
      <c r="AT22" s="87">
        <v>0</v>
      </c>
      <c r="AU22" s="87"/>
      <c r="AV22" s="87"/>
      <c r="AW22" s="87"/>
      <c r="AX22" s="87"/>
      <c r="AY22" s="87"/>
      <c r="AZ22" s="87"/>
      <c r="BA22" s="87"/>
      <c r="BB22" s="87"/>
      <c r="BC22">
        <v>1</v>
      </c>
      <c r="BD22" s="86" t="str">
        <f>REPLACE(INDEX(GroupVertices[Group],MATCH(Edges[[#This Row],[Vertex 1]],GroupVertices[Vertex],0)),1,1,"")</f>
        <v>1</v>
      </c>
      <c r="BE22" s="86" t="str">
        <f>REPLACE(INDEX(GroupVertices[Group],MATCH(Edges[[#This Row],[Vertex 2]],GroupVertices[Vertex],0)),1,1,"")</f>
        <v>1</v>
      </c>
      <c r="BF22" s="51"/>
      <c r="BG22" s="52"/>
      <c r="BH22" s="51"/>
      <c r="BI22" s="52"/>
      <c r="BJ22" s="51"/>
      <c r="BK22" s="52"/>
      <c r="BL22" s="51"/>
      <c r="BM22" s="52"/>
      <c r="BN22" s="51"/>
    </row>
    <row r="23" spans="1:66" ht="45">
      <c r="A23" s="85" t="s">
        <v>260</v>
      </c>
      <c r="B23" s="85" t="s">
        <v>259</v>
      </c>
      <c r="C23" s="53" t="s">
        <v>1289</v>
      </c>
      <c r="D23" s="54">
        <v>3</v>
      </c>
      <c r="E23" s="65" t="s">
        <v>132</v>
      </c>
      <c r="F23" s="55">
        <v>30</v>
      </c>
      <c r="G23" s="53"/>
      <c r="H23" s="57"/>
      <c r="I23" s="56"/>
      <c r="J23" s="56"/>
      <c r="K23" s="36" t="s">
        <v>65</v>
      </c>
      <c r="L23" s="84">
        <v>23</v>
      </c>
      <c r="M23" s="84"/>
      <c r="N23" s="63"/>
      <c r="O23" s="87" t="s">
        <v>285</v>
      </c>
      <c r="P23" s="89">
        <v>43780.40304398148</v>
      </c>
      <c r="Q23" s="87" t="s">
        <v>296</v>
      </c>
      <c r="R23" s="87"/>
      <c r="S23" s="87"/>
      <c r="T23" s="87" t="s">
        <v>314</v>
      </c>
      <c r="U23" s="87"/>
      <c r="V23" s="90" t="s">
        <v>353</v>
      </c>
      <c r="W23" s="89">
        <v>43780.40304398148</v>
      </c>
      <c r="X23" s="93">
        <v>43780</v>
      </c>
      <c r="Y23" s="95" t="s">
        <v>374</v>
      </c>
      <c r="Z23" s="90" t="s">
        <v>416</v>
      </c>
      <c r="AA23" s="87"/>
      <c r="AB23" s="87"/>
      <c r="AC23" s="95" t="s">
        <v>458</v>
      </c>
      <c r="AD23" s="87"/>
      <c r="AE23" s="87" t="b">
        <v>0</v>
      </c>
      <c r="AF23" s="87">
        <v>0</v>
      </c>
      <c r="AG23" s="95" t="s">
        <v>488</v>
      </c>
      <c r="AH23" s="87" t="b">
        <v>0</v>
      </c>
      <c r="AI23" s="87" t="s">
        <v>490</v>
      </c>
      <c r="AJ23" s="87"/>
      <c r="AK23" s="95" t="s">
        <v>488</v>
      </c>
      <c r="AL23" s="87" t="b">
        <v>0</v>
      </c>
      <c r="AM23" s="87">
        <v>2</v>
      </c>
      <c r="AN23" s="95" t="s">
        <v>480</v>
      </c>
      <c r="AO23" s="87" t="s">
        <v>494</v>
      </c>
      <c r="AP23" s="87" t="b">
        <v>0</v>
      </c>
      <c r="AQ23" s="95" t="s">
        <v>480</v>
      </c>
      <c r="AR23" s="87" t="s">
        <v>211</v>
      </c>
      <c r="AS23" s="87">
        <v>0</v>
      </c>
      <c r="AT23" s="87">
        <v>0</v>
      </c>
      <c r="AU23" s="87"/>
      <c r="AV23" s="87"/>
      <c r="AW23" s="87"/>
      <c r="AX23" s="87"/>
      <c r="AY23" s="87"/>
      <c r="AZ23" s="87"/>
      <c r="BA23" s="87"/>
      <c r="BB23" s="87"/>
      <c r="BC23">
        <v>1</v>
      </c>
      <c r="BD23" s="86" t="str">
        <f>REPLACE(INDEX(GroupVertices[Group],MATCH(Edges[[#This Row],[Vertex 1]],GroupVertices[Vertex],0)),1,1,"")</f>
        <v>1</v>
      </c>
      <c r="BE23" s="86" t="str">
        <f>REPLACE(INDEX(GroupVertices[Group],MATCH(Edges[[#This Row],[Vertex 2]],GroupVertices[Vertex],0)),1,1,"")</f>
        <v>4</v>
      </c>
      <c r="BF23" s="51">
        <v>0</v>
      </c>
      <c r="BG23" s="52">
        <v>0</v>
      </c>
      <c r="BH23" s="51">
        <v>3</v>
      </c>
      <c r="BI23" s="52">
        <v>8.571428571428571</v>
      </c>
      <c r="BJ23" s="51">
        <v>0</v>
      </c>
      <c r="BK23" s="52">
        <v>0</v>
      </c>
      <c r="BL23" s="51">
        <v>32</v>
      </c>
      <c r="BM23" s="52">
        <v>91.42857142857143</v>
      </c>
      <c r="BN23" s="51">
        <v>35</v>
      </c>
    </row>
    <row r="24" spans="1:66" ht="45">
      <c r="A24" s="85" t="s">
        <v>261</v>
      </c>
      <c r="B24" s="85" t="s">
        <v>276</v>
      </c>
      <c r="C24" s="53" t="s">
        <v>1289</v>
      </c>
      <c r="D24" s="54">
        <v>3</v>
      </c>
      <c r="E24" s="65" t="s">
        <v>132</v>
      </c>
      <c r="F24" s="55">
        <v>30</v>
      </c>
      <c r="G24" s="53"/>
      <c r="H24" s="57"/>
      <c r="I24" s="56"/>
      <c r="J24" s="56"/>
      <c r="K24" s="36" t="s">
        <v>65</v>
      </c>
      <c r="L24" s="84">
        <v>24</v>
      </c>
      <c r="M24" s="84"/>
      <c r="N24" s="63"/>
      <c r="O24" s="87" t="s">
        <v>285</v>
      </c>
      <c r="P24" s="89">
        <v>43780.40657407408</v>
      </c>
      <c r="Q24" s="87" t="s">
        <v>297</v>
      </c>
      <c r="R24" s="87"/>
      <c r="S24" s="87"/>
      <c r="T24" s="87" t="s">
        <v>321</v>
      </c>
      <c r="U24" s="87"/>
      <c r="V24" s="90" t="s">
        <v>354</v>
      </c>
      <c r="W24" s="89">
        <v>43780.40657407408</v>
      </c>
      <c r="X24" s="93">
        <v>43780</v>
      </c>
      <c r="Y24" s="95" t="s">
        <v>375</v>
      </c>
      <c r="Z24" s="90" t="s">
        <v>417</v>
      </c>
      <c r="AA24" s="87"/>
      <c r="AB24" s="87"/>
      <c r="AC24" s="95" t="s">
        <v>459</v>
      </c>
      <c r="AD24" s="87"/>
      <c r="AE24" s="87" t="b">
        <v>0</v>
      </c>
      <c r="AF24" s="87">
        <v>1</v>
      </c>
      <c r="AG24" s="95" t="s">
        <v>488</v>
      </c>
      <c r="AH24" s="87" t="b">
        <v>0</v>
      </c>
      <c r="AI24" s="87" t="s">
        <v>490</v>
      </c>
      <c r="AJ24" s="87"/>
      <c r="AK24" s="95" t="s">
        <v>488</v>
      </c>
      <c r="AL24" s="87" t="b">
        <v>0</v>
      </c>
      <c r="AM24" s="87">
        <v>0</v>
      </c>
      <c r="AN24" s="95" t="s">
        <v>488</v>
      </c>
      <c r="AO24" s="87" t="s">
        <v>494</v>
      </c>
      <c r="AP24" s="87" t="b">
        <v>0</v>
      </c>
      <c r="AQ24" s="95" t="s">
        <v>459</v>
      </c>
      <c r="AR24" s="87" t="s">
        <v>211</v>
      </c>
      <c r="AS24" s="87">
        <v>0</v>
      </c>
      <c r="AT24" s="87">
        <v>0</v>
      </c>
      <c r="AU24" s="87"/>
      <c r="AV24" s="87"/>
      <c r="AW24" s="87"/>
      <c r="AX24" s="87"/>
      <c r="AY24" s="87"/>
      <c r="AZ24" s="87"/>
      <c r="BA24" s="87"/>
      <c r="BB24" s="87"/>
      <c r="BC24">
        <v>1</v>
      </c>
      <c r="BD24" s="86" t="str">
        <f>REPLACE(INDEX(GroupVertices[Group],MATCH(Edges[[#This Row],[Vertex 1]],GroupVertices[Vertex],0)),1,1,"")</f>
        <v>5</v>
      </c>
      <c r="BE24" s="86" t="str">
        <f>REPLACE(INDEX(GroupVertices[Group],MATCH(Edges[[#This Row],[Vertex 2]],GroupVertices[Vertex],0)),1,1,"")</f>
        <v>5</v>
      </c>
      <c r="BF24" s="51"/>
      <c r="BG24" s="52"/>
      <c r="BH24" s="51"/>
      <c r="BI24" s="52"/>
      <c r="BJ24" s="51"/>
      <c r="BK24" s="52"/>
      <c r="BL24" s="51"/>
      <c r="BM24" s="52"/>
      <c r="BN24" s="51"/>
    </row>
    <row r="25" spans="1:66" ht="45">
      <c r="A25" s="85" t="s">
        <v>261</v>
      </c>
      <c r="B25" s="85" t="s">
        <v>277</v>
      </c>
      <c r="C25" s="53" t="s">
        <v>1289</v>
      </c>
      <c r="D25" s="54">
        <v>3</v>
      </c>
      <c r="E25" s="65" t="s">
        <v>132</v>
      </c>
      <c r="F25" s="55">
        <v>30</v>
      </c>
      <c r="G25" s="53"/>
      <c r="H25" s="57"/>
      <c r="I25" s="56"/>
      <c r="J25" s="56"/>
      <c r="K25" s="36" t="s">
        <v>65</v>
      </c>
      <c r="L25" s="84">
        <v>25</v>
      </c>
      <c r="M25" s="84"/>
      <c r="N25" s="63"/>
      <c r="O25" s="87" t="s">
        <v>285</v>
      </c>
      <c r="P25" s="89">
        <v>43780.40657407408</v>
      </c>
      <c r="Q25" s="87" t="s">
        <v>297</v>
      </c>
      <c r="R25" s="87"/>
      <c r="S25" s="87"/>
      <c r="T25" s="87" t="s">
        <v>321</v>
      </c>
      <c r="U25" s="87"/>
      <c r="V25" s="90" t="s">
        <v>354</v>
      </c>
      <c r="W25" s="89">
        <v>43780.40657407408</v>
      </c>
      <c r="X25" s="93">
        <v>43780</v>
      </c>
      <c r="Y25" s="95" t="s">
        <v>375</v>
      </c>
      <c r="Z25" s="90" t="s">
        <v>417</v>
      </c>
      <c r="AA25" s="87"/>
      <c r="AB25" s="87"/>
      <c r="AC25" s="95" t="s">
        <v>459</v>
      </c>
      <c r="AD25" s="87"/>
      <c r="AE25" s="87" t="b">
        <v>0</v>
      </c>
      <c r="AF25" s="87">
        <v>1</v>
      </c>
      <c r="AG25" s="95" t="s">
        <v>488</v>
      </c>
      <c r="AH25" s="87" t="b">
        <v>0</v>
      </c>
      <c r="AI25" s="87" t="s">
        <v>490</v>
      </c>
      <c r="AJ25" s="87"/>
      <c r="AK25" s="95" t="s">
        <v>488</v>
      </c>
      <c r="AL25" s="87" t="b">
        <v>0</v>
      </c>
      <c r="AM25" s="87">
        <v>0</v>
      </c>
      <c r="AN25" s="95" t="s">
        <v>488</v>
      </c>
      <c r="AO25" s="87" t="s">
        <v>494</v>
      </c>
      <c r="AP25" s="87" t="b">
        <v>0</v>
      </c>
      <c r="AQ25" s="95" t="s">
        <v>459</v>
      </c>
      <c r="AR25" s="87" t="s">
        <v>211</v>
      </c>
      <c r="AS25" s="87">
        <v>0</v>
      </c>
      <c r="AT25" s="87">
        <v>0</v>
      </c>
      <c r="AU25" s="87"/>
      <c r="AV25" s="87"/>
      <c r="AW25" s="87"/>
      <c r="AX25" s="87"/>
      <c r="AY25" s="87"/>
      <c r="AZ25" s="87"/>
      <c r="BA25" s="87"/>
      <c r="BB25" s="87"/>
      <c r="BC25">
        <v>1</v>
      </c>
      <c r="BD25" s="86" t="str">
        <f>REPLACE(INDEX(GroupVertices[Group],MATCH(Edges[[#This Row],[Vertex 1]],GroupVertices[Vertex],0)),1,1,"")</f>
        <v>5</v>
      </c>
      <c r="BE25" s="86" t="str">
        <f>REPLACE(INDEX(GroupVertices[Group],MATCH(Edges[[#This Row],[Vertex 2]],GroupVertices[Vertex],0)),1,1,"")</f>
        <v>5</v>
      </c>
      <c r="BF25" s="51">
        <v>0</v>
      </c>
      <c r="BG25" s="52">
        <v>0</v>
      </c>
      <c r="BH25" s="51">
        <v>0</v>
      </c>
      <c r="BI25" s="52">
        <v>0</v>
      </c>
      <c r="BJ25" s="51">
        <v>0</v>
      </c>
      <c r="BK25" s="52">
        <v>0</v>
      </c>
      <c r="BL25" s="51">
        <v>30</v>
      </c>
      <c r="BM25" s="52">
        <v>100</v>
      </c>
      <c r="BN25" s="51">
        <v>30</v>
      </c>
    </row>
    <row r="26" spans="1:66" ht="45">
      <c r="A26" s="85" t="s">
        <v>262</v>
      </c>
      <c r="B26" s="85" t="s">
        <v>262</v>
      </c>
      <c r="C26" s="53" t="s">
        <v>1289</v>
      </c>
      <c r="D26" s="54">
        <v>3</v>
      </c>
      <c r="E26" s="65" t="s">
        <v>132</v>
      </c>
      <c r="F26" s="55">
        <v>30</v>
      </c>
      <c r="G26" s="53"/>
      <c r="H26" s="57"/>
      <c r="I26" s="56"/>
      <c r="J26" s="56"/>
      <c r="K26" s="36" t="s">
        <v>65</v>
      </c>
      <c r="L26" s="84">
        <v>26</v>
      </c>
      <c r="M26" s="84"/>
      <c r="N26" s="63"/>
      <c r="O26" s="87" t="s">
        <v>211</v>
      </c>
      <c r="P26" s="89">
        <v>43780.35674768518</v>
      </c>
      <c r="Q26" s="87" t="s">
        <v>298</v>
      </c>
      <c r="R26" s="87"/>
      <c r="S26" s="87"/>
      <c r="T26" s="87" t="s">
        <v>314</v>
      </c>
      <c r="U26" s="90" t="s">
        <v>338</v>
      </c>
      <c r="V26" s="90" t="s">
        <v>338</v>
      </c>
      <c r="W26" s="89">
        <v>43780.35674768518</v>
      </c>
      <c r="X26" s="93">
        <v>43780</v>
      </c>
      <c r="Y26" s="95" t="s">
        <v>376</v>
      </c>
      <c r="Z26" s="90" t="s">
        <v>418</v>
      </c>
      <c r="AA26" s="87"/>
      <c r="AB26" s="87"/>
      <c r="AC26" s="95" t="s">
        <v>460</v>
      </c>
      <c r="AD26" s="87"/>
      <c r="AE26" s="87" t="b">
        <v>0</v>
      </c>
      <c r="AF26" s="87">
        <v>4</v>
      </c>
      <c r="AG26" s="95" t="s">
        <v>488</v>
      </c>
      <c r="AH26" s="87" t="b">
        <v>0</v>
      </c>
      <c r="AI26" s="87" t="s">
        <v>489</v>
      </c>
      <c r="AJ26" s="87"/>
      <c r="AK26" s="95" t="s">
        <v>488</v>
      </c>
      <c r="AL26" s="87" t="b">
        <v>0</v>
      </c>
      <c r="AM26" s="87">
        <v>2</v>
      </c>
      <c r="AN26" s="95" t="s">
        <v>488</v>
      </c>
      <c r="AO26" s="87" t="s">
        <v>494</v>
      </c>
      <c r="AP26" s="87" t="b">
        <v>0</v>
      </c>
      <c r="AQ26" s="95" t="s">
        <v>460</v>
      </c>
      <c r="AR26" s="87" t="s">
        <v>211</v>
      </c>
      <c r="AS26" s="87">
        <v>0</v>
      </c>
      <c r="AT26" s="87">
        <v>0</v>
      </c>
      <c r="AU26" s="87"/>
      <c r="AV26" s="87"/>
      <c r="AW26" s="87"/>
      <c r="AX26" s="87"/>
      <c r="AY26" s="87"/>
      <c r="AZ26" s="87"/>
      <c r="BA26" s="87"/>
      <c r="BB26" s="87"/>
      <c r="BC26">
        <v>1</v>
      </c>
      <c r="BD26" s="86" t="str">
        <f>REPLACE(INDEX(GroupVertices[Group],MATCH(Edges[[#This Row],[Vertex 1]],GroupVertices[Vertex],0)),1,1,"")</f>
        <v>6</v>
      </c>
      <c r="BE26" s="86" t="str">
        <f>REPLACE(INDEX(GroupVertices[Group],MATCH(Edges[[#This Row],[Vertex 2]],GroupVertices[Vertex],0)),1,1,"")</f>
        <v>6</v>
      </c>
      <c r="BF26" s="51">
        <v>1</v>
      </c>
      <c r="BG26" s="52">
        <v>6.666666666666667</v>
      </c>
      <c r="BH26" s="51">
        <v>0</v>
      </c>
      <c r="BI26" s="52">
        <v>0</v>
      </c>
      <c r="BJ26" s="51">
        <v>0</v>
      </c>
      <c r="BK26" s="52">
        <v>0</v>
      </c>
      <c r="BL26" s="51">
        <v>14</v>
      </c>
      <c r="BM26" s="52">
        <v>93.33333333333333</v>
      </c>
      <c r="BN26" s="51">
        <v>15</v>
      </c>
    </row>
    <row r="27" spans="1:66" ht="45">
      <c r="A27" s="85" t="s">
        <v>263</v>
      </c>
      <c r="B27" s="85" t="s">
        <v>262</v>
      </c>
      <c r="C27" s="53" t="s">
        <v>1289</v>
      </c>
      <c r="D27" s="54">
        <v>3</v>
      </c>
      <c r="E27" s="65" t="s">
        <v>132</v>
      </c>
      <c r="F27" s="55">
        <v>30</v>
      </c>
      <c r="G27" s="53"/>
      <c r="H27" s="57"/>
      <c r="I27" s="56"/>
      <c r="J27" s="56"/>
      <c r="K27" s="36" t="s">
        <v>65</v>
      </c>
      <c r="L27" s="84">
        <v>27</v>
      </c>
      <c r="M27" s="84"/>
      <c r="N27" s="63"/>
      <c r="O27" s="87" t="s">
        <v>284</v>
      </c>
      <c r="P27" s="89">
        <v>43780.40719907408</v>
      </c>
      <c r="Q27" s="87" t="s">
        <v>298</v>
      </c>
      <c r="R27" s="87"/>
      <c r="S27" s="87"/>
      <c r="T27" s="87" t="s">
        <v>314</v>
      </c>
      <c r="U27" s="90" t="s">
        <v>338</v>
      </c>
      <c r="V27" s="90" t="s">
        <v>338</v>
      </c>
      <c r="W27" s="89">
        <v>43780.40719907408</v>
      </c>
      <c r="X27" s="93">
        <v>43780</v>
      </c>
      <c r="Y27" s="95" t="s">
        <v>377</v>
      </c>
      <c r="Z27" s="90" t="s">
        <v>419</v>
      </c>
      <c r="AA27" s="87"/>
      <c r="AB27" s="87"/>
      <c r="AC27" s="95" t="s">
        <v>461</v>
      </c>
      <c r="AD27" s="87"/>
      <c r="AE27" s="87" t="b">
        <v>0</v>
      </c>
      <c r="AF27" s="87">
        <v>0</v>
      </c>
      <c r="AG27" s="95" t="s">
        <v>488</v>
      </c>
      <c r="AH27" s="87" t="b">
        <v>0</v>
      </c>
      <c r="AI27" s="87" t="s">
        <v>489</v>
      </c>
      <c r="AJ27" s="87"/>
      <c r="AK27" s="95" t="s">
        <v>488</v>
      </c>
      <c r="AL27" s="87" t="b">
        <v>0</v>
      </c>
      <c r="AM27" s="87">
        <v>2</v>
      </c>
      <c r="AN27" s="95" t="s">
        <v>460</v>
      </c>
      <c r="AO27" s="87" t="s">
        <v>494</v>
      </c>
      <c r="AP27" s="87" t="b">
        <v>0</v>
      </c>
      <c r="AQ27" s="95" t="s">
        <v>460</v>
      </c>
      <c r="AR27" s="87" t="s">
        <v>211</v>
      </c>
      <c r="AS27" s="87">
        <v>0</v>
      </c>
      <c r="AT27" s="87">
        <v>0</v>
      </c>
      <c r="AU27" s="87"/>
      <c r="AV27" s="87"/>
      <c r="AW27" s="87"/>
      <c r="AX27" s="87"/>
      <c r="AY27" s="87"/>
      <c r="AZ27" s="87"/>
      <c r="BA27" s="87"/>
      <c r="BB27" s="87"/>
      <c r="BC27">
        <v>1</v>
      </c>
      <c r="BD27" s="86" t="str">
        <f>REPLACE(INDEX(GroupVertices[Group],MATCH(Edges[[#This Row],[Vertex 1]],GroupVertices[Vertex],0)),1,1,"")</f>
        <v>6</v>
      </c>
      <c r="BE27" s="86" t="str">
        <f>REPLACE(INDEX(GroupVertices[Group],MATCH(Edges[[#This Row],[Vertex 2]],GroupVertices[Vertex],0)),1,1,"")</f>
        <v>6</v>
      </c>
      <c r="BF27" s="51">
        <v>1</v>
      </c>
      <c r="BG27" s="52">
        <v>6.666666666666667</v>
      </c>
      <c r="BH27" s="51">
        <v>0</v>
      </c>
      <c r="BI27" s="52">
        <v>0</v>
      </c>
      <c r="BJ27" s="51">
        <v>0</v>
      </c>
      <c r="BK27" s="52">
        <v>0</v>
      </c>
      <c r="BL27" s="51">
        <v>14</v>
      </c>
      <c r="BM27" s="52">
        <v>93.33333333333333</v>
      </c>
      <c r="BN27" s="51">
        <v>15</v>
      </c>
    </row>
    <row r="28" spans="1:66" ht="45">
      <c r="A28" s="85" t="s">
        <v>264</v>
      </c>
      <c r="B28" s="85" t="s">
        <v>265</v>
      </c>
      <c r="C28" s="53" t="s">
        <v>1289</v>
      </c>
      <c r="D28" s="54">
        <v>3</v>
      </c>
      <c r="E28" s="65" t="s">
        <v>132</v>
      </c>
      <c r="F28" s="55">
        <v>30</v>
      </c>
      <c r="G28" s="53"/>
      <c r="H28" s="57"/>
      <c r="I28" s="56"/>
      <c r="J28" s="56"/>
      <c r="K28" s="36" t="s">
        <v>65</v>
      </c>
      <c r="L28" s="84">
        <v>28</v>
      </c>
      <c r="M28" s="84"/>
      <c r="N28" s="63"/>
      <c r="O28" s="87" t="s">
        <v>284</v>
      </c>
      <c r="P28" s="89">
        <v>43780.37513888889</v>
      </c>
      <c r="Q28" s="87" t="s">
        <v>299</v>
      </c>
      <c r="R28" s="87"/>
      <c r="S28" s="87"/>
      <c r="T28" s="87" t="s">
        <v>314</v>
      </c>
      <c r="U28" s="87"/>
      <c r="V28" s="90" t="s">
        <v>355</v>
      </c>
      <c r="W28" s="89">
        <v>43780.37513888889</v>
      </c>
      <c r="X28" s="93">
        <v>43780</v>
      </c>
      <c r="Y28" s="95" t="s">
        <v>378</v>
      </c>
      <c r="Z28" s="90" t="s">
        <v>420</v>
      </c>
      <c r="AA28" s="87"/>
      <c r="AB28" s="87"/>
      <c r="AC28" s="95" t="s">
        <v>462</v>
      </c>
      <c r="AD28" s="87"/>
      <c r="AE28" s="87" t="b">
        <v>0</v>
      </c>
      <c r="AF28" s="87">
        <v>0</v>
      </c>
      <c r="AG28" s="95" t="s">
        <v>488</v>
      </c>
      <c r="AH28" s="87" t="b">
        <v>0</v>
      </c>
      <c r="AI28" s="87" t="s">
        <v>489</v>
      </c>
      <c r="AJ28" s="87"/>
      <c r="AK28" s="95" t="s">
        <v>488</v>
      </c>
      <c r="AL28" s="87" t="b">
        <v>0</v>
      </c>
      <c r="AM28" s="87">
        <v>3</v>
      </c>
      <c r="AN28" s="95" t="s">
        <v>464</v>
      </c>
      <c r="AO28" s="87" t="s">
        <v>495</v>
      </c>
      <c r="AP28" s="87" t="b">
        <v>0</v>
      </c>
      <c r="AQ28" s="95" t="s">
        <v>464</v>
      </c>
      <c r="AR28" s="87" t="s">
        <v>211</v>
      </c>
      <c r="AS28" s="87">
        <v>0</v>
      </c>
      <c r="AT28" s="87">
        <v>0</v>
      </c>
      <c r="AU28" s="87"/>
      <c r="AV28" s="87"/>
      <c r="AW28" s="87"/>
      <c r="AX28" s="87"/>
      <c r="AY28" s="87"/>
      <c r="AZ28" s="87"/>
      <c r="BA28" s="87"/>
      <c r="BB28" s="87"/>
      <c r="BC28">
        <v>1</v>
      </c>
      <c r="BD28" s="86" t="str">
        <f>REPLACE(INDEX(GroupVertices[Group],MATCH(Edges[[#This Row],[Vertex 1]],GroupVertices[Vertex],0)),1,1,"")</f>
        <v>3</v>
      </c>
      <c r="BE28" s="86" t="str">
        <f>REPLACE(INDEX(GroupVertices[Group],MATCH(Edges[[#This Row],[Vertex 2]],GroupVertices[Vertex],0)),1,1,"")</f>
        <v>3</v>
      </c>
      <c r="BF28" s="51"/>
      <c r="BG28" s="52"/>
      <c r="BH28" s="51"/>
      <c r="BI28" s="52"/>
      <c r="BJ28" s="51"/>
      <c r="BK28" s="52"/>
      <c r="BL28" s="51"/>
      <c r="BM28" s="52"/>
      <c r="BN28" s="51"/>
    </row>
    <row r="29" spans="1:66" ht="45">
      <c r="A29" s="85" t="s">
        <v>264</v>
      </c>
      <c r="B29" s="85" t="s">
        <v>278</v>
      </c>
      <c r="C29" s="53" t="s">
        <v>1289</v>
      </c>
      <c r="D29" s="54">
        <v>3</v>
      </c>
      <c r="E29" s="65" t="s">
        <v>132</v>
      </c>
      <c r="F29" s="55">
        <v>30</v>
      </c>
      <c r="G29" s="53"/>
      <c r="H29" s="57"/>
      <c r="I29" s="56"/>
      <c r="J29" s="56"/>
      <c r="K29" s="36" t="s">
        <v>65</v>
      </c>
      <c r="L29" s="84">
        <v>29</v>
      </c>
      <c r="M29" s="84"/>
      <c r="N29" s="63"/>
      <c r="O29" s="87" t="s">
        <v>285</v>
      </c>
      <c r="P29" s="89">
        <v>43780.37513888889</v>
      </c>
      <c r="Q29" s="87" t="s">
        <v>299</v>
      </c>
      <c r="R29" s="87"/>
      <c r="S29" s="87"/>
      <c r="T29" s="87" t="s">
        <v>314</v>
      </c>
      <c r="U29" s="87"/>
      <c r="V29" s="90" t="s">
        <v>355</v>
      </c>
      <c r="W29" s="89">
        <v>43780.37513888889</v>
      </c>
      <c r="X29" s="93">
        <v>43780</v>
      </c>
      <c r="Y29" s="95" t="s">
        <v>378</v>
      </c>
      <c r="Z29" s="90" t="s">
        <v>420</v>
      </c>
      <c r="AA29" s="87"/>
      <c r="AB29" s="87"/>
      <c r="AC29" s="95" t="s">
        <v>462</v>
      </c>
      <c r="AD29" s="87"/>
      <c r="AE29" s="87" t="b">
        <v>0</v>
      </c>
      <c r="AF29" s="87">
        <v>0</v>
      </c>
      <c r="AG29" s="95" t="s">
        <v>488</v>
      </c>
      <c r="AH29" s="87" t="b">
        <v>0</v>
      </c>
      <c r="AI29" s="87" t="s">
        <v>489</v>
      </c>
      <c r="AJ29" s="87"/>
      <c r="AK29" s="95" t="s">
        <v>488</v>
      </c>
      <c r="AL29" s="87" t="b">
        <v>0</v>
      </c>
      <c r="AM29" s="87">
        <v>3</v>
      </c>
      <c r="AN29" s="95" t="s">
        <v>464</v>
      </c>
      <c r="AO29" s="87" t="s">
        <v>495</v>
      </c>
      <c r="AP29" s="87" t="b">
        <v>0</v>
      </c>
      <c r="AQ29" s="95" t="s">
        <v>464</v>
      </c>
      <c r="AR29" s="87" t="s">
        <v>211</v>
      </c>
      <c r="AS29" s="87">
        <v>0</v>
      </c>
      <c r="AT29" s="87">
        <v>0</v>
      </c>
      <c r="AU29" s="87"/>
      <c r="AV29" s="87"/>
      <c r="AW29" s="87"/>
      <c r="AX29" s="87"/>
      <c r="AY29" s="87"/>
      <c r="AZ29" s="87"/>
      <c r="BA29" s="87"/>
      <c r="BB29" s="87"/>
      <c r="BC29">
        <v>1</v>
      </c>
      <c r="BD29" s="86" t="str">
        <f>REPLACE(INDEX(GroupVertices[Group],MATCH(Edges[[#This Row],[Vertex 1]],GroupVertices[Vertex],0)),1,1,"")</f>
        <v>3</v>
      </c>
      <c r="BE29" s="86" t="str">
        <f>REPLACE(INDEX(GroupVertices[Group],MATCH(Edges[[#This Row],[Vertex 2]],GroupVertices[Vertex],0)),1,1,"")</f>
        <v>3</v>
      </c>
      <c r="BF29" s="51">
        <v>1</v>
      </c>
      <c r="BG29" s="52">
        <v>2.7027027027027026</v>
      </c>
      <c r="BH29" s="51">
        <v>2</v>
      </c>
      <c r="BI29" s="52">
        <v>5.405405405405405</v>
      </c>
      <c r="BJ29" s="51">
        <v>0</v>
      </c>
      <c r="BK29" s="52">
        <v>0</v>
      </c>
      <c r="BL29" s="51">
        <v>34</v>
      </c>
      <c r="BM29" s="52">
        <v>91.89189189189189</v>
      </c>
      <c r="BN29" s="51">
        <v>37</v>
      </c>
    </row>
    <row r="30" spans="1:66" ht="45">
      <c r="A30" s="85" t="s">
        <v>264</v>
      </c>
      <c r="B30" s="85" t="s">
        <v>272</v>
      </c>
      <c r="C30" s="53" t="s">
        <v>1289</v>
      </c>
      <c r="D30" s="54">
        <v>3</v>
      </c>
      <c r="E30" s="65" t="s">
        <v>132</v>
      </c>
      <c r="F30" s="55">
        <v>30</v>
      </c>
      <c r="G30" s="53"/>
      <c r="H30" s="57"/>
      <c r="I30" s="56"/>
      <c r="J30" s="56"/>
      <c r="K30" s="36" t="s">
        <v>65</v>
      </c>
      <c r="L30" s="84">
        <v>30</v>
      </c>
      <c r="M30" s="84"/>
      <c r="N30" s="63"/>
      <c r="O30" s="87" t="s">
        <v>284</v>
      </c>
      <c r="P30" s="89">
        <v>43780.40833333333</v>
      </c>
      <c r="Q30" s="87" t="s">
        <v>300</v>
      </c>
      <c r="R30" s="87"/>
      <c r="S30" s="87"/>
      <c r="T30" s="87" t="s">
        <v>314</v>
      </c>
      <c r="U30" s="87"/>
      <c r="V30" s="90" t="s">
        <v>355</v>
      </c>
      <c r="W30" s="89">
        <v>43780.40833333333</v>
      </c>
      <c r="X30" s="93">
        <v>43780</v>
      </c>
      <c r="Y30" s="95" t="s">
        <v>379</v>
      </c>
      <c r="Z30" s="90" t="s">
        <v>421</v>
      </c>
      <c r="AA30" s="87"/>
      <c r="AB30" s="87"/>
      <c r="AC30" s="95" t="s">
        <v>463</v>
      </c>
      <c r="AD30" s="87"/>
      <c r="AE30" s="87" t="b">
        <v>0</v>
      </c>
      <c r="AF30" s="87">
        <v>0</v>
      </c>
      <c r="AG30" s="95" t="s">
        <v>488</v>
      </c>
      <c r="AH30" s="87" t="b">
        <v>0</v>
      </c>
      <c r="AI30" s="87" t="s">
        <v>490</v>
      </c>
      <c r="AJ30" s="87"/>
      <c r="AK30" s="95" t="s">
        <v>488</v>
      </c>
      <c r="AL30" s="87" t="b">
        <v>0</v>
      </c>
      <c r="AM30" s="87">
        <v>3</v>
      </c>
      <c r="AN30" s="95" t="s">
        <v>482</v>
      </c>
      <c r="AO30" s="87" t="s">
        <v>495</v>
      </c>
      <c r="AP30" s="87" t="b">
        <v>0</v>
      </c>
      <c r="AQ30" s="95" t="s">
        <v>482</v>
      </c>
      <c r="AR30" s="87" t="s">
        <v>211</v>
      </c>
      <c r="AS30" s="87">
        <v>0</v>
      </c>
      <c r="AT30" s="87">
        <v>0</v>
      </c>
      <c r="AU30" s="87"/>
      <c r="AV30" s="87"/>
      <c r="AW30" s="87"/>
      <c r="AX30" s="87"/>
      <c r="AY30" s="87"/>
      <c r="AZ30" s="87"/>
      <c r="BA30" s="87"/>
      <c r="BB30" s="87"/>
      <c r="BC30">
        <v>1</v>
      </c>
      <c r="BD30" s="86" t="str">
        <f>REPLACE(INDEX(GroupVertices[Group],MATCH(Edges[[#This Row],[Vertex 1]],GroupVertices[Vertex],0)),1,1,"")</f>
        <v>3</v>
      </c>
      <c r="BE30" s="86" t="str">
        <f>REPLACE(INDEX(GroupVertices[Group],MATCH(Edges[[#This Row],[Vertex 2]],GroupVertices[Vertex],0)),1,1,"")</f>
        <v>3</v>
      </c>
      <c r="BF30" s="51"/>
      <c r="BG30" s="52"/>
      <c r="BH30" s="51"/>
      <c r="BI30" s="52"/>
      <c r="BJ30" s="51"/>
      <c r="BK30" s="52"/>
      <c r="BL30" s="51"/>
      <c r="BM30" s="52"/>
      <c r="BN30" s="51"/>
    </row>
    <row r="31" spans="1:66" ht="45">
      <c r="A31" s="85" t="s">
        <v>264</v>
      </c>
      <c r="B31" s="85" t="s">
        <v>279</v>
      </c>
      <c r="C31" s="53" t="s">
        <v>1289</v>
      </c>
      <c r="D31" s="54">
        <v>3</v>
      </c>
      <c r="E31" s="65" t="s">
        <v>132</v>
      </c>
      <c r="F31" s="55">
        <v>30</v>
      </c>
      <c r="G31" s="53"/>
      <c r="H31" s="57"/>
      <c r="I31" s="56"/>
      <c r="J31" s="56"/>
      <c r="K31" s="36" t="s">
        <v>65</v>
      </c>
      <c r="L31" s="84">
        <v>31</v>
      </c>
      <c r="M31" s="84"/>
      <c r="N31" s="63"/>
      <c r="O31" s="87" t="s">
        <v>285</v>
      </c>
      <c r="P31" s="89">
        <v>43780.40833333333</v>
      </c>
      <c r="Q31" s="87" t="s">
        <v>300</v>
      </c>
      <c r="R31" s="87"/>
      <c r="S31" s="87"/>
      <c r="T31" s="87" t="s">
        <v>314</v>
      </c>
      <c r="U31" s="87"/>
      <c r="V31" s="90" t="s">
        <v>355</v>
      </c>
      <c r="W31" s="89">
        <v>43780.40833333333</v>
      </c>
      <c r="X31" s="93">
        <v>43780</v>
      </c>
      <c r="Y31" s="95" t="s">
        <v>379</v>
      </c>
      <c r="Z31" s="90" t="s">
        <v>421</v>
      </c>
      <c r="AA31" s="87"/>
      <c r="AB31" s="87"/>
      <c r="AC31" s="95" t="s">
        <v>463</v>
      </c>
      <c r="AD31" s="87"/>
      <c r="AE31" s="87" t="b">
        <v>0</v>
      </c>
      <c r="AF31" s="87">
        <v>0</v>
      </c>
      <c r="AG31" s="95" t="s">
        <v>488</v>
      </c>
      <c r="AH31" s="87" t="b">
        <v>0</v>
      </c>
      <c r="AI31" s="87" t="s">
        <v>490</v>
      </c>
      <c r="AJ31" s="87"/>
      <c r="AK31" s="95" t="s">
        <v>488</v>
      </c>
      <c r="AL31" s="87" t="b">
        <v>0</v>
      </c>
      <c r="AM31" s="87">
        <v>3</v>
      </c>
      <c r="AN31" s="95" t="s">
        <v>482</v>
      </c>
      <c r="AO31" s="87" t="s">
        <v>495</v>
      </c>
      <c r="AP31" s="87" t="b">
        <v>0</v>
      </c>
      <c r="AQ31" s="95" t="s">
        <v>482</v>
      </c>
      <c r="AR31" s="87" t="s">
        <v>211</v>
      </c>
      <c r="AS31" s="87">
        <v>0</v>
      </c>
      <c r="AT31" s="87">
        <v>0</v>
      </c>
      <c r="AU31" s="87"/>
      <c r="AV31" s="87"/>
      <c r="AW31" s="87"/>
      <c r="AX31" s="87"/>
      <c r="AY31" s="87"/>
      <c r="AZ31" s="87"/>
      <c r="BA31" s="87"/>
      <c r="BB31" s="87"/>
      <c r="BC31">
        <v>1</v>
      </c>
      <c r="BD31" s="86" t="str">
        <f>REPLACE(INDEX(GroupVertices[Group],MATCH(Edges[[#This Row],[Vertex 1]],GroupVertices[Vertex],0)),1,1,"")</f>
        <v>3</v>
      </c>
      <c r="BE31" s="86" t="str">
        <f>REPLACE(INDEX(GroupVertices[Group],MATCH(Edges[[#This Row],[Vertex 2]],GroupVertices[Vertex],0)),1,1,"")</f>
        <v>3</v>
      </c>
      <c r="BF31" s="51">
        <v>0</v>
      </c>
      <c r="BG31" s="52">
        <v>0</v>
      </c>
      <c r="BH31" s="51">
        <v>0</v>
      </c>
      <c r="BI31" s="52">
        <v>0</v>
      </c>
      <c r="BJ31" s="51">
        <v>0</v>
      </c>
      <c r="BK31" s="52">
        <v>0</v>
      </c>
      <c r="BL31" s="51">
        <v>37</v>
      </c>
      <c r="BM31" s="52">
        <v>100</v>
      </c>
      <c r="BN31" s="51">
        <v>37</v>
      </c>
    </row>
    <row r="32" spans="1:66" ht="45">
      <c r="A32" s="85" t="s">
        <v>265</v>
      </c>
      <c r="B32" s="85" t="s">
        <v>278</v>
      </c>
      <c r="C32" s="53" t="s">
        <v>1289</v>
      </c>
      <c r="D32" s="54">
        <v>3</v>
      </c>
      <c r="E32" s="65" t="s">
        <v>132</v>
      </c>
      <c r="F32" s="55">
        <v>30</v>
      </c>
      <c r="G32" s="53"/>
      <c r="H32" s="57"/>
      <c r="I32" s="56"/>
      <c r="J32" s="56"/>
      <c r="K32" s="36" t="s">
        <v>65</v>
      </c>
      <c r="L32" s="84">
        <v>32</v>
      </c>
      <c r="M32" s="84"/>
      <c r="N32" s="63"/>
      <c r="O32" s="87" t="s">
        <v>285</v>
      </c>
      <c r="P32" s="89">
        <v>43780.373402777775</v>
      </c>
      <c r="Q32" s="87" t="s">
        <v>299</v>
      </c>
      <c r="R32" s="87"/>
      <c r="S32" s="87"/>
      <c r="T32" s="87" t="s">
        <v>322</v>
      </c>
      <c r="U32" s="87"/>
      <c r="V32" s="90" t="s">
        <v>356</v>
      </c>
      <c r="W32" s="89">
        <v>43780.373402777775</v>
      </c>
      <c r="X32" s="93">
        <v>43780</v>
      </c>
      <c r="Y32" s="95" t="s">
        <v>380</v>
      </c>
      <c r="Z32" s="90" t="s">
        <v>422</v>
      </c>
      <c r="AA32" s="87"/>
      <c r="AB32" s="87"/>
      <c r="AC32" s="95" t="s">
        <v>464</v>
      </c>
      <c r="AD32" s="87"/>
      <c r="AE32" s="87" t="b">
        <v>0</v>
      </c>
      <c r="AF32" s="87">
        <v>10</v>
      </c>
      <c r="AG32" s="95" t="s">
        <v>488</v>
      </c>
      <c r="AH32" s="87" t="b">
        <v>0</v>
      </c>
      <c r="AI32" s="87" t="s">
        <v>489</v>
      </c>
      <c r="AJ32" s="87"/>
      <c r="AK32" s="95" t="s">
        <v>488</v>
      </c>
      <c r="AL32" s="87" t="b">
        <v>0</v>
      </c>
      <c r="AM32" s="87">
        <v>3</v>
      </c>
      <c r="AN32" s="95" t="s">
        <v>488</v>
      </c>
      <c r="AO32" s="87" t="s">
        <v>494</v>
      </c>
      <c r="AP32" s="87" t="b">
        <v>0</v>
      </c>
      <c r="AQ32" s="95" t="s">
        <v>464</v>
      </c>
      <c r="AR32" s="87" t="s">
        <v>211</v>
      </c>
      <c r="AS32" s="87">
        <v>0</v>
      </c>
      <c r="AT32" s="87">
        <v>0</v>
      </c>
      <c r="AU32" s="87"/>
      <c r="AV32" s="87"/>
      <c r="AW32" s="87"/>
      <c r="AX32" s="87"/>
      <c r="AY32" s="87"/>
      <c r="AZ32" s="87"/>
      <c r="BA32" s="87"/>
      <c r="BB32" s="87"/>
      <c r="BC32">
        <v>1</v>
      </c>
      <c r="BD32" s="86" t="str">
        <f>REPLACE(INDEX(GroupVertices[Group],MATCH(Edges[[#This Row],[Vertex 1]],GroupVertices[Vertex],0)),1,1,"")</f>
        <v>3</v>
      </c>
      <c r="BE32" s="86" t="str">
        <f>REPLACE(INDEX(GroupVertices[Group],MATCH(Edges[[#This Row],[Vertex 2]],GroupVertices[Vertex],0)),1,1,"")</f>
        <v>3</v>
      </c>
      <c r="BF32" s="51">
        <v>1</v>
      </c>
      <c r="BG32" s="52">
        <v>2.7027027027027026</v>
      </c>
      <c r="BH32" s="51">
        <v>2</v>
      </c>
      <c r="BI32" s="52">
        <v>5.405405405405405</v>
      </c>
      <c r="BJ32" s="51">
        <v>0</v>
      </c>
      <c r="BK32" s="52">
        <v>0</v>
      </c>
      <c r="BL32" s="51">
        <v>34</v>
      </c>
      <c r="BM32" s="52">
        <v>91.89189189189189</v>
      </c>
      <c r="BN32" s="51">
        <v>37</v>
      </c>
    </row>
    <row r="33" spans="1:66" ht="45">
      <c r="A33" s="85" t="s">
        <v>266</v>
      </c>
      <c r="B33" s="85" t="s">
        <v>265</v>
      </c>
      <c r="C33" s="53" t="s">
        <v>1289</v>
      </c>
      <c r="D33" s="54">
        <v>3</v>
      </c>
      <c r="E33" s="65" t="s">
        <v>132</v>
      </c>
      <c r="F33" s="55">
        <v>30</v>
      </c>
      <c r="G33" s="53"/>
      <c r="H33" s="57"/>
      <c r="I33" s="56"/>
      <c r="J33" s="56"/>
      <c r="K33" s="36" t="s">
        <v>65</v>
      </c>
      <c r="L33" s="84">
        <v>33</v>
      </c>
      <c r="M33" s="84"/>
      <c r="N33" s="63"/>
      <c r="O33" s="87" t="s">
        <v>284</v>
      </c>
      <c r="P33" s="89">
        <v>43780.37944444444</v>
      </c>
      <c r="Q33" s="87" t="s">
        <v>299</v>
      </c>
      <c r="R33" s="87"/>
      <c r="S33" s="87"/>
      <c r="T33" s="87" t="s">
        <v>314</v>
      </c>
      <c r="U33" s="87"/>
      <c r="V33" s="90" t="s">
        <v>357</v>
      </c>
      <c r="W33" s="89">
        <v>43780.37944444444</v>
      </c>
      <c r="X33" s="93">
        <v>43780</v>
      </c>
      <c r="Y33" s="95" t="s">
        <v>381</v>
      </c>
      <c r="Z33" s="90" t="s">
        <v>423</v>
      </c>
      <c r="AA33" s="87"/>
      <c r="AB33" s="87"/>
      <c r="AC33" s="95" t="s">
        <v>465</v>
      </c>
      <c r="AD33" s="87"/>
      <c r="AE33" s="87" t="b">
        <v>0</v>
      </c>
      <c r="AF33" s="87">
        <v>0</v>
      </c>
      <c r="AG33" s="95" t="s">
        <v>488</v>
      </c>
      <c r="AH33" s="87" t="b">
        <v>0</v>
      </c>
      <c r="AI33" s="87" t="s">
        <v>489</v>
      </c>
      <c r="AJ33" s="87"/>
      <c r="AK33" s="95" t="s">
        <v>488</v>
      </c>
      <c r="AL33" s="87" t="b">
        <v>0</v>
      </c>
      <c r="AM33" s="87">
        <v>3</v>
      </c>
      <c r="AN33" s="95" t="s">
        <v>464</v>
      </c>
      <c r="AO33" s="87" t="s">
        <v>495</v>
      </c>
      <c r="AP33" s="87" t="b">
        <v>0</v>
      </c>
      <c r="AQ33" s="95" t="s">
        <v>464</v>
      </c>
      <c r="AR33" s="87" t="s">
        <v>211</v>
      </c>
      <c r="AS33" s="87">
        <v>0</v>
      </c>
      <c r="AT33" s="87">
        <v>0</v>
      </c>
      <c r="AU33" s="87"/>
      <c r="AV33" s="87"/>
      <c r="AW33" s="87"/>
      <c r="AX33" s="87"/>
      <c r="AY33" s="87"/>
      <c r="AZ33" s="87"/>
      <c r="BA33" s="87"/>
      <c r="BB33" s="87"/>
      <c r="BC33">
        <v>1</v>
      </c>
      <c r="BD33" s="86" t="str">
        <f>REPLACE(INDEX(GroupVertices[Group],MATCH(Edges[[#This Row],[Vertex 1]],GroupVertices[Vertex],0)),1,1,"")</f>
        <v>3</v>
      </c>
      <c r="BE33" s="86" t="str">
        <f>REPLACE(INDEX(GroupVertices[Group],MATCH(Edges[[#This Row],[Vertex 2]],GroupVertices[Vertex],0)),1,1,"")</f>
        <v>3</v>
      </c>
      <c r="BF33" s="51"/>
      <c r="BG33" s="52"/>
      <c r="BH33" s="51"/>
      <c r="BI33" s="52"/>
      <c r="BJ33" s="51"/>
      <c r="BK33" s="52"/>
      <c r="BL33" s="51"/>
      <c r="BM33" s="52"/>
      <c r="BN33" s="51"/>
    </row>
    <row r="34" spans="1:66" ht="45">
      <c r="A34" s="85" t="s">
        <v>266</v>
      </c>
      <c r="B34" s="85" t="s">
        <v>278</v>
      </c>
      <c r="C34" s="53" t="s">
        <v>1289</v>
      </c>
      <c r="D34" s="54">
        <v>3</v>
      </c>
      <c r="E34" s="65" t="s">
        <v>132</v>
      </c>
      <c r="F34" s="55">
        <v>30</v>
      </c>
      <c r="G34" s="53"/>
      <c r="H34" s="57"/>
      <c r="I34" s="56"/>
      <c r="J34" s="56"/>
      <c r="K34" s="36" t="s">
        <v>65</v>
      </c>
      <c r="L34" s="84">
        <v>34</v>
      </c>
      <c r="M34" s="84"/>
      <c r="N34" s="63"/>
      <c r="O34" s="87" t="s">
        <v>285</v>
      </c>
      <c r="P34" s="89">
        <v>43780.37944444444</v>
      </c>
      <c r="Q34" s="87" t="s">
        <v>299</v>
      </c>
      <c r="R34" s="87"/>
      <c r="S34" s="87"/>
      <c r="T34" s="87" t="s">
        <v>314</v>
      </c>
      <c r="U34" s="87"/>
      <c r="V34" s="90" t="s">
        <v>357</v>
      </c>
      <c r="W34" s="89">
        <v>43780.37944444444</v>
      </c>
      <c r="X34" s="93">
        <v>43780</v>
      </c>
      <c r="Y34" s="95" t="s">
        <v>381</v>
      </c>
      <c r="Z34" s="90" t="s">
        <v>423</v>
      </c>
      <c r="AA34" s="87"/>
      <c r="AB34" s="87"/>
      <c r="AC34" s="95" t="s">
        <v>465</v>
      </c>
      <c r="AD34" s="87"/>
      <c r="AE34" s="87" t="b">
        <v>0</v>
      </c>
      <c r="AF34" s="87">
        <v>0</v>
      </c>
      <c r="AG34" s="95" t="s">
        <v>488</v>
      </c>
      <c r="AH34" s="87" t="b">
        <v>0</v>
      </c>
      <c r="AI34" s="87" t="s">
        <v>489</v>
      </c>
      <c r="AJ34" s="87"/>
      <c r="AK34" s="95" t="s">
        <v>488</v>
      </c>
      <c r="AL34" s="87" t="b">
        <v>0</v>
      </c>
      <c r="AM34" s="87">
        <v>3</v>
      </c>
      <c r="AN34" s="95" t="s">
        <v>464</v>
      </c>
      <c r="AO34" s="87" t="s">
        <v>495</v>
      </c>
      <c r="AP34" s="87" t="b">
        <v>0</v>
      </c>
      <c r="AQ34" s="95" t="s">
        <v>464</v>
      </c>
      <c r="AR34" s="87" t="s">
        <v>211</v>
      </c>
      <c r="AS34" s="87">
        <v>0</v>
      </c>
      <c r="AT34" s="87">
        <v>0</v>
      </c>
      <c r="AU34" s="87"/>
      <c r="AV34" s="87"/>
      <c r="AW34" s="87"/>
      <c r="AX34" s="87"/>
      <c r="AY34" s="87"/>
      <c r="AZ34" s="87"/>
      <c r="BA34" s="87"/>
      <c r="BB34" s="87"/>
      <c r="BC34">
        <v>1</v>
      </c>
      <c r="BD34" s="86" t="str">
        <f>REPLACE(INDEX(GroupVertices[Group],MATCH(Edges[[#This Row],[Vertex 1]],GroupVertices[Vertex],0)),1,1,"")</f>
        <v>3</v>
      </c>
      <c r="BE34" s="86" t="str">
        <f>REPLACE(INDEX(GroupVertices[Group],MATCH(Edges[[#This Row],[Vertex 2]],GroupVertices[Vertex],0)),1,1,"")</f>
        <v>3</v>
      </c>
      <c r="BF34" s="51">
        <v>1</v>
      </c>
      <c r="BG34" s="52">
        <v>2.7027027027027026</v>
      </c>
      <c r="BH34" s="51">
        <v>2</v>
      </c>
      <c r="BI34" s="52">
        <v>5.405405405405405</v>
      </c>
      <c r="BJ34" s="51">
        <v>0</v>
      </c>
      <c r="BK34" s="52">
        <v>0</v>
      </c>
      <c r="BL34" s="51">
        <v>34</v>
      </c>
      <c r="BM34" s="52">
        <v>91.89189189189189</v>
      </c>
      <c r="BN34" s="51">
        <v>37</v>
      </c>
    </row>
    <row r="35" spans="1:66" ht="45">
      <c r="A35" s="85" t="s">
        <v>261</v>
      </c>
      <c r="B35" s="85" t="s">
        <v>261</v>
      </c>
      <c r="C35" s="53" t="s">
        <v>1289</v>
      </c>
      <c r="D35" s="54">
        <v>3</v>
      </c>
      <c r="E35" s="65" t="s">
        <v>132</v>
      </c>
      <c r="F35" s="55">
        <v>30</v>
      </c>
      <c r="G35" s="53"/>
      <c r="H35" s="57"/>
      <c r="I35" s="56"/>
      <c r="J35" s="56"/>
      <c r="K35" s="36" t="s">
        <v>65</v>
      </c>
      <c r="L35" s="84">
        <v>35</v>
      </c>
      <c r="M35" s="84"/>
      <c r="N35" s="63"/>
      <c r="O35" s="87" t="s">
        <v>211</v>
      </c>
      <c r="P35" s="89">
        <v>43780.402094907404</v>
      </c>
      <c r="Q35" s="87" t="s">
        <v>301</v>
      </c>
      <c r="R35" s="87"/>
      <c r="S35" s="87"/>
      <c r="T35" s="87" t="s">
        <v>323</v>
      </c>
      <c r="U35" s="87"/>
      <c r="V35" s="90" t="s">
        <v>354</v>
      </c>
      <c r="W35" s="89">
        <v>43780.402094907404</v>
      </c>
      <c r="X35" s="93">
        <v>43780</v>
      </c>
      <c r="Y35" s="95" t="s">
        <v>382</v>
      </c>
      <c r="Z35" s="90" t="s">
        <v>424</v>
      </c>
      <c r="AA35" s="87"/>
      <c r="AB35" s="87"/>
      <c r="AC35" s="95" t="s">
        <v>466</v>
      </c>
      <c r="AD35" s="87"/>
      <c r="AE35" s="87" t="b">
        <v>0</v>
      </c>
      <c r="AF35" s="87">
        <v>1</v>
      </c>
      <c r="AG35" s="95" t="s">
        <v>488</v>
      </c>
      <c r="AH35" s="87" t="b">
        <v>0</v>
      </c>
      <c r="AI35" s="87" t="s">
        <v>490</v>
      </c>
      <c r="AJ35" s="87"/>
      <c r="AK35" s="95" t="s">
        <v>488</v>
      </c>
      <c r="AL35" s="87" t="b">
        <v>0</v>
      </c>
      <c r="AM35" s="87">
        <v>1</v>
      </c>
      <c r="AN35" s="95" t="s">
        <v>488</v>
      </c>
      <c r="AO35" s="87" t="s">
        <v>494</v>
      </c>
      <c r="AP35" s="87" t="b">
        <v>0</v>
      </c>
      <c r="AQ35" s="95" t="s">
        <v>466</v>
      </c>
      <c r="AR35" s="87" t="s">
        <v>211</v>
      </c>
      <c r="AS35" s="87">
        <v>0</v>
      </c>
      <c r="AT35" s="87">
        <v>0</v>
      </c>
      <c r="AU35" s="87"/>
      <c r="AV35" s="87"/>
      <c r="AW35" s="87"/>
      <c r="AX35" s="87"/>
      <c r="AY35" s="87"/>
      <c r="AZ35" s="87"/>
      <c r="BA35" s="87"/>
      <c r="BB35" s="87"/>
      <c r="BC35">
        <v>1</v>
      </c>
      <c r="BD35" s="86" t="str">
        <f>REPLACE(INDEX(GroupVertices[Group],MATCH(Edges[[#This Row],[Vertex 1]],GroupVertices[Vertex],0)),1,1,"")</f>
        <v>5</v>
      </c>
      <c r="BE35" s="86" t="str">
        <f>REPLACE(INDEX(GroupVertices[Group],MATCH(Edges[[#This Row],[Vertex 2]],GroupVertices[Vertex],0)),1,1,"")</f>
        <v>5</v>
      </c>
      <c r="BF35" s="51">
        <v>0</v>
      </c>
      <c r="BG35" s="52">
        <v>0</v>
      </c>
      <c r="BH35" s="51">
        <v>1</v>
      </c>
      <c r="BI35" s="52">
        <v>3.225806451612903</v>
      </c>
      <c r="BJ35" s="51">
        <v>0</v>
      </c>
      <c r="BK35" s="52">
        <v>0</v>
      </c>
      <c r="BL35" s="51">
        <v>30</v>
      </c>
      <c r="BM35" s="52">
        <v>96.7741935483871</v>
      </c>
      <c r="BN35" s="51">
        <v>31</v>
      </c>
    </row>
    <row r="36" spans="1:66" ht="45">
      <c r="A36" s="85" t="s">
        <v>266</v>
      </c>
      <c r="B36" s="85" t="s">
        <v>261</v>
      </c>
      <c r="C36" s="53" t="s">
        <v>1289</v>
      </c>
      <c r="D36" s="54">
        <v>3</v>
      </c>
      <c r="E36" s="65" t="s">
        <v>132</v>
      </c>
      <c r="F36" s="55">
        <v>30</v>
      </c>
      <c r="G36" s="53"/>
      <c r="H36" s="57"/>
      <c r="I36" s="56"/>
      <c r="J36" s="56"/>
      <c r="K36" s="36" t="s">
        <v>65</v>
      </c>
      <c r="L36" s="84">
        <v>36</v>
      </c>
      <c r="M36" s="84"/>
      <c r="N36" s="63"/>
      <c r="O36" s="87" t="s">
        <v>284</v>
      </c>
      <c r="P36" s="89">
        <v>43780.40424768518</v>
      </c>
      <c r="Q36" s="87" t="s">
        <v>301</v>
      </c>
      <c r="R36" s="87"/>
      <c r="S36" s="87"/>
      <c r="T36" s="87" t="s">
        <v>324</v>
      </c>
      <c r="U36" s="87"/>
      <c r="V36" s="90" t="s">
        <v>357</v>
      </c>
      <c r="W36" s="89">
        <v>43780.40424768518</v>
      </c>
      <c r="X36" s="93">
        <v>43780</v>
      </c>
      <c r="Y36" s="95" t="s">
        <v>383</v>
      </c>
      <c r="Z36" s="90" t="s">
        <v>425</v>
      </c>
      <c r="AA36" s="87"/>
      <c r="AB36" s="87"/>
      <c r="AC36" s="95" t="s">
        <v>467</v>
      </c>
      <c r="AD36" s="87"/>
      <c r="AE36" s="87" t="b">
        <v>0</v>
      </c>
      <c r="AF36" s="87">
        <v>0</v>
      </c>
      <c r="AG36" s="95" t="s">
        <v>488</v>
      </c>
      <c r="AH36" s="87" t="b">
        <v>0</v>
      </c>
      <c r="AI36" s="87" t="s">
        <v>490</v>
      </c>
      <c r="AJ36" s="87"/>
      <c r="AK36" s="95" t="s">
        <v>488</v>
      </c>
      <c r="AL36" s="87" t="b">
        <v>0</v>
      </c>
      <c r="AM36" s="87">
        <v>1</v>
      </c>
      <c r="AN36" s="95" t="s">
        <v>466</v>
      </c>
      <c r="AO36" s="87" t="s">
        <v>495</v>
      </c>
      <c r="AP36" s="87" t="b">
        <v>0</v>
      </c>
      <c r="AQ36" s="95" t="s">
        <v>466</v>
      </c>
      <c r="AR36" s="87" t="s">
        <v>211</v>
      </c>
      <c r="AS36" s="87">
        <v>0</v>
      </c>
      <c r="AT36" s="87">
        <v>0</v>
      </c>
      <c r="AU36" s="87"/>
      <c r="AV36" s="87"/>
      <c r="AW36" s="87"/>
      <c r="AX36" s="87"/>
      <c r="AY36" s="87"/>
      <c r="AZ36" s="87"/>
      <c r="BA36" s="87"/>
      <c r="BB36" s="87"/>
      <c r="BC36">
        <v>1</v>
      </c>
      <c r="BD36" s="86" t="str">
        <f>REPLACE(INDEX(GroupVertices[Group],MATCH(Edges[[#This Row],[Vertex 1]],GroupVertices[Vertex],0)),1,1,"")</f>
        <v>3</v>
      </c>
      <c r="BE36" s="86" t="str">
        <f>REPLACE(INDEX(GroupVertices[Group],MATCH(Edges[[#This Row],[Vertex 2]],GroupVertices[Vertex],0)),1,1,"")</f>
        <v>5</v>
      </c>
      <c r="BF36" s="51">
        <v>0</v>
      </c>
      <c r="BG36" s="52">
        <v>0</v>
      </c>
      <c r="BH36" s="51">
        <v>1</v>
      </c>
      <c r="BI36" s="52">
        <v>3.225806451612903</v>
      </c>
      <c r="BJ36" s="51">
        <v>0</v>
      </c>
      <c r="BK36" s="52">
        <v>0</v>
      </c>
      <c r="BL36" s="51">
        <v>30</v>
      </c>
      <c r="BM36" s="52">
        <v>96.7741935483871</v>
      </c>
      <c r="BN36" s="51">
        <v>31</v>
      </c>
    </row>
    <row r="37" spans="1:66" ht="45">
      <c r="A37" s="85" t="s">
        <v>266</v>
      </c>
      <c r="B37" s="85" t="s">
        <v>266</v>
      </c>
      <c r="C37" s="53" t="s">
        <v>1289</v>
      </c>
      <c r="D37" s="54">
        <v>3</v>
      </c>
      <c r="E37" s="65" t="s">
        <v>132</v>
      </c>
      <c r="F37" s="55">
        <v>30</v>
      </c>
      <c r="G37" s="53"/>
      <c r="H37" s="57"/>
      <c r="I37" s="56"/>
      <c r="J37" s="56"/>
      <c r="K37" s="36" t="s">
        <v>65</v>
      </c>
      <c r="L37" s="84">
        <v>37</v>
      </c>
      <c r="M37" s="84"/>
      <c r="N37" s="63"/>
      <c r="O37" s="87" t="s">
        <v>211</v>
      </c>
      <c r="P37" s="89">
        <v>43780.39293981482</v>
      </c>
      <c r="Q37" s="87" t="s">
        <v>302</v>
      </c>
      <c r="R37" s="87"/>
      <c r="S37" s="87"/>
      <c r="T37" s="87" t="s">
        <v>314</v>
      </c>
      <c r="U37" s="87"/>
      <c r="V37" s="90" t="s">
        <v>357</v>
      </c>
      <c r="W37" s="89">
        <v>43780.39293981482</v>
      </c>
      <c r="X37" s="93">
        <v>43780</v>
      </c>
      <c r="Y37" s="95" t="s">
        <v>384</v>
      </c>
      <c r="Z37" s="90" t="s">
        <v>426</v>
      </c>
      <c r="AA37" s="87"/>
      <c r="AB37" s="87"/>
      <c r="AC37" s="95" t="s">
        <v>468</v>
      </c>
      <c r="AD37" s="87"/>
      <c r="AE37" s="87" t="b">
        <v>0</v>
      </c>
      <c r="AF37" s="87">
        <v>0</v>
      </c>
      <c r="AG37" s="95" t="s">
        <v>488</v>
      </c>
      <c r="AH37" s="87" t="b">
        <v>0</v>
      </c>
      <c r="AI37" s="87" t="s">
        <v>490</v>
      </c>
      <c r="AJ37" s="87"/>
      <c r="AK37" s="95" t="s">
        <v>488</v>
      </c>
      <c r="AL37" s="87" t="b">
        <v>0</v>
      </c>
      <c r="AM37" s="87">
        <v>0</v>
      </c>
      <c r="AN37" s="95" t="s">
        <v>488</v>
      </c>
      <c r="AO37" s="87" t="s">
        <v>495</v>
      </c>
      <c r="AP37" s="87" t="b">
        <v>0</v>
      </c>
      <c r="AQ37" s="95" t="s">
        <v>468</v>
      </c>
      <c r="AR37" s="87" t="s">
        <v>211</v>
      </c>
      <c r="AS37" s="87">
        <v>0</v>
      </c>
      <c r="AT37" s="87">
        <v>0</v>
      </c>
      <c r="AU37" s="87"/>
      <c r="AV37" s="87"/>
      <c r="AW37" s="87"/>
      <c r="AX37" s="87"/>
      <c r="AY37" s="87"/>
      <c r="AZ37" s="87"/>
      <c r="BA37" s="87"/>
      <c r="BB37" s="87"/>
      <c r="BC37">
        <v>1</v>
      </c>
      <c r="BD37" s="86" t="str">
        <f>REPLACE(INDEX(GroupVertices[Group],MATCH(Edges[[#This Row],[Vertex 1]],GroupVertices[Vertex],0)),1,1,"")</f>
        <v>3</v>
      </c>
      <c r="BE37" s="86" t="str">
        <f>REPLACE(INDEX(GroupVertices[Group],MATCH(Edges[[#This Row],[Vertex 2]],GroupVertices[Vertex],0)),1,1,"")</f>
        <v>3</v>
      </c>
      <c r="BF37" s="51">
        <v>0</v>
      </c>
      <c r="BG37" s="52">
        <v>0</v>
      </c>
      <c r="BH37" s="51">
        <v>0</v>
      </c>
      <c r="BI37" s="52">
        <v>0</v>
      </c>
      <c r="BJ37" s="51">
        <v>0</v>
      </c>
      <c r="BK37" s="52">
        <v>0</v>
      </c>
      <c r="BL37" s="51">
        <v>24</v>
      </c>
      <c r="BM37" s="52">
        <v>100</v>
      </c>
      <c r="BN37" s="51">
        <v>24</v>
      </c>
    </row>
    <row r="38" spans="1:66" ht="45">
      <c r="A38" s="85" t="s">
        <v>266</v>
      </c>
      <c r="B38" s="85" t="s">
        <v>272</v>
      </c>
      <c r="C38" s="53" t="s">
        <v>1289</v>
      </c>
      <c r="D38" s="54">
        <v>3</v>
      </c>
      <c r="E38" s="65" t="s">
        <v>132</v>
      </c>
      <c r="F38" s="55">
        <v>30</v>
      </c>
      <c r="G38" s="53"/>
      <c r="H38" s="57"/>
      <c r="I38" s="56"/>
      <c r="J38" s="56"/>
      <c r="K38" s="36" t="s">
        <v>65</v>
      </c>
      <c r="L38" s="84">
        <v>38</v>
      </c>
      <c r="M38" s="84"/>
      <c r="N38" s="63"/>
      <c r="O38" s="87" t="s">
        <v>284</v>
      </c>
      <c r="P38" s="89">
        <v>43780.408854166664</v>
      </c>
      <c r="Q38" s="87" t="s">
        <v>300</v>
      </c>
      <c r="R38" s="87"/>
      <c r="S38" s="87"/>
      <c r="T38" s="87" t="s">
        <v>314</v>
      </c>
      <c r="U38" s="87"/>
      <c r="V38" s="90" t="s">
        <v>357</v>
      </c>
      <c r="W38" s="89">
        <v>43780.408854166664</v>
      </c>
      <c r="X38" s="93">
        <v>43780</v>
      </c>
      <c r="Y38" s="95" t="s">
        <v>385</v>
      </c>
      <c r="Z38" s="90" t="s">
        <v>427</v>
      </c>
      <c r="AA38" s="87"/>
      <c r="AB38" s="87"/>
      <c r="AC38" s="95" t="s">
        <v>469</v>
      </c>
      <c r="AD38" s="87"/>
      <c r="AE38" s="87" t="b">
        <v>0</v>
      </c>
      <c r="AF38" s="87">
        <v>0</v>
      </c>
      <c r="AG38" s="95" t="s">
        <v>488</v>
      </c>
      <c r="AH38" s="87" t="b">
        <v>0</v>
      </c>
      <c r="AI38" s="87" t="s">
        <v>490</v>
      </c>
      <c r="AJ38" s="87"/>
      <c r="AK38" s="95" t="s">
        <v>488</v>
      </c>
      <c r="AL38" s="87" t="b">
        <v>0</v>
      </c>
      <c r="AM38" s="87">
        <v>3</v>
      </c>
      <c r="AN38" s="95" t="s">
        <v>482</v>
      </c>
      <c r="AO38" s="87" t="s">
        <v>495</v>
      </c>
      <c r="AP38" s="87" t="b">
        <v>0</v>
      </c>
      <c r="AQ38" s="95" t="s">
        <v>482</v>
      </c>
      <c r="AR38" s="87" t="s">
        <v>211</v>
      </c>
      <c r="AS38" s="87">
        <v>0</v>
      </c>
      <c r="AT38" s="87">
        <v>0</v>
      </c>
      <c r="AU38" s="87"/>
      <c r="AV38" s="87"/>
      <c r="AW38" s="87"/>
      <c r="AX38" s="87"/>
      <c r="AY38" s="87"/>
      <c r="AZ38" s="87"/>
      <c r="BA38" s="87"/>
      <c r="BB38" s="87"/>
      <c r="BC38">
        <v>1</v>
      </c>
      <c r="BD38" s="86" t="str">
        <f>REPLACE(INDEX(GroupVertices[Group],MATCH(Edges[[#This Row],[Vertex 1]],GroupVertices[Vertex],0)),1,1,"")</f>
        <v>3</v>
      </c>
      <c r="BE38" s="86" t="str">
        <f>REPLACE(INDEX(GroupVertices[Group],MATCH(Edges[[#This Row],[Vertex 2]],GroupVertices[Vertex],0)),1,1,"")</f>
        <v>3</v>
      </c>
      <c r="BF38" s="51"/>
      <c r="BG38" s="52"/>
      <c r="BH38" s="51"/>
      <c r="BI38" s="52"/>
      <c r="BJ38" s="51"/>
      <c r="BK38" s="52"/>
      <c r="BL38" s="51"/>
      <c r="BM38" s="52"/>
      <c r="BN38" s="51"/>
    </row>
    <row r="39" spans="1:66" ht="45">
      <c r="A39" s="85" t="s">
        <v>266</v>
      </c>
      <c r="B39" s="85" t="s">
        <v>279</v>
      </c>
      <c r="C39" s="53" t="s">
        <v>1289</v>
      </c>
      <c r="D39" s="54">
        <v>3</v>
      </c>
      <c r="E39" s="65" t="s">
        <v>132</v>
      </c>
      <c r="F39" s="55">
        <v>30</v>
      </c>
      <c r="G39" s="53"/>
      <c r="H39" s="57"/>
      <c r="I39" s="56"/>
      <c r="J39" s="56"/>
      <c r="K39" s="36" t="s">
        <v>65</v>
      </c>
      <c r="L39" s="84">
        <v>39</v>
      </c>
      <c r="M39" s="84"/>
      <c r="N39" s="63"/>
      <c r="O39" s="87" t="s">
        <v>285</v>
      </c>
      <c r="P39" s="89">
        <v>43780.408854166664</v>
      </c>
      <c r="Q39" s="87" t="s">
        <v>300</v>
      </c>
      <c r="R39" s="87"/>
      <c r="S39" s="87"/>
      <c r="T39" s="87" t="s">
        <v>314</v>
      </c>
      <c r="U39" s="87"/>
      <c r="V39" s="90" t="s">
        <v>357</v>
      </c>
      <c r="W39" s="89">
        <v>43780.408854166664</v>
      </c>
      <c r="X39" s="93">
        <v>43780</v>
      </c>
      <c r="Y39" s="95" t="s">
        <v>385</v>
      </c>
      <c r="Z39" s="90" t="s">
        <v>427</v>
      </c>
      <c r="AA39" s="87"/>
      <c r="AB39" s="87"/>
      <c r="AC39" s="95" t="s">
        <v>469</v>
      </c>
      <c r="AD39" s="87"/>
      <c r="AE39" s="87" t="b">
        <v>0</v>
      </c>
      <c r="AF39" s="87">
        <v>0</v>
      </c>
      <c r="AG39" s="95" t="s">
        <v>488</v>
      </c>
      <c r="AH39" s="87" t="b">
        <v>0</v>
      </c>
      <c r="AI39" s="87" t="s">
        <v>490</v>
      </c>
      <c r="AJ39" s="87"/>
      <c r="AK39" s="95" t="s">
        <v>488</v>
      </c>
      <c r="AL39" s="87" t="b">
        <v>0</v>
      </c>
      <c r="AM39" s="87">
        <v>3</v>
      </c>
      <c r="AN39" s="95" t="s">
        <v>482</v>
      </c>
      <c r="AO39" s="87" t="s">
        <v>495</v>
      </c>
      <c r="AP39" s="87" t="b">
        <v>0</v>
      </c>
      <c r="AQ39" s="95" t="s">
        <v>482</v>
      </c>
      <c r="AR39" s="87" t="s">
        <v>211</v>
      </c>
      <c r="AS39" s="87">
        <v>0</v>
      </c>
      <c r="AT39" s="87">
        <v>0</v>
      </c>
      <c r="AU39" s="87"/>
      <c r="AV39" s="87"/>
      <c r="AW39" s="87"/>
      <c r="AX39" s="87"/>
      <c r="AY39" s="87"/>
      <c r="AZ39" s="87"/>
      <c r="BA39" s="87"/>
      <c r="BB39" s="87"/>
      <c r="BC39">
        <v>1</v>
      </c>
      <c r="BD39" s="86" t="str">
        <f>REPLACE(INDEX(GroupVertices[Group],MATCH(Edges[[#This Row],[Vertex 1]],GroupVertices[Vertex],0)),1,1,"")</f>
        <v>3</v>
      </c>
      <c r="BE39" s="86" t="str">
        <f>REPLACE(INDEX(GroupVertices[Group],MATCH(Edges[[#This Row],[Vertex 2]],GroupVertices[Vertex],0)),1,1,"")</f>
        <v>3</v>
      </c>
      <c r="BF39" s="51">
        <v>0</v>
      </c>
      <c r="BG39" s="52">
        <v>0</v>
      </c>
      <c r="BH39" s="51">
        <v>0</v>
      </c>
      <c r="BI39" s="52">
        <v>0</v>
      </c>
      <c r="BJ39" s="51">
        <v>0</v>
      </c>
      <c r="BK39" s="52">
        <v>0</v>
      </c>
      <c r="BL39" s="51">
        <v>37</v>
      </c>
      <c r="BM39" s="52">
        <v>100</v>
      </c>
      <c r="BN39" s="51">
        <v>37</v>
      </c>
    </row>
    <row r="40" spans="1:66" ht="45">
      <c r="A40" s="85" t="s">
        <v>267</v>
      </c>
      <c r="B40" s="85" t="s">
        <v>270</v>
      </c>
      <c r="C40" s="53" t="s">
        <v>1289</v>
      </c>
      <c r="D40" s="54">
        <v>3</v>
      </c>
      <c r="E40" s="65" t="s">
        <v>132</v>
      </c>
      <c r="F40" s="55">
        <v>30</v>
      </c>
      <c r="G40" s="53"/>
      <c r="H40" s="57"/>
      <c r="I40" s="56"/>
      <c r="J40" s="56"/>
      <c r="K40" s="36" t="s">
        <v>66</v>
      </c>
      <c r="L40" s="84">
        <v>40</v>
      </c>
      <c r="M40" s="84"/>
      <c r="N40" s="63"/>
      <c r="O40" s="87" t="s">
        <v>285</v>
      </c>
      <c r="P40" s="89">
        <v>43779.37725694444</v>
      </c>
      <c r="Q40" s="87" t="s">
        <v>303</v>
      </c>
      <c r="R40" s="87"/>
      <c r="S40" s="87"/>
      <c r="T40" s="87" t="s">
        <v>325</v>
      </c>
      <c r="U40" s="90" t="s">
        <v>339</v>
      </c>
      <c r="V40" s="90" t="s">
        <v>339</v>
      </c>
      <c r="W40" s="89">
        <v>43779.37725694444</v>
      </c>
      <c r="X40" s="93">
        <v>43779</v>
      </c>
      <c r="Y40" s="95" t="s">
        <v>386</v>
      </c>
      <c r="Z40" s="90" t="s">
        <v>428</v>
      </c>
      <c r="AA40" s="87"/>
      <c r="AB40" s="87"/>
      <c r="AC40" s="95" t="s">
        <v>470</v>
      </c>
      <c r="AD40" s="87"/>
      <c r="AE40" s="87" t="b">
        <v>0</v>
      </c>
      <c r="AF40" s="87">
        <v>7</v>
      </c>
      <c r="AG40" s="95" t="s">
        <v>488</v>
      </c>
      <c r="AH40" s="87" t="b">
        <v>0</v>
      </c>
      <c r="AI40" s="87" t="s">
        <v>489</v>
      </c>
      <c r="AJ40" s="87"/>
      <c r="AK40" s="95" t="s">
        <v>488</v>
      </c>
      <c r="AL40" s="87" t="b">
        <v>0</v>
      </c>
      <c r="AM40" s="87">
        <v>3</v>
      </c>
      <c r="AN40" s="95" t="s">
        <v>488</v>
      </c>
      <c r="AO40" s="87" t="s">
        <v>494</v>
      </c>
      <c r="AP40" s="87" t="b">
        <v>0</v>
      </c>
      <c r="AQ40" s="95" t="s">
        <v>470</v>
      </c>
      <c r="AR40" s="87" t="s">
        <v>211</v>
      </c>
      <c r="AS40" s="87">
        <v>0</v>
      </c>
      <c r="AT40" s="87">
        <v>0</v>
      </c>
      <c r="AU40" s="87" t="s">
        <v>497</v>
      </c>
      <c r="AV40" s="87" t="s">
        <v>501</v>
      </c>
      <c r="AW40" s="87" t="s">
        <v>502</v>
      </c>
      <c r="AX40" s="87" t="s">
        <v>503</v>
      </c>
      <c r="AY40" s="87" t="s">
        <v>507</v>
      </c>
      <c r="AZ40" s="87" t="s">
        <v>503</v>
      </c>
      <c r="BA40" s="87" t="s">
        <v>512</v>
      </c>
      <c r="BB40" s="90" t="s">
        <v>514</v>
      </c>
      <c r="BC40">
        <v>1</v>
      </c>
      <c r="BD40" s="86" t="str">
        <f>REPLACE(INDEX(GroupVertices[Group],MATCH(Edges[[#This Row],[Vertex 1]],GroupVertices[Vertex],0)),1,1,"")</f>
        <v>2</v>
      </c>
      <c r="BE40" s="86" t="str">
        <f>REPLACE(INDEX(GroupVertices[Group],MATCH(Edges[[#This Row],[Vertex 2]],GroupVertices[Vertex],0)),1,1,"")</f>
        <v>1</v>
      </c>
      <c r="BF40" s="51"/>
      <c r="BG40" s="52"/>
      <c r="BH40" s="51"/>
      <c r="BI40" s="52"/>
      <c r="BJ40" s="51"/>
      <c r="BK40" s="52"/>
      <c r="BL40" s="51"/>
      <c r="BM40" s="52"/>
      <c r="BN40" s="51"/>
    </row>
    <row r="41" spans="1:66" ht="45">
      <c r="A41" s="85" t="s">
        <v>267</v>
      </c>
      <c r="B41" s="85" t="s">
        <v>280</v>
      </c>
      <c r="C41" s="53" t="s">
        <v>1289</v>
      </c>
      <c r="D41" s="54">
        <v>3</v>
      </c>
      <c r="E41" s="65" t="s">
        <v>132</v>
      </c>
      <c r="F41" s="55">
        <v>30</v>
      </c>
      <c r="G41" s="53"/>
      <c r="H41" s="57"/>
      <c r="I41" s="56"/>
      <c r="J41" s="56"/>
      <c r="K41" s="36" t="s">
        <v>65</v>
      </c>
      <c r="L41" s="84">
        <v>41</v>
      </c>
      <c r="M41" s="84"/>
      <c r="N41" s="63"/>
      <c r="O41" s="87" t="s">
        <v>285</v>
      </c>
      <c r="P41" s="89">
        <v>43779.37725694444</v>
      </c>
      <c r="Q41" s="87" t="s">
        <v>303</v>
      </c>
      <c r="R41" s="87"/>
      <c r="S41" s="87"/>
      <c r="T41" s="87" t="s">
        <v>325</v>
      </c>
      <c r="U41" s="90" t="s">
        <v>339</v>
      </c>
      <c r="V41" s="90" t="s">
        <v>339</v>
      </c>
      <c r="W41" s="89">
        <v>43779.37725694444</v>
      </c>
      <c r="X41" s="93">
        <v>43779</v>
      </c>
      <c r="Y41" s="95" t="s">
        <v>386</v>
      </c>
      <c r="Z41" s="90" t="s">
        <v>428</v>
      </c>
      <c r="AA41" s="87"/>
      <c r="AB41" s="87"/>
      <c r="AC41" s="95" t="s">
        <v>470</v>
      </c>
      <c r="AD41" s="87"/>
      <c r="AE41" s="87" t="b">
        <v>0</v>
      </c>
      <c r="AF41" s="87">
        <v>7</v>
      </c>
      <c r="AG41" s="95" t="s">
        <v>488</v>
      </c>
      <c r="AH41" s="87" t="b">
        <v>0</v>
      </c>
      <c r="AI41" s="87" t="s">
        <v>489</v>
      </c>
      <c r="AJ41" s="87"/>
      <c r="AK41" s="95" t="s">
        <v>488</v>
      </c>
      <c r="AL41" s="87" t="b">
        <v>0</v>
      </c>
      <c r="AM41" s="87">
        <v>3</v>
      </c>
      <c r="AN41" s="95" t="s">
        <v>488</v>
      </c>
      <c r="AO41" s="87" t="s">
        <v>494</v>
      </c>
      <c r="AP41" s="87" t="b">
        <v>0</v>
      </c>
      <c r="AQ41" s="95" t="s">
        <v>470</v>
      </c>
      <c r="AR41" s="87" t="s">
        <v>211</v>
      </c>
      <c r="AS41" s="87">
        <v>0</v>
      </c>
      <c r="AT41" s="87">
        <v>0</v>
      </c>
      <c r="AU41" s="87" t="s">
        <v>497</v>
      </c>
      <c r="AV41" s="87" t="s">
        <v>501</v>
      </c>
      <c r="AW41" s="87" t="s">
        <v>502</v>
      </c>
      <c r="AX41" s="87" t="s">
        <v>503</v>
      </c>
      <c r="AY41" s="87" t="s">
        <v>507</v>
      </c>
      <c r="AZ41" s="87" t="s">
        <v>503</v>
      </c>
      <c r="BA41" s="87" t="s">
        <v>512</v>
      </c>
      <c r="BB41" s="90" t="s">
        <v>514</v>
      </c>
      <c r="BC41">
        <v>1</v>
      </c>
      <c r="BD41" s="86" t="str">
        <f>REPLACE(INDEX(GroupVertices[Group],MATCH(Edges[[#This Row],[Vertex 1]],GroupVertices[Vertex],0)),1,1,"")</f>
        <v>2</v>
      </c>
      <c r="BE41" s="86" t="str">
        <f>REPLACE(INDEX(GroupVertices[Group],MATCH(Edges[[#This Row],[Vertex 2]],GroupVertices[Vertex],0)),1,1,"")</f>
        <v>2</v>
      </c>
      <c r="BF41" s="51"/>
      <c r="BG41" s="52"/>
      <c r="BH41" s="51"/>
      <c r="BI41" s="52"/>
      <c r="BJ41" s="51"/>
      <c r="BK41" s="52"/>
      <c r="BL41" s="51"/>
      <c r="BM41" s="52"/>
      <c r="BN41" s="51"/>
    </row>
    <row r="42" spans="1:66" ht="45">
      <c r="A42" s="85" t="s">
        <v>267</v>
      </c>
      <c r="B42" s="85" t="s">
        <v>269</v>
      </c>
      <c r="C42" s="53" t="s">
        <v>1289</v>
      </c>
      <c r="D42" s="54">
        <v>3</v>
      </c>
      <c r="E42" s="65" t="s">
        <v>132</v>
      </c>
      <c r="F42" s="55">
        <v>30</v>
      </c>
      <c r="G42" s="53"/>
      <c r="H42" s="57"/>
      <c r="I42" s="56"/>
      <c r="J42" s="56"/>
      <c r="K42" s="36" t="s">
        <v>66</v>
      </c>
      <c r="L42" s="84">
        <v>42</v>
      </c>
      <c r="M42" s="84"/>
      <c r="N42" s="63"/>
      <c r="O42" s="87" t="s">
        <v>285</v>
      </c>
      <c r="P42" s="89">
        <v>43779.37725694444</v>
      </c>
      <c r="Q42" s="87" t="s">
        <v>303</v>
      </c>
      <c r="R42" s="87"/>
      <c r="S42" s="87"/>
      <c r="T42" s="87" t="s">
        <v>325</v>
      </c>
      <c r="U42" s="90" t="s">
        <v>339</v>
      </c>
      <c r="V42" s="90" t="s">
        <v>339</v>
      </c>
      <c r="W42" s="89">
        <v>43779.37725694444</v>
      </c>
      <c r="X42" s="93">
        <v>43779</v>
      </c>
      <c r="Y42" s="95" t="s">
        <v>386</v>
      </c>
      <c r="Z42" s="90" t="s">
        <v>428</v>
      </c>
      <c r="AA42" s="87"/>
      <c r="AB42" s="87"/>
      <c r="AC42" s="95" t="s">
        <v>470</v>
      </c>
      <c r="AD42" s="87"/>
      <c r="AE42" s="87" t="b">
        <v>0</v>
      </c>
      <c r="AF42" s="87">
        <v>7</v>
      </c>
      <c r="AG42" s="95" t="s">
        <v>488</v>
      </c>
      <c r="AH42" s="87" t="b">
        <v>0</v>
      </c>
      <c r="AI42" s="87" t="s">
        <v>489</v>
      </c>
      <c r="AJ42" s="87"/>
      <c r="AK42" s="95" t="s">
        <v>488</v>
      </c>
      <c r="AL42" s="87" t="b">
        <v>0</v>
      </c>
      <c r="AM42" s="87">
        <v>3</v>
      </c>
      <c r="AN42" s="95" t="s">
        <v>488</v>
      </c>
      <c r="AO42" s="87" t="s">
        <v>494</v>
      </c>
      <c r="AP42" s="87" t="b">
        <v>0</v>
      </c>
      <c r="AQ42" s="95" t="s">
        <v>470</v>
      </c>
      <c r="AR42" s="87" t="s">
        <v>211</v>
      </c>
      <c r="AS42" s="87">
        <v>0</v>
      </c>
      <c r="AT42" s="87">
        <v>0</v>
      </c>
      <c r="AU42" s="87" t="s">
        <v>497</v>
      </c>
      <c r="AV42" s="87" t="s">
        <v>501</v>
      </c>
      <c r="AW42" s="87" t="s">
        <v>502</v>
      </c>
      <c r="AX42" s="87" t="s">
        <v>503</v>
      </c>
      <c r="AY42" s="87" t="s">
        <v>507</v>
      </c>
      <c r="AZ42" s="87" t="s">
        <v>503</v>
      </c>
      <c r="BA42" s="87" t="s">
        <v>512</v>
      </c>
      <c r="BB42" s="90" t="s">
        <v>514</v>
      </c>
      <c r="BC42">
        <v>1</v>
      </c>
      <c r="BD42" s="86" t="str">
        <f>REPLACE(INDEX(GroupVertices[Group],MATCH(Edges[[#This Row],[Vertex 1]],GroupVertices[Vertex],0)),1,1,"")</f>
        <v>2</v>
      </c>
      <c r="BE42" s="86" t="str">
        <f>REPLACE(INDEX(GroupVertices[Group],MATCH(Edges[[#This Row],[Vertex 2]],GroupVertices[Vertex],0)),1,1,"")</f>
        <v>2</v>
      </c>
      <c r="BF42" s="51"/>
      <c r="BG42" s="52"/>
      <c r="BH42" s="51"/>
      <c r="BI42" s="52"/>
      <c r="BJ42" s="51"/>
      <c r="BK42" s="52"/>
      <c r="BL42" s="51"/>
      <c r="BM42" s="52"/>
      <c r="BN42" s="51"/>
    </row>
    <row r="43" spans="1:66" ht="45">
      <c r="A43" s="85" t="s">
        <v>267</v>
      </c>
      <c r="B43" s="85" t="s">
        <v>281</v>
      </c>
      <c r="C43" s="53" t="s">
        <v>1289</v>
      </c>
      <c r="D43" s="54">
        <v>3</v>
      </c>
      <c r="E43" s="65" t="s">
        <v>132</v>
      </c>
      <c r="F43" s="55">
        <v>30</v>
      </c>
      <c r="G43" s="53"/>
      <c r="H43" s="57"/>
      <c r="I43" s="56"/>
      <c r="J43" s="56"/>
      <c r="K43" s="36" t="s">
        <v>65</v>
      </c>
      <c r="L43" s="84">
        <v>43</v>
      </c>
      <c r="M43" s="84"/>
      <c r="N43" s="63"/>
      <c r="O43" s="87" t="s">
        <v>285</v>
      </c>
      <c r="P43" s="89">
        <v>43779.37725694444</v>
      </c>
      <c r="Q43" s="87" t="s">
        <v>303</v>
      </c>
      <c r="R43" s="87"/>
      <c r="S43" s="87"/>
      <c r="T43" s="87" t="s">
        <v>325</v>
      </c>
      <c r="U43" s="90" t="s">
        <v>339</v>
      </c>
      <c r="V43" s="90" t="s">
        <v>339</v>
      </c>
      <c r="W43" s="89">
        <v>43779.37725694444</v>
      </c>
      <c r="X43" s="93">
        <v>43779</v>
      </c>
      <c r="Y43" s="95" t="s">
        <v>386</v>
      </c>
      <c r="Z43" s="90" t="s">
        <v>428</v>
      </c>
      <c r="AA43" s="87"/>
      <c r="AB43" s="87"/>
      <c r="AC43" s="95" t="s">
        <v>470</v>
      </c>
      <c r="AD43" s="87"/>
      <c r="AE43" s="87" t="b">
        <v>0</v>
      </c>
      <c r="AF43" s="87">
        <v>7</v>
      </c>
      <c r="AG43" s="95" t="s">
        <v>488</v>
      </c>
      <c r="AH43" s="87" t="b">
        <v>0</v>
      </c>
      <c r="AI43" s="87" t="s">
        <v>489</v>
      </c>
      <c r="AJ43" s="87"/>
      <c r="AK43" s="95" t="s">
        <v>488</v>
      </c>
      <c r="AL43" s="87" t="b">
        <v>0</v>
      </c>
      <c r="AM43" s="87">
        <v>3</v>
      </c>
      <c r="AN43" s="95" t="s">
        <v>488</v>
      </c>
      <c r="AO43" s="87" t="s">
        <v>494</v>
      </c>
      <c r="AP43" s="87" t="b">
        <v>0</v>
      </c>
      <c r="AQ43" s="95" t="s">
        <v>470</v>
      </c>
      <c r="AR43" s="87" t="s">
        <v>211</v>
      </c>
      <c r="AS43" s="87">
        <v>0</v>
      </c>
      <c r="AT43" s="87">
        <v>0</v>
      </c>
      <c r="AU43" s="87" t="s">
        <v>497</v>
      </c>
      <c r="AV43" s="87" t="s">
        <v>501</v>
      </c>
      <c r="AW43" s="87" t="s">
        <v>502</v>
      </c>
      <c r="AX43" s="87" t="s">
        <v>503</v>
      </c>
      <c r="AY43" s="87" t="s">
        <v>507</v>
      </c>
      <c r="AZ43" s="87" t="s">
        <v>503</v>
      </c>
      <c r="BA43" s="87" t="s">
        <v>512</v>
      </c>
      <c r="BB43" s="90" t="s">
        <v>514</v>
      </c>
      <c r="BC43">
        <v>1</v>
      </c>
      <c r="BD43" s="86" t="str">
        <f>REPLACE(INDEX(GroupVertices[Group],MATCH(Edges[[#This Row],[Vertex 1]],GroupVertices[Vertex],0)),1,1,"")</f>
        <v>2</v>
      </c>
      <c r="BE43" s="86" t="str">
        <f>REPLACE(INDEX(GroupVertices[Group],MATCH(Edges[[#This Row],[Vertex 2]],GroupVertices[Vertex],0)),1,1,"")</f>
        <v>2</v>
      </c>
      <c r="BF43" s="51"/>
      <c r="BG43" s="52"/>
      <c r="BH43" s="51"/>
      <c r="BI43" s="52"/>
      <c r="BJ43" s="51"/>
      <c r="BK43" s="52"/>
      <c r="BL43" s="51"/>
      <c r="BM43" s="52"/>
      <c r="BN43" s="51"/>
    </row>
    <row r="44" spans="1:66" ht="45">
      <c r="A44" s="85" t="s">
        <v>267</v>
      </c>
      <c r="B44" s="85" t="s">
        <v>268</v>
      </c>
      <c r="C44" s="53" t="s">
        <v>1289</v>
      </c>
      <c r="D44" s="54">
        <v>3</v>
      </c>
      <c r="E44" s="65" t="s">
        <v>132</v>
      </c>
      <c r="F44" s="55">
        <v>30</v>
      </c>
      <c r="G44" s="53"/>
      <c r="H44" s="57"/>
      <c r="I44" s="56"/>
      <c r="J44" s="56"/>
      <c r="K44" s="36" t="s">
        <v>66</v>
      </c>
      <c r="L44" s="84">
        <v>44</v>
      </c>
      <c r="M44" s="84"/>
      <c r="N44" s="63"/>
      <c r="O44" s="87" t="s">
        <v>285</v>
      </c>
      <c r="P44" s="89">
        <v>43779.37725694444</v>
      </c>
      <c r="Q44" s="87" t="s">
        <v>303</v>
      </c>
      <c r="R44" s="87"/>
      <c r="S44" s="87"/>
      <c r="T44" s="87" t="s">
        <v>325</v>
      </c>
      <c r="U44" s="90" t="s">
        <v>339</v>
      </c>
      <c r="V44" s="90" t="s">
        <v>339</v>
      </c>
      <c r="W44" s="89">
        <v>43779.37725694444</v>
      </c>
      <c r="X44" s="93">
        <v>43779</v>
      </c>
      <c r="Y44" s="95" t="s">
        <v>386</v>
      </c>
      <c r="Z44" s="90" t="s">
        <v>428</v>
      </c>
      <c r="AA44" s="87"/>
      <c r="AB44" s="87"/>
      <c r="AC44" s="95" t="s">
        <v>470</v>
      </c>
      <c r="AD44" s="87"/>
      <c r="AE44" s="87" t="b">
        <v>0</v>
      </c>
      <c r="AF44" s="87">
        <v>7</v>
      </c>
      <c r="AG44" s="95" t="s">
        <v>488</v>
      </c>
      <c r="AH44" s="87" t="b">
        <v>0</v>
      </c>
      <c r="AI44" s="87" t="s">
        <v>489</v>
      </c>
      <c r="AJ44" s="87"/>
      <c r="AK44" s="95" t="s">
        <v>488</v>
      </c>
      <c r="AL44" s="87" t="b">
        <v>0</v>
      </c>
      <c r="AM44" s="87">
        <v>3</v>
      </c>
      <c r="AN44" s="95" t="s">
        <v>488</v>
      </c>
      <c r="AO44" s="87" t="s">
        <v>494</v>
      </c>
      <c r="AP44" s="87" t="b">
        <v>0</v>
      </c>
      <c r="AQ44" s="95" t="s">
        <v>470</v>
      </c>
      <c r="AR44" s="87" t="s">
        <v>211</v>
      </c>
      <c r="AS44" s="87">
        <v>0</v>
      </c>
      <c r="AT44" s="87">
        <v>0</v>
      </c>
      <c r="AU44" s="87" t="s">
        <v>497</v>
      </c>
      <c r="AV44" s="87" t="s">
        <v>501</v>
      </c>
      <c r="AW44" s="87" t="s">
        <v>502</v>
      </c>
      <c r="AX44" s="87" t="s">
        <v>503</v>
      </c>
      <c r="AY44" s="87" t="s">
        <v>507</v>
      </c>
      <c r="AZ44" s="87" t="s">
        <v>503</v>
      </c>
      <c r="BA44" s="87" t="s">
        <v>512</v>
      </c>
      <c r="BB44" s="90" t="s">
        <v>514</v>
      </c>
      <c r="BC44">
        <v>1</v>
      </c>
      <c r="BD44" s="86" t="str">
        <f>REPLACE(INDEX(GroupVertices[Group],MATCH(Edges[[#This Row],[Vertex 1]],GroupVertices[Vertex],0)),1,1,"")</f>
        <v>2</v>
      </c>
      <c r="BE44" s="86" t="str">
        <f>REPLACE(INDEX(GroupVertices[Group],MATCH(Edges[[#This Row],[Vertex 2]],GroupVertices[Vertex],0)),1,1,"")</f>
        <v>2</v>
      </c>
      <c r="BF44" s="51"/>
      <c r="BG44" s="52"/>
      <c r="BH44" s="51"/>
      <c r="BI44" s="52"/>
      <c r="BJ44" s="51"/>
      <c r="BK44" s="52"/>
      <c r="BL44" s="51"/>
      <c r="BM44" s="52"/>
      <c r="BN44" s="51"/>
    </row>
    <row r="45" spans="1:66" ht="45">
      <c r="A45" s="85" t="s">
        <v>267</v>
      </c>
      <c r="B45" s="85" t="s">
        <v>282</v>
      </c>
      <c r="C45" s="53" t="s">
        <v>1289</v>
      </c>
      <c r="D45" s="54">
        <v>3</v>
      </c>
      <c r="E45" s="65" t="s">
        <v>132</v>
      </c>
      <c r="F45" s="55">
        <v>30</v>
      </c>
      <c r="G45" s="53"/>
      <c r="H45" s="57"/>
      <c r="I45" s="56"/>
      <c r="J45" s="56"/>
      <c r="K45" s="36" t="s">
        <v>65</v>
      </c>
      <c r="L45" s="84">
        <v>45</v>
      </c>
      <c r="M45" s="84"/>
      <c r="N45" s="63"/>
      <c r="O45" s="87" t="s">
        <v>285</v>
      </c>
      <c r="P45" s="89">
        <v>43779.37725694444</v>
      </c>
      <c r="Q45" s="87" t="s">
        <v>303</v>
      </c>
      <c r="R45" s="87"/>
      <c r="S45" s="87"/>
      <c r="T45" s="87" t="s">
        <v>325</v>
      </c>
      <c r="U45" s="90" t="s">
        <v>339</v>
      </c>
      <c r="V45" s="90" t="s">
        <v>339</v>
      </c>
      <c r="W45" s="89">
        <v>43779.37725694444</v>
      </c>
      <c r="X45" s="93">
        <v>43779</v>
      </c>
      <c r="Y45" s="95" t="s">
        <v>386</v>
      </c>
      <c r="Z45" s="90" t="s">
        <v>428</v>
      </c>
      <c r="AA45" s="87"/>
      <c r="AB45" s="87"/>
      <c r="AC45" s="95" t="s">
        <v>470</v>
      </c>
      <c r="AD45" s="87"/>
      <c r="AE45" s="87" t="b">
        <v>0</v>
      </c>
      <c r="AF45" s="87">
        <v>7</v>
      </c>
      <c r="AG45" s="95" t="s">
        <v>488</v>
      </c>
      <c r="AH45" s="87" t="b">
        <v>0</v>
      </c>
      <c r="AI45" s="87" t="s">
        <v>489</v>
      </c>
      <c r="AJ45" s="87"/>
      <c r="AK45" s="95" t="s">
        <v>488</v>
      </c>
      <c r="AL45" s="87" t="b">
        <v>0</v>
      </c>
      <c r="AM45" s="87">
        <v>3</v>
      </c>
      <c r="AN45" s="95" t="s">
        <v>488</v>
      </c>
      <c r="AO45" s="87" t="s">
        <v>494</v>
      </c>
      <c r="AP45" s="87" t="b">
        <v>0</v>
      </c>
      <c r="AQ45" s="95" t="s">
        <v>470</v>
      </c>
      <c r="AR45" s="87" t="s">
        <v>211</v>
      </c>
      <c r="AS45" s="87">
        <v>0</v>
      </c>
      <c r="AT45" s="87">
        <v>0</v>
      </c>
      <c r="AU45" s="87" t="s">
        <v>497</v>
      </c>
      <c r="AV45" s="87" t="s">
        <v>501</v>
      </c>
      <c r="AW45" s="87" t="s">
        <v>502</v>
      </c>
      <c r="AX45" s="87" t="s">
        <v>503</v>
      </c>
      <c r="AY45" s="87" t="s">
        <v>507</v>
      </c>
      <c r="AZ45" s="87" t="s">
        <v>503</v>
      </c>
      <c r="BA45" s="87" t="s">
        <v>512</v>
      </c>
      <c r="BB45" s="90" t="s">
        <v>514</v>
      </c>
      <c r="BC45">
        <v>1</v>
      </c>
      <c r="BD45" s="86" t="str">
        <f>REPLACE(INDEX(GroupVertices[Group],MATCH(Edges[[#This Row],[Vertex 1]],GroupVertices[Vertex],0)),1,1,"")</f>
        <v>2</v>
      </c>
      <c r="BE45" s="86" t="str">
        <f>REPLACE(INDEX(GroupVertices[Group],MATCH(Edges[[#This Row],[Vertex 2]],GroupVertices[Vertex],0)),1,1,"")</f>
        <v>2</v>
      </c>
      <c r="BF45" s="51">
        <v>1</v>
      </c>
      <c r="BG45" s="52">
        <v>4.166666666666667</v>
      </c>
      <c r="BH45" s="51">
        <v>0</v>
      </c>
      <c r="BI45" s="52">
        <v>0</v>
      </c>
      <c r="BJ45" s="51">
        <v>0</v>
      </c>
      <c r="BK45" s="52">
        <v>0</v>
      </c>
      <c r="BL45" s="51">
        <v>23</v>
      </c>
      <c r="BM45" s="52">
        <v>95.83333333333333</v>
      </c>
      <c r="BN45" s="51">
        <v>24</v>
      </c>
    </row>
    <row r="46" spans="1:66" ht="45">
      <c r="A46" s="85" t="s">
        <v>268</v>
      </c>
      <c r="B46" s="85" t="s">
        <v>267</v>
      </c>
      <c r="C46" s="53" t="s">
        <v>1289</v>
      </c>
      <c r="D46" s="54">
        <v>3</v>
      </c>
      <c r="E46" s="65" t="s">
        <v>132</v>
      </c>
      <c r="F46" s="55">
        <v>30</v>
      </c>
      <c r="G46" s="53"/>
      <c r="H46" s="57"/>
      <c r="I46" s="56"/>
      <c r="J46" s="56"/>
      <c r="K46" s="36" t="s">
        <v>66</v>
      </c>
      <c r="L46" s="84">
        <v>46</v>
      </c>
      <c r="M46" s="84"/>
      <c r="N46" s="63"/>
      <c r="O46" s="87" t="s">
        <v>284</v>
      </c>
      <c r="P46" s="89">
        <v>43779.4137962963</v>
      </c>
      <c r="Q46" s="87" t="s">
        <v>303</v>
      </c>
      <c r="R46" s="87"/>
      <c r="S46" s="87"/>
      <c r="T46" s="87" t="s">
        <v>326</v>
      </c>
      <c r="U46" s="87"/>
      <c r="V46" s="90" t="s">
        <v>358</v>
      </c>
      <c r="W46" s="89">
        <v>43779.4137962963</v>
      </c>
      <c r="X46" s="93">
        <v>43779</v>
      </c>
      <c r="Y46" s="95" t="s">
        <v>387</v>
      </c>
      <c r="Z46" s="90" t="s">
        <v>429</v>
      </c>
      <c r="AA46" s="87"/>
      <c r="AB46" s="87"/>
      <c r="AC46" s="95" t="s">
        <v>471</v>
      </c>
      <c r="AD46" s="87"/>
      <c r="AE46" s="87" t="b">
        <v>0</v>
      </c>
      <c r="AF46" s="87">
        <v>0</v>
      </c>
      <c r="AG46" s="95" t="s">
        <v>488</v>
      </c>
      <c r="AH46" s="87" t="b">
        <v>0</v>
      </c>
      <c r="AI46" s="87" t="s">
        <v>489</v>
      </c>
      <c r="AJ46" s="87"/>
      <c r="AK46" s="95" t="s">
        <v>488</v>
      </c>
      <c r="AL46" s="87" t="b">
        <v>0</v>
      </c>
      <c r="AM46" s="87">
        <v>3</v>
      </c>
      <c r="AN46" s="95" t="s">
        <v>470</v>
      </c>
      <c r="AO46" s="87" t="s">
        <v>495</v>
      </c>
      <c r="AP46" s="87" t="b">
        <v>0</v>
      </c>
      <c r="AQ46" s="95" t="s">
        <v>470</v>
      </c>
      <c r="AR46" s="87" t="s">
        <v>211</v>
      </c>
      <c r="AS46" s="87">
        <v>0</v>
      </c>
      <c r="AT46" s="87">
        <v>0</v>
      </c>
      <c r="AU46" s="87"/>
      <c r="AV46" s="87"/>
      <c r="AW46" s="87"/>
      <c r="AX46" s="87"/>
      <c r="AY46" s="87"/>
      <c r="AZ46" s="87"/>
      <c r="BA46" s="87"/>
      <c r="BB46" s="87"/>
      <c r="BC46">
        <v>1</v>
      </c>
      <c r="BD46" s="86" t="str">
        <f>REPLACE(INDEX(GroupVertices[Group],MATCH(Edges[[#This Row],[Vertex 1]],GroupVertices[Vertex],0)),1,1,"")</f>
        <v>2</v>
      </c>
      <c r="BE46" s="86" t="str">
        <f>REPLACE(INDEX(GroupVertices[Group],MATCH(Edges[[#This Row],[Vertex 2]],GroupVertices[Vertex],0)),1,1,"")</f>
        <v>2</v>
      </c>
      <c r="BF46" s="51"/>
      <c r="BG46" s="52"/>
      <c r="BH46" s="51"/>
      <c r="BI46" s="52"/>
      <c r="BJ46" s="51"/>
      <c r="BK46" s="52"/>
      <c r="BL46" s="51"/>
      <c r="BM46" s="52"/>
      <c r="BN46" s="51"/>
    </row>
    <row r="47" spans="1:66" ht="45">
      <c r="A47" s="85" t="s">
        <v>269</v>
      </c>
      <c r="B47" s="85" t="s">
        <v>267</v>
      </c>
      <c r="C47" s="53" t="s">
        <v>1289</v>
      </c>
      <c r="D47" s="54">
        <v>3</v>
      </c>
      <c r="E47" s="65" t="s">
        <v>132</v>
      </c>
      <c r="F47" s="55">
        <v>30</v>
      </c>
      <c r="G47" s="53"/>
      <c r="H47" s="57"/>
      <c r="I47" s="56"/>
      <c r="J47" s="56"/>
      <c r="K47" s="36" t="s">
        <v>66</v>
      </c>
      <c r="L47" s="84">
        <v>47</v>
      </c>
      <c r="M47" s="84"/>
      <c r="N47" s="63"/>
      <c r="O47" s="87" t="s">
        <v>284</v>
      </c>
      <c r="P47" s="89">
        <v>43779.41583333333</v>
      </c>
      <c r="Q47" s="87" t="s">
        <v>303</v>
      </c>
      <c r="R47" s="87"/>
      <c r="S47" s="87"/>
      <c r="T47" s="87" t="s">
        <v>326</v>
      </c>
      <c r="U47" s="87"/>
      <c r="V47" s="90" t="s">
        <v>359</v>
      </c>
      <c r="W47" s="89">
        <v>43779.41583333333</v>
      </c>
      <c r="X47" s="93">
        <v>43779</v>
      </c>
      <c r="Y47" s="95" t="s">
        <v>388</v>
      </c>
      <c r="Z47" s="90" t="s">
        <v>430</v>
      </c>
      <c r="AA47" s="87"/>
      <c r="AB47" s="87"/>
      <c r="AC47" s="95" t="s">
        <v>472</v>
      </c>
      <c r="AD47" s="87"/>
      <c r="AE47" s="87" t="b">
        <v>0</v>
      </c>
      <c r="AF47" s="87">
        <v>0</v>
      </c>
      <c r="AG47" s="95" t="s">
        <v>488</v>
      </c>
      <c r="AH47" s="87" t="b">
        <v>0</v>
      </c>
      <c r="AI47" s="87" t="s">
        <v>489</v>
      </c>
      <c r="AJ47" s="87"/>
      <c r="AK47" s="95" t="s">
        <v>488</v>
      </c>
      <c r="AL47" s="87" t="b">
        <v>0</v>
      </c>
      <c r="AM47" s="87">
        <v>3</v>
      </c>
      <c r="AN47" s="95" t="s">
        <v>470</v>
      </c>
      <c r="AO47" s="87" t="s">
        <v>494</v>
      </c>
      <c r="AP47" s="87" t="b">
        <v>0</v>
      </c>
      <c r="AQ47" s="95" t="s">
        <v>470</v>
      </c>
      <c r="AR47" s="87" t="s">
        <v>211</v>
      </c>
      <c r="AS47" s="87">
        <v>0</v>
      </c>
      <c r="AT47" s="87">
        <v>0</v>
      </c>
      <c r="AU47" s="87"/>
      <c r="AV47" s="87"/>
      <c r="AW47" s="87"/>
      <c r="AX47" s="87"/>
      <c r="AY47" s="87"/>
      <c r="AZ47" s="87"/>
      <c r="BA47" s="87"/>
      <c r="BB47" s="87"/>
      <c r="BC47">
        <v>1</v>
      </c>
      <c r="BD47" s="86" t="str">
        <f>REPLACE(INDEX(GroupVertices[Group],MATCH(Edges[[#This Row],[Vertex 1]],GroupVertices[Vertex],0)),1,1,"")</f>
        <v>2</v>
      </c>
      <c r="BE47" s="86" t="str">
        <f>REPLACE(INDEX(GroupVertices[Group],MATCH(Edges[[#This Row],[Vertex 2]],GroupVertices[Vertex],0)),1,1,"")</f>
        <v>2</v>
      </c>
      <c r="BF47" s="51"/>
      <c r="BG47" s="52"/>
      <c r="BH47" s="51"/>
      <c r="BI47" s="52"/>
      <c r="BJ47" s="51"/>
      <c r="BK47" s="52"/>
      <c r="BL47" s="51"/>
      <c r="BM47" s="52"/>
      <c r="BN47" s="51"/>
    </row>
    <row r="48" spans="1:66" ht="45">
      <c r="A48" s="85" t="s">
        <v>270</v>
      </c>
      <c r="B48" s="85" t="s">
        <v>267</v>
      </c>
      <c r="C48" s="53" t="s">
        <v>1289</v>
      </c>
      <c r="D48" s="54">
        <v>3</v>
      </c>
      <c r="E48" s="65" t="s">
        <v>132</v>
      </c>
      <c r="F48" s="55">
        <v>30</v>
      </c>
      <c r="G48" s="53"/>
      <c r="H48" s="57"/>
      <c r="I48" s="56"/>
      <c r="J48" s="56"/>
      <c r="K48" s="36" t="s">
        <v>66</v>
      </c>
      <c r="L48" s="84">
        <v>48</v>
      </c>
      <c r="M48" s="84"/>
      <c r="N48" s="63"/>
      <c r="O48" s="87" t="s">
        <v>284</v>
      </c>
      <c r="P48" s="89">
        <v>43779.377534722225</v>
      </c>
      <c r="Q48" s="87" t="s">
        <v>303</v>
      </c>
      <c r="R48" s="87"/>
      <c r="S48" s="87"/>
      <c r="T48" s="87" t="s">
        <v>326</v>
      </c>
      <c r="U48" s="87"/>
      <c r="V48" s="90" t="s">
        <v>360</v>
      </c>
      <c r="W48" s="89">
        <v>43779.377534722225</v>
      </c>
      <c r="X48" s="93">
        <v>43779</v>
      </c>
      <c r="Y48" s="95" t="s">
        <v>389</v>
      </c>
      <c r="Z48" s="90" t="s">
        <v>431</v>
      </c>
      <c r="AA48" s="87"/>
      <c r="AB48" s="87"/>
      <c r="AC48" s="95" t="s">
        <v>473</v>
      </c>
      <c r="AD48" s="87"/>
      <c r="AE48" s="87" t="b">
        <v>0</v>
      </c>
      <c r="AF48" s="87">
        <v>0</v>
      </c>
      <c r="AG48" s="95" t="s">
        <v>488</v>
      </c>
      <c r="AH48" s="87" t="b">
        <v>0</v>
      </c>
      <c r="AI48" s="87" t="s">
        <v>489</v>
      </c>
      <c r="AJ48" s="87"/>
      <c r="AK48" s="95" t="s">
        <v>488</v>
      </c>
      <c r="AL48" s="87" t="b">
        <v>0</v>
      </c>
      <c r="AM48" s="87">
        <v>3</v>
      </c>
      <c r="AN48" s="95" t="s">
        <v>470</v>
      </c>
      <c r="AO48" s="87" t="s">
        <v>494</v>
      </c>
      <c r="AP48" s="87" t="b">
        <v>0</v>
      </c>
      <c r="AQ48" s="95" t="s">
        <v>470</v>
      </c>
      <c r="AR48" s="87" t="s">
        <v>211</v>
      </c>
      <c r="AS48" s="87">
        <v>0</v>
      </c>
      <c r="AT48" s="87">
        <v>0</v>
      </c>
      <c r="AU48" s="87"/>
      <c r="AV48" s="87"/>
      <c r="AW48" s="87"/>
      <c r="AX48" s="87"/>
      <c r="AY48" s="87"/>
      <c r="AZ48" s="87"/>
      <c r="BA48" s="87"/>
      <c r="BB48" s="87"/>
      <c r="BC48">
        <v>1</v>
      </c>
      <c r="BD48" s="86" t="str">
        <f>REPLACE(INDEX(GroupVertices[Group],MATCH(Edges[[#This Row],[Vertex 1]],GroupVertices[Vertex],0)),1,1,"")</f>
        <v>1</v>
      </c>
      <c r="BE48" s="86" t="str">
        <f>REPLACE(INDEX(GroupVertices[Group],MATCH(Edges[[#This Row],[Vertex 2]],GroupVertices[Vertex],0)),1,1,"")</f>
        <v>2</v>
      </c>
      <c r="BF48" s="51"/>
      <c r="BG48" s="52"/>
      <c r="BH48" s="51"/>
      <c r="BI48" s="52"/>
      <c r="BJ48" s="51"/>
      <c r="BK48" s="52"/>
      <c r="BL48" s="51"/>
      <c r="BM48" s="52"/>
      <c r="BN48" s="51"/>
    </row>
    <row r="49" spans="1:66" ht="45">
      <c r="A49" s="85" t="s">
        <v>268</v>
      </c>
      <c r="B49" s="85" t="s">
        <v>280</v>
      </c>
      <c r="C49" s="53" t="s">
        <v>1289</v>
      </c>
      <c r="D49" s="54">
        <v>3</v>
      </c>
      <c r="E49" s="65" t="s">
        <v>132</v>
      </c>
      <c r="F49" s="55">
        <v>30</v>
      </c>
      <c r="G49" s="53"/>
      <c r="H49" s="57"/>
      <c r="I49" s="56"/>
      <c r="J49" s="56"/>
      <c r="K49" s="36" t="s">
        <v>65</v>
      </c>
      <c r="L49" s="84">
        <v>49</v>
      </c>
      <c r="M49" s="84"/>
      <c r="N49" s="63"/>
      <c r="O49" s="87" t="s">
        <v>285</v>
      </c>
      <c r="P49" s="89">
        <v>43779.4137962963</v>
      </c>
      <c r="Q49" s="87" t="s">
        <v>303</v>
      </c>
      <c r="R49" s="87"/>
      <c r="S49" s="87"/>
      <c r="T49" s="87" t="s">
        <v>326</v>
      </c>
      <c r="U49" s="87"/>
      <c r="V49" s="90" t="s">
        <v>358</v>
      </c>
      <c r="W49" s="89">
        <v>43779.4137962963</v>
      </c>
      <c r="X49" s="93">
        <v>43779</v>
      </c>
      <c r="Y49" s="95" t="s">
        <v>387</v>
      </c>
      <c r="Z49" s="90" t="s">
        <v>429</v>
      </c>
      <c r="AA49" s="87"/>
      <c r="AB49" s="87"/>
      <c r="AC49" s="95" t="s">
        <v>471</v>
      </c>
      <c r="AD49" s="87"/>
      <c r="AE49" s="87" t="b">
        <v>0</v>
      </c>
      <c r="AF49" s="87">
        <v>0</v>
      </c>
      <c r="AG49" s="95" t="s">
        <v>488</v>
      </c>
      <c r="AH49" s="87" t="b">
        <v>0</v>
      </c>
      <c r="AI49" s="87" t="s">
        <v>489</v>
      </c>
      <c r="AJ49" s="87"/>
      <c r="AK49" s="95" t="s">
        <v>488</v>
      </c>
      <c r="AL49" s="87" t="b">
        <v>0</v>
      </c>
      <c r="AM49" s="87">
        <v>3</v>
      </c>
      <c r="AN49" s="95" t="s">
        <v>470</v>
      </c>
      <c r="AO49" s="87" t="s">
        <v>495</v>
      </c>
      <c r="AP49" s="87" t="b">
        <v>0</v>
      </c>
      <c r="AQ49" s="95" t="s">
        <v>470</v>
      </c>
      <c r="AR49" s="87" t="s">
        <v>211</v>
      </c>
      <c r="AS49" s="87">
        <v>0</v>
      </c>
      <c r="AT49" s="87">
        <v>0</v>
      </c>
      <c r="AU49" s="87"/>
      <c r="AV49" s="87"/>
      <c r="AW49" s="87"/>
      <c r="AX49" s="87"/>
      <c r="AY49" s="87"/>
      <c r="AZ49" s="87"/>
      <c r="BA49" s="87"/>
      <c r="BB49" s="87"/>
      <c r="BC49">
        <v>1</v>
      </c>
      <c r="BD49" s="86" t="str">
        <f>REPLACE(INDEX(GroupVertices[Group],MATCH(Edges[[#This Row],[Vertex 1]],GroupVertices[Vertex],0)),1,1,"")</f>
        <v>2</v>
      </c>
      <c r="BE49" s="86" t="str">
        <f>REPLACE(INDEX(GroupVertices[Group],MATCH(Edges[[#This Row],[Vertex 2]],GroupVertices[Vertex],0)),1,1,"")</f>
        <v>2</v>
      </c>
      <c r="BF49" s="51"/>
      <c r="BG49" s="52"/>
      <c r="BH49" s="51"/>
      <c r="BI49" s="52"/>
      <c r="BJ49" s="51"/>
      <c r="BK49" s="52"/>
      <c r="BL49" s="51"/>
      <c r="BM49" s="52"/>
      <c r="BN49" s="51"/>
    </row>
    <row r="50" spans="1:66" ht="45">
      <c r="A50" s="85" t="s">
        <v>269</v>
      </c>
      <c r="B50" s="85" t="s">
        <v>280</v>
      </c>
      <c r="C50" s="53" t="s">
        <v>1289</v>
      </c>
      <c r="D50" s="54">
        <v>3</v>
      </c>
      <c r="E50" s="65" t="s">
        <v>132</v>
      </c>
      <c r="F50" s="55">
        <v>30</v>
      </c>
      <c r="G50" s="53"/>
      <c r="H50" s="57"/>
      <c r="I50" s="56"/>
      <c r="J50" s="56"/>
      <c r="K50" s="36" t="s">
        <v>65</v>
      </c>
      <c r="L50" s="84">
        <v>50</v>
      </c>
      <c r="M50" s="84"/>
      <c r="N50" s="63"/>
      <c r="O50" s="87" t="s">
        <v>285</v>
      </c>
      <c r="P50" s="89">
        <v>43779.41583333333</v>
      </c>
      <c r="Q50" s="87" t="s">
        <v>303</v>
      </c>
      <c r="R50" s="87"/>
      <c r="S50" s="87"/>
      <c r="T50" s="87" t="s">
        <v>326</v>
      </c>
      <c r="U50" s="87"/>
      <c r="V50" s="90" t="s">
        <v>359</v>
      </c>
      <c r="W50" s="89">
        <v>43779.41583333333</v>
      </c>
      <c r="X50" s="93">
        <v>43779</v>
      </c>
      <c r="Y50" s="95" t="s">
        <v>388</v>
      </c>
      <c r="Z50" s="90" t="s">
        <v>430</v>
      </c>
      <c r="AA50" s="87"/>
      <c r="AB50" s="87"/>
      <c r="AC50" s="95" t="s">
        <v>472</v>
      </c>
      <c r="AD50" s="87"/>
      <c r="AE50" s="87" t="b">
        <v>0</v>
      </c>
      <c r="AF50" s="87">
        <v>0</v>
      </c>
      <c r="AG50" s="95" t="s">
        <v>488</v>
      </c>
      <c r="AH50" s="87" t="b">
        <v>0</v>
      </c>
      <c r="AI50" s="87" t="s">
        <v>489</v>
      </c>
      <c r="AJ50" s="87"/>
      <c r="AK50" s="95" t="s">
        <v>488</v>
      </c>
      <c r="AL50" s="87" t="b">
        <v>0</v>
      </c>
      <c r="AM50" s="87">
        <v>3</v>
      </c>
      <c r="AN50" s="95" t="s">
        <v>470</v>
      </c>
      <c r="AO50" s="87" t="s">
        <v>494</v>
      </c>
      <c r="AP50" s="87" t="b">
        <v>0</v>
      </c>
      <c r="AQ50" s="95" t="s">
        <v>470</v>
      </c>
      <c r="AR50" s="87" t="s">
        <v>211</v>
      </c>
      <c r="AS50" s="87">
        <v>0</v>
      </c>
      <c r="AT50" s="87">
        <v>0</v>
      </c>
      <c r="AU50" s="87"/>
      <c r="AV50" s="87"/>
      <c r="AW50" s="87"/>
      <c r="AX50" s="87"/>
      <c r="AY50" s="87"/>
      <c r="AZ50" s="87"/>
      <c r="BA50" s="87"/>
      <c r="BB50" s="87"/>
      <c r="BC50">
        <v>1</v>
      </c>
      <c r="BD50" s="86" t="str">
        <f>REPLACE(INDEX(GroupVertices[Group],MATCH(Edges[[#This Row],[Vertex 1]],GroupVertices[Vertex],0)),1,1,"")</f>
        <v>2</v>
      </c>
      <c r="BE50" s="86" t="str">
        <f>REPLACE(INDEX(GroupVertices[Group],MATCH(Edges[[#This Row],[Vertex 2]],GroupVertices[Vertex],0)),1,1,"")</f>
        <v>2</v>
      </c>
      <c r="BF50" s="51"/>
      <c r="BG50" s="52"/>
      <c r="BH50" s="51"/>
      <c r="BI50" s="52"/>
      <c r="BJ50" s="51"/>
      <c r="BK50" s="52"/>
      <c r="BL50" s="51"/>
      <c r="BM50" s="52"/>
      <c r="BN50" s="51"/>
    </row>
    <row r="51" spans="1:66" ht="45">
      <c r="A51" s="85" t="s">
        <v>270</v>
      </c>
      <c r="B51" s="85" t="s">
        <v>280</v>
      </c>
      <c r="C51" s="53" t="s">
        <v>1289</v>
      </c>
      <c r="D51" s="54">
        <v>3</v>
      </c>
      <c r="E51" s="65" t="s">
        <v>132</v>
      </c>
      <c r="F51" s="55">
        <v>30</v>
      </c>
      <c r="G51" s="53"/>
      <c r="H51" s="57"/>
      <c r="I51" s="56"/>
      <c r="J51" s="56"/>
      <c r="K51" s="36" t="s">
        <v>65</v>
      </c>
      <c r="L51" s="84">
        <v>51</v>
      </c>
      <c r="M51" s="84"/>
      <c r="N51" s="63"/>
      <c r="O51" s="87" t="s">
        <v>285</v>
      </c>
      <c r="P51" s="89">
        <v>43779.377534722225</v>
      </c>
      <c r="Q51" s="87" t="s">
        <v>303</v>
      </c>
      <c r="R51" s="87"/>
      <c r="S51" s="87"/>
      <c r="T51" s="87" t="s">
        <v>326</v>
      </c>
      <c r="U51" s="87"/>
      <c r="V51" s="90" t="s">
        <v>360</v>
      </c>
      <c r="W51" s="89">
        <v>43779.377534722225</v>
      </c>
      <c r="X51" s="93">
        <v>43779</v>
      </c>
      <c r="Y51" s="95" t="s">
        <v>389</v>
      </c>
      <c r="Z51" s="90" t="s">
        <v>431</v>
      </c>
      <c r="AA51" s="87"/>
      <c r="AB51" s="87"/>
      <c r="AC51" s="95" t="s">
        <v>473</v>
      </c>
      <c r="AD51" s="87"/>
      <c r="AE51" s="87" t="b">
        <v>0</v>
      </c>
      <c r="AF51" s="87">
        <v>0</v>
      </c>
      <c r="AG51" s="95" t="s">
        <v>488</v>
      </c>
      <c r="AH51" s="87" t="b">
        <v>0</v>
      </c>
      <c r="AI51" s="87" t="s">
        <v>489</v>
      </c>
      <c r="AJ51" s="87"/>
      <c r="AK51" s="95" t="s">
        <v>488</v>
      </c>
      <c r="AL51" s="87" t="b">
        <v>0</v>
      </c>
      <c r="AM51" s="87">
        <v>3</v>
      </c>
      <c r="AN51" s="95" t="s">
        <v>470</v>
      </c>
      <c r="AO51" s="87" t="s">
        <v>494</v>
      </c>
      <c r="AP51" s="87" t="b">
        <v>0</v>
      </c>
      <c r="AQ51" s="95" t="s">
        <v>470</v>
      </c>
      <c r="AR51" s="87" t="s">
        <v>211</v>
      </c>
      <c r="AS51" s="87">
        <v>0</v>
      </c>
      <c r="AT51" s="87">
        <v>0</v>
      </c>
      <c r="AU51" s="87"/>
      <c r="AV51" s="87"/>
      <c r="AW51" s="87"/>
      <c r="AX51" s="87"/>
      <c r="AY51" s="87"/>
      <c r="AZ51" s="87"/>
      <c r="BA51" s="87"/>
      <c r="BB51" s="87"/>
      <c r="BC51">
        <v>1</v>
      </c>
      <c r="BD51" s="86" t="str">
        <f>REPLACE(INDEX(GroupVertices[Group],MATCH(Edges[[#This Row],[Vertex 1]],GroupVertices[Vertex],0)),1,1,"")</f>
        <v>1</v>
      </c>
      <c r="BE51" s="86" t="str">
        <f>REPLACE(INDEX(GroupVertices[Group],MATCH(Edges[[#This Row],[Vertex 2]],GroupVertices[Vertex],0)),1,1,"")</f>
        <v>2</v>
      </c>
      <c r="BF51" s="51"/>
      <c r="BG51" s="52"/>
      <c r="BH51" s="51"/>
      <c r="BI51" s="52"/>
      <c r="BJ51" s="51"/>
      <c r="BK51" s="52"/>
      <c r="BL51" s="51"/>
      <c r="BM51" s="52"/>
      <c r="BN51" s="51"/>
    </row>
    <row r="52" spans="1:66" ht="45">
      <c r="A52" s="85" t="s">
        <v>268</v>
      </c>
      <c r="B52" s="85" t="s">
        <v>269</v>
      </c>
      <c r="C52" s="53" t="s">
        <v>1289</v>
      </c>
      <c r="D52" s="54">
        <v>3</v>
      </c>
      <c r="E52" s="65" t="s">
        <v>132</v>
      </c>
      <c r="F52" s="55">
        <v>30</v>
      </c>
      <c r="G52" s="53"/>
      <c r="H52" s="57"/>
      <c r="I52" s="56"/>
      <c r="J52" s="56"/>
      <c r="K52" s="36" t="s">
        <v>66</v>
      </c>
      <c r="L52" s="84">
        <v>52</v>
      </c>
      <c r="M52" s="84"/>
      <c r="N52" s="63"/>
      <c r="O52" s="87" t="s">
        <v>285</v>
      </c>
      <c r="P52" s="89">
        <v>43779.4137962963</v>
      </c>
      <c r="Q52" s="87" t="s">
        <v>303</v>
      </c>
      <c r="R52" s="87"/>
      <c r="S52" s="87"/>
      <c r="T52" s="87" t="s">
        <v>326</v>
      </c>
      <c r="U52" s="87"/>
      <c r="V52" s="90" t="s">
        <v>358</v>
      </c>
      <c r="W52" s="89">
        <v>43779.4137962963</v>
      </c>
      <c r="X52" s="93">
        <v>43779</v>
      </c>
      <c r="Y52" s="95" t="s">
        <v>387</v>
      </c>
      <c r="Z52" s="90" t="s">
        <v>429</v>
      </c>
      <c r="AA52" s="87"/>
      <c r="AB52" s="87"/>
      <c r="AC52" s="95" t="s">
        <v>471</v>
      </c>
      <c r="AD52" s="87"/>
      <c r="AE52" s="87" t="b">
        <v>0</v>
      </c>
      <c r="AF52" s="87">
        <v>0</v>
      </c>
      <c r="AG52" s="95" t="s">
        <v>488</v>
      </c>
      <c r="AH52" s="87" t="b">
        <v>0</v>
      </c>
      <c r="AI52" s="87" t="s">
        <v>489</v>
      </c>
      <c r="AJ52" s="87"/>
      <c r="AK52" s="95" t="s">
        <v>488</v>
      </c>
      <c r="AL52" s="87" t="b">
        <v>0</v>
      </c>
      <c r="AM52" s="87">
        <v>3</v>
      </c>
      <c r="AN52" s="95" t="s">
        <v>470</v>
      </c>
      <c r="AO52" s="87" t="s">
        <v>495</v>
      </c>
      <c r="AP52" s="87" t="b">
        <v>0</v>
      </c>
      <c r="AQ52" s="95" t="s">
        <v>470</v>
      </c>
      <c r="AR52" s="87" t="s">
        <v>211</v>
      </c>
      <c r="AS52" s="87">
        <v>0</v>
      </c>
      <c r="AT52" s="87">
        <v>0</v>
      </c>
      <c r="AU52" s="87"/>
      <c r="AV52" s="87"/>
      <c r="AW52" s="87"/>
      <c r="AX52" s="87"/>
      <c r="AY52" s="87"/>
      <c r="AZ52" s="87"/>
      <c r="BA52" s="87"/>
      <c r="BB52" s="87"/>
      <c r="BC52">
        <v>1</v>
      </c>
      <c r="BD52" s="86" t="str">
        <f>REPLACE(INDEX(GroupVertices[Group],MATCH(Edges[[#This Row],[Vertex 1]],GroupVertices[Vertex],0)),1,1,"")</f>
        <v>2</v>
      </c>
      <c r="BE52" s="86" t="str">
        <f>REPLACE(INDEX(GroupVertices[Group],MATCH(Edges[[#This Row],[Vertex 2]],GroupVertices[Vertex],0)),1,1,"")</f>
        <v>2</v>
      </c>
      <c r="BF52" s="51"/>
      <c r="BG52" s="52"/>
      <c r="BH52" s="51"/>
      <c r="BI52" s="52"/>
      <c r="BJ52" s="51"/>
      <c r="BK52" s="52"/>
      <c r="BL52" s="51"/>
      <c r="BM52" s="52"/>
      <c r="BN52" s="51"/>
    </row>
    <row r="53" spans="1:66" ht="30">
      <c r="A53" s="85" t="s">
        <v>269</v>
      </c>
      <c r="B53" s="85" t="s">
        <v>270</v>
      </c>
      <c r="C53" s="53" t="s">
        <v>1290</v>
      </c>
      <c r="D53" s="54">
        <v>10</v>
      </c>
      <c r="E53" s="65" t="s">
        <v>136</v>
      </c>
      <c r="F53" s="55">
        <v>10</v>
      </c>
      <c r="G53" s="53"/>
      <c r="H53" s="57"/>
      <c r="I53" s="56"/>
      <c r="J53" s="56"/>
      <c r="K53" s="36" t="s">
        <v>66</v>
      </c>
      <c r="L53" s="84">
        <v>53</v>
      </c>
      <c r="M53" s="84"/>
      <c r="N53" s="63"/>
      <c r="O53" s="87" t="s">
        <v>284</v>
      </c>
      <c r="P53" s="89">
        <v>43776.37975694444</v>
      </c>
      <c r="Q53" s="87" t="s">
        <v>286</v>
      </c>
      <c r="R53" s="87"/>
      <c r="S53" s="87"/>
      <c r="T53" s="87" t="s">
        <v>312</v>
      </c>
      <c r="U53" s="87"/>
      <c r="V53" s="90" t="s">
        <v>359</v>
      </c>
      <c r="W53" s="89">
        <v>43776.37975694444</v>
      </c>
      <c r="X53" s="93">
        <v>43776</v>
      </c>
      <c r="Y53" s="95" t="s">
        <v>390</v>
      </c>
      <c r="Z53" s="90" t="s">
        <v>432</v>
      </c>
      <c r="AA53" s="87"/>
      <c r="AB53" s="87"/>
      <c r="AC53" s="95" t="s">
        <v>474</v>
      </c>
      <c r="AD53" s="87"/>
      <c r="AE53" s="87" t="b">
        <v>0</v>
      </c>
      <c r="AF53" s="87">
        <v>0</v>
      </c>
      <c r="AG53" s="95" t="s">
        <v>488</v>
      </c>
      <c r="AH53" s="87" t="b">
        <v>1</v>
      </c>
      <c r="AI53" s="87" t="s">
        <v>489</v>
      </c>
      <c r="AJ53" s="87"/>
      <c r="AK53" s="95" t="s">
        <v>491</v>
      </c>
      <c r="AL53" s="87" t="b">
        <v>0</v>
      </c>
      <c r="AM53" s="87">
        <v>2</v>
      </c>
      <c r="AN53" s="95" t="s">
        <v>484</v>
      </c>
      <c r="AO53" s="87" t="s">
        <v>494</v>
      </c>
      <c r="AP53" s="87" t="b">
        <v>0</v>
      </c>
      <c r="AQ53" s="95" t="s">
        <v>484</v>
      </c>
      <c r="AR53" s="87" t="s">
        <v>211</v>
      </c>
      <c r="AS53" s="87">
        <v>0</v>
      </c>
      <c r="AT53" s="87">
        <v>0</v>
      </c>
      <c r="AU53" s="87"/>
      <c r="AV53" s="87"/>
      <c r="AW53" s="87"/>
      <c r="AX53" s="87"/>
      <c r="AY53" s="87"/>
      <c r="AZ53" s="87"/>
      <c r="BA53" s="87"/>
      <c r="BB53" s="87"/>
      <c r="BC53">
        <v>6</v>
      </c>
      <c r="BD53" s="86" t="str">
        <f>REPLACE(INDEX(GroupVertices[Group],MATCH(Edges[[#This Row],[Vertex 1]],GroupVertices[Vertex],0)),1,1,"")</f>
        <v>2</v>
      </c>
      <c r="BE53" s="86" t="str">
        <f>REPLACE(INDEX(GroupVertices[Group],MATCH(Edges[[#This Row],[Vertex 2]],GroupVertices[Vertex],0)),1,1,"")</f>
        <v>1</v>
      </c>
      <c r="BF53" s="51">
        <v>1</v>
      </c>
      <c r="BG53" s="52">
        <v>8.333333333333334</v>
      </c>
      <c r="BH53" s="51">
        <v>0</v>
      </c>
      <c r="BI53" s="52">
        <v>0</v>
      </c>
      <c r="BJ53" s="51">
        <v>0</v>
      </c>
      <c r="BK53" s="52">
        <v>0</v>
      </c>
      <c r="BL53" s="51">
        <v>11</v>
      </c>
      <c r="BM53" s="52">
        <v>91.66666666666667</v>
      </c>
      <c r="BN53" s="51">
        <v>12</v>
      </c>
    </row>
    <row r="54" spans="1:66" ht="45">
      <c r="A54" s="85" t="s">
        <v>269</v>
      </c>
      <c r="B54" s="85" t="s">
        <v>271</v>
      </c>
      <c r="C54" s="53" t="s">
        <v>1289</v>
      </c>
      <c r="D54" s="54">
        <v>3</v>
      </c>
      <c r="E54" s="65" t="s">
        <v>132</v>
      </c>
      <c r="F54" s="55">
        <v>30</v>
      </c>
      <c r="G54" s="53"/>
      <c r="H54" s="57"/>
      <c r="I54" s="56"/>
      <c r="J54" s="56"/>
      <c r="K54" s="36" t="s">
        <v>65</v>
      </c>
      <c r="L54" s="84">
        <v>54</v>
      </c>
      <c r="M54" s="84"/>
      <c r="N54" s="63"/>
      <c r="O54" s="87" t="s">
        <v>285</v>
      </c>
      <c r="P54" s="89">
        <v>43778.4594212963</v>
      </c>
      <c r="Q54" s="87" t="s">
        <v>304</v>
      </c>
      <c r="R54" s="87"/>
      <c r="S54" s="87"/>
      <c r="T54" s="87" t="s">
        <v>327</v>
      </c>
      <c r="U54" s="90" t="s">
        <v>340</v>
      </c>
      <c r="V54" s="90" t="s">
        <v>340</v>
      </c>
      <c r="W54" s="89">
        <v>43778.4594212963</v>
      </c>
      <c r="X54" s="93">
        <v>43778</v>
      </c>
      <c r="Y54" s="95" t="s">
        <v>391</v>
      </c>
      <c r="Z54" s="90" t="s">
        <v>433</v>
      </c>
      <c r="AA54" s="87"/>
      <c r="AB54" s="87"/>
      <c r="AC54" s="95" t="s">
        <v>475</v>
      </c>
      <c r="AD54" s="87"/>
      <c r="AE54" s="87" t="b">
        <v>0</v>
      </c>
      <c r="AF54" s="87">
        <v>4</v>
      </c>
      <c r="AG54" s="95" t="s">
        <v>488</v>
      </c>
      <c r="AH54" s="87" t="b">
        <v>0</v>
      </c>
      <c r="AI54" s="87" t="s">
        <v>489</v>
      </c>
      <c r="AJ54" s="87"/>
      <c r="AK54" s="95" t="s">
        <v>488</v>
      </c>
      <c r="AL54" s="87" t="b">
        <v>0</v>
      </c>
      <c r="AM54" s="87">
        <v>0</v>
      </c>
      <c r="AN54" s="95" t="s">
        <v>488</v>
      </c>
      <c r="AO54" s="87" t="s">
        <v>494</v>
      </c>
      <c r="AP54" s="87" t="b">
        <v>0</v>
      </c>
      <c r="AQ54" s="95" t="s">
        <v>475</v>
      </c>
      <c r="AR54" s="87" t="s">
        <v>211</v>
      </c>
      <c r="AS54" s="87">
        <v>0</v>
      </c>
      <c r="AT54" s="87">
        <v>0</v>
      </c>
      <c r="AU54" s="87" t="s">
        <v>498</v>
      </c>
      <c r="AV54" s="87" t="s">
        <v>501</v>
      </c>
      <c r="AW54" s="87" t="s">
        <v>502</v>
      </c>
      <c r="AX54" s="87" t="s">
        <v>504</v>
      </c>
      <c r="AY54" s="87" t="s">
        <v>508</v>
      </c>
      <c r="AZ54" s="87" t="s">
        <v>504</v>
      </c>
      <c r="BA54" s="87" t="s">
        <v>512</v>
      </c>
      <c r="BB54" s="90" t="s">
        <v>515</v>
      </c>
      <c r="BC54">
        <v>1</v>
      </c>
      <c r="BD54" s="86" t="str">
        <f>REPLACE(INDEX(GroupVertices[Group],MATCH(Edges[[#This Row],[Vertex 1]],GroupVertices[Vertex],0)),1,1,"")</f>
        <v>2</v>
      </c>
      <c r="BE54" s="86" t="str">
        <f>REPLACE(INDEX(GroupVertices[Group],MATCH(Edges[[#This Row],[Vertex 2]],GroupVertices[Vertex],0)),1,1,"")</f>
        <v>1</v>
      </c>
      <c r="BF54" s="51"/>
      <c r="BG54" s="52"/>
      <c r="BH54" s="51"/>
      <c r="BI54" s="52"/>
      <c r="BJ54" s="51"/>
      <c r="BK54" s="52"/>
      <c r="BL54" s="51"/>
      <c r="BM54" s="52"/>
      <c r="BN54" s="51"/>
    </row>
    <row r="55" spans="1:66" ht="30">
      <c r="A55" s="85" t="s">
        <v>269</v>
      </c>
      <c r="B55" s="85" t="s">
        <v>270</v>
      </c>
      <c r="C55" s="53" t="s">
        <v>1290</v>
      </c>
      <c r="D55" s="54">
        <v>10</v>
      </c>
      <c r="E55" s="65" t="s">
        <v>136</v>
      </c>
      <c r="F55" s="55">
        <v>10</v>
      </c>
      <c r="G55" s="53"/>
      <c r="H55" s="57"/>
      <c r="I55" s="56"/>
      <c r="J55" s="56"/>
      <c r="K55" s="36" t="s">
        <v>66</v>
      </c>
      <c r="L55" s="84">
        <v>55</v>
      </c>
      <c r="M55" s="84"/>
      <c r="N55" s="63"/>
      <c r="O55" s="87" t="s">
        <v>285</v>
      </c>
      <c r="P55" s="89">
        <v>43778.4594212963</v>
      </c>
      <c r="Q55" s="87" t="s">
        <v>304</v>
      </c>
      <c r="R55" s="87"/>
      <c r="S55" s="87"/>
      <c r="T55" s="87" t="s">
        <v>327</v>
      </c>
      <c r="U55" s="90" t="s">
        <v>340</v>
      </c>
      <c r="V55" s="90" t="s">
        <v>340</v>
      </c>
      <c r="W55" s="89">
        <v>43778.4594212963</v>
      </c>
      <c r="X55" s="93">
        <v>43778</v>
      </c>
      <c r="Y55" s="95" t="s">
        <v>391</v>
      </c>
      <c r="Z55" s="90" t="s">
        <v>433</v>
      </c>
      <c r="AA55" s="87"/>
      <c r="AB55" s="87"/>
      <c r="AC55" s="95" t="s">
        <v>475</v>
      </c>
      <c r="AD55" s="87"/>
      <c r="AE55" s="87" t="b">
        <v>0</v>
      </c>
      <c r="AF55" s="87">
        <v>4</v>
      </c>
      <c r="AG55" s="95" t="s">
        <v>488</v>
      </c>
      <c r="AH55" s="87" t="b">
        <v>0</v>
      </c>
      <c r="AI55" s="87" t="s">
        <v>489</v>
      </c>
      <c r="AJ55" s="87"/>
      <c r="AK55" s="95" t="s">
        <v>488</v>
      </c>
      <c r="AL55" s="87" t="b">
        <v>0</v>
      </c>
      <c r="AM55" s="87">
        <v>0</v>
      </c>
      <c r="AN55" s="95" t="s">
        <v>488</v>
      </c>
      <c r="AO55" s="87" t="s">
        <v>494</v>
      </c>
      <c r="AP55" s="87" t="b">
        <v>0</v>
      </c>
      <c r="AQ55" s="95" t="s">
        <v>475</v>
      </c>
      <c r="AR55" s="87" t="s">
        <v>211</v>
      </c>
      <c r="AS55" s="87">
        <v>0</v>
      </c>
      <c r="AT55" s="87">
        <v>0</v>
      </c>
      <c r="AU55" s="87" t="s">
        <v>498</v>
      </c>
      <c r="AV55" s="87" t="s">
        <v>501</v>
      </c>
      <c r="AW55" s="87" t="s">
        <v>502</v>
      </c>
      <c r="AX55" s="87" t="s">
        <v>504</v>
      </c>
      <c r="AY55" s="87" t="s">
        <v>508</v>
      </c>
      <c r="AZ55" s="87" t="s">
        <v>504</v>
      </c>
      <c r="BA55" s="87" t="s">
        <v>512</v>
      </c>
      <c r="BB55" s="90" t="s">
        <v>515</v>
      </c>
      <c r="BC55">
        <v>6</v>
      </c>
      <c r="BD55" s="86" t="str">
        <f>REPLACE(INDEX(GroupVertices[Group],MATCH(Edges[[#This Row],[Vertex 1]],GroupVertices[Vertex],0)),1,1,"")</f>
        <v>2</v>
      </c>
      <c r="BE55" s="86" t="str">
        <f>REPLACE(INDEX(GroupVertices[Group],MATCH(Edges[[#This Row],[Vertex 2]],GroupVertices[Vertex],0)),1,1,"")</f>
        <v>1</v>
      </c>
      <c r="BF55" s="51"/>
      <c r="BG55" s="52"/>
      <c r="BH55" s="51"/>
      <c r="BI55" s="52"/>
      <c r="BJ55" s="51"/>
      <c r="BK55" s="52"/>
      <c r="BL55" s="51"/>
      <c r="BM55" s="52"/>
      <c r="BN55" s="51"/>
    </row>
    <row r="56" spans="1:66" ht="15">
      <c r="A56" s="85" t="s">
        <v>269</v>
      </c>
      <c r="B56" s="85" t="s">
        <v>281</v>
      </c>
      <c r="C56" s="53" t="s">
        <v>1290</v>
      </c>
      <c r="D56" s="54">
        <v>10</v>
      </c>
      <c r="E56" s="65" t="s">
        <v>132</v>
      </c>
      <c r="F56" s="55">
        <v>10</v>
      </c>
      <c r="G56" s="53"/>
      <c r="H56" s="57"/>
      <c r="I56" s="56"/>
      <c r="J56" s="56"/>
      <c r="K56" s="36" t="s">
        <v>65</v>
      </c>
      <c r="L56" s="84">
        <v>56</v>
      </c>
      <c r="M56" s="84"/>
      <c r="N56" s="63"/>
      <c r="O56" s="87" t="s">
        <v>285</v>
      </c>
      <c r="P56" s="89">
        <v>43778.4594212963</v>
      </c>
      <c r="Q56" s="87" t="s">
        <v>304</v>
      </c>
      <c r="R56" s="87"/>
      <c r="S56" s="87"/>
      <c r="T56" s="87" t="s">
        <v>327</v>
      </c>
      <c r="U56" s="90" t="s">
        <v>340</v>
      </c>
      <c r="V56" s="90" t="s">
        <v>340</v>
      </c>
      <c r="W56" s="89">
        <v>43778.4594212963</v>
      </c>
      <c r="X56" s="93">
        <v>43778</v>
      </c>
      <c r="Y56" s="95" t="s">
        <v>391</v>
      </c>
      <c r="Z56" s="90" t="s">
        <v>433</v>
      </c>
      <c r="AA56" s="87"/>
      <c r="AB56" s="87"/>
      <c r="AC56" s="95" t="s">
        <v>475</v>
      </c>
      <c r="AD56" s="87"/>
      <c r="AE56" s="87" t="b">
        <v>0</v>
      </c>
      <c r="AF56" s="87">
        <v>4</v>
      </c>
      <c r="AG56" s="95" t="s">
        <v>488</v>
      </c>
      <c r="AH56" s="87" t="b">
        <v>0</v>
      </c>
      <c r="AI56" s="87" t="s">
        <v>489</v>
      </c>
      <c r="AJ56" s="87"/>
      <c r="AK56" s="95" t="s">
        <v>488</v>
      </c>
      <c r="AL56" s="87" t="b">
        <v>0</v>
      </c>
      <c r="AM56" s="87">
        <v>0</v>
      </c>
      <c r="AN56" s="95" t="s">
        <v>488</v>
      </c>
      <c r="AO56" s="87" t="s">
        <v>494</v>
      </c>
      <c r="AP56" s="87" t="b">
        <v>0</v>
      </c>
      <c r="AQ56" s="95" t="s">
        <v>475</v>
      </c>
      <c r="AR56" s="87" t="s">
        <v>211</v>
      </c>
      <c r="AS56" s="87">
        <v>0</v>
      </c>
      <c r="AT56" s="87">
        <v>0</v>
      </c>
      <c r="AU56" s="87" t="s">
        <v>498</v>
      </c>
      <c r="AV56" s="87" t="s">
        <v>501</v>
      </c>
      <c r="AW56" s="87" t="s">
        <v>502</v>
      </c>
      <c r="AX56" s="87" t="s">
        <v>504</v>
      </c>
      <c r="AY56" s="87" t="s">
        <v>508</v>
      </c>
      <c r="AZ56" s="87" t="s">
        <v>504</v>
      </c>
      <c r="BA56" s="87" t="s">
        <v>512</v>
      </c>
      <c r="BB56" s="90" t="s">
        <v>515</v>
      </c>
      <c r="BC56">
        <v>2</v>
      </c>
      <c r="BD56" s="86" t="str">
        <f>REPLACE(INDEX(GroupVertices[Group],MATCH(Edges[[#This Row],[Vertex 1]],GroupVertices[Vertex],0)),1,1,"")</f>
        <v>2</v>
      </c>
      <c r="BE56" s="86" t="str">
        <f>REPLACE(INDEX(GroupVertices[Group],MATCH(Edges[[#This Row],[Vertex 2]],GroupVertices[Vertex],0)),1,1,"")</f>
        <v>2</v>
      </c>
      <c r="BF56" s="51">
        <v>1</v>
      </c>
      <c r="BG56" s="52">
        <v>2.857142857142857</v>
      </c>
      <c r="BH56" s="51">
        <v>0</v>
      </c>
      <c r="BI56" s="52">
        <v>0</v>
      </c>
      <c r="BJ56" s="51">
        <v>0</v>
      </c>
      <c r="BK56" s="52">
        <v>0</v>
      </c>
      <c r="BL56" s="51">
        <v>34</v>
      </c>
      <c r="BM56" s="52">
        <v>97.14285714285714</v>
      </c>
      <c r="BN56" s="51">
        <v>35</v>
      </c>
    </row>
    <row r="57" spans="1:66" ht="30">
      <c r="A57" s="85" t="s">
        <v>269</v>
      </c>
      <c r="B57" s="85" t="s">
        <v>270</v>
      </c>
      <c r="C57" s="53" t="s">
        <v>1290</v>
      </c>
      <c r="D57" s="54">
        <v>10</v>
      </c>
      <c r="E57" s="65" t="s">
        <v>136</v>
      </c>
      <c r="F57" s="55">
        <v>10</v>
      </c>
      <c r="G57" s="53"/>
      <c r="H57" s="57"/>
      <c r="I57" s="56"/>
      <c r="J57" s="56"/>
      <c r="K57" s="36" t="s">
        <v>66</v>
      </c>
      <c r="L57" s="84">
        <v>57</v>
      </c>
      <c r="M57" s="84"/>
      <c r="N57" s="63"/>
      <c r="O57" s="87" t="s">
        <v>285</v>
      </c>
      <c r="P57" s="89">
        <v>43779.41583333333</v>
      </c>
      <c r="Q57" s="87" t="s">
        <v>303</v>
      </c>
      <c r="R57" s="87"/>
      <c r="S57" s="87"/>
      <c r="T57" s="87" t="s">
        <v>326</v>
      </c>
      <c r="U57" s="87"/>
      <c r="V57" s="90" t="s">
        <v>359</v>
      </c>
      <c r="W57" s="89">
        <v>43779.41583333333</v>
      </c>
      <c r="X57" s="93">
        <v>43779</v>
      </c>
      <c r="Y57" s="95" t="s">
        <v>388</v>
      </c>
      <c r="Z57" s="90" t="s">
        <v>430</v>
      </c>
      <c r="AA57" s="87"/>
      <c r="AB57" s="87"/>
      <c r="AC57" s="95" t="s">
        <v>472</v>
      </c>
      <c r="AD57" s="87"/>
      <c r="AE57" s="87" t="b">
        <v>0</v>
      </c>
      <c r="AF57" s="87">
        <v>0</v>
      </c>
      <c r="AG57" s="95" t="s">
        <v>488</v>
      </c>
      <c r="AH57" s="87" t="b">
        <v>0</v>
      </c>
      <c r="AI57" s="87" t="s">
        <v>489</v>
      </c>
      <c r="AJ57" s="87"/>
      <c r="AK57" s="95" t="s">
        <v>488</v>
      </c>
      <c r="AL57" s="87" t="b">
        <v>0</v>
      </c>
      <c r="AM57" s="87">
        <v>3</v>
      </c>
      <c r="AN57" s="95" t="s">
        <v>470</v>
      </c>
      <c r="AO57" s="87" t="s">
        <v>494</v>
      </c>
      <c r="AP57" s="87" t="b">
        <v>0</v>
      </c>
      <c r="AQ57" s="95" t="s">
        <v>470</v>
      </c>
      <c r="AR57" s="87" t="s">
        <v>211</v>
      </c>
      <c r="AS57" s="87">
        <v>0</v>
      </c>
      <c r="AT57" s="87">
        <v>0</v>
      </c>
      <c r="AU57" s="87"/>
      <c r="AV57" s="87"/>
      <c r="AW57" s="87"/>
      <c r="AX57" s="87"/>
      <c r="AY57" s="87"/>
      <c r="AZ57" s="87"/>
      <c r="BA57" s="87"/>
      <c r="BB57" s="87"/>
      <c r="BC57">
        <v>6</v>
      </c>
      <c r="BD57" s="86" t="str">
        <f>REPLACE(INDEX(GroupVertices[Group],MATCH(Edges[[#This Row],[Vertex 1]],GroupVertices[Vertex],0)),1,1,"")</f>
        <v>2</v>
      </c>
      <c r="BE57" s="86" t="str">
        <f>REPLACE(INDEX(GroupVertices[Group],MATCH(Edges[[#This Row],[Vertex 2]],GroupVertices[Vertex],0)),1,1,"")</f>
        <v>1</v>
      </c>
      <c r="BF57" s="51"/>
      <c r="BG57" s="52"/>
      <c r="BH57" s="51"/>
      <c r="BI57" s="52"/>
      <c r="BJ57" s="51"/>
      <c r="BK57" s="52"/>
      <c r="BL57" s="51"/>
      <c r="BM57" s="52"/>
      <c r="BN57" s="51"/>
    </row>
    <row r="58" spans="1:66" ht="15">
      <c r="A58" s="85" t="s">
        <v>269</v>
      </c>
      <c r="B58" s="85" t="s">
        <v>281</v>
      </c>
      <c r="C58" s="53" t="s">
        <v>1290</v>
      </c>
      <c r="D58" s="54">
        <v>10</v>
      </c>
      <c r="E58" s="65" t="s">
        <v>132</v>
      </c>
      <c r="F58" s="55">
        <v>10</v>
      </c>
      <c r="G58" s="53"/>
      <c r="H58" s="57"/>
      <c r="I58" s="56"/>
      <c r="J58" s="56"/>
      <c r="K58" s="36" t="s">
        <v>65</v>
      </c>
      <c r="L58" s="84">
        <v>58</v>
      </c>
      <c r="M58" s="84"/>
      <c r="N58" s="63"/>
      <c r="O58" s="87" t="s">
        <v>285</v>
      </c>
      <c r="P58" s="89">
        <v>43779.41583333333</v>
      </c>
      <c r="Q58" s="87" t="s">
        <v>303</v>
      </c>
      <c r="R58" s="87"/>
      <c r="S58" s="87"/>
      <c r="T58" s="87" t="s">
        <v>326</v>
      </c>
      <c r="U58" s="87"/>
      <c r="V58" s="90" t="s">
        <v>359</v>
      </c>
      <c r="W58" s="89">
        <v>43779.41583333333</v>
      </c>
      <c r="X58" s="93">
        <v>43779</v>
      </c>
      <c r="Y58" s="95" t="s">
        <v>388</v>
      </c>
      <c r="Z58" s="90" t="s">
        <v>430</v>
      </c>
      <c r="AA58" s="87"/>
      <c r="AB58" s="87"/>
      <c r="AC58" s="95" t="s">
        <v>472</v>
      </c>
      <c r="AD58" s="87"/>
      <c r="AE58" s="87" t="b">
        <v>0</v>
      </c>
      <c r="AF58" s="87">
        <v>0</v>
      </c>
      <c r="AG58" s="95" t="s">
        <v>488</v>
      </c>
      <c r="AH58" s="87" t="b">
        <v>0</v>
      </c>
      <c r="AI58" s="87" t="s">
        <v>489</v>
      </c>
      <c r="AJ58" s="87"/>
      <c r="AK58" s="95" t="s">
        <v>488</v>
      </c>
      <c r="AL58" s="87" t="b">
        <v>0</v>
      </c>
      <c r="AM58" s="87">
        <v>3</v>
      </c>
      <c r="AN58" s="95" t="s">
        <v>470</v>
      </c>
      <c r="AO58" s="87" t="s">
        <v>494</v>
      </c>
      <c r="AP58" s="87" t="b">
        <v>0</v>
      </c>
      <c r="AQ58" s="95" t="s">
        <v>470</v>
      </c>
      <c r="AR58" s="87" t="s">
        <v>211</v>
      </c>
      <c r="AS58" s="87">
        <v>0</v>
      </c>
      <c r="AT58" s="87">
        <v>0</v>
      </c>
      <c r="AU58" s="87"/>
      <c r="AV58" s="87"/>
      <c r="AW58" s="87"/>
      <c r="AX58" s="87"/>
      <c r="AY58" s="87"/>
      <c r="AZ58" s="87"/>
      <c r="BA58" s="87"/>
      <c r="BB58" s="87"/>
      <c r="BC58">
        <v>2</v>
      </c>
      <c r="BD58" s="86" t="str">
        <f>REPLACE(INDEX(GroupVertices[Group],MATCH(Edges[[#This Row],[Vertex 1]],GroupVertices[Vertex],0)),1,1,"")</f>
        <v>2</v>
      </c>
      <c r="BE58" s="86" t="str">
        <f>REPLACE(INDEX(GroupVertices[Group],MATCH(Edges[[#This Row],[Vertex 2]],GroupVertices[Vertex],0)),1,1,"")</f>
        <v>2</v>
      </c>
      <c r="BF58" s="51"/>
      <c r="BG58" s="52"/>
      <c r="BH58" s="51"/>
      <c r="BI58" s="52"/>
      <c r="BJ58" s="51"/>
      <c r="BK58" s="52"/>
      <c r="BL58" s="51"/>
      <c r="BM58" s="52"/>
      <c r="BN58" s="51"/>
    </row>
    <row r="59" spans="1:66" ht="45">
      <c r="A59" s="85" t="s">
        <v>269</v>
      </c>
      <c r="B59" s="85" t="s">
        <v>268</v>
      </c>
      <c r="C59" s="53" t="s">
        <v>1289</v>
      </c>
      <c r="D59" s="54">
        <v>3</v>
      </c>
      <c r="E59" s="65" t="s">
        <v>132</v>
      </c>
      <c r="F59" s="55">
        <v>30</v>
      </c>
      <c r="G59" s="53"/>
      <c r="H59" s="57"/>
      <c r="I59" s="56"/>
      <c r="J59" s="56"/>
      <c r="K59" s="36" t="s">
        <v>66</v>
      </c>
      <c r="L59" s="84">
        <v>59</v>
      </c>
      <c r="M59" s="84"/>
      <c r="N59" s="63"/>
      <c r="O59" s="87" t="s">
        <v>285</v>
      </c>
      <c r="P59" s="89">
        <v>43779.41583333333</v>
      </c>
      <c r="Q59" s="87" t="s">
        <v>303</v>
      </c>
      <c r="R59" s="87"/>
      <c r="S59" s="87"/>
      <c r="T59" s="87" t="s">
        <v>326</v>
      </c>
      <c r="U59" s="87"/>
      <c r="V59" s="90" t="s">
        <v>359</v>
      </c>
      <c r="W59" s="89">
        <v>43779.41583333333</v>
      </c>
      <c r="X59" s="93">
        <v>43779</v>
      </c>
      <c r="Y59" s="95" t="s">
        <v>388</v>
      </c>
      <c r="Z59" s="90" t="s">
        <v>430</v>
      </c>
      <c r="AA59" s="87"/>
      <c r="AB59" s="87"/>
      <c r="AC59" s="95" t="s">
        <v>472</v>
      </c>
      <c r="AD59" s="87"/>
      <c r="AE59" s="87" t="b">
        <v>0</v>
      </c>
      <c r="AF59" s="87">
        <v>0</v>
      </c>
      <c r="AG59" s="95" t="s">
        <v>488</v>
      </c>
      <c r="AH59" s="87" t="b">
        <v>0</v>
      </c>
      <c r="AI59" s="87" t="s">
        <v>489</v>
      </c>
      <c r="AJ59" s="87"/>
      <c r="AK59" s="95" t="s">
        <v>488</v>
      </c>
      <c r="AL59" s="87" t="b">
        <v>0</v>
      </c>
      <c r="AM59" s="87">
        <v>3</v>
      </c>
      <c r="AN59" s="95" t="s">
        <v>470</v>
      </c>
      <c r="AO59" s="87" t="s">
        <v>494</v>
      </c>
      <c r="AP59" s="87" t="b">
        <v>0</v>
      </c>
      <c r="AQ59" s="95" t="s">
        <v>470</v>
      </c>
      <c r="AR59" s="87" t="s">
        <v>211</v>
      </c>
      <c r="AS59" s="87">
        <v>0</v>
      </c>
      <c r="AT59" s="87">
        <v>0</v>
      </c>
      <c r="AU59" s="87"/>
      <c r="AV59" s="87"/>
      <c r="AW59" s="87"/>
      <c r="AX59" s="87"/>
      <c r="AY59" s="87"/>
      <c r="AZ59" s="87"/>
      <c r="BA59" s="87"/>
      <c r="BB59" s="87"/>
      <c r="BC59">
        <v>1</v>
      </c>
      <c r="BD59" s="86" t="str">
        <f>REPLACE(INDEX(GroupVertices[Group],MATCH(Edges[[#This Row],[Vertex 1]],GroupVertices[Vertex],0)),1,1,"")</f>
        <v>2</v>
      </c>
      <c r="BE59" s="86" t="str">
        <f>REPLACE(INDEX(GroupVertices[Group],MATCH(Edges[[#This Row],[Vertex 2]],GroupVertices[Vertex],0)),1,1,"")</f>
        <v>2</v>
      </c>
      <c r="BF59" s="51"/>
      <c r="BG59" s="52"/>
      <c r="BH59" s="51"/>
      <c r="BI59" s="52"/>
      <c r="BJ59" s="51"/>
      <c r="BK59" s="52"/>
      <c r="BL59" s="51"/>
      <c r="BM59" s="52"/>
      <c r="BN59" s="51"/>
    </row>
    <row r="60" spans="1:66" ht="45">
      <c r="A60" s="85" t="s">
        <v>269</v>
      </c>
      <c r="B60" s="85" t="s">
        <v>282</v>
      </c>
      <c r="C60" s="53" t="s">
        <v>1289</v>
      </c>
      <c r="D60" s="54">
        <v>3</v>
      </c>
      <c r="E60" s="65" t="s">
        <v>132</v>
      </c>
      <c r="F60" s="55">
        <v>30</v>
      </c>
      <c r="G60" s="53"/>
      <c r="H60" s="57"/>
      <c r="I60" s="56"/>
      <c r="J60" s="56"/>
      <c r="K60" s="36" t="s">
        <v>65</v>
      </c>
      <c r="L60" s="84">
        <v>60</v>
      </c>
      <c r="M60" s="84"/>
      <c r="N60" s="63"/>
      <c r="O60" s="87" t="s">
        <v>285</v>
      </c>
      <c r="P60" s="89">
        <v>43779.41583333333</v>
      </c>
      <c r="Q60" s="87" t="s">
        <v>303</v>
      </c>
      <c r="R60" s="87"/>
      <c r="S60" s="87"/>
      <c r="T60" s="87" t="s">
        <v>326</v>
      </c>
      <c r="U60" s="87"/>
      <c r="V60" s="90" t="s">
        <v>359</v>
      </c>
      <c r="W60" s="89">
        <v>43779.41583333333</v>
      </c>
      <c r="X60" s="93">
        <v>43779</v>
      </c>
      <c r="Y60" s="95" t="s">
        <v>388</v>
      </c>
      <c r="Z60" s="90" t="s">
        <v>430</v>
      </c>
      <c r="AA60" s="87"/>
      <c r="AB60" s="87"/>
      <c r="AC60" s="95" t="s">
        <v>472</v>
      </c>
      <c r="AD60" s="87"/>
      <c r="AE60" s="87" t="b">
        <v>0</v>
      </c>
      <c r="AF60" s="87">
        <v>0</v>
      </c>
      <c r="AG60" s="95" t="s">
        <v>488</v>
      </c>
      <c r="AH60" s="87" t="b">
        <v>0</v>
      </c>
      <c r="AI60" s="87" t="s">
        <v>489</v>
      </c>
      <c r="AJ60" s="87"/>
      <c r="AK60" s="95" t="s">
        <v>488</v>
      </c>
      <c r="AL60" s="87" t="b">
        <v>0</v>
      </c>
      <c r="AM60" s="87">
        <v>3</v>
      </c>
      <c r="AN60" s="95" t="s">
        <v>470</v>
      </c>
      <c r="AO60" s="87" t="s">
        <v>494</v>
      </c>
      <c r="AP60" s="87" t="b">
        <v>0</v>
      </c>
      <c r="AQ60" s="95" t="s">
        <v>470</v>
      </c>
      <c r="AR60" s="87" t="s">
        <v>211</v>
      </c>
      <c r="AS60" s="87">
        <v>0</v>
      </c>
      <c r="AT60" s="87">
        <v>0</v>
      </c>
      <c r="AU60" s="87"/>
      <c r="AV60" s="87"/>
      <c r="AW60" s="87"/>
      <c r="AX60" s="87"/>
      <c r="AY60" s="87"/>
      <c r="AZ60" s="87"/>
      <c r="BA60" s="87"/>
      <c r="BB60" s="87"/>
      <c r="BC60">
        <v>1</v>
      </c>
      <c r="BD60" s="86" t="str">
        <f>REPLACE(INDEX(GroupVertices[Group],MATCH(Edges[[#This Row],[Vertex 1]],GroupVertices[Vertex],0)),1,1,"")</f>
        <v>2</v>
      </c>
      <c r="BE60" s="86" t="str">
        <f>REPLACE(INDEX(GroupVertices[Group],MATCH(Edges[[#This Row],[Vertex 2]],GroupVertices[Vertex],0)),1,1,"")</f>
        <v>2</v>
      </c>
      <c r="BF60" s="51">
        <v>1</v>
      </c>
      <c r="BG60" s="52">
        <v>4.166666666666667</v>
      </c>
      <c r="BH60" s="51">
        <v>0</v>
      </c>
      <c r="BI60" s="52">
        <v>0</v>
      </c>
      <c r="BJ60" s="51">
        <v>0</v>
      </c>
      <c r="BK60" s="52">
        <v>0</v>
      </c>
      <c r="BL60" s="51">
        <v>23</v>
      </c>
      <c r="BM60" s="52">
        <v>95.83333333333333</v>
      </c>
      <c r="BN60" s="51">
        <v>24</v>
      </c>
    </row>
    <row r="61" spans="1:66" ht="30">
      <c r="A61" s="85" t="s">
        <v>269</v>
      </c>
      <c r="B61" s="85" t="s">
        <v>270</v>
      </c>
      <c r="C61" s="53" t="s">
        <v>1290</v>
      </c>
      <c r="D61" s="54">
        <v>10</v>
      </c>
      <c r="E61" s="65" t="s">
        <v>136</v>
      </c>
      <c r="F61" s="55">
        <v>10</v>
      </c>
      <c r="G61" s="53"/>
      <c r="H61" s="57"/>
      <c r="I61" s="56"/>
      <c r="J61" s="56"/>
      <c r="K61" s="36" t="s">
        <v>66</v>
      </c>
      <c r="L61" s="84">
        <v>61</v>
      </c>
      <c r="M61" s="84"/>
      <c r="N61" s="63"/>
      <c r="O61" s="87" t="s">
        <v>284</v>
      </c>
      <c r="P61" s="89">
        <v>43779.42491898148</v>
      </c>
      <c r="Q61" s="87" t="s">
        <v>305</v>
      </c>
      <c r="R61" s="87"/>
      <c r="S61" s="87"/>
      <c r="T61" s="87" t="s">
        <v>328</v>
      </c>
      <c r="U61" s="87"/>
      <c r="V61" s="90" t="s">
        <v>359</v>
      </c>
      <c r="W61" s="89">
        <v>43779.42491898148</v>
      </c>
      <c r="X61" s="93">
        <v>43779</v>
      </c>
      <c r="Y61" s="95" t="s">
        <v>392</v>
      </c>
      <c r="Z61" s="90" t="s">
        <v>434</v>
      </c>
      <c r="AA61" s="87"/>
      <c r="AB61" s="87"/>
      <c r="AC61" s="95" t="s">
        <v>476</v>
      </c>
      <c r="AD61" s="87"/>
      <c r="AE61" s="87" t="b">
        <v>0</v>
      </c>
      <c r="AF61" s="87">
        <v>0</v>
      </c>
      <c r="AG61" s="95" t="s">
        <v>488</v>
      </c>
      <c r="AH61" s="87" t="b">
        <v>1</v>
      </c>
      <c r="AI61" s="87" t="s">
        <v>489</v>
      </c>
      <c r="AJ61" s="87"/>
      <c r="AK61" s="95" t="s">
        <v>493</v>
      </c>
      <c r="AL61" s="87" t="b">
        <v>0</v>
      </c>
      <c r="AM61" s="87">
        <v>1</v>
      </c>
      <c r="AN61" s="95" t="s">
        <v>485</v>
      </c>
      <c r="AO61" s="87" t="s">
        <v>494</v>
      </c>
      <c r="AP61" s="87" t="b">
        <v>0</v>
      </c>
      <c r="AQ61" s="95" t="s">
        <v>485</v>
      </c>
      <c r="AR61" s="87" t="s">
        <v>211</v>
      </c>
      <c r="AS61" s="87">
        <v>0</v>
      </c>
      <c r="AT61" s="87">
        <v>0</v>
      </c>
      <c r="AU61" s="87"/>
      <c r="AV61" s="87"/>
      <c r="AW61" s="87"/>
      <c r="AX61" s="87"/>
      <c r="AY61" s="87"/>
      <c r="AZ61" s="87"/>
      <c r="BA61" s="87"/>
      <c r="BB61" s="87"/>
      <c r="BC61">
        <v>6</v>
      </c>
      <c r="BD61" s="86" t="str">
        <f>REPLACE(INDEX(GroupVertices[Group],MATCH(Edges[[#This Row],[Vertex 1]],GroupVertices[Vertex],0)),1,1,"")</f>
        <v>2</v>
      </c>
      <c r="BE61" s="86" t="str">
        <f>REPLACE(INDEX(GroupVertices[Group],MATCH(Edges[[#This Row],[Vertex 2]],GroupVertices[Vertex],0)),1,1,"")</f>
        <v>1</v>
      </c>
      <c r="BF61" s="51">
        <v>2</v>
      </c>
      <c r="BG61" s="52">
        <v>4.761904761904762</v>
      </c>
      <c r="BH61" s="51">
        <v>0</v>
      </c>
      <c r="BI61" s="52">
        <v>0</v>
      </c>
      <c r="BJ61" s="51">
        <v>0</v>
      </c>
      <c r="BK61" s="52">
        <v>0</v>
      </c>
      <c r="BL61" s="51">
        <v>40</v>
      </c>
      <c r="BM61" s="52">
        <v>95.23809523809524</v>
      </c>
      <c r="BN61" s="51">
        <v>42</v>
      </c>
    </row>
    <row r="62" spans="1:66" ht="30">
      <c r="A62" s="85" t="s">
        <v>269</v>
      </c>
      <c r="B62" s="85" t="s">
        <v>270</v>
      </c>
      <c r="C62" s="53" t="s">
        <v>1290</v>
      </c>
      <c r="D62" s="54">
        <v>10</v>
      </c>
      <c r="E62" s="65" t="s">
        <v>136</v>
      </c>
      <c r="F62" s="55">
        <v>10</v>
      </c>
      <c r="G62" s="53"/>
      <c r="H62" s="57"/>
      <c r="I62" s="56"/>
      <c r="J62" s="56"/>
      <c r="K62" s="36" t="s">
        <v>66</v>
      </c>
      <c r="L62" s="84">
        <v>62</v>
      </c>
      <c r="M62" s="84"/>
      <c r="N62" s="63"/>
      <c r="O62" s="87" t="s">
        <v>284</v>
      </c>
      <c r="P62" s="89">
        <v>43779.64960648148</v>
      </c>
      <c r="Q62" s="87" t="s">
        <v>287</v>
      </c>
      <c r="R62" s="87"/>
      <c r="S62" s="87"/>
      <c r="T62" s="87"/>
      <c r="U62" s="87"/>
      <c r="V62" s="90" t="s">
        <v>359</v>
      </c>
      <c r="W62" s="89">
        <v>43779.64960648148</v>
      </c>
      <c r="X62" s="93">
        <v>43779</v>
      </c>
      <c r="Y62" s="95" t="s">
        <v>393</v>
      </c>
      <c r="Z62" s="90" t="s">
        <v>435</v>
      </c>
      <c r="AA62" s="87"/>
      <c r="AB62" s="87"/>
      <c r="AC62" s="95" t="s">
        <v>477</v>
      </c>
      <c r="AD62" s="87"/>
      <c r="AE62" s="87" t="b">
        <v>0</v>
      </c>
      <c r="AF62" s="87">
        <v>0</v>
      </c>
      <c r="AG62" s="95" t="s">
        <v>488</v>
      </c>
      <c r="AH62" s="87" t="b">
        <v>0</v>
      </c>
      <c r="AI62" s="87" t="s">
        <v>489</v>
      </c>
      <c r="AJ62" s="87"/>
      <c r="AK62" s="95" t="s">
        <v>488</v>
      </c>
      <c r="AL62" s="87" t="b">
        <v>0</v>
      </c>
      <c r="AM62" s="87">
        <v>3</v>
      </c>
      <c r="AN62" s="95" t="s">
        <v>486</v>
      </c>
      <c r="AO62" s="87" t="s">
        <v>494</v>
      </c>
      <c r="AP62" s="87" t="b">
        <v>0</v>
      </c>
      <c r="AQ62" s="95" t="s">
        <v>486</v>
      </c>
      <c r="AR62" s="87" t="s">
        <v>211</v>
      </c>
      <c r="AS62" s="87">
        <v>0</v>
      </c>
      <c r="AT62" s="87">
        <v>0</v>
      </c>
      <c r="AU62" s="87"/>
      <c r="AV62" s="87"/>
      <c r="AW62" s="87"/>
      <c r="AX62" s="87"/>
      <c r="AY62" s="87"/>
      <c r="AZ62" s="87"/>
      <c r="BA62" s="87"/>
      <c r="BB62" s="87"/>
      <c r="BC62">
        <v>6</v>
      </c>
      <c r="BD62" s="86" t="str">
        <f>REPLACE(INDEX(GroupVertices[Group],MATCH(Edges[[#This Row],[Vertex 1]],GroupVertices[Vertex],0)),1,1,"")</f>
        <v>2</v>
      </c>
      <c r="BE62" s="86" t="str">
        <f>REPLACE(INDEX(GroupVertices[Group],MATCH(Edges[[#This Row],[Vertex 2]],GroupVertices[Vertex],0)),1,1,"")</f>
        <v>1</v>
      </c>
      <c r="BF62" s="51">
        <v>3</v>
      </c>
      <c r="BG62" s="52">
        <v>7.894736842105263</v>
      </c>
      <c r="BH62" s="51">
        <v>0</v>
      </c>
      <c r="BI62" s="52">
        <v>0</v>
      </c>
      <c r="BJ62" s="51">
        <v>0</v>
      </c>
      <c r="BK62" s="52">
        <v>0</v>
      </c>
      <c r="BL62" s="51">
        <v>35</v>
      </c>
      <c r="BM62" s="52">
        <v>92.10526315789474</v>
      </c>
      <c r="BN62" s="51">
        <v>38</v>
      </c>
    </row>
    <row r="63" spans="1:66" ht="30">
      <c r="A63" s="85" t="s">
        <v>269</v>
      </c>
      <c r="B63" s="85" t="s">
        <v>270</v>
      </c>
      <c r="C63" s="53" t="s">
        <v>1290</v>
      </c>
      <c r="D63" s="54">
        <v>10</v>
      </c>
      <c r="E63" s="65" t="s">
        <v>136</v>
      </c>
      <c r="F63" s="55">
        <v>10</v>
      </c>
      <c r="G63" s="53"/>
      <c r="H63" s="57"/>
      <c r="I63" s="56"/>
      <c r="J63" s="56"/>
      <c r="K63" s="36" t="s">
        <v>66</v>
      </c>
      <c r="L63" s="84">
        <v>63</v>
      </c>
      <c r="M63" s="84"/>
      <c r="N63" s="63"/>
      <c r="O63" s="87" t="s">
        <v>284</v>
      </c>
      <c r="P63" s="89">
        <v>43779.76831018519</v>
      </c>
      <c r="Q63" s="87" t="s">
        <v>306</v>
      </c>
      <c r="R63" s="87"/>
      <c r="S63" s="87"/>
      <c r="T63" s="87"/>
      <c r="U63" s="87"/>
      <c r="V63" s="90" t="s">
        <v>359</v>
      </c>
      <c r="W63" s="89">
        <v>43779.76831018519</v>
      </c>
      <c r="X63" s="93">
        <v>43779</v>
      </c>
      <c r="Y63" s="95" t="s">
        <v>394</v>
      </c>
      <c r="Z63" s="90" t="s">
        <v>436</v>
      </c>
      <c r="AA63" s="87"/>
      <c r="AB63" s="87"/>
      <c r="AC63" s="95" t="s">
        <v>478</v>
      </c>
      <c r="AD63" s="87"/>
      <c r="AE63" s="87" t="b">
        <v>0</v>
      </c>
      <c r="AF63" s="87">
        <v>0</v>
      </c>
      <c r="AG63" s="95" t="s">
        <v>488</v>
      </c>
      <c r="AH63" s="87" t="b">
        <v>0</v>
      </c>
      <c r="AI63" s="87" t="s">
        <v>489</v>
      </c>
      <c r="AJ63" s="87"/>
      <c r="AK63" s="95" t="s">
        <v>488</v>
      </c>
      <c r="AL63" s="87" t="b">
        <v>0</v>
      </c>
      <c r="AM63" s="87">
        <v>1</v>
      </c>
      <c r="AN63" s="95" t="s">
        <v>487</v>
      </c>
      <c r="AO63" s="87" t="s">
        <v>494</v>
      </c>
      <c r="AP63" s="87" t="b">
        <v>0</v>
      </c>
      <c r="AQ63" s="95" t="s">
        <v>487</v>
      </c>
      <c r="AR63" s="87" t="s">
        <v>211</v>
      </c>
      <c r="AS63" s="87">
        <v>0</v>
      </c>
      <c r="AT63" s="87">
        <v>0</v>
      </c>
      <c r="AU63" s="87"/>
      <c r="AV63" s="87"/>
      <c r="AW63" s="87"/>
      <c r="AX63" s="87"/>
      <c r="AY63" s="87"/>
      <c r="AZ63" s="87"/>
      <c r="BA63" s="87"/>
      <c r="BB63" s="87"/>
      <c r="BC63">
        <v>6</v>
      </c>
      <c r="BD63" s="86" t="str">
        <f>REPLACE(INDEX(GroupVertices[Group],MATCH(Edges[[#This Row],[Vertex 1]],GroupVertices[Vertex],0)),1,1,"")</f>
        <v>2</v>
      </c>
      <c r="BE63" s="86" t="str">
        <f>REPLACE(INDEX(GroupVertices[Group],MATCH(Edges[[#This Row],[Vertex 2]],GroupVertices[Vertex],0)),1,1,"")</f>
        <v>1</v>
      </c>
      <c r="BF63" s="51">
        <v>3</v>
      </c>
      <c r="BG63" s="52">
        <v>7.142857142857143</v>
      </c>
      <c r="BH63" s="51">
        <v>1</v>
      </c>
      <c r="BI63" s="52">
        <v>2.380952380952381</v>
      </c>
      <c r="BJ63" s="51">
        <v>0</v>
      </c>
      <c r="BK63" s="52">
        <v>0</v>
      </c>
      <c r="BL63" s="51">
        <v>38</v>
      </c>
      <c r="BM63" s="52">
        <v>90.47619047619048</v>
      </c>
      <c r="BN63" s="51">
        <v>42</v>
      </c>
    </row>
    <row r="64" spans="1:66" ht="45">
      <c r="A64" s="85" t="s">
        <v>270</v>
      </c>
      <c r="B64" s="85" t="s">
        <v>269</v>
      </c>
      <c r="C64" s="53" t="s">
        <v>1289</v>
      </c>
      <c r="D64" s="54">
        <v>3</v>
      </c>
      <c r="E64" s="65" t="s">
        <v>132</v>
      </c>
      <c r="F64" s="55">
        <v>30</v>
      </c>
      <c r="G64" s="53"/>
      <c r="H64" s="57"/>
      <c r="I64" s="56"/>
      <c r="J64" s="56"/>
      <c r="K64" s="36" t="s">
        <v>66</v>
      </c>
      <c r="L64" s="84">
        <v>64</v>
      </c>
      <c r="M64" s="84"/>
      <c r="N64" s="63"/>
      <c r="O64" s="87" t="s">
        <v>285</v>
      </c>
      <c r="P64" s="89">
        <v>43779.377534722225</v>
      </c>
      <c r="Q64" s="87" t="s">
        <v>303</v>
      </c>
      <c r="R64" s="87"/>
      <c r="S64" s="87"/>
      <c r="T64" s="87" t="s">
        <v>326</v>
      </c>
      <c r="U64" s="87"/>
      <c r="V64" s="90" t="s">
        <v>360</v>
      </c>
      <c r="W64" s="89">
        <v>43779.377534722225</v>
      </c>
      <c r="X64" s="93">
        <v>43779</v>
      </c>
      <c r="Y64" s="95" t="s">
        <v>389</v>
      </c>
      <c r="Z64" s="90" t="s">
        <v>431</v>
      </c>
      <c r="AA64" s="87"/>
      <c r="AB64" s="87"/>
      <c r="AC64" s="95" t="s">
        <v>473</v>
      </c>
      <c r="AD64" s="87"/>
      <c r="AE64" s="87" t="b">
        <v>0</v>
      </c>
      <c r="AF64" s="87">
        <v>0</v>
      </c>
      <c r="AG64" s="95" t="s">
        <v>488</v>
      </c>
      <c r="AH64" s="87" t="b">
        <v>0</v>
      </c>
      <c r="AI64" s="87" t="s">
        <v>489</v>
      </c>
      <c r="AJ64" s="87"/>
      <c r="AK64" s="95" t="s">
        <v>488</v>
      </c>
      <c r="AL64" s="87" t="b">
        <v>0</v>
      </c>
      <c r="AM64" s="87">
        <v>3</v>
      </c>
      <c r="AN64" s="95" t="s">
        <v>470</v>
      </c>
      <c r="AO64" s="87" t="s">
        <v>494</v>
      </c>
      <c r="AP64" s="87" t="b">
        <v>0</v>
      </c>
      <c r="AQ64" s="95" t="s">
        <v>470</v>
      </c>
      <c r="AR64" s="87" t="s">
        <v>211</v>
      </c>
      <c r="AS64" s="87">
        <v>0</v>
      </c>
      <c r="AT64" s="87">
        <v>0</v>
      </c>
      <c r="AU64" s="87"/>
      <c r="AV64" s="87"/>
      <c r="AW64" s="87"/>
      <c r="AX64" s="87"/>
      <c r="AY64" s="87"/>
      <c r="AZ64" s="87"/>
      <c r="BA64" s="87"/>
      <c r="BB64" s="87"/>
      <c r="BC64">
        <v>1</v>
      </c>
      <c r="BD64" s="86" t="str">
        <f>REPLACE(INDEX(GroupVertices[Group],MATCH(Edges[[#This Row],[Vertex 1]],GroupVertices[Vertex],0)),1,1,"")</f>
        <v>1</v>
      </c>
      <c r="BE64" s="86" t="str">
        <f>REPLACE(INDEX(GroupVertices[Group],MATCH(Edges[[#This Row],[Vertex 2]],GroupVertices[Vertex],0)),1,1,"")</f>
        <v>2</v>
      </c>
      <c r="BF64" s="51"/>
      <c r="BG64" s="52"/>
      <c r="BH64" s="51"/>
      <c r="BI64" s="52"/>
      <c r="BJ64" s="51"/>
      <c r="BK64" s="52"/>
      <c r="BL64" s="51"/>
      <c r="BM64" s="52"/>
      <c r="BN64" s="51"/>
    </row>
    <row r="65" spans="1:66" ht="45">
      <c r="A65" s="85" t="s">
        <v>268</v>
      </c>
      <c r="B65" s="85" t="s">
        <v>281</v>
      </c>
      <c r="C65" s="53" t="s">
        <v>1289</v>
      </c>
      <c r="D65" s="54">
        <v>3</v>
      </c>
      <c r="E65" s="65" t="s">
        <v>132</v>
      </c>
      <c r="F65" s="55">
        <v>30</v>
      </c>
      <c r="G65" s="53"/>
      <c r="H65" s="57"/>
      <c r="I65" s="56"/>
      <c r="J65" s="56"/>
      <c r="K65" s="36" t="s">
        <v>65</v>
      </c>
      <c r="L65" s="84">
        <v>65</v>
      </c>
      <c r="M65" s="84"/>
      <c r="N65" s="63"/>
      <c r="O65" s="87" t="s">
        <v>285</v>
      </c>
      <c r="P65" s="89">
        <v>43779.4137962963</v>
      </c>
      <c r="Q65" s="87" t="s">
        <v>303</v>
      </c>
      <c r="R65" s="87"/>
      <c r="S65" s="87"/>
      <c r="T65" s="87" t="s">
        <v>326</v>
      </c>
      <c r="U65" s="87"/>
      <c r="V65" s="90" t="s">
        <v>358</v>
      </c>
      <c r="W65" s="89">
        <v>43779.4137962963</v>
      </c>
      <c r="X65" s="93">
        <v>43779</v>
      </c>
      <c r="Y65" s="95" t="s">
        <v>387</v>
      </c>
      <c r="Z65" s="90" t="s">
        <v>429</v>
      </c>
      <c r="AA65" s="87"/>
      <c r="AB65" s="87"/>
      <c r="AC65" s="95" t="s">
        <v>471</v>
      </c>
      <c r="AD65" s="87"/>
      <c r="AE65" s="87" t="b">
        <v>0</v>
      </c>
      <c r="AF65" s="87">
        <v>0</v>
      </c>
      <c r="AG65" s="95" t="s">
        <v>488</v>
      </c>
      <c r="AH65" s="87" t="b">
        <v>0</v>
      </c>
      <c r="AI65" s="87" t="s">
        <v>489</v>
      </c>
      <c r="AJ65" s="87"/>
      <c r="AK65" s="95" t="s">
        <v>488</v>
      </c>
      <c r="AL65" s="87" t="b">
        <v>0</v>
      </c>
      <c r="AM65" s="87">
        <v>3</v>
      </c>
      <c r="AN65" s="95" t="s">
        <v>470</v>
      </c>
      <c r="AO65" s="87" t="s">
        <v>495</v>
      </c>
      <c r="AP65" s="87" t="b">
        <v>0</v>
      </c>
      <c r="AQ65" s="95" t="s">
        <v>470</v>
      </c>
      <c r="AR65" s="87" t="s">
        <v>211</v>
      </c>
      <c r="AS65" s="87">
        <v>0</v>
      </c>
      <c r="AT65" s="87">
        <v>0</v>
      </c>
      <c r="AU65" s="87"/>
      <c r="AV65" s="87"/>
      <c r="AW65" s="87"/>
      <c r="AX65" s="87"/>
      <c r="AY65" s="87"/>
      <c r="AZ65" s="87"/>
      <c r="BA65" s="87"/>
      <c r="BB65" s="87"/>
      <c r="BC65">
        <v>1</v>
      </c>
      <c r="BD65" s="86" t="str">
        <f>REPLACE(INDEX(GroupVertices[Group],MATCH(Edges[[#This Row],[Vertex 1]],GroupVertices[Vertex],0)),1,1,"")</f>
        <v>2</v>
      </c>
      <c r="BE65" s="86" t="str">
        <f>REPLACE(INDEX(GroupVertices[Group],MATCH(Edges[[#This Row],[Vertex 2]],GroupVertices[Vertex],0)),1,1,"")</f>
        <v>2</v>
      </c>
      <c r="BF65" s="51"/>
      <c r="BG65" s="52"/>
      <c r="BH65" s="51"/>
      <c r="BI65" s="52"/>
      <c r="BJ65" s="51"/>
      <c r="BK65" s="52"/>
      <c r="BL65" s="51"/>
      <c r="BM65" s="52"/>
      <c r="BN65" s="51"/>
    </row>
    <row r="66" spans="1:66" ht="45">
      <c r="A66" s="85" t="s">
        <v>270</v>
      </c>
      <c r="B66" s="85" t="s">
        <v>281</v>
      </c>
      <c r="C66" s="53" t="s">
        <v>1289</v>
      </c>
      <c r="D66" s="54">
        <v>3</v>
      </c>
      <c r="E66" s="65" t="s">
        <v>132</v>
      </c>
      <c r="F66" s="55">
        <v>30</v>
      </c>
      <c r="G66" s="53"/>
      <c r="H66" s="57"/>
      <c r="I66" s="56"/>
      <c r="J66" s="56"/>
      <c r="K66" s="36" t="s">
        <v>65</v>
      </c>
      <c r="L66" s="84">
        <v>66</v>
      </c>
      <c r="M66" s="84"/>
      <c r="N66" s="63"/>
      <c r="O66" s="87" t="s">
        <v>285</v>
      </c>
      <c r="P66" s="89">
        <v>43779.377534722225</v>
      </c>
      <c r="Q66" s="87" t="s">
        <v>303</v>
      </c>
      <c r="R66" s="87"/>
      <c r="S66" s="87"/>
      <c r="T66" s="87" t="s">
        <v>326</v>
      </c>
      <c r="U66" s="87"/>
      <c r="V66" s="90" t="s">
        <v>360</v>
      </c>
      <c r="W66" s="89">
        <v>43779.377534722225</v>
      </c>
      <c r="X66" s="93">
        <v>43779</v>
      </c>
      <c r="Y66" s="95" t="s">
        <v>389</v>
      </c>
      <c r="Z66" s="90" t="s">
        <v>431</v>
      </c>
      <c r="AA66" s="87"/>
      <c r="AB66" s="87"/>
      <c r="AC66" s="95" t="s">
        <v>473</v>
      </c>
      <c r="AD66" s="87"/>
      <c r="AE66" s="87" t="b">
        <v>0</v>
      </c>
      <c r="AF66" s="87">
        <v>0</v>
      </c>
      <c r="AG66" s="95" t="s">
        <v>488</v>
      </c>
      <c r="AH66" s="87" t="b">
        <v>0</v>
      </c>
      <c r="AI66" s="87" t="s">
        <v>489</v>
      </c>
      <c r="AJ66" s="87"/>
      <c r="AK66" s="95" t="s">
        <v>488</v>
      </c>
      <c r="AL66" s="87" t="b">
        <v>0</v>
      </c>
      <c r="AM66" s="87">
        <v>3</v>
      </c>
      <c r="AN66" s="95" t="s">
        <v>470</v>
      </c>
      <c r="AO66" s="87" t="s">
        <v>494</v>
      </c>
      <c r="AP66" s="87" t="b">
        <v>0</v>
      </c>
      <c r="AQ66" s="95" t="s">
        <v>470</v>
      </c>
      <c r="AR66" s="87" t="s">
        <v>211</v>
      </c>
      <c r="AS66" s="87">
        <v>0</v>
      </c>
      <c r="AT66" s="87">
        <v>0</v>
      </c>
      <c r="AU66" s="87"/>
      <c r="AV66" s="87"/>
      <c r="AW66" s="87"/>
      <c r="AX66" s="87"/>
      <c r="AY66" s="87"/>
      <c r="AZ66" s="87"/>
      <c r="BA66" s="87"/>
      <c r="BB66" s="87"/>
      <c r="BC66">
        <v>1</v>
      </c>
      <c r="BD66" s="86" t="str">
        <f>REPLACE(INDEX(GroupVertices[Group],MATCH(Edges[[#This Row],[Vertex 1]],GroupVertices[Vertex],0)),1,1,"")</f>
        <v>1</v>
      </c>
      <c r="BE66" s="86" t="str">
        <f>REPLACE(INDEX(GroupVertices[Group],MATCH(Edges[[#This Row],[Vertex 2]],GroupVertices[Vertex],0)),1,1,"")</f>
        <v>2</v>
      </c>
      <c r="BF66" s="51"/>
      <c r="BG66" s="52"/>
      <c r="BH66" s="51"/>
      <c r="BI66" s="52"/>
      <c r="BJ66" s="51"/>
      <c r="BK66" s="52"/>
      <c r="BL66" s="51"/>
      <c r="BM66" s="52"/>
      <c r="BN66" s="51"/>
    </row>
    <row r="67" spans="1:66" ht="45">
      <c r="A67" s="85" t="s">
        <v>268</v>
      </c>
      <c r="B67" s="85" t="s">
        <v>270</v>
      </c>
      <c r="C67" s="53" t="s">
        <v>1289</v>
      </c>
      <c r="D67" s="54">
        <v>3</v>
      </c>
      <c r="E67" s="65" t="s">
        <v>132</v>
      </c>
      <c r="F67" s="55">
        <v>30</v>
      </c>
      <c r="G67" s="53"/>
      <c r="H67" s="57"/>
      <c r="I67" s="56"/>
      <c r="J67" s="56"/>
      <c r="K67" s="36" t="s">
        <v>66</v>
      </c>
      <c r="L67" s="84">
        <v>67</v>
      </c>
      <c r="M67" s="84"/>
      <c r="N67" s="63"/>
      <c r="O67" s="87" t="s">
        <v>285</v>
      </c>
      <c r="P67" s="89">
        <v>43779.4137962963</v>
      </c>
      <c r="Q67" s="87" t="s">
        <v>303</v>
      </c>
      <c r="R67" s="87"/>
      <c r="S67" s="87"/>
      <c r="T67" s="87" t="s">
        <v>326</v>
      </c>
      <c r="U67" s="87"/>
      <c r="V67" s="90" t="s">
        <v>358</v>
      </c>
      <c r="W67" s="89">
        <v>43779.4137962963</v>
      </c>
      <c r="X67" s="93">
        <v>43779</v>
      </c>
      <c r="Y67" s="95" t="s">
        <v>387</v>
      </c>
      <c r="Z67" s="90" t="s">
        <v>429</v>
      </c>
      <c r="AA67" s="87"/>
      <c r="AB67" s="87"/>
      <c r="AC67" s="95" t="s">
        <v>471</v>
      </c>
      <c r="AD67" s="87"/>
      <c r="AE67" s="87" t="b">
        <v>0</v>
      </c>
      <c r="AF67" s="87">
        <v>0</v>
      </c>
      <c r="AG67" s="95" t="s">
        <v>488</v>
      </c>
      <c r="AH67" s="87" t="b">
        <v>0</v>
      </c>
      <c r="AI67" s="87" t="s">
        <v>489</v>
      </c>
      <c r="AJ67" s="87"/>
      <c r="AK67" s="95" t="s">
        <v>488</v>
      </c>
      <c r="AL67" s="87" t="b">
        <v>0</v>
      </c>
      <c r="AM67" s="87">
        <v>3</v>
      </c>
      <c r="AN67" s="95" t="s">
        <v>470</v>
      </c>
      <c r="AO67" s="87" t="s">
        <v>495</v>
      </c>
      <c r="AP67" s="87" t="b">
        <v>0</v>
      </c>
      <c r="AQ67" s="95" t="s">
        <v>470</v>
      </c>
      <c r="AR67" s="87" t="s">
        <v>211</v>
      </c>
      <c r="AS67" s="87">
        <v>0</v>
      </c>
      <c r="AT67" s="87">
        <v>0</v>
      </c>
      <c r="AU67" s="87"/>
      <c r="AV67" s="87"/>
      <c r="AW67" s="87"/>
      <c r="AX67" s="87"/>
      <c r="AY67" s="87"/>
      <c r="AZ67" s="87"/>
      <c r="BA67" s="87"/>
      <c r="BB67" s="87"/>
      <c r="BC67">
        <v>1</v>
      </c>
      <c r="BD67" s="86" t="str">
        <f>REPLACE(INDEX(GroupVertices[Group],MATCH(Edges[[#This Row],[Vertex 1]],GroupVertices[Vertex],0)),1,1,"")</f>
        <v>2</v>
      </c>
      <c r="BE67" s="86" t="str">
        <f>REPLACE(INDEX(GroupVertices[Group],MATCH(Edges[[#This Row],[Vertex 2]],GroupVertices[Vertex],0)),1,1,"")</f>
        <v>1</v>
      </c>
      <c r="BF67" s="51"/>
      <c r="BG67" s="52"/>
      <c r="BH67" s="51"/>
      <c r="BI67" s="52"/>
      <c r="BJ67" s="51"/>
      <c r="BK67" s="52"/>
      <c r="BL67" s="51"/>
      <c r="BM67" s="52"/>
      <c r="BN67" s="51"/>
    </row>
    <row r="68" spans="1:66" ht="45">
      <c r="A68" s="85" t="s">
        <v>268</v>
      </c>
      <c r="B68" s="85" t="s">
        <v>282</v>
      </c>
      <c r="C68" s="53" t="s">
        <v>1289</v>
      </c>
      <c r="D68" s="54">
        <v>3</v>
      </c>
      <c r="E68" s="65" t="s">
        <v>132</v>
      </c>
      <c r="F68" s="55">
        <v>30</v>
      </c>
      <c r="G68" s="53"/>
      <c r="H68" s="57"/>
      <c r="I68" s="56"/>
      <c r="J68" s="56"/>
      <c r="K68" s="36" t="s">
        <v>65</v>
      </c>
      <c r="L68" s="84">
        <v>68</v>
      </c>
      <c r="M68" s="84"/>
      <c r="N68" s="63"/>
      <c r="O68" s="87" t="s">
        <v>285</v>
      </c>
      <c r="P68" s="89">
        <v>43779.4137962963</v>
      </c>
      <c r="Q68" s="87" t="s">
        <v>303</v>
      </c>
      <c r="R68" s="87"/>
      <c r="S68" s="87"/>
      <c r="T68" s="87" t="s">
        <v>326</v>
      </c>
      <c r="U68" s="87"/>
      <c r="V68" s="90" t="s">
        <v>358</v>
      </c>
      <c r="W68" s="89">
        <v>43779.4137962963</v>
      </c>
      <c r="X68" s="93">
        <v>43779</v>
      </c>
      <c r="Y68" s="95" t="s">
        <v>387</v>
      </c>
      <c r="Z68" s="90" t="s">
        <v>429</v>
      </c>
      <c r="AA68" s="87"/>
      <c r="AB68" s="87"/>
      <c r="AC68" s="95" t="s">
        <v>471</v>
      </c>
      <c r="AD68" s="87"/>
      <c r="AE68" s="87" t="b">
        <v>0</v>
      </c>
      <c r="AF68" s="87">
        <v>0</v>
      </c>
      <c r="AG68" s="95" t="s">
        <v>488</v>
      </c>
      <c r="AH68" s="87" t="b">
        <v>0</v>
      </c>
      <c r="AI68" s="87" t="s">
        <v>489</v>
      </c>
      <c r="AJ68" s="87"/>
      <c r="AK68" s="95" t="s">
        <v>488</v>
      </c>
      <c r="AL68" s="87" t="b">
        <v>0</v>
      </c>
      <c r="AM68" s="87">
        <v>3</v>
      </c>
      <c r="AN68" s="95" t="s">
        <v>470</v>
      </c>
      <c r="AO68" s="87" t="s">
        <v>495</v>
      </c>
      <c r="AP68" s="87" t="b">
        <v>0</v>
      </c>
      <c r="AQ68" s="95" t="s">
        <v>470</v>
      </c>
      <c r="AR68" s="87" t="s">
        <v>211</v>
      </c>
      <c r="AS68" s="87">
        <v>0</v>
      </c>
      <c r="AT68" s="87">
        <v>0</v>
      </c>
      <c r="AU68" s="87"/>
      <c r="AV68" s="87"/>
      <c r="AW68" s="87"/>
      <c r="AX68" s="87"/>
      <c r="AY68" s="87"/>
      <c r="AZ68" s="87"/>
      <c r="BA68" s="87"/>
      <c r="BB68" s="87"/>
      <c r="BC68">
        <v>1</v>
      </c>
      <c r="BD68" s="86" t="str">
        <f>REPLACE(INDEX(GroupVertices[Group],MATCH(Edges[[#This Row],[Vertex 1]],GroupVertices[Vertex],0)),1,1,"")</f>
        <v>2</v>
      </c>
      <c r="BE68" s="86" t="str">
        <f>REPLACE(INDEX(GroupVertices[Group],MATCH(Edges[[#This Row],[Vertex 2]],GroupVertices[Vertex],0)),1,1,"")</f>
        <v>2</v>
      </c>
      <c r="BF68" s="51">
        <v>1</v>
      </c>
      <c r="BG68" s="52">
        <v>4.166666666666667</v>
      </c>
      <c r="BH68" s="51">
        <v>0</v>
      </c>
      <c r="BI68" s="52">
        <v>0</v>
      </c>
      <c r="BJ68" s="51">
        <v>0</v>
      </c>
      <c r="BK68" s="52">
        <v>0</v>
      </c>
      <c r="BL68" s="51">
        <v>23</v>
      </c>
      <c r="BM68" s="52">
        <v>95.83333333333333</v>
      </c>
      <c r="BN68" s="51">
        <v>24</v>
      </c>
    </row>
    <row r="69" spans="1:66" ht="45">
      <c r="A69" s="85" t="s">
        <v>270</v>
      </c>
      <c r="B69" s="85" t="s">
        <v>268</v>
      </c>
      <c r="C69" s="53" t="s">
        <v>1289</v>
      </c>
      <c r="D69" s="54">
        <v>3</v>
      </c>
      <c r="E69" s="65" t="s">
        <v>132</v>
      </c>
      <c r="F69" s="55">
        <v>30</v>
      </c>
      <c r="G69" s="53"/>
      <c r="H69" s="57"/>
      <c r="I69" s="56"/>
      <c r="J69" s="56"/>
      <c r="K69" s="36" t="s">
        <v>66</v>
      </c>
      <c r="L69" s="84">
        <v>69</v>
      </c>
      <c r="M69" s="84"/>
      <c r="N69" s="63"/>
      <c r="O69" s="87" t="s">
        <v>285</v>
      </c>
      <c r="P69" s="89">
        <v>43779.377534722225</v>
      </c>
      <c r="Q69" s="87" t="s">
        <v>303</v>
      </c>
      <c r="R69" s="87"/>
      <c r="S69" s="87"/>
      <c r="T69" s="87" t="s">
        <v>326</v>
      </c>
      <c r="U69" s="87"/>
      <c r="V69" s="90" t="s">
        <v>360</v>
      </c>
      <c r="W69" s="89">
        <v>43779.377534722225</v>
      </c>
      <c r="X69" s="93">
        <v>43779</v>
      </c>
      <c r="Y69" s="95" t="s">
        <v>389</v>
      </c>
      <c r="Z69" s="90" t="s">
        <v>431</v>
      </c>
      <c r="AA69" s="87"/>
      <c r="AB69" s="87"/>
      <c r="AC69" s="95" t="s">
        <v>473</v>
      </c>
      <c r="AD69" s="87"/>
      <c r="AE69" s="87" t="b">
        <v>0</v>
      </c>
      <c r="AF69" s="87">
        <v>0</v>
      </c>
      <c r="AG69" s="95" t="s">
        <v>488</v>
      </c>
      <c r="AH69" s="87" t="b">
        <v>0</v>
      </c>
      <c r="AI69" s="87" t="s">
        <v>489</v>
      </c>
      <c r="AJ69" s="87"/>
      <c r="AK69" s="95" t="s">
        <v>488</v>
      </c>
      <c r="AL69" s="87" t="b">
        <v>0</v>
      </c>
      <c r="AM69" s="87">
        <v>3</v>
      </c>
      <c r="AN69" s="95" t="s">
        <v>470</v>
      </c>
      <c r="AO69" s="87" t="s">
        <v>494</v>
      </c>
      <c r="AP69" s="87" t="b">
        <v>0</v>
      </c>
      <c r="AQ69" s="95" t="s">
        <v>470</v>
      </c>
      <c r="AR69" s="87" t="s">
        <v>211</v>
      </c>
      <c r="AS69" s="87">
        <v>0</v>
      </c>
      <c r="AT69" s="87">
        <v>0</v>
      </c>
      <c r="AU69" s="87"/>
      <c r="AV69" s="87"/>
      <c r="AW69" s="87"/>
      <c r="AX69" s="87"/>
      <c r="AY69" s="87"/>
      <c r="AZ69" s="87"/>
      <c r="BA69" s="87"/>
      <c r="BB69" s="87"/>
      <c r="BC69">
        <v>1</v>
      </c>
      <c r="BD69" s="86" t="str">
        <f>REPLACE(INDEX(GroupVertices[Group],MATCH(Edges[[#This Row],[Vertex 1]],GroupVertices[Vertex],0)),1,1,"")</f>
        <v>1</v>
      </c>
      <c r="BE69" s="86" t="str">
        <f>REPLACE(INDEX(GroupVertices[Group],MATCH(Edges[[#This Row],[Vertex 2]],GroupVertices[Vertex],0)),1,1,"")</f>
        <v>2</v>
      </c>
      <c r="BF69" s="51"/>
      <c r="BG69" s="52"/>
      <c r="BH69" s="51"/>
      <c r="BI69" s="52"/>
      <c r="BJ69" s="51"/>
      <c r="BK69" s="52"/>
      <c r="BL69" s="51"/>
      <c r="BM69" s="52"/>
      <c r="BN69" s="51"/>
    </row>
    <row r="70" spans="1:66" ht="45">
      <c r="A70" s="85" t="s">
        <v>270</v>
      </c>
      <c r="B70" s="85" t="s">
        <v>282</v>
      </c>
      <c r="C70" s="53" t="s">
        <v>1289</v>
      </c>
      <c r="D70" s="54">
        <v>3</v>
      </c>
      <c r="E70" s="65" t="s">
        <v>132</v>
      </c>
      <c r="F70" s="55">
        <v>30</v>
      </c>
      <c r="G70" s="53"/>
      <c r="H70" s="57"/>
      <c r="I70" s="56"/>
      <c r="J70" s="56"/>
      <c r="K70" s="36" t="s">
        <v>65</v>
      </c>
      <c r="L70" s="84">
        <v>70</v>
      </c>
      <c r="M70" s="84"/>
      <c r="N70" s="63"/>
      <c r="O70" s="87" t="s">
        <v>285</v>
      </c>
      <c r="P70" s="89">
        <v>43779.377534722225</v>
      </c>
      <c r="Q70" s="87" t="s">
        <v>303</v>
      </c>
      <c r="R70" s="87"/>
      <c r="S70" s="87"/>
      <c r="T70" s="87" t="s">
        <v>326</v>
      </c>
      <c r="U70" s="87"/>
      <c r="V70" s="90" t="s">
        <v>360</v>
      </c>
      <c r="W70" s="89">
        <v>43779.377534722225</v>
      </c>
      <c r="X70" s="93">
        <v>43779</v>
      </c>
      <c r="Y70" s="95" t="s">
        <v>389</v>
      </c>
      <c r="Z70" s="90" t="s">
        <v>431</v>
      </c>
      <c r="AA70" s="87"/>
      <c r="AB70" s="87"/>
      <c r="AC70" s="95" t="s">
        <v>473</v>
      </c>
      <c r="AD70" s="87"/>
      <c r="AE70" s="87" t="b">
        <v>0</v>
      </c>
      <c r="AF70" s="87">
        <v>0</v>
      </c>
      <c r="AG70" s="95" t="s">
        <v>488</v>
      </c>
      <c r="AH70" s="87" t="b">
        <v>0</v>
      </c>
      <c r="AI70" s="87" t="s">
        <v>489</v>
      </c>
      <c r="AJ70" s="87"/>
      <c r="AK70" s="95" t="s">
        <v>488</v>
      </c>
      <c r="AL70" s="87" t="b">
        <v>0</v>
      </c>
      <c r="AM70" s="87">
        <v>3</v>
      </c>
      <c r="AN70" s="95" t="s">
        <v>470</v>
      </c>
      <c r="AO70" s="87" t="s">
        <v>494</v>
      </c>
      <c r="AP70" s="87" t="b">
        <v>0</v>
      </c>
      <c r="AQ70" s="95" t="s">
        <v>470</v>
      </c>
      <c r="AR70" s="87" t="s">
        <v>211</v>
      </c>
      <c r="AS70" s="87">
        <v>0</v>
      </c>
      <c r="AT70" s="87">
        <v>0</v>
      </c>
      <c r="AU70" s="87"/>
      <c r="AV70" s="87"/>
      <c r="AW70" s="87"/>
      <c r="AX70" s="87"/>
      <c r="AY70" s="87"/>
      <c r="AZ70" s="87"/>
      <c r="BA70" s="87"/>
      <c r="BB70" s="87"/>
      <c r="BC70">
        <v>1</v>
      </c>
      <c r="BD70" s="86" t="str">
        <f>REPLACE(INDEX(GroupVertices[Group],MATCH(Edges[[#This Row],[Vertex 1]],GroupVertices[Vertex],0)),1,1,"")</f>
        <v>1</v>
      </c>
      <c r="BE70" s="86" t="str">
        <f>REPLACE(INDEX(GroupVertices[Group],MATCH(Edges[[#This Row],[Vertex 2]],GroupVertices[Vertex],0)),1,1,"")</f>
        <v>2</v>
      </c>
      <c r="BF70" s="51">
        <v>1</v>
      </c>
      <c r="BG70" s="52">
        <v>4.166666666666667</v>
      </c>
      <c r="BH70" s="51">
        <v>0</v>
      </c>
      <c r="BI70" s="52">
        <v>0</v>
      </c>
      <c r="BJ70" s="51">
        <v>0</v>
      </c>
      <c r="BK70" s="52">
        <v>0</v>
      </c>
      <c r="BL70" s="51">
        <v>23</v>
      </c>
      <c r="BM70" s="52">
        <v>95.83333333333333</v>
      </c>
      <c r="BN70" s="51">
        <v>24</v>
      </c>
    </row>
    <row r="71" spans="1:66" ht="45">
      <c r="A71" s="85" t="s">
        <v>270</v>
      </c>
      <c r="B71" s="85" t="s">
        <v>283</v>
      </c>
      <c r="C71" s="53" t="s">
        <v>1289</v>
      </c>
      <c r="D71" s="54">
        <v>3</v>
      </c>
      <c r="E71" s="65" t="s">
        <v>132</v>
      </c>
      <c r="F71" s="55">
        <v>30</v>
      </c>
      <c r="G71" s="53"/>
      <c r="H71" s="57"/>
      <c r="I71" s="56"/>
      <c r="J71" s="56"/>
      <c r="K71" s="36" t="s">
        <v>65</v>
      </c>
      <c r="L71" s="84">
        <v>71</v>
      </c>
      <c r="M71" s="84"/>
      <c r="N71" s="63"/>
      <c r="O71" s="87" t="s">
        <v>285</v>
      </c>
      <c r="P71" s="89">
        <v>43780.39287037037</v>
      </c>
      <c r="Q71" s="87" t="s">
        <v>307</v>
      </c>
      <c r="R71" s="87"/>
      <c r="S71" s="87"/>
      <c r="T71" s="87" t="s">
        <v>329</v>
      </c>
      <c r="U71" s="90" t="s">
        <v>341</v>
      </c>
      <c r="V71" s="90" t="s">
        <v>341</v>
      </c>
      <c r="W71" s="89">
        <v>43780.39287037037</v>
      </c>
      <c r="X71" s="93">
        <v>43780</v>
      </c>
      <c r="Y71" s="95" t="s">
        <v>395</v>
      </c>
      <c r="Z71" s="90" t="s">
        <v>437</v>
      </c>
      <c r="AA71" s="87"/>
      <c r="AB71" s="87"/>
      <c r="AC71" s="95" t="s">
        <v>479</v>
      </c>
      <c r="AD71" s="87"/>
      <c r="AE71" s="87" t="b">
        <v>0</v>
      </c>
      <c r="AF71" s="87">
        <v>4</v>
      </c>
      <c r="AG71" s="95" t="s">
        <v>488</v>
      </c>
      <c r="AH71" s="87" t="b">
        <v>0</v>
      </c>
      <c r="AI71" s="87" t="s">
        <v>489</v>
      </c>
      <c r="AJ71" s="87"/>
      <c r="AK71" s="95" t="s">
        <v>488</v>
      </c>
      <c r="AL71" s="87" t="b">
        <v>0</v>
      </c>
      <c r="AM71" s="87">
        <v>0</v>
      </c>
      <c r="AN71" s="95" t="s">
        <v>488</v>
      </c>
      <c r="AO71" s="87" t="s">
        <v>495</v>
      </c>
      <c r="AP71" s="87" t="b">
        <v>0</v>
      </c>
      <c r="AQ71" s="95" t="s">
        <v>479</v>
      </c>
      <c r="AR71" s="87" t="s">
        <v>211</v>
      </c>
      <c r="AS71" s="87">
        <v>0</v>
      </c>
      <c r="AT71" s="87">
        <v>0</v>
      </c>
      <c r="AU71" s="87" t="s">
        <v>499</v>
      </c>
      <c r="AV71" s="87" t="s">
        <v>501</v>
      </c>
      <c r="AW71" s="87" t="s">
        <v>502</v>
      </c>
      <c r="AX71" s="87" t="s">
        <v>505</v>
      </c>
      <c r="AY71" s="87" t="s">
        <v>509</v>
      </c>
      <c r="AZ71" s="87" t="s">
        <v>505</v>
      </c>
      <c r="BA71" s="87" t="s">
        <v>512</v>
      </c>
      <c r="BB71" s="90" t="s">
        <v>516</v>
      </c>
      <c r="BC71">
        <v>1</v>
      </c>
      <c r="BD71" s="86" t="str">
        <f>REPLACE(INDEX(GroupVertices[Group],MATCH(Edges[[#This Row],[Vertex 1]],GroupVertices[Vertex],0)),1,1,"")</f>
        <v>1</v>
      </c>
      <c r="BE71" s="86" t="str">
        <f>REPLACE(INDEX(GroupVertices[Group],MATCH(Edges[[#This Row],[Vertex 2]],GroupVertices[Vertex],0)),1,1,"")</f>
        <v>1</v>
      </c>
      <c r="BF71" s="51">
        <v>2</v>
      </c>
      <c r="BG71" s="52">
        <v>5.128205128205129</v>
      </c>
      <c r="BH71" s="51">
        <v>0</v>
      </c>
      <c r="BI71" s="52">
        <v>0</v>
      </c>
      <c r="BJ71" s="51">
        <v>0</v>
      </c>
      <c r="BK71" s="52">
        <v>0</v>
      </c>
      <c r="BL71" s="51">
        <v>37</v>
      </c>
      <c r="BM71" s="52">
        <v>94.87179487179488</v>
      </c>
      <c r="BN71" s="51">
        <v>39</v>
      </c>
    </row>
    <row r="72" spans="1:66" ht="45">
      <c r="A72" s="85" t="s">
        <v>271</v>
      </c>
      <c r="B72" s="85" t="s">
        <v>259</v>
      </c>
      <c r="C72" s="53" t="s">
        <v>1289</v>
      </c>
      <c r="D72" s="54">
        <v>3</v>
      </c>
      <c r="E72" s="65" t="s">
        <v>132</v>
      </c>
      <c r="F72" s="55">
        <v>30</v>
      </c>
      <c r="G72" s="53"/>
      <c r="H72" s="57"/>
      <c r="I72" s="56"/>
      <c r="J72" s="56"/>
      <c r="K72" s="36" t="s">
        <v>66</v>
      </c>
      <c r="L72" s="84">
        <v>72</v>
      </c>
      <c r="M72" s="84"/>
      <c r="N72" s="63"/>
      <c r="O72" s="87" t="s">
        <v>285</v>
      </c>
      <c r="P72" s="89">
        <v>43780.390601851854</v>
      </c>
      <c r="Q72" s="87" t="s">
        <v>296</v>
      </c>
      <c r="R72" s="87"/>
      <c r="S72" s="87"/>
      <c r="T72" s="87" t="s">
        <v>330</v>
      </c>
      <c r="U72" s="90" t="s">
        <v>342</v>
      </c>
      <c r="V72" s="90" t="s">
        <v>342</v>
      </c>
      <c r="W72" s="89">
        <v>43780.390601851854</v>
      </c>
      <c r="X72" s="93">
        <v>43780</v>
      </c>
      <c r="Y72" s="95" t="s">
        <v>396</v>
      </c>
      <c r="Z72" s="90" t="s">
        <v>438</v>
      </c>
      <c r="AA72" s="87"/>
      <c r="AB72" s="87"/>
      <c r="AC72" s="95" t="s">
        <v>480</v>
      </c>
      <c r="AD72" s="87"/>
      <c r="AE72" s="87" t="b">
        <v>0</v>
      </c>
      <c r="AF72" s="87">
        <v>1</v>
      </c>
      <c r="AG72" s="95" t="s">
        <v>488</v>
      </c>
      <c r="AH72" s="87" t="b">
        <v>0</v>
      </c>
      <c r="AI72" s="87" t="s">
        <v>490</v>
      </c>
      <c r="AJ72" s="87"/>
      <c r="AK72" s="95" t="s">
        <v>488</v>
      </c>
      <c r="AL72" s="87" t="b">
        <v>0</v>
      </c>
      <c r="AM72" s="87">
        <v>2</v>
      </c>
      <c r="AN72" s="95" t="s">
        <v>488</v>
      </c>
      <c r="AO72" s="87" t="s">
        <v>496</v>
      </c>
      <c r="AP72" s="87" t="b">
        <v>0</v>
      </c>
      <c r="AQ72" s="95" t="s">
        <v>480</v>
      </c>
      <c r="AR72" s="87" t="s">
        <v>211</v>
      </c>
      <c r="AS72" s="87">
        <v>0</v>
      </c>
      <c r="AT72" s="87">
        <v>0</v>
      </c>
      <c r="AU72" s="87"/>
      <c r="AV72" s="87"/>
      <c r="AW72" s="87"/>
      <c r="AX72" s="87"/>
      <c r="AY72" s="87"/>
      <c r="AZ72" s="87"/>
      <c r="BA72" s="87"/>
      <c r="BB72" s="87"/>
      <c r="BC72">
        <v>1</v>
      </c>
      <c r="BD72" s="86" t="str">
        <f>REPLACE(INDEX(GroupVertices[Group],MATCH(Edges[[#This Row],[Vertex 1]],GroupVertices[Vertex],0)),1,1,"")</f>
        <v>1</v>
      </c>
      <c r="BE72" s="86" t="str">
        <f>REPLACE(INDEX(GroupVertices[Group],MATCH(Edges[[#This Row],[Vertex 2]],GroupVertices[Vertex],0)),1,1,"")</f>
        <v>4</v>
      </c>
      <c r="BF72" s="51">
        <v>0</v>
      </c>
      <c r="BG72" s="52">
        <v>0</v>
      </c>
      <c r="BH72" s="51">
        <v>3</v>
      </c>
      <c r="BI72" s="52">
        <v>8.571428571428571</v>
      </c>
      <c r="BJ72" s="51">
        <v>0</v>
      </c>
      <c r="BK72" s="52">
        <v>0</v>
      </c>
      <c r="BL72" s="51">
        <v>32</v>
      </c>
      <c r="BM72" s="52">
        <v>91.42857142857143</v>
      </c>
      <c r="BN72" s="51">
        <v>35</v>
      </c>
    </row>
    <row r="73" spans="1:66" ht="45">
      <c r="A73" s="85" t="s">
        <v>259</v>
      </c>
      <c r="B73" s="85" t="s">
        <v>271</v>
      </c>
      <c r="C73" s="53" t="s">
        <v>1289</v>
      </c>
      <c r="D73" s="54">
        <v>3</v>
      </c>
      <c r="E73" s="65" t="s">
        <v>132</v>
      </c>
      <c r="F73" s="55">
        <v>30</v>
      </c>
      <c r="G73" s="53"/>
      <c r="H73" s="57"/>
      <c r="I73" s="56"/>
      <c r="J73" s="56"/>
      <c r="K73" s="36" t="s">
        <v>66</v>
      </c>
      <c r="L73" s="84">
        <v>73</v>
      </c>
      <c r="M73" s="84"/>
      <c r="N73" s="63"/>
      <c r="O73" s="87" t="s">
        <v>284</v>
      </c>
      <c r="P73" s="89">
        <v>43780.39824074074</v>
      </c>
      <c r="Q73" s="87" t="s">
        <v>296</v>
      </c>
      <c r="R73" s="87"/>
      <c r="S73" s="87"/>
      <c r="T73" s="87" t="s">
        <v>314</v>
      </c>
      <c r="U73" s="87"/>
      <c r="V73" s="90" t="s">
        <v>361</v>
      </c>
      <c r="W73" s="89">
        <v>43780.39824074074</v>
      </c>
      <c r="X73" s="93">
        <v>43780</v>
      </c>
      <c r="Y73" s="95" t="s">
        <v>397</v>
      </c>
      <c r="Z73" s="90" t="s">
        <v>439</v>
      </c>
      <c r="AA73" s="87"/>
      <c r="AB73" s="87"/>
      <c r="AC73" s="95" t="s">
        <v>481</v>
      </c>
      <c r="AD73" s="87"/>
      <c r="AE73" s="87" t="b">
        <v>0</v>
      </c>
      <c r="AF73" s="87">
        <v>0</v>
      </c>
      <c r="AG73" s="95" t="s">
        <v>488</v>
      </c>
      <c r="AH73" s="87" t="b">
        <v>0</v>
      </c>
      <c r="AI73" s="87" t="s">
        <v>490</v>
      </c>
      <c r="AJ73" s="87"/>
      <c r="AK73" s="95" t="s">
        <v>488</v>
      </c>
      <c r="AL73" s="87" t="b">
        <v>0</v>
      </c>
      <c r="AM73" s="87">
        <v>2</v>
      </c>
      <c r="AN73" s="95" t="s">
        <v>480</v>
      </c>
      <c r="AO73" s="87" t="s">
        <v>496</v>
      </c>
      <c r="AP73" s="87" t="b">
        <v>0</v>
      </c>
      <c r="AQ73" s="95" t="s">
        <v>480</v>
      </c>
      <c r="AR73" s="87" t="s">
        <v>211</v>
      </c>
      <c r="AS73" s="87">
        <v>0</v>
      </c>
      <c r="AT73" s="87">
        <v>0</v>
      </c>
      <c r="AU73" s="87"/>
      <c r="AV73" s="87"/>
      <c r="AW73" s="87"/>
      <c r="AX73" s="87"/>
      <c r="AY73" s="87"/>
      <c r="AZ73" s="87"/>
      <c r="BA73" s="87"/>
      <c r="BB73" s="87"/>
      <c r="BC73">
        <v>1</v>
      </c>
      <c r="BD73" s="86" t="str">
        <f>REPLACE(INDEX(GroupVertices[Group],MATCH(Edges[[#This Row],[Vertex 1]],GroupVertices[Vertex],0)),1,1,"")</f>
        <v>4</v>
      </c>
      <c r="BE73" s="86" t="str">
        <f>REPLACE(INDEX(GroupVertices[Group],MATCH(Edges[[#This Row],[Vertex 2]],GroupVertices[Vertex],0)),1,1,"")</f>
        <v>1</v>
      </c>
      <c r="BF73" s="51">
        <v>0</v>
      </c>
      <c r="BG73" s="52">
        <v>0</v>
      </c>
      <c r="BH73" s="51">
        <v>3</v>
      </c>
      <c r="BI73" s="52">
        <v>8.571428571428571</v>
      </c>
      <c r="BJ73" s="51">
        <v>0</v>
      </c>
      <c r="BK73" s="52">
        <v>0</v>
      </c>
      <c r="BL73" s="51">
        <v>32</v>
      </c>
      <c r="BM73" s="52">
        <v>91.42857142857143</v>
      </c>
      <c r="BN73" s="51">
        <v>35</v>
      </c>
    </row>
    <row r="74" spans="1:66" ht="45">
      <c r="A74" s="85" t="s">
        <v>270</v>
      </c>
      <c r="B74" s="85" t="s">
        <v>259</v>
      </c>
      <c r="C74" s="53" t="s">
        <v>1289</v>
      </c>
      <c r="D74" s="54">
        <v>3</v>
      </c>
      <c r="E74" s="65" t="s">
        <v>132</v>
      </c>
      <c r="F74" s="55">
        <v>30</v>
      </c>
      <c r="G74" s="53"/>
      <c r="H74" s="57"/>
      <c r="I74" s="56"/>
      <c r="J74" s="56"/>
      <c r="K74" s="36" t="s">
        <v>65</v>
      </c>
      <c r="L74" s="84">
        <v>74</v>
      </c>
      <c r="M74" s="84"/>
      <c r="N74" s="63"/>
      <c r="O74" s="87" t="s">
        <v>285</v>
      </c>
      <c r="P74" s="89">
        <v>43780.39287037037</v>
      </c>
      <c r="Q74" s="87" t="s">
        <v>307</v>
      </c>
      <c r="R74" s="87"/>
      <c r="S74" s="87"/>
      <c r="T74" s="87" t="s">
        <v>329</v>
      </c>
      <c r="U74" s="90" t="s">
        <v>341</v>
      </c>
      <c r="V74" s="90" t="s">
        <v>341</v>
      </c>
      <c r="W74" s="89">
        <v>43780.39287037037</v>
      </c>
      <c r="X74" s="93">
        <v>43780</v>
      </c>
      <c r="Y74" s="95" t="s">
        <v>395</v>
      </c>
      <c r="Z74" s="90" t="s">
        <v>437</v>
      </c>
      <c r="AA74" s="87"/>
      <c r="AB74" s="87"/>
      <c r="AC74" s="95" t="s">
        <v>479</v>
      </c>
      <c r="AD74" s="87"/>
      <c r="AE74" s="87" t="b">
        <v>0</v>
      </c>
      <c r="AF74" s="87">
        <v>4</v>
      </c>
      <c r="AG74" s="95" t="s">
        <v>488</v>
      </c>
      <c r="AH74" s="87" t="b">
        <v>0</v>
      </c>
      <c r="AI74" s="87" t="s">
        <v>489</v>
      </c>
      <c r="AJ74" s="87"/>
      <c r="AK74" s="95" t="s">
        <v>488</v>
      </c>
      <c r="AL74" s="87" t="b">
        <v>0</v>
      </c>
      <c r="AM74" s="87">
        <v>0</v>
      </c>
      <c r="AN74" s="95" t="s">
        <v>488</v>
      </c>
      <c r="AO74" s="87" t="s">
        <v>495</v>
      </c>
      <c r="AP74" s="87" t="b">
        <v>0</v>
      </c>
      <c r="AQ74" s="95" t="s">
        <v>479</v>
      </c>
      <c r="AR74" s="87" t="s">
        <v>211</v>
      </c>
      <c r="AS74" s="87">
        <v>0</v>
      </c>
      <c r="AT74" s="87">
        <v>0</v>
      </c>
      <c r="AU74" s="87" t="s">
        <v>499</v>
      </c>
      <c r="AV74" s="87" t="s">
        <v>501</v>
      </c>
      <c r="AW74" s="87" t="s">
        <v>502</v>
      </c>
      <c r="AX74" s="87" t="s">
        <v>505</v>
      </c>
      <c r="AY74" s="87" t="s">
        <v>509</v>
      </c>
      <c r="AZ74" s="87" t="s">
        <v>505</v>
      </c>
      <c r="BA74" s="87" t="s">
        <v>512</v>
      </c>
      <c r="BB74" s="90" t="s">
        <v>516</v>
      </c>
      <c r="BC74">
        <v>1</v>
      </c>
      <c r="BD74" s="86" t="str">
        <f>REPLACE(INDEX(GroupVertices[Group],MATCH(Edges[[#This Row],[Vertex 1]],GroupVertices[Vertex],0)),1,1,"")</f>
        <v>1</v>
      </c>
      <c r="BE74" s="86" t="str">
        <f>REPLACE(INDEX(GroupVertices[Group],MATCH(Edges[[#This Row],[Vertex 2]],GroupVertices[Vertex],0)),1,1,"")</f>
        <v>4</v>
      </c>
      <c r="BF74" s="51"/>
      <c r="BG74" s="52"/>
      <c r="BH74" s="51"/>
      <c r="BI74" s="52"/>
      <c r="BJ74" s="51"/>
      <c r="BK74" s="52"/>
      <c r="BL74" s="51"/>
      <c r="BM74" s="52"/>
      <c r="BN74" s="51"/>
    </row>
    <row r="75" spans="1:66" ht="45">
      <c r="A75" s="85" t="s">
        <v>270</v>
      </c>
      <c r="B75" s="85" t="s">
        <v>271</v>
      </c>
      <c r="C75" s="53" t="s">
        <v>1289</v>
      </c>
      <c r="D75" s="54">
        <v>3</v>
      </c>
      <c r="E75" s="65" t="s">
        <v>132</v>
      </c>
      <c r="F75" s="55">
        <v>30</v>
      </c>
      <c r="G75" s="53"/>
      <c r="H75" s="57"/>
      <c r="I75" s="56"/>
      <c r="J75" s="56"/>
      <c r="K75" s="36" t="s">
        <v>65</v>
      </c>
      <c r="L75" s="84">
        <v>75</v>
      </c>
      <c r="M75" s="84"/>
      <c r="N75" s="63"/>
      <c r="O75" s="87" t="s">
        <v>285</v>
      </c>
      <c r="P75" s="89">
        <v>43780.39287037037</v>
      </c>
      <c r="Q75" s="87" t="s">
        <v>307</v>
      </c>
      <c r="R75" s="87"/>
      <c r="S75" s="87"/>
      <c r="T75" s="87" t="s">
        <v>329</v>
      </c>
      <c r="U75" s="90" t="s">
        <v>341</v>
      </c>
      <c r="V75" s="90" t="s">
        <v>341</v>
      </c>
      <c r="W75" s="89">
        <v>43780.39287037037</v>
      </c>
      <c r="X75" s="93">
        <v>43780</v>
      </c>
      <c r="Y75" s="95" t="s">
        <v>395</v>
      </c>
      <c r="Z75" s="90" t="s">
        <v>437</v>
      </c>
      <c r="AA75" s="87"/>
      <c r="AB75" s="87"/>
      <c r="AC75" s="95" t="s">
        <v>479</v>
      </c>
      <c r="AD75" s="87"/>
      <c r="AE75" s="87" t="b">
        <v>0</v>
      </c>
      <c r="AF75" s="87">
        <v>4</v>
      </c>
      <c r="AG75" s="95" t="s">
        <v>488</v>
      </c>
      <c r="AH75" s="87" t="b">
        <v>0</v>
      </c>
      <c r="AI75" s="87" t="s">
        <v>489</v>
      </c>
      <c r="AJ75" s="87"/>
      <c r="AK75" s="95" t="s">
        <v>488</v>
      </c>
      <c r="AL75" s="87" t="b">
        <v>0</v>
      </c>
      <c r="AM75" s="87">
        <v>0</v>
      </c>
      <c r="AN75" s="95" t="s">
        <v>488</v>
      </c>
      <c r="AO75" s="87" t="s">
        <v>495</v>
      </c>
      <c r="AP75" s="87" t="b">
        <v>0</v>
      </c>
      <c r="AQ75" s="95" t="s">
        <v>479</v>
      </c>
      <c r="AR75" s="87" t="s">
        <v>211</v>
      </c>
      <c r="AS75" s="87">
        <v>0</v>
      </c>
      <c r="AT75" s="87">
        <v>0</v>
      </c>
      <c r="AU75" s="87" t="s">
        <v>499</v>
      </c>
      <c r="AV75" s="87" t="s">
        <v>501</v>
      </c>
      <c r="AW75" s="87" t="s">
        <v>502</v>
      </c>
      <c r="AX75" s="87" t="s">
        <v>505</v>
      </c>
      <c r="AY75" s="87" t="s">
        <v>509</v>
      </c>
      <c r="AZ75" s="87" t="s">
        <v>505</v>
      </c>
      <c r="BA75" s="87" t="s">
        <v>512</v>
      </c>
      <c r="BB75" s="90" t="s">
        <v>516</v>
      </c>
      <c r="BC75">
        <v>1</v>
      </c>
      <c r="BD75" s="86" t="str">
        <f>REPLACE(INDEX(GroupVertices[Group],MATCH(Edges[[#This Row],[Vertex 1]],GroupVertices[Vertex],0)),1,1,"")</f>
        <v>1</v>
      </c>
      <c r="BE75" s="86" t="str">
        <f>REPLACE(INDEX(GroupVertices[Group],MATCH(Edges[[#This Row],[Vertex 2]],GroupVertices[Vertex],0)),1,1,"")</f>
        <v>1</v>
      </c>
      <c r="BF75" s="51"/>
      <c r="BG75" s="52"/>
      <c r="BH75" s="51"/>
      <c r="BI75" s="52"/>
      <c r="BJ75" s="51"/>
      <c r="BK75" s="52"/>
      <c r="BL75" s="51"/>
      <c r="BM75" s="52"/>
      <c r="BN75" s="51"/>
    </row>
    <row r="76" spans="1:66" ht="45">
      <c r="A76" s="85" t="s">
        <v>272</v>
      </c>
      <c r="B76" s="85" t="s">
        <v>279</v>
      </c>
      <c r="C76" s="53" t="s">
        <v>1289</v>
      </c>
      <c r="D76" s="54">
        <v>3</v>
      </c>
      <c r="E76" s="65" t="s">
        <v>132</v>
      </c>
      <c r="F76" s="55">
        <v>30</v>
      </c>
      <c r="G76" s="53"/>
      <c r="H76" s="57"/>
      <c r="I76" s="56"/>
      <c r="J76" s="56"/>
      <c r="K76" s="36" t="s">
        <v>65</v>
      </c>
      <c r="L76" s="84">
        <v>76</v>
      </c>
      <c r="M76" s="84"/>
      <c r="N76" s="63"/>
      <c r="O76" s="87" t="s">
        <v>285</v>
      </c>
      <c r="P76" s="89">
        <v>43780.404016203705</v>
      </c>
      <c r="Q76" s="87" t="s">
        <v>300</v>
      </c>
      <c r="R76" s="87"/>
      <c r="S76" s="87"/>
      <c r="T76" s="87" t="s">
        <v>314</v>
      </c>
      <c r="U76" s="90" t="s">
        <v>343</v>
      </c>
      <c r="V76" s="90" t="s">
        <v>343</v>
      </c>
      <c r="W76" s="89">
        <v>43780.404016203705</v>
      </c>
      <c r="X76" s="93">
        <v>43780</v>
      </c>
      <c r="Y76" s="95" t="s">
        <v>398</v>
      </c>
      <c r="Z76" s="90" t="s">
        <v>440</v>
      </c>
      <c r="AA76" s="87"/>
      <c r="AB76" s="87"/>
      <c r="AC76" s="95" t="s">
        <v>482</v>
      </c>
      <c r="AD76" s="87"/>
      <c r="AE76" s="87" t="b">
        <v>0</v>
      </c>
      <c r="AF76" s="87">
        <v>10</v>
      </c>
      <c r="AG76" s="95" t="s">
        <v>488</v>
      </c>
      <c r="AH76" s="87" t="b">
        <v>0</v>
      </c>
      <c r="AI76" s="87" t="s">
        <v>490</v>
      </c>
      <c r="AJ76" s="87"/>
      <c r="AK76" s="95" t="s">
        <v>488</v>
      </c>
      <c r="AL76" s="87" t="b">
        <v>0</v>
      </c>
      <c r="AM76" s="87">
        <v>3</v>
      </c>
      <c r="AN76" s="95" t="s">
        <v>488</v>
      </c>
      <c r="AO76" s="87" t="s">
        <v>494</v>
      </c>
      <c r="AP76" s="87" t="b">
        <v>0</v>
      </c>
      <c r="AQ76" s="95" t="s">
        <v>482</v>
      </c>
      <c r="AR76" s="87" t="s">
        <v>211</v>
      </c>
      <c r="AS76" s="87">
        <v>0</v>
      </c>
      <c r="AT76" s="87">
        <v>0</v>
      </c>
      <c r="AU76" s="87"/>
      <c r="AV76" s="87"/>
      <c r="AW76" s="87"/>
      <c r="AX76" s="87"/>
      <c r="AY76" s="87"/>
      <c r="AZ76" s="87"/>
      <c r="BA76" s="87"/>
      <c r="BB76" s="87"/>
      <c r="BC76">
        <v>1</v>
      </c>
      <c r="BD76" s="86" t="str">
        <f>REPLACE(INDEX(GroupVertices[Group],MATCH(Edges[[#This Row],[Vertex 1]],GroupVertices[Vertex],0)),1,1,"")</f>
        <v>3</v>
      </c>
      <c r="BE76" s="86" t="str">
        <f>REPLACE(INDEX(GroupVertices[Group],MATCH(Edges[[#This Row],[Vertex 2]],GroupVertices[Vertex],0)),1,1,"")</f>
        <v>3</v>
      </c>
      <c r="BF76" s="51">
        <v>0</v>
      </c>
      <c r="BG76" s="52">
        <v>0</v>
      </c>
      <c r="BH76" s="51">
        <v>0</v>
      </c>
      <c r="BI76" s="52">
        <v>0</v>
      </c>
      <c r="BJ76" s="51">
        <v>0</v>
      </c>
      <c r="BK76" s="52">
        <v>0</v>
      </c>
      <c r="BL76" s="51">
        <v>37</v>
      </c>
      <c r="BM76" s="52">
        <v>100</v>
      </c>
      <c r="BN76" s="51">
        <v>37</v>
      </c>
    </row>
    <row r="77" spans="1:66" ht="45">
      <c r="A77" s="85" t="s">
        <v>270</v>
      </c>
      <c r="B77" s="85" t="s">
        <v>272</v>
      </c>
      <c r="C77" s="53" t="s">
        <v>1289</v>
      </c>
      <c r="D77" s="54">
        <v>3</v>
      </c>
      <c r="E77" s="65" t="s">
        <v>132</v>
      </c>
      <c r="F77" s="55">
        <v>30</v>
      </c>
      <c r="G77" s="53"/>
      <c r="H77" s="57"/>
      <c r="I77" s="56"/>
      <c r="J77" s="56"/>
      <c r="K77" s="36" t="s">
        <v>65</v>
      </c>
      <c r="L77" s="84">
        <v>77</v>
      </c>
      <c r="M77" s="84"/>
      <c r="N77" s="63"/>
      <c r="O77" s="87" t="s">
        <v>284</v>
      </c>
      <c r="P77" s="89">
        <v>43780.409525462965</v>
      </c>
      <c r="Q77" s="87" t="s">
        <v>300</v>
      </c>
      <c r="R77" s="87"/>
      <c r="S77" s="87"/>
      <c r="T77" s="87" t="s">
        <v>314</v>
      </c>
      <c r="U77" s="87"/>
      <c r="V77" s="90" t="s">
        <v>360</v>
      </c>
      <c r="W77" s="89">
        <v>43780.409525462965</v>
      </c>
      <c r="X77" s="93">
        <v>43780</v>
      </c>
      <c r="Y77" s="95" t="s">
        <v>399</v>
      </c>
      <c r="Z77" s="90" t="s">
        <v>441</v>
      </c>
      <c r="AA77" s="87"/>
      <c r="AB77" s="87"/>
      <c r="AC77" s="95" t="s">
        <v>483</v>
      </c>
      <c r="AD77" s="87"/>
      <c r="AE77" s="87" t="b">
        <v>0</v>
      </c>
      <c r="AF77" s="87">
        <v>0</v>
      </c>
      <c r="AG77" s="95" t="s">
        <v>488</v>
      </c>
      <c r="AH77" s="87" t="b">
        <v>0</v>
      </c>
      <c r="AI77" s="87" t="s">
        <v>490</v>
      </c>
      <c r="AJ77" s="87"/>
      <c r="AK77" s="95" t="s">
        <v>488</v>
      </c>
      <c r="AL77" s="87" t="b">
        <v>0</v>
      </c>
      <c r="AM77" s="87">
        <v>3</v>
      </c>
      <c r="AN77" s="95" t="s">
        <v>482</v>
      </c>
      <c r="AO77" s="87" t="s">
        <v>495</v>
      </c>
      <c r="AP77" s="87" t="b">
        <v>0</v>
      </c>
      <c r="AQ77" s="95" t="s">
        <v>482</v>
      </c>
      <c r="AR77" s="87" t="s">
        <v>211</v>
      </c>
      <c r="AS77" s="87">
        <v>0</v>
      </c>
      <c r="AT77" s="87">
        <v>0</v>
      </c>
      <c r="AU77" s="87"/>
      <c r="AV77" s="87"/>
      <c r="AW77" s="87"/>
      <c r="AX77" s="87"/>
      <c r="AY77" s="87"/>
      <c r="AZ77" s="87"/>
      <c r="BA77" s="87"/>
      <c r="BB77" s="87"/>
      <c r="BC77">
        <v>1</v>
      </c>
      <c r="BD77" s="86" t="str">
        <f>REPLACE(INDEX(GroupVertices[Group],MATCH(Edges[[#This Row],[Vertex 1]],GroupVertices[Vertex],0)),1,1,"")</f>
        <v>1</v>
      </c>
      <c r="BE77" s="86" t="str">
        <f>REPLACE(INDEX(GroupVertices[Group],MATCH(Edges[[#This Row],[Vertex 2]],GroupVertices[Vertex],0)),1,1,"")</f>
        <v>3</v>
      </c>
      <c r="BF77" s="51"/>
      <c r="BG77" s="52"/>
      <c r="BH77" s="51"/>
      <c r="BI77" s="52"/>
      <c r="BJ77" s="51"/>
      <c r="BK77" s="52"/>
      <c r="BL77" s="51"/>
      <c r="BM77" s="52"/>
      <c r="BN77" s="51"/>
    </row>
    <row r="78" spans="1:66" ht="45">
      <c r="A78" s="85" t="s">
        <v>270</v>
      </c>
      <c r="B78" s="85" t="s">
        <v>279</v>
      </c>
      <c r="C78" s="53" t="s">
        <v>1289</v>
      </c>
      <c r="D78" s="54">
        <v>3</v>
      </c>
      <c r="E78" s="65" t="s">
        <v>132</v>
      </c>
      <c r="F78" s="55">
        <v>30</v>
      </c>
      <c r="G78" s="53"/>
      <c r="H78" s="57"/>
      <c r="I78" s="56"/>
      <c r="J78" s="56"/>
      <c r="K78" s="36" t="s">
        <v>65</v>
      </c>
      <c r="L78" s="84">
        <v>78</v>
      </c>
      <c r="M78" s="84"/>
      <c r="N78" s="63"/>
      <c r="O78" s="87" t="s">
        <v>285</v>
      </c>
      <c r="P78" s="89">
        <v>43780.409525462965</v>
      </c>
      <c r="Q78" s="87" t="s">
        <v>300</v>
      </c>
      <c r="R78" s="87"/>
      <c r="S78" s="87"/>
      <c r="T78" s="87" t="s">
        <v>314</v>
      </c>
      <c r="U78" s="87"/>
      <c r="V78" s="90" t="s">
        <v>360</v>
      </c>
      <c r="W78" s="89">
        <v>43780.409525462965</v>
      </c>
      <c r="X78" s="93">
        <v>43780</v>
      </c>
      <c r="Y78" s="95" t="s">
        <v>399</v>
      </c>
      <c r="Z78" s="90" t="s">
        <v>441</v>
      </c>
      <c r="AA78" s="87"/>
      <c r="AB78" s="87"/>
      <c r="AC78" s="95" t="s">
        <v>483</v>
      </c>
      <c r="AD78" s="87"/>
      <c r="AE78" s="87" t="b">
        <v>0</v>
      </c>
      <c r="AF78" s="87">
        <v>0</v>
      </c>
      <c r="AG78" s="95" t="s">
        <v>488</v>
      </c>
      <c r="AH78" s="87" t="b">
        <v>0</v>
      </c>
      <c r="AI78" s="87" t="s">
        <v>490</v>
      </c>
      <c r="AJ78" s="87"/>
      <c r="AK78" s="95" t="s">
        <v>488</v>
      </c>
      <c r="AL78" s="87" t="b">
        <v>0</v>
      </c>
      <c r="AM78" s="87">
        <v>3</v>
      </c>
      <c r="AN78" s="95" t="s">
        <v>482</v>
      </c>
      <c r="AO78" s="87" t="s">
        <v>495</v>
      </c>
      <c r="AP78" s="87" t="b">
        <v>0</v>
      </c>
      <c r="AQ78" s="95" t="s">
        <v>482</v>
      </c>
      <c r="AR78" s="87" t="s">
        <v>211</v>
      </c>
      <c r="AS78" s="87">
        <v>0</v>
      </c>
      <c r="AT78" s="87">
        <v>0</v>
      </c>
      <c r="AU78" s="87"/>
      <c r="AV78" s="87"/>
      <c r="AW78" s="87"/>
      <c r="AX78" s="87"/>
      <c r="AY78" s="87"/>
      <c r="AZ78" s="87"/>
      <c r="BA78" s="87"/>
      <c r="BB78" s="87"/>
      <c r="BC78">
        <v>1</v>
      </c>
      <c r="BD78" s="86" t="str">
        <f>REPLACE(INDEX(GroupVertices[Group],MATCH(Edges[[#This Row],[Vertex 1]],GroupVertices[Vertex],0)),1,1,"")</f>
        <v>1</v>
      </c>
      <c r="BE78" s="86" t="str">
        <f>REPLACE(INDEX(GroupVertices[Group],MATCH(Edges[[#This Row],[Vertex 2]],GroupVertices[Vertex],0)),1,1,"")</f>
        <v>3</v>
      </c>
      <c r="BF78" s="51">
        <v>0</v>
      </c>
      <c r="BG78" s="52">
        <v>0</v>
      </c>
      <c r="BH78" s="51">
        <v>0</v>
      </c>
      <c r="BI78" s="52">
        <v>0</v>
      </c>
      <c r="BJ78" s="51">
        <v>0</v>
      </c>
      <c r="BK78" s="52">
        <v>0</v>
      </c>
      <c r="BL78" s="51">
        <v>37</v>
      </c>
      <c r="BM78" s="52">
        <v>100</v>
      </c>
      <c r="BN78" s="51">
        <v>37</v>
      </c>
    </row>
    <row r="79" spans="1:66" ht="15">
      <c r="A79" s="85" t="s">
        <v>270</v>
      </c>
      <c r="B79" s="85" t="s">
        <v>270</v>
      </c>
      <c r="C79" s="53" t="s">
        <v>1290</v>
      </c>
      <c r="D79" s="54">
        <v>10</v>
      </c>
      <c r="E79" s="65" t="s">
        <v>132</v>
      </c>
      <c r="F79" s="55">
        <v>10</v>
      </c>
      <c r="G79" s="53"/>
      <c r="H79" s="57"/>
      <c r="I79" s="56"/>
      <c r="J79" s="56"/>
      <c r="K79" s="36" t="s">
        <v>65</v>
      </c>
      <c r="L79" s="84">
        <v>79</v>
      </c>
      <c r="M79" s="84"/>
      <c r="N79" s="63"/>
      <c r="O79" s="87" t="s">
        <v>211</v>
      </c>
      <c r="P79" s="89">
        <v>43775.867685185185</v>
      </c>
      <c r="Q79" s="87" t="s">
        <v>286</v>
      </c>
      <c r="R79" s="90" t="s">
        <v>309</v>
      </c>
      <c r="S79" s="87" t="s">
        <v>311</v>
      </c>
      <c r="T79" s="87" t="s">
        <v>312</v>
      </c>
      <c r="U79" s="87"/>
      <c r="V79" s="90" t="s">
        <v>360</v>
      </c>
      <c r="W79" s="89">
        <v>43775.867685185185</v>
      </c>
      <c r="X79" s="93">
        <v>43775</v>
      </c>
      <c r="Y79" s="95" t="s">
        <v>400</v>
      </c>
      <c r="Z79" s="90" t="s">
        <v>442</v>
      </c>
      <c r="AA79" s="87"/>
      <c r="AB79" s="87"/>
      <c r="AC79" s="95" t="s">
        <v>484</v>
      </c>
      <c r="AD79" s="87"/>
      <c r="AE79" s="87" t="b">
        <v>0</v>
      </c>
      <c r="AF79" s="87">
        <v>5</v>
      </c>
      <c r="AG79" s="95" t="s">
        <v>488</v>
      </c>
      <c r="AH79" s="87" t="b">
        <v>1</v>
      </c>
      <c r="AI79" s="87" t="s">
        <v>489</v>
      </c>
      <c r="AJ79" s="87"/>
      <c r="AK79" s="95" t="s">
        <v>491</v>
      </c>
      <c r="AL79" s="87" t="b">
        <v>0</v>
      </c>
      <c r="AM79" s="87">
        <v>2</v>
      </c>
      <c r="AN79" s="95" t="s">
        <v>488</v>
      </c>
      <c r="AO79" s="87" t="s">
        <v>494</v>
      </c>
      <c r="AP79" s="87" t="b">
        <v>0</v>
      </c>
      <c r="AQ79" s="95" t="s">
        <v>484</v>
      </c>
      <c r="AR79" s="87" t="s">
        <v>211</v>
      </c>
      <c r="AS79" s="87">
        <v>0</v>
      </c>
      <c r="AT79" s="87">
        <v>0</v>
      </c>
      <c r="AU79" s="87" t="s">
        <v>500</v>
      </c>
      <c r="AV79" s="87" t="s">
        <v>501</v>
      </c>
      <c r="AW79" s="87" t="s">
        <v>502</v>
      </c>
      <c r="AX79" s="87" t="s">
        <v>506</v>
      </c>
      <c r="AY79" s="87" t="s">
        <v>510</v>
      </c>
      <c r="AZ79" s="87" t="s">
        <v>511</v>
      </c>
      <c r="BA79" s="87" t="s">
        <v>513</v>
      </c>
      <c r="BB79" s="90" t="s">
        <v>517</v>
      </c>
      <c r="BC79">
        <v>4</v>
      </c>
      <c r="BD79" s="86" t="str">
        <f>REPLACE(INDEX(GroupVertices[Group],MATCH(Edges[[#This Row],[Vertex 1]],GroupVertices[Vertex],0)),1,1,"")</f>
        <v>1</v>
      </c>
      <c r="BE79" s="86" t="str">
        <f>REPLACE(INDEX(GroupVertices[Group],MATCH(Edges[[#This Row],[Vertex 2]],GroupVertices[Vertex],0)),1,1,"")</f>
        <v>1</v>
      </c>
      <c r="BF79" s="51">
        <v>1</v>
      </c>
      <c r="BG79" s="52">
        <v>8.333333333333334</v>
      </c>
      <c r="BH79" s="51">
        <v>0</v>
      </c>
      <c r="BI79" s="52">
        <v>0</v>
      </c>
      <c r="BJ79" s="51">
        <v>0</v>
      </c>
      <c r="BK79" s="52">
        <v>0</v>
      </c>
      <c r="BL79" s="51">
        <v>11</v>
      </c>
      <c r="BM79" s="52">
        <v>91.66666666666667</v>
      </c>
      <c r="BN79" s="51">
        <v>12</v>
      </c>
    </row>
    <row r="80" spans="1:66" ht="15">
      <c r="A80" s="85" t="s">
        <v>270</v>
      </c>
      <c r="B80" s="85" t="s">
        <v>270</v>
      </c>
      <c r="C80" s="53" t="s">
        <v>1290</v>
      </c>
      <c r="D80" s="54">
        <v>10</v>
      </c>
      <c r="E80" s="65" t="s">
        <v>132</v>
      </c>
      <c r="F80" s="55">
        <v>10</v>
      </c>
      <c r="G80" s="53"/>
      <c r="H80" s="57"/>
      <c r="I80" s="56"/>
      <c r="J80" s="56"/>
      <c r="K80" s="36" t="s">
        <v>65</v>
      </c>
      <c r="L80" s="84">
        <v>80</v>
      </c>
      <c r="M80" s="84"/>
      <c r="N80" s="63"/>
      <c r="O80" s="87" t="s">
        <v>211</v>
      </c>
      <c r="P80" s="89">
        <v>43779.40594907408</v>
      </c>
      <c r="Q80" s="87" t="s">
        <v>305</v>
      </c>
      <c r="R80" s="90" t="s">
        <v>310</v>
      </c>
      <c r="S80" s="87" t="s">
        <v>311</v>
      </c>
      <c r="T80" s="87" t="s">
        <v>331</v>
      </c>
      <c r="U80" s="87"/>
      <c r="V80" s="90" t="s">
        <v>360</v>
      </c>
      <c r="W80" s="89">
        <v>43779.40594907408</v>
      </c>
      <c r="X80" s="93">
        <v>43779</v>
      </c>
      <c r="Y80" s="95" t="s">
        <v>401</v>
      </c>
      <c r="Z80" s="90" t="s">
        <v>443</v>
      </c>
      <c r="AA80" s="87"/>
      <c r="AB80" s="87"/>
      <c r="AC80" s="95" t="s">
        <v>485</v>
      </c>
      <c r="AD80" s="87"/>
      <c r="AE80" s="87" t="b">
        <v>0</v>
      </c>
      <c r="AF80" s="87">
        <v>2</v>
      </c>
      <c r="AG80" s="95" t="s">
        <v>488</v>
      </c>
      <c r="AH80" s="87" t="b">
        <v>1</v>
      </c>
      <c r="AI80" s="87" t="s">
        <v>489</v>
      </c>
      <c r="AJ80" s="87"/>
      <c r="AK80" s="95" t="s">
        <v>493</v>
      </c>
      <c r="AL80" s="87" t="b">
        <v>0</v>
      </c>
      <c r="AM80" s="87">
        <v>1</v>
      </c>
      <c r="AN80" s="95" t="s">
        <v>488</v>
      </c>
      <c r="AO80" s="87" t="s">
        <v>494</v>
      </c>
      <c r="AP80" s="87" t="b">
        <v>0</v>
      </c>
      <c r="AQ80" s="95" t="s">
        <v>485</v>
      </c>
      <c r="AR80" s="87" t="s">
        <v>211</v>
      </c>
      <c r="AS80" s="87">
        <v>0</v>
      </c>
      <c r="AT80" s="87">
        <v>0</v>
      </c>
      <c r="AU80" s="87" t="s">
        <v>500</v>
      </c>
      <c r="AV80" s="87" t="s">
        <v>501</v>
      </c>
      <c r="AW80" s="87" t="s">
        <v>502</v>
      </c>
      <c r="AX80" s="87" t="s">
        <v>506</v>
      </c>
      <c r="AY80" s="87" t="s">
        <v>510</v>
      </c>
      <c r="AZ80" s="87" t="s">
        <v>511</v>
      </c>
      <c r="BA80" s="87" t="s">
        <v>513</v>
      </c>
      <c r="BB80" s="90" t="s">
        <v>517</v>
      </c>
      <c r="BC80">
        <v>4</v>
      </c>
      <c r="BD80" s="86" t="str">
        <f>REPLACE(INDEX(GroupVertices[Group],MATCH(Edges[[#This Row],[Vertex 1]],GroupVertices[Vertex],0)),1,1,"")</f>
        <v>1</v>
      </c>
      <c r="BE80" s="86" t="str">
        <f>REPLACE(INDEX(GroupVertices[Group],MATCH(Edges[[#This Row],[Vertex 2]],GroupVertices[Vertex],0)),1,1,"")</f>
        <v>1</v>
      </c>
      <c r="BF80" s="51">
        <v>2</v>
      </c>
      <c r="BG80" s="52">
        <v>4.761904761904762</v>
      </c>
      <c r="BH80" s="51">
        <v>0</v>
      </c>
      <c r="BI80" s="52">
        <v>0</v>
      </c>
      <c r="BJ80" s="51">
        <v>0</v>
      </c>
      <c r="BK80" s="52">
        <v>0</v>
      </c>
      <c r="BL80" s="51">
        <v>40</v>
      </c>
      <c r="BM80" s="52">
        <v>95.23809523809524</v>
      </c>
      <c r="BN80" s="51">
        <v>42</v>
      </c>
    </row>
    <row r="81" spans="1:66" ht="15">
      <c r="A81" s="85" t="s">
        <v>270</v>
      </c>
      <c r="B81" s="85" t="s">
        <v>270</v>
      </c>
      <c r="C81" s="53" t="s">
        <v>1290</v>
      </c>
      <c r="D81" s="54">
        <v>10</v>
      </c>
      <c r="E81" s="65" t="s">
        <v>132</v>
      </c>
      <c r="F81" s="55">
        <v>10</v>
      </c>
      <c r="G81" s="53"/>
      <c r="H81" s="57"/>
      <c r="I81" s="56"/>
      <c r="J81" s="56"/>
      <c r="K81" s="36" t="s">
        <v>65</v>
      </c>
      <c r="L81" s="84">
        <v>81</v>
      </c>
      <c r="M81" s="84"/>
      <c r="N81" s="63"/>
      <c r="O81" s="87" t="s">
        <v>211</v>
      </c>
      <c r="P81" s="89">
        <v>43779.630162037036</v>
      </c>
      <c r="Q81" s="87" t="s">
        <v>287</v>
      </c>
      <c r="R81" s="87"/>
      <c r="S81" s="87"/>
      <c r="T81" s="87" t="s">
        <v>329</v>
      </c>
      <c r="U81" s="90" t="s">
        <v>344</v>
      </c>
      <c r="V81" s="90" t="s">
        <v>344</v>
      </c>
      <c r="W81" s="89">
        <v>43779.630162037036</v>
      </c>
      <c r="X81" s="93">
        <v>43779</v>
      </c>
      <c r="Y81" s="95" t="s">
        <v>402</v>
      </c>
      <c r="Z81" s="90" t="s">
        <v>444</v>
      </c>
      <c r="AA81" s="87"/>
      <c r="AB81" s="87"/>
      <c r="AC81" s="95" t="s">
        <v>486</v>
      </c>
      <c r="AD81" s="87"/>
      <c r="AE81" s="87" t="b">
        <v>0</v>
      </c>
      <c r="AF81" s="87">
        <v>12</v>
      </c>
      <c r="AG81" s="95" t="s">
        <v>488</v>
      </c>
      <c r="AH81" s="87" t="b">
        <v>0</v>
      </c>
      <c r="AI81" s="87" t="s">
        <v>489</v>
      </c>
      <c r="AJ81" s="87"/>
      <c r="AK81" s="95" t="s">
        <v>488</v>
      </c>
      <c r="AL81" s="87" t="b">
        <v>0</v>
      </c>
      <c r="AM81" s="87">
        <v>3</v>
      </c>
      <c r="AN81" s="95" t="s">
        <v>488</v>
      </c>
      <c r="AO81" s="87" t="s">
        <v>495</v>
      </c>
      <c r="AP81" s="87" t="b">
        <v>0</v>
      </c>
      <c r="AQ81" s="95" t="s">
        <v>486</v>
      </c>
      <c r="AR81" s="87" t="s">
        <v>211</v>
      </c>
      <c r="AS81" s="87">
        <v>0</v>
      </c>
      <c r="AT81" s="87">
        <v>0</v>
      </c>
      <c r="AU81" s="87" t="s">
        <v>497</v>
      </c>
      <c r="AV81" s="87" t="s">
        <v>501</v>
      </c>
      <c r="AW81" s="87" t="s">
        <v>502</v>
      </c>
      <c r="AX81" s="87" t="s">
        <v>503</v>
      </c>
      <c r="AY81" s="87" t="s">
        <v>507</v>
      </c>
      <c r="AZ81" s="87" t="s">
        <v>503</v>
      </c>
      <c r="BA81" s="87" t="s">
        <v>512</v>
      </c>
      <c r="BB81" s="90" t="s">
        <v>514</v>
      </c>
      <c r="BC81">
        <v>4</v>
      </c>
      <c r="BD81" s="86" t="str">
        <f>REPLACE(INDEX(GroupVertices[Group],MATCH(Edges[[#This Row],[Vertex 1]],GroupVertices[Vertex],0)),1,1,"")</f>
        <v>1</v>
      </c>
      <c r="BE81" s="86" t="str">
        <f>REPLACE(INDEX(GroupVertices[Group],MATCH(Edges[[#This Row],[Vertex 2]],GroupVertices[Vertex],0)),1,1,"")</f>
        <v>1</v>
      </c>
      <c r="BF81" s="51">
        <v>3</v>
      </c>
      <c r="BG81" s="52">
        <v>7.894736842105263</v>
      </c>
      <c r="BH81" s="51">
        <v>0</v>
      </c>
      <c r="BI81" s="52">
        <v>0</v>
      </c>
      <c r="BJ81" s="51">
        <v>0</v>
      </c>
      <c r="BK81" s="52">
        <v>0</v>
      </c>
      <c r="BL81" s="51">
        <v>35</v>
      </c>
      <c r="BM81" s="52">
        <v>92.10526315789474</v>
      </c>
      <c r="BN81" s="51">
        <v>38</v>
      </c>
    </row>
    <row r="82" spans="1:66" ht="15">
      <c r="A82" s="85" t="s">
        <v>270</v>
      </c>
      <c r="B82" s="85" t="s">
        <v>270</v>
      </c>
      <c r="C82" s="53" t="s">
        <v>1290</v>
      </c>
      <c r="D82" s="54">
        <v>10</v>
      </c>
      <c r="E82" s="65" t="s">
        <v>132</v>
      </c>
      <c r="F82" s="55">
        <v>10</v>
      </c>
      <c r="G82" s="53"/>
      <c r="H82" s="57"/>
      <c r="I82" s="56"/>
      <c r="J82" s="56"/>
      <c r="K82" s="36" t="s">
        <v>65</v>
      </c>
      <c r="L82" s="84">
        <v>82</v>
      </c>
      <c r="M82" s="84"/>
      <c r="N82" s="63"/>
      <c r="O82" s="87" t="s">
        <v>211</v>
      </c>
      <c r="P82" s="89">
        <v>43779.739016203705</v>
      </c>
      <c r="Q82" s="87" t="s">
        <v>306</v>
      </c>
      <c r="R82" s="87"/>
      <c r="S82" s="87"/>
      <c r="T82" s="87" t="s">
        <v>332</v>
      </c>
      <c r="U82" s="90" t="s">
        <v>345</v>
      </c>
      <c r="V82" s="90" t="s">
        <v>345</v>
      </c>
      <c r="W82" s="89">
        <v>43779.739016203705</v>
      </c>
      <c r="X82" s="93">
        <v>43779</v>
      </c>
      <c r="Y82" s="95" t="s">
        <v>403</v>
      </c>
      <c r="Z82" s="90" t="s">
        <v>445</v>
      </c>
      <c r="AA82" s="87"/>
      <c r="AB82" s="87"/>
      <c r="AC82" s="95" t="s">
        <v>487</v>
      </c>
      <c r="AD82" s="87"/>
      <c r="AE82" s="87" t="b">
        <v>0</v>
      </c>
      <c r="AF82" s="87">
        <v>6</v>
      </c>
      <c r="AG82" s="95" t="s">
        <v>488</v>
      </c>
      <c r="AH82" s="87" t="b">
        <v>0</v>
      </c>
      <c r="AI82" s="87" t="s">
        <v>489</v>
      </c>
      <c r="AJ82" s="87"/>
      <c r="AK82" s="95" t="s">
        <v>488</v>
      </c>
      <c r="AL82" s="87" t="b">
        <v>0</v>
      </c>
      <c r="AM82" s="87">
        <v>1</v>
      </c>
      <c r="AN82" s="95" t="s">
        <v>488</v>
      </c>
      <c r="AO82" s="87" t="s">
        <v>495</v>
      </c>
      <c r="AP82" s="87" t="b">
        <v>0</v>
      </c>
      <c r="AQ82" s="95" t="s">
        <v>487</v>
      </c>
      <c r="AR82" s="87" t="s">
        <v>211</v>
      </c>
      <c r="AS82" s="87">
        <v>0</v>
      </c>
      <c r="AT82" s="87">
        <v>0</v>
      </c>
      <c r="AU82" s="87" t="s">
        <v>497</v>
      </c>
      <c r="AV82" s="87" t="s">
        <v>501</v>
      </c>
      <c r="AW82" s="87" t="s">
        <v>502</v>
      </c>
      <c r="AX82" s="87" t="s">
        <v>503</v>
      </c>
      <c r="AY82" s="87" t="s">
        <v>507</v>
      </c>
      <c r="AZ82" s="87" t="s">
        <v>503</v>
      </c>
      <c r="BA82" s="87" t="s">
        <v>512</v>
      </c>
      <c r="BB82" s="90" t="s">
        <v>514</v>
      </c>
      <c r="BC82">
        <v>4</v>
      </c>
      <c r="BD82" s="86" t="str">
        <f>REPLACE(INDEX(GroupVertices[Group],MATCH(Edges[[#This Row],[Vertex 1]],GroupVertices[Vertex],0)),1,1,"")</f>
        <v>1</v>
      </c>
      <c r="BE82" s="86" t="str">
        <f>REPLACE(INDEX(GroupVertices[Group],MATCH(Edges[[#This Row],[Vertex 2]],GroupVertices[Vertex],0)),1,1,"")</f>
        <v>1</v>
      </c>
      <c r="BF82" s="51">
        <v>3</v>
      </c>
      <c r="BG82" s="52">
        <v>7.142857142857143</v>
      </c>
      <c r="BH82" s="51">
        <v>1</v>
      </c>
      <c r="BI82" s="52">
        <v>2.380952380952381</v>
      </c>
      <c r="BJ82" s="51">
        <v>0</v>
      </c>
      <c r="BK82" s="52">
        <v>0</v>
      </c>
      <c r="BL82" s="51">
        <v>38</v>
      </c>
      <c r="BM82" s="52">
        <v>90.47619047619048</v>
      </c>
      <c r="BN82" s="51">
        <v>42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ErrorMessage="1" sqref="N2:N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Color" prompt="To select an optional edge color, right-click and select Select Color on the right-click menu." sqref="C3:C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Opacity" prompt="Enter an optional edge opacity between 0 (transparent) and 100 (opaque)." errorTitle="Invalid Edge Opacity" error="The optional edge opacity must be a whole number between 0 and 10." sqref="F3:F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showErrorMessage="1" promptTitle="Vertex 1 Name" prompt="Enter the name of the edge's first vertex." sqref="A3:A82"/>
    <dataValidation allowBlank="1" showInputMessage="1" showErrorMessage="1" promptTitle="Vertex 2 Name" prompt="Enter the name of the edge's second vertex." sqref="B3:B82"/>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2"/>
  </dataValidations>
  <hyperlinks>
    <hyperlink ref="R6" r:id="rId1" display="https://twitter.com/yata_ger/status/1193655856178577411"/>
    <hyperlink ref="R7" r:id="rId2" display="https://twitter.com/yata_ger/status/1193655856178577411"/>
    <hyperlink ref="R79" r:id="rId3" display="https://twitter.com/jensstoltenberg/status/1192042554977599488"/>
    <hyperlink ref="R80" r:id="rId4" display="https://twitter.com/nato/status/1192359568690561024"/>
    <hyperlink ref="U9" r:id="rId5" display="https://pbs.twimg.com/media/EJFFwQbX0AAgsoL.jpg"/>
    <hyperlink ref="U10" r:id="rId6" display="https://pbs.twimg.com/media/EJAyPJ5X0AE3RXo.jpg"/>
    <hyperlink ref="U11" r:id="rId7" display="https://pbs.twimg.com/media/EJAyPJ5X0AE3RXo.jpg"/>
    <hyperlink ref="U12" r:id="rId8" display="https://pbs.twimg.com/media/EJFHAwBWwAAnTqx.jpg"/>
    <hyperlink ref="U13" r:id="rId9" display="https://pbs.twimg.com/media/EJFI4mjX0AETMRo.jpg"/>
    <hyperlink ref="U14" r:id="rId10" display="https://pbs.twimg.com/media/EJFI4mjX0AETMRo.jpg"/>
    <hyperlink ref="U17" r:id="rId11" display="https://pbs.twimg.com/media/EJB0lmhWoAAoE0p.jpg"/>
    <hyperlink ref="U20" r:id="rId12" display="https://pbs.twimg.com/media/EJB0lmhWoAAoE0p.jpg"/>
    <hyperlink ref="U21" r:id="rId13" display="https://pbs.twimg.com/media/EJB0lmhWoAAoE0p.jpg"/>
    <hyperlink ref="U26" r:id="rId14" display="https://pbs.twimg.com/media/EJFC9uRX0AAcDoF.jpg"/>
    <hyperlink ref="U27" r:id="rId15" display="https://pbs.twimg.com/media/EJFC9uRX0AAcDoF.jpg"/>
    <hyperlink ref="U40" r:id="rId16" display="https://pbs.twimg.com/media/EJAAIxlXkAAmNda.jpg"/>
    <hyperlink ref="U41" r:id="rId17" display="https://pbs.twimg.com/media/EJAAIxlXkAAmNda.jpg"/>
    <hyperlink ref="U42" r:id="rId18" display="https://pbs.twimg.com/media/EJAAIxlXkAAmNda.jpg"/>
    <hyperlink ref="U43" r:id="rId19" display="https://pbs.twimg.com/media/EJAAIxlXkAAmNda.jpg"/>
    <hyperlink ref="U44" r:id="rId20" display="https://pbs.twimg.com/media/EJAAIxlXkAAmNda.jpg"/>
    <hyperlink ref="U45" r:id="rId21" display="https://pbs.twimg.com/media/EJAAIxlXkAAmNda.jpg"/>
    <hyperlink ref="U54" r:id="rId22" display="https://pbs.twimg.com/media/EI7Rn_iX0AQJaX3.jpg"/>
    <hyperlink ref="U55" r:id="rId23" display="https://pbs.twimg.com/media/EI7Rn_iX0AQJaX3.jpg"/>
    <hyperlink ref="U56" r:id="rId24" display="https://pbs.twimg.com/media/EI7Rn_iX0AQJaX3.jpg"/>
    <hyperlink ref="U71" r:id="rId25" display="https://pbs.twimg.com/media/EJFO2lfX0AANKEf.jpg"/>
    <hyperlink ref="U72" r:id="rId26" display="https://pbs.twimg.com/media/EJFOH8wWwAAYhUV.jpg"/>
    <hyperlink ref="U74" r:id="rId27" display="https://pbs.twimg.com/media/EJFO2lfX0AANKEf.jpg"/>
    <hyperlink ref="U75" r:id="rId28" display="https://pbs.twimg.com/media/EJFO2lfX0AANKEf.jpg"/>
    <hyperlink ref="U76" r:id="rId29" display="https://pbs.twimg.com/media/EJFSiPxX0AEQIOO.jpg"/>
    <hyperlink ref="U81" r:id="rId30" display="https://pbs.twimg.com/media/EJBTXShX0AAW1RW.jpg"/>
    <hyperlink ref="U82" r:id="rId31" display="https://pbs.twimg.com/media/EJB3VxZX0AAkHUw.jpg"/>
    <hyperlink ref="V3" r:id="rId32" display="http://pbs.twimg.com/profile_images/753514780527177728/v_zXa-bW_normal.jpg"/>
    <hyperlink ref="V4" r:id="rId33" display="http://pbs.twimg.com/profile_images/951863249867296774/mufrq7n8_normal.jpg"/>
    <hyperlink ref="V5" r:id="rId34" display="http://pbs.twimg.com/profile_images/1072605556328857607/I4VnthH5_normal.jpg"/>
    <hyperlink ref="V6" r:id="rId35" display="http://pbs.twimg.com/profile_images/1189493469921845249/xo21NYE0_normal.jpg"/>
    <hyperlink ref="V7" r:id="rId36" display="http://pbs.twimg.com/profile_images/1189493469921845249/xo21NYE0_normal.jpg"/>
    <hyperlink ref="V8" r:id="rId37" display="http://pbs.twimg.com/profile_images/1091050574018215936/19FyfSFl_normal.jpg"/>
    <hyperlink ref="V9" r:id="rId38" display="https://pbs.twimg.com/media/EJFFwQbX0AAgsoL.jpg"/>
    <hyperlink ref="V10" r:id="rId39" display="https://pbs.twimg.com/media/EJAyPJ5X0AE3RXo.jpg"/>
    <hyperlink ref="V11" r:id="rId40" display="https://pbs.twimg.com/media/EJAyPJ5X0AE3RXo.jpg"/>
    <hyperlink ref="V12" r:id="rId41" display="https://pbs.twimg.com/media/EJFHAwBWwAAnTqx.jpg"/>
    <hyperlink ref="V13" r:id="rId42" display="https://pbs.twimg.com/media/EJFI4mjX0AETMRo.jpg"/>
    <hyperlink ref="V14" r:id="rId43" display="https://pbs.twimg.com/media/EJFI4mjX0AETMRo.jpg"/>
    <hyperlink ref="V15" r:id="rId44" display="http://pbs.twimg.com/profile_images/1118817453956575232/cH1NaeWI_normal.jpg"/>
    <hyperlink ref="V16" r:id="rId45" display="http://pbs.twimg.com/profile_images/953624110218776577/evXdmHOZ_normal.jpg"/>
    <hyperlink ref="V17" r:id="rId46" display="https://pbs.twimg.com/media/EJB0lmhWoAAoE0p.jpg"/>
    <hyperlink ref="V18" r:id="rId47" display="http://pbs.twimg.com/profile_images/953624110218776577/evXdmHOZ_normal.jpg"/>
    <hyperlink ref="V19" r:id="rId48" display="http://pbs.twimg.com/profile_images/953624110218776577/evXdmHOZ_normal.jpg"/>
    <hyperlink ref="V20" r:id="rId49" display="https://pbs.twimg.com/media/EJB0lmhWoAAoE0p.jpg"/>
    <hyperlink ref="V21" r:id="rId50" display="https://pbs.twimg.com/media/EJB0lmhWoAAoE0p.jpg"/>
    <hyperlink ref="V22" r:id="rId51" display="http://pbs.twimg.com/profile_images/1158424628966154240/vI5WPCRk_normal.jpg"/>
    <hyperlink ref="V23" r:id="rId52" display="http://pbs.twimg.com/profile_images/1158424628966154240/vI5WPCRk_normal.jpg"/>
    <hyperlink ref="V24" r:id="rId53" display="http://pbs.twimg.com/profile_images/1345311313/15792963_normal.jpg"/>
    <hyperlink ref="V25" r:id="rId54" display="http://pbs.twimg.com/profile_images/1345311313/15792963_normal.jpg"/>
    <hyperlink ref="V26" r:id="rId55" display="https://pbs.twimg.com/media/EJFC9uRX0AAcDoF.jpg"/>
    <hyperlink ref="V27" r:id="rId56" display="https://pbs.twimg.com/media/EJFC9uRX0AAcDoF.jpg"/>
    <hyperlink ref="V28" r:id="rId57" display="http://pbs.twimg.com/profile_images/843119065719869440/SBYhbV5j_normal.jpg"/>
    <hyperlink ref="V29" r:id="rId58" display="http://pbs.twimg.com/profile_images/843119065719869440/SBYhbV5j_normal.jpg"/>
    <hyperlink ref="V30" r:id="rId59" display="http://pbs.twimg.com/profile_images/843119065719869440/SBYhbV5j_normal.jpg"/>
    <hyperlink ref="V31" r:id="rId60" display="http://pbs.twimg.com/profile_images/843119065719869440/SBYhbV5j_normal.jpg"/>
    <hyperlink ref="V32" r:id="rId61" display="http://pbs.twimg.com/profile_images/832195157772611584/cRocADew_normal.jpg"/>
    <hyperlink ref="V33" r:id="rId62" display="http://pbs.twimg.com/profile_images/1177563617316806656/5R9_69FW_normal.jpg"/>
    <hyperlink ref="V34" r:id="rId63" display="http://pbs.twimg.com/profile_images/1177563617316806656/5R9_69FW_normal.jpg"/>
    <hyperlink ref="V35" r:id="rId64" display="http://pbs.twimg.com/profile_images/1345311313/15792963_normal.jpg"/>
    <hyperlink ref="V36" r:id="rId65" display="http://pbs.twimg.com/profile_images/1177563617316806656/5R9_69FW_normal.jpg"/>
    <hyperlink ref="V37" r:id="rId66" display="http://pbs.twimg.com/profile_images/1177563617316806656/5R9_69FW_normal.jpg"/>
    <hyperlink ref="V38" r:id="rId67" display="http://pbs.twimg.com/profile_images/1177563617316806656/5R9_69FW_normal.jpg"/>
    <hyperlink ref="V39" r:id="rId68" display="http://pbs.twimg.com/profile_images/1177563617316806656/5R9_69FW_normal.jpg"/>
    <hyperlink ref="V40" r:id="rId69" display="https://pbs.twimg.com/media/EJAAIxlXkAAmNda.jpg"/>
    <hyperlink ref="V41" r:id="rId70" display="https://pbs.twimg.com/media/EJAAIxlXkAAmNda.jpg"/>
    <hyperlink ref="V42" r:id="rId71" display="https://pbs.twimg.com/media/EJAAIxlXkAAmNda.jpg"/>
    <hyperlink ref="V43" r:id="rId72" display="https://pbs.twimg.com/media/EJAAIxlXkAAmNda.jpg"/>
    <hyperlink ref="V44" r:id="rId73" display="https://pbs.twimg.com/media/EJAAIxlXkAAmNda.jpg"/>
    <hyperlink ref="V45" r:id="rId74" display="https://pbs.twimg.com/media/EJAAIxlXkAAmNda.jpg"/>
    <hyperlink ref="V46" r:id="rId75" display="http://pbs.twimg.com/profile_images/1139840983166791682/ZdgLrbCx_normal.jpg"/>
    <hyperlink ref="V47" r:id="rId76" display="http://pbs.twimg.com/profile_images/627792466016608256/EKxFcb0o_normal.jpg"/>
    <hyperlink ref="V48" r:id="rId77" display="http://pbs.twimg.com/profile_images/763342089061076992/YuqU_-On_normal.jpg"/>
    <hyperlink ref="V49" r:id="rId78" display="http://pbs.twimg.com/profile_images/1139840983166791682/ZdgLrbCx_normal.jpg"/>
    <hyperlink ref="V50" r:id="rId79" display="http://pbs.twimg.com/profile_images/627792466016608256/EKxFcb0o_normal.jpg"/>
    <hyperlink ref="V51" r:id="rId80" display="http://pbs.twimg.com/profile_images/763342089061076992/YuqU_-On_normal.jpg"/>
    <hyperlink ref="V52" r:id="rId81" display="http://pbs.twimg.com/profile_images/1139840983166791682/ZdgLrbCx_normal.jpg"/>
    <hyperlink ref="V53" r:id="rId82" display="http://pbs.twimg.com/profile_images/627792466016608256/EKxFcb0o_normal.jpg"/>
    <hyperlink ref="V54" r:id="rId83" display="https://pbs.twimg.com/media/EI7Rn_iX0AQJaX3.jpg"/>
    <hyperlink ref="V55" r:id="rId84" display="https://pbs.twimg.com/media/EI7Rn_iX0AQJaX3.jpg"/>
    <hyperlink ref="V56" r:id="rId85" display="https://pbs.twimg.com/media/EI7Rn_iX0AQJaX3.jpg"/>
    <hyperlink ref="V57" r:id="rId86" display="http://pbs.twimg.com/profile_images/627792466016608256/EKxFcb0o_normal.jpg"/>
    <hyperlink ref="V58" r:id="rId87" display="http://pbs.twimg.com/profile_images/627792466016608256/EKxFcb0o_normal.jpg"/>
    <hyperlink ref="V59" r:id="rId88" display="http://pbs.twimg.com/profile_images/627792466016608256/EKxFcb0o_normal.jpg"/>
    <hyperlink ref="V60" r:id="rId89" display="http://pbs.twimg.com/profile_images/627792466016608256/EKxFcb0o_normal.jpg"/>
    <hyperlink ref="V61" r:id="rId90" display="http://pbs.twimg.com/profile_images/627792466016608256/EKxFcb0o_normal.jpg"/>
    <hyperlink ref="V62" r:id="rId91" display="http://pbs.twimg.com/profile_images/627792466016608256/EKxFcb0o_normal.jpg"/>
    <hyperlink ref="V63" r:id="rId92" display="http://pbs.twimg.com/profile_images/627792466016608256/EKxFcb0o_normal.jpg"/>
    <hyperlink ref="V64" r:id="rId93" display="http://pbs.twimg.com/profile_images/763342089061076992/YuqU_-On_normal.jpg"/>
    <hyperlink ref="V65" r:id="rId94" display="http://pbs.twimg.com/profile_images/1139840983166791682/ZdgLrbCx_normal.jpg"/>
    <hyperlink ref="V66" r:id="rId95" display="http://pbs.twimg.com/profile_images/763342089061076992/YuqU_-On_normal.jpg"/>
    <hyperlink ref="V67" r:id="rId96" display="http://pbs.twimg.com/profile_images/1139840983166791682/ZdgLrbCx_normal.jpg"/>
    <hyperlink ref="V68" r:id="rId97" display="http://pbs.twimg.com/profile_images/1139840983166791682/ZdgLrbCx_normal.jpg"/>
    <hyperlink ref="V69" r:id="rId98" display="http://pbs.twimg.com/profile_images/763342089061076992/YuqU_-On_normal.jpg"/>
    <hyperlink ref="V70" r:id="rId99" display="http://pbs.twimg.com/profile_images/763342089061076992/YuqU_-On_normal.jpg"/>
    <hyperlink ref="V71" r:id="rId100" display="https://pbs.twimg.com/media/EJFO2lfX0AANKEf.jpg"/>
    <hyperlink ref="V72" r:id="rId101" display="https://pbs.twimg.com/media/EJFOH8wWwAAYhUV.jpg"/>
    <hyperlink ref="V73" r:id="rId102" display="http://pbs.twimg.com/profile_images/801819761797722113/q9g2E4pP_normal.jpg"/>
    <hyperlink ref="V74" r:id="rId103" display="https://pbs.twimg.com/media/EJFO2lfX0AANKEf.jpg"/>
    <hyperlink ref="V75" r:id="rId104" display="https://pbs.twimg.com/media/EJFO2lfX0AANKEf.jpg"/>
    <hyperlink ref="V76" r:id="rId105" display="https://pbs.twimg.com/media/EJFSiPxX0AEQIOO.jpg"/>
    <hyperlink ref="V77" r:id="rId106" display="http://pbs.twimg.com/profile_images/763342089061076992/YuqU_-On_normal.jpg"/>
    <hyperlink ref="V78" r:id="rId107" display="http://pbs.twimg.com/profile_images/763342089061076992/YuqU_-On_normal.jpg"/>
    <hyperlink ref="V79" r:id="rId108" display="http://pbs.twimg.com/profile_images/763342089061076992/YuqU_-On_normal.jpg"/>
    <hyperlink ref="V80" r:id="rId109" display="http://pbs.twimg.com/profile_images/763342089061076992/YuqU_-On_normal.jpg"/>
    <hyperlink ref="V81" r:id="rId110" display="https://pbs.twimg.com/media/EJBTXShX0AAW1RW.jpg"/>
    <hyperlink ref="V82" r:id="rId111" display="https://pbs.twimg.com/media/EJB3VxZX0AAkHUw.jpg"/>
    <hyperlink ref="Z3" r:id="rId112" display="https://twitter.com/sageintl66/status/1192264673300643840"/>
    <hyperlink ref="Z4" r:id="rId113" display="https://twitter.com/ata_brussels/status/1193668627851030529"/>
    <hyperlink ref="Z5" r:id="rId114" display="https://twitter.com/atlforum/status/1193800507661463552"/>
    <hyperlink ref="Z6" r:id="rId115" display="https://twitter.com/ukingermany/status/1193802166709948418"/>
    <hyperlink ref="Z7" r:id="rId116" display="https://twitter.com/ukingermany/status/1193802166709948418"/>
    <hyperlink ref="Z8" r:id="rId117" display="https://twitter.com/hjgiessmann/status/1193809564262715392"/>
    <hyperlink ref="Z9" r:id="rId118" display="https://twitter.com/borisnannt/status/1193812081792954368"/>
    <hyperlink ref="Z10" r:id="rId119" display="https://twitter.com/kazulenas_tomas/status/1193509145611296769"/>
    <hyperlink ref="Z11" r:id="rId120" display="https://twitter.com/kazulenas_tomas/status/1193509145611296769"/>
    <hyperlink ref="Z12" r:id="rId121" display="https://twitter.com/kazulenas_tomas/status/1193813463396687872"/>
    <hyperlink ref="Z13" r:id="rId122" display="https://twitter.com/friederikedeli1/status/1193815530299375616"/>
    <hyperlink ref="Z14" r:id="rId123" display="https://twitter.com/friederikedeli1/status/1193815530299375616"/>
    <hyperlink ref="Z15" r:id="rId124" display="https://twitter.com/catmneves/status/1193817872931459073"/>
    <hyperlink ref="Z16" r:id="rId125" display="https://twitter.com/pair_zu/status/1193586009059016704"/>
    <hyperlink ref="Z17" r:id="rId126" display="https://twitter.com/baks_sprecher/status/1193582099011379201"/>
    <hyperlink ref="Z18" r:id="rId127" display="https://twitter.com/pair_zu/status/1193586009059016704"/>
    <hyperlink ref="Z19" r:id="rId128" display="https://twitter.com/pair_zu/status/1193586009059016704"/>
    <hyperlink ref="Z20" r:id="rId129" display="https://twitter.com/baks_sprecher/status/1193582099011379201"/>
    <hyperlink ref="Z21" r:id="rId130" display="https://twitter.com/baks_sprecher/status/1193582099011379201"/>
    <hyperlink ref="Z22" r:id="rId131" display="https://twitter.com/schneiderkarwhv/status/1193825792435916802"/>
    <hyperlink ref="Z23" r:id="rId132" display="https://twitter.com/schneiderkarwhv/status/1193825792435916802"/>
    <hyperlink ref="Z24" r:id="rId133" display="https://twitter.com/donatariedel/status/1193827071178530816"/>
    <hyperlink ref="Z25" r:id="rId134" display="https://twitter.com/donatariedel/status/1193827071178530816"/>
    <hyperlink ref="Z26" r:id="rId135" display="https://twitter.com/marceldirsus/status/1193809013890277378"/>
    <hyperlink ref="Z27" r:id="rId136" display="https://twitter.com/krue_martin/status/1193827298987925504"/>
    <hyperlink ref="Z28" r:id="rId137" display="https://twitter.com/rkiesewetter/status/1193815680522604544"/>
    <hyperlink ref="Z29" r:id="rId138" display="https://twitter.com/rkiesewetter/status/1193815680522604544"/>
    <hyperlink ref="Z30" r:id="rId139" display="https://twitter.com/rkiesewetter/status/1193827710042279936"/>
    <hyperlink ref="Z31" r:id="rId140" display="https://twitter.com/rkiesewetter/status/1193827710042279936"/>
    <hyperlink ref="Z32" r:id="rId141" display="https://twitter.com/ischinger/status/1193815051209256961"/>
    <hyperlink ref="Z33" r:id="rId142" display="https://twitter.com/chicadeldosel/status/1193817239260151809"/>
    <hyperlink ref="Z34" r:id="rId143" display="https://twitter.com/chicadeldosel/status/1193817239260151809"/>
    <hyperlink ref="Z35" r:id="rId144" display="https://twitter.com/donatariedel/status/1193825448423313410"/>
    <hyperlink ref="Z36" r:id="rId145" display="https://twitter.com/chicadeldosel/status/1193826228215721984"/>
    <hyperlink ref="Z37" r:id="rId146" display="https://twitter.com/chicadeldosel/status/1193822129059500032"/>
    <hyperlink ref="Z38" r:id="rId147" display="https://twitter.com/chicadeldosel/status/1193827895854215174"/>
    <hyperlink ref="Z39" r:id="rId148" display="https://twitter.com/chicadeldosel/status/1193827895854215174"/>
    <hyperlink ref="Z40" r:id="rId149" display="https://twitter.com/veronikafucela/status/1193454057568034816"/>
    <hyperlink ref="Z41" r:id="rId150" display="https://twitter.com/veronikafucela/status/1193454057568034816"/>
    <hyperlink ref="Z42" r:id="rId151" display="https://twitter.com/veronikafucela/status/1193454057568034816"/>
    <hyperlink ref="Z43" r:id="rId152" display="https://twitter.com/veronikafucela/status/1193454057568034816"/>
    <hyperlink ref="Z44" r:id="rId153" display="https://twitter.com/veronikafucela/status/1193454057568034816"/>
    <hyperlink ref="Z45" r:id="rId154" display="https://twitter.com/veronikafucela/status/1193454057568034816"/>
    <hyperlink ref="Z46" r:id="rId155" display="https://twitter.com/tabwilke/status/1193467300952891393"/>
    <hyperlink ref="Z47" r:id="rId156" display="https://twitter.com/alex_schroeder/status/1193468039943065600"/>
    <hyperlink ref="Z48" r:id="rId157" display="https://twitter.com/yata_ger/status/1193454160907251713"/>
    <hyperlink ref="Z49" r:id="rId158" display="https://twitter.com/tabwilke/status/1193467300952891393"/>
    <hyperlink ref="Z50" r:id="rId159" display="https://twitter.com/alex_schroeder/status/1193468039943065600"/>
    <hyperlink ref="Z51" r:id="rId160" display="https://twitter.com/yata_ger/status/1193454160907251713"/>
    <hyperlink ref="Z52" r:id="rId161" display="https://twitter.com/tabwilke/status/1193467300952891393"/>
    <hyperlink ref="Z53" r:id="rId162" display="https://twitter.com/alex_schroeder/status/1192367799357841408"/>
    <hyperlink ref="Z54" r:id="rId163" display="https://twitter.com/alex_schroeder/status/1193121444684808195"/>
    <hyperlink ref="Z55" r:id="rId164" display="https://twitter.com/alex_schroeder/status/1193121444684808195"/>
    <hyperlink ref="Z56" r:id="rId165" display="https://twitter.com/alex_schroeder/status/1193121444684808195"/>
    <hyperlink ref="Z57" r:id="rId166" display="https://twitter.com/alex_schroeder/status/1193468039943065600"/>
    <hyperlink ref="Z58" r:id="rId167" display="https://twitter.com/alex_schroeder/status/1193468039943065600"/>
    <hyperlink ref="Z59" r:id="rId168" display="https://twitter.com/alex_schroeder/status/1193468039943065600"/>
    <hyperlink ref="Z60" r:id="rId169" display="https://twitter.com/alex_schroeder/status/1193468039943065600"/>
    <hyperlink ref="Z61" r:id="rId170" display="https://twitter.com/alex_schroeder/status/1193471330320048128"/>
    <hyperlink ref="Z62" r:id="rId171" display="https://twitter.com/alex_schroeder/status/1193552754800832514"/>
    <hyperlink ref="Z63" r:id="rId172" display="https://twitter.com/alex_schroeder/status/1193595769758142467"/>
    <hyperlink ref="Z64" r:id="rId173" display="https://twitter.com/yata_ger/status/1193454160907251713"/>
    <hyperlink ref="Z65" r:id="rId174" display="https://twitter.com/tabwilke/status/1193467300952891393"/>
    <hyperlink ref="Z66" r:id="rId175" display="https://twitter.com/yata_ger/status/1193454160907251713"/>
    <hyperlink ref="Z67" r:id="rId176" display="https://twitter.com/tabwilke/status/1193467300952891393"/>
    <hyperlink ref="Z68" r:id="rId177" display="https://twitter.com/tabwilke/status/1193467300952891393"/>
    <hyperlink ref="Z69" r:id="rId178" display="https://twitter.com/yata_ger/status/1193454160907251713"/>
    <hyperlink ref="Z70" r:id="rId179" display="https://twitter.com/yata_ger/status/1193454160907251713"/>
    <hyperlink ref="Z71" r:id="rId180" display="https://twitter.com/yata_ger/status/1193822104493445120"/>
    <hyperlink ref="Z72" r:id="rId181" display="https://twitter.com/dagatagermany/status/1193821282791505920"/>
    <hyperlink ref="Z73" r:id="rId182" display="https://twitter.com/baks_sprecher/status/1193824049228656640"/>
    <hyperlink ref="Z74" r:id="rId183" display="https://twitter.com/yata_ger/status/1193822104493445120"/>
    <hyperlink ref="Z75" r:id="rId184" display="https://twitter.com/yata_ger/status/1193822104493445120"/>
    <hyperlink ref="Z76" r:id="rId185" display="https://twitter.com/jana_puglierin/status/1193826142857441280"/>
    <hyperlink ref="Z77" r:id="rId186" display="https://twitter.com/yata_ger/status/1193828141162278913"/>
    <hyperlink ref="Z78" r:id="rId187" display="https://twitter.com/yata_ger/status/1193828141162278913"/>
    <hyperlink ref="Z79" r:id="rId188" display="https://twitter.com/yata_ger/status/1192182233437736961"/>
    <hyperlink ref="Z80" r:id="rId189" display="https://twitter.com/yata_ger/status/1193464457986543617"/>
    <hyperlink ref="Z81" r:id="rId190" display="https://twitter.com/yata_ger/status/1193545707308879873"/>
    <hyperlink ref="Z82" r:id="rId191" display="https://twitter.com/yata_ger/status/1193585155329396737"/>
    <hyperlink ref="BB40" r:id="rId192" display="https://api.twitter.com/1.1/geo/id/07d9f74411081001.json"/>
    <hyperlink ref="BB41" r:id="rId193" display="https://api.twitter.com/1.1/geo/id/07d9f74411081001.json"/>
    <hyperlink ref="BB42" r:id="rId194" display="https://api.twitter.com/1.1/geo/id/07d9f74411081001.json"/>
    <hyperlink ref="BB43" r:id="rId195" display="https://api.twitter.com/1.1/geo/id/07d9f74411081001.json"/>
    <hyperlink ref="BB44" r:id="rId196" display="https://api.twitter.com/1.1/geo/id/07d9f74411081001.json"/>
    <hyperlink ref="BB45" r:id="rId197" display="https://api.twitter.com/1.1/geo/id/07d9f74411081001.json"/>
    <hyperlink ref="BB54" r:id="rId198" display="https://api.twitter.com/1.1/geo/id/07d9ec7c53888003.json"/>
    <hyperlink ref="BB55" r:id="rId199" display="https://api.twitter.com/1.1/geo/id/07d9ec7c53888003.json"/>
    <hyperlink ref="BB56" r:id="rId200" display="https://api.twitter.com/1.1/geo/id/07d9ec7c53888003.json"/>
    <hyperlink ref="BB71" r:id="rId201" display="https://api.twitter.com/1.1/geo/id/0fbeaf095854f000.json"/>
    <hyperlink ref="BB74" r:id="rId202" display="https://api.twitter.com/1.1/geo/id/0fbeaf095854f000.json"/>
    <hyperlink ref="BB75" r:id="rId203" display="https://api.twitter.com/1.1/geo/id/0fbeaf095854f000.json"/>
    <hyperlink ref="BB79" r:id="rId204" display="https://api.twitter.com/1.1/geo/id/3078869807f9dd36.json"/>
    <hyperlink ref="BB80" r:id="rId205" display="https://api.twitter.com/1.1/geo/id/3078869807f9dd36.json"/>
    <hyperlink ref="BB81" r:id="rId206" display="https://api.twitter.com/1.1/geo/id/07d9f74411081001.json"/>
    <hyperlink ref="BB82" r:id="rId207" display="https://api.twitter.com/1.1/geo/id/07d9f74411081001.json"/>
  </hyperlinks>
  <printOptions/>
  <pageMargins left="0.7" right="0.7" top="0.75" bottom="0.75" header="0.3" footer="0.3"/>
  <pageSetup horizontalDpi="600" verticalDpi="600" orientation="portrait" r:id="rId211"/>
  <legacyDrawing r:id="rId209"/>
  <tableParts>
    <tablePart r:id="rId2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8E091-3C09-4AF9-B10E-9B102E4EF572}">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1001</v>
      </c>
      <c r="B2" s="134" t="s">
        <v>1002</v>
      </c>
      <c r="C2" s="67" t="s">
        <v>1003</v>
      </c>
    </row>
    <row r="3" spans="1:3" ht="15">
      <c r="A3" s="133" t="s">
        <v>776</v>
      </c>
      <c r="B3" s="133" t="s">
        <v>776</v>
      </c>
      <c r="C3" s="36">
        <v>18</v>
      </c>
    </row>
    <row r="4" spans="1:3" ht="15">
      <c r="A4" s="133" t="s">
        <v>776</v>
      </c>
      <c r="B4" s="133" t="s">
        <v>777</v>
      </c>
      <c r="C4" s="36">
        <v>6</v>
      </c>
    </row>
    <row r="5" spans="1:3" ht="15">
      <c r="A5" s="133" t="s">
        <v>776</v>
      </c>
      <c r="B5" s="133" t="s">
        <v>778</v>
      </c>
      <c r="C5" s="36">
        <v>2</v>
      </c>
    </row>
    <row r="6" spans="1:3" ht="15">
      <c r="A6" s="133" t="s">
        <v>776</v>
      </c>
      <c r="B6" s="133" t="s">
        <v>779</v>
      </c>
      <c r="C6" s="36">
        <v>3</v>
      </c>
    </row>
    <row r="7" spans="1:3" ht="15">
      <c r="A7" s="133" t="s">
        <v>777</v>
      </c>
      <c r="B7" s="133" t="s">
        <v>776</v>
      </c>
      <c r="C7" s="36">
        <v>9</v>
      </c>
    </row>
    <row r="8" spans="1:3" ht="15">
      <c r="A8" s="133" t="s">
        <v>777</v>
      </c>
      <c r="B8" s="133" t="s">
        <v>777</v>
      </c>
      <c r="C8" s="36">
        <v>16</v>
      </c>
    </row>
    <row r="9" spans="1:3" ht="15">
      <c r="A9" s="133" t="s">
        <v>778</v>
      </c>
      <c r="B9" s="133" t="s">
        <v>778</v>
      </c>
      <c r="C9" s="36">
        <v>11</v>
      </c>
    </row>
    <row r="10" spans="1:3" ht="15">
      <c r="A10" s="133" t="s">
        <v>778</v>
      </c>
      <c r="B10" s="133" t="s">
        <v>780</v>
      </c>
      <c r="C10" s="36">
        <v>1</v>
      </c>
    </row>
    <row r="11" spans="1:3" ht="15">
      <c r="A11" s="133" t="s">
        <v>779</v>
      </c>
      <c r="B11" s="133" t="s">
        <v>776</v>
      </c>
      <c r="C11" s="36">
        <v>1</v>
      </c>
    </row>
    <row r="12" spans="1:3" ht="15">
      <c r="A12" s="133" t="s">
        <v>779</v>
      </c>
      <c r="B12" s="133" t="s">
        <v>779</v>
      </c>
      <c r="C12" s="36">
        <v>6</v>
      </c>
    </row>
    <row r="13" spans="1:3" ht="15">
      <c r="A13" s="133" t="s">
        <v>780</v>
      </c>
      <c r="B13" s="133" t="s">
        <v>780</v>
      </c>
      <c r="C13" s="36">
        <v>3</v>
      </c>
    </row>
    <row r="14" spans="1:3" ht="15">
      <c r="A14" s="133" t="s">
        <v>781</v>
      </c>
      <c r="B14" s="133" t="s">
        <v>781</v>
      </c>
      <c r="C14" s="36">
        <v>2</v>
      </c>
    </row>
    <row r="15" spans="1:3" ht="15">
      <c r="A15" s="133" t="s">
        <v>782</v>
      </c>
      <c r="B15" s="133" t="s">
        <v>782</v>
      </c>
      <c r="C15" s="36">
        <v>1</v>
      </c>
    </row>
    <row r="16" spans="1:3" ht="15">
      <c r="A16" s="133" t="s">
        <v>783</v>
      </c>
      <c r="B16" s="133" t="s">
        <v>783</v>
      </c>
      <c r="C16" s="36">
        <v>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81C21-29B5-455E-BF8F-5D363441598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1022</v>
      </c>
      <c r="B1" s="13" t="s">
        <v>17</v>
      </c>
    </row>
    <row r="2" spans="1:2" ht="15">
      <c r="A2" s="86" t="s">
        <v>1023</v>
      </c>
      <c r="B2" s="86" t="s">
        <v>1029</v>
      </c>
    </row>
    <row r="3" spans="1:2" ht="15">
      <c r="A3" s="86" t="s">
        <v>1024</v>
      </c>
      <c r="B3" s="86" t="s">
        <v>1030</v>
      </c>
    </row>
    <row r="4" spans="1:2" ht="15">
      <c r="A4" s="86" t="s">
        <v>1025</v>
      </c>
      <c r="B4" s="86" t="s">
        <v>1031</v>
      </c>
    </row>
    <row r="5" spans="1:2" ht="15">
      <c r="A5" s="86" t="s">
        <v>1026</v>
      </c>
      <c r="B5" s="86" t="s">
        <v>1032</v>
      </c>
    </row>
    <row r="6" spans="1:2" ht="15">
      <c r="A6" s="86" t="s">
        <v>1027</v>
      </c>
      <c r="B6" s="86" t="s">
        <v>1033</v>
      </c>
    </row>
    <row r="7" spans="1:2" ht="15">
      <c r="A7" s="86" t="s">
        <v>1028</v>
      </c>
      <c r="B7" s="86"/>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6EF2D-7EFE-4420-B655-3917D57A065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1034</v>
      </c>
      <c r="B1" s="13" t="s">
        <v>34</v>
      </c>
    </row>
    <row r="2" spans="1:2" ht="15">
      <c r="A2" s="127" t="s">
        <v>270</v>
      </c>
      <c r="B2" s="86">
        <v>635.166667</v>
      </c>
    </row>
    <row r="3" spans="1:2" ht="15">
      <c r="A3" s="127" t="s">
        <v>266</v>
      </c>
      <c r="B3" s="86">
        <v>202</v>
      </c>
    </row>
    <row r="4" spans="1:2" ht="15">
      <c r="A4" s="127" t="s">
        <v>259</v>
      </c>
      <c r="B4" s="86">
        <v>175.333333</v>
      </c>
    </row>
    <row r="5" spans="1:2" ht="15">
      <c r="A5" s="127" t="s">
        <v>279</v>
      </c>
      <c r="B5" s="86">
        <v>149</v>
      </c>
    </row>
    <row r="6" spans="1:2" ht="15">
      <c r="A6" s="127" t="s">
        <v>272</v>
      </c>
      <c r="B6" s="86">
        <v>149</v>
      </c>
    </row>
    <row r="7" spans="1:2" ht="15">
      <c r="A7" s="127" t="s">
        <v>261</v>
      </c>
      <c r="B7" s="86">
        <v>110</v>
      </c>
    </row>
    <row r="8" spans="1:2" ht="15">
      <c r="A8" s="127" t="s">
        <v>271</v>
      </c>
      <c r="B8" s="86">
        <v>51.666667</v>
      </c>
    </row>
    <row r="9" spans="1:2" ht="15">
      <c r="A9" s="127" t="s">
        <v>264</v>
      </c>
      <c r="B9" s="86">
        <v>46</v>
      </c>
    </row>
    <row r="10" spans="1:2" ht="15">
      <c r="A10" s="127" t="s">
        <v>269</v>
      </c>
      <c r="B10" s="86">
        <v>9.833333</v>
      </c>
    </row>
    <row r="11" spans="1:2" ht="15">
      <c r="A11" s="127" t="s">
        <v>278</v>
      </c>
      <c r="B11" s="8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54896-3894-4ABF-A696-8ED1CDF7F3C8}">
  <dimension ref="A1:BN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9.140625" style="0" bestFit="1" customWidth="1"/>
    <col min="63" max="63" width="33.5742187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209</v>
      </c>
      <c r="P2" s="13" t="s">
        <v>210</v>
      </c>
      <c r="Q2" s="13" t="s">
        <v>211</v>
      </c>
      <c r="R2" s="13" t="s">
        <v>212</v>
      </c>
      <c r="S2" s="13" t="s">
        <v>213</v>
      </c>
      <c r="T2" s="13" t="s">
        <v>214</v>
      </c>
      <c r="U2" s="13" t="s">
        <v>215</v>
      </c>
      <c r="V2" s="13" t="s">
        <v>216</v>
      </c>
      <c r="W2" s="13" t="s">
        <v>217</v>
      </c>
      <c r="X2" s="13" t="s">
        <v>218</v>
      </c>
      <c r="Y2" s="13" t="s">
        <v>219</v>
      </c>
      <c r="Z2" s="13" t="s">
        <v>220</v>
      </c>
      <c r="AA2" s="13" t="s">
        <v>221</v>
      </c>
      <c r="AB2" s="13" t="s">
        <v>222</v>
      </c>
      <c r="AC2" s="13" t="s">
        <v>223</v>
      </c>
      <c r="AD2" s="13" t="s">
        <v>224</v>
      </c>
      <c r="AE2" s="13" t="s">
        <v>225</v>
      </c>
      <c r="AF2" s="13" t="s">
        <v>226</v>
      </c>
      <c r="AG2" s="13" t="s">
        <v>227</v>
      </c>
      <c r="AH2" s="13" t="s">
        <v>228</v>
      </c>
      <c r="AI2" s="13" t="s">
        <v>229</v>
      </c>
      <c r="AJ2" s="13" t="s">
        <v>230</v>
      </c>
      <c r="AK2" s="13" t="s">
        <v>231</v>
      </c>
      <c r="AL2" s="13" t="s">
        <v>232</v>
      </c>
      <c r="AM2" s="13" t="s">
        <v>233</v>
      </c>
      <c r="AN2" s="13" t="s">
        <v>234</v>
      </c>
      <c r="AO2" s="13" t="s">
        <v>235</v>
      </c>
      <c r="AP2" s="13" t="s">
        <v>236</v>
      </c>
      <c r="AQ2" s="13" t="s">
        <v>237</v>
      </c>
      <c r="AR2" s="13" t="s">
        <v>238</v>
      </c>
      <c r="AS2" s="13" t="s">
        <v>239</v>
      </c>
      <c r="AT2" s="13" t="s">
        <v>240</v>
      </c>
      <c r="AU2" s="13" t="s">
        <v>241</v>
      </c>
      <c r="AV2" s="13" t="s">
        <v>242</v>
      </c>
      <c r="AW2" s="13" t="s">
        <v>243</v>
      </c>
      <c r="AX2" s="13" t="s">
        <v>244</v>
      </c>
      <c r="AY2" s="13" t="s">
        <v>245</v>
      </c>
      <c r="AZ2" s="13" t="s">
        <v>246</v>
      </c>
      <c r="BA2" s="13" t="s">
        <v>247</v>
      </c>
      <c r="BB2" s="13" t="s">
        <v>248</v>
      </c>
      <c r="BC2" t="s">
        <v>775</v>
      </c>
      <c r="BD2" s="13" t="s">
        <v>793</v>
      </c>
      <c r="BE2" s="13" t="s">
        <v>794</v>
      </c>
      <c r="BF2" s="67" t="s">
        <v>990</v>
      </c>
      <c r="BG2" s="67" t="s">
        <v>991</v>
      </c>
      <c r="BH2" s="67" t="s">
        <v>992</v>
      </c>
      <c r="BI2" s="67" t="s">
        <v>993</v>
      </c>
      <c r="BJ2" s="67" t="s">
        <v>994</v>
      </c>
      <c r="BK2" s="67" t="s">
        <v>995</v>
      </c>
      <c r="BL2" s="67" t="s">
        <v>996</v>
      </c>
      <c r="BM2" s="67" t="s">
        <v>997</v>
      </c>
      <c r="BN2" s="67" t="s">
        <v>998</v>
      </c>
    </row>
    <row r="3" spans="1:66" ht="15" customHeight="1">
      <c r="A3" s="85" t="s">
        <v>249</v>
      </c>
      <c r="B3" s="85" t="s">
        <v>270</v>
      </c>
      <c r="C3" s="53"/>
      <c r="D3" s="54"/>
      <c r="E3" s="65"/>
      <c r="F3" s="55"/>
      <c r="G3" s="53"/>
      <c r="H3" s="57"/>
      <c r="I3" s="56"/>
      <c r="J3" s="56"/>
      <c r="K3" s="36" t="s">
        <v>65</v>
      </c>
      <c r="L3" s="62">
        <v>3</v>
      </c>
      <c r="M3" s="62"/>
      <c r="N3" s="63"/>
      <c r="O3" s="86" t="s">
        <v>284</v>
      </c>
      <c r="P3" s="88">
        <v>43776.09517361111</v>
      </c>
      <c r="Q3" s="86" t="s">
        <v>286</v>
      </c>
      <c r="R3" s="86"/>
      <c r="S3" s="86"/>
      <c r="T3" s="86" t="s">
        <v>312</v>
      </c>
      <c r="U3" s="86"/>
      <c r="V3" s="91" t="s">
        <v>346</v>
      </c>
      <c r="W3" s="88">
        <v>43776.09517361111</v>
      </c>
      <c r="X3" s="92">
        <v>43776</v>
      </c>
      <c r="Y3" s="94" t="s">
        <v>362</v>
      </c>
      <c r="Z3" s="91" t="s">
        <v>404</v>
      </c>
      <c r="AA3" s="86"/>
      <c r="AB3" s="86"/>
      <c r="AC3" s="94" t="s">
        <v>446</v>
      </c>
      <c r="AD3" s="86"/>
      <c r="AE3" s="86" t="b">
        <v>0</v>
      </c>
      <c r="AF3" s="86">
        <v>0</v>
      </c>
      <c r="AG3" s="94" t="s">
        <v>488</v>
      </c>
      <c r="AH3" s="86" t="b">
        <v>1</v>
      </c>
      <c r="AI3" s="86" t="s">
        <v>489</v>
      </c>
      <c r="AJ3" s="86"/>
      <c r="AK3" s="94" t="s">
        <v>491</v>
      </c>
      <c r="AL3" s="86" t="b">
        <v>0</v>
      </c>
      <c r="AM3" s="86">
        <v>2</v>
      </c>
      <c r="AN3" s="94" t="s">
        <v>484</v>
      </c>
      <c r="AO3" s="86" t="s">
        <v>494</v>
      </c>
      <c r="AP3" s="86" t="b">
        <v>0</v>
      </c>
      <c r="AQ3" s="94" t="s">
        <v>484</v>
      </c>
      <c r="AR3" s="86" t="s">
        <v>211</v>
      </c>
      <c r="AS3" s="86">
        <v>0</v>
      </c>
      <c r="AT3" s="86">
        <v>0</v>
      </c>
      <c r="AU3" s="86"/>
      <c r="AV3" s="86"/>
      <c r="AW3" s="86"/>
      <c r="AX3" s="86"/>
      <c r="AY3" s="86"/>
      <c r="AZ3" s="86"/>
      <c r="BA3" s="86"/>
      <c r="BB3" s="86"/>
      <c r="BC3">
        <v>1</v>
      </c>
      <c r="BD3" s="86" t="str">
        <f>REPLACE(INDEX(GroupVertices[Group],MATCH(Edges25[[#This Row],[Vertex 1]],GroupVertices[Vertex],0)),1,1,"")</f>
        <v>1</v>
      </c>
      <c r="BE3" s="86" t="str">
        <f>REPLACE(INDEX(GroupVertices[Group],MATCH(Edges25[[#This Row],[Vertex 2]],GroupVertices[Vertex],0)),1,1,"")</f>
        <v>1</v>
      </c>
      <c r="BF3" s="51">
        <v>1</v>
      </c>
      <c r="BG3" s="52">
        <v>8.333333333333334</v>
      </c>
      <c r="BH3" s="51">
        <v>0</v>
      </c>
      <c r="BI3" s="52">
        <v>0</v>
      </c>
      <c r="BJ3" s="51">
        <v>0</v>
      </c>
      <c r="BK3" s="52">
        <v>0</v>
      </c>
      <c r="BL3" s="51">
        <v>11</v>
      </c>
      <c r="BM3" s="52">
        <v>91.66666666666667</v>
      </c>
      <c r="BN3" s="51">
        <v>12</v>
      </c>
    </row>
    <row r="4" spans="1:66" ht="15" customHeight="1">
      <c r="A4" s="85" t="s">
        <v>250</v>
      </c>
      <c r="B4" s="85" t="s">
        <v>270</v>
      </c>
      <c r="C4" s="53"/>
      <c r="D4" s="54"/>
      <c r="E4" s="65"/>
      <c r="F4" s="55"/>
      <c r="G4" s="53"/>
      <c r="H4" s="57"/>
      <c r="I4" s="56"/>
      <c r="J4" s="56"/>
      <c r="K4" s="36" t="s">
        <v>65</v>
      </c>
      <c r="L4" s="84">
        <v>4</v>
      </c>
      <c r="M4" s="84"/>
      <c r="N4" s="63"/>
      <c r="O4" s="87" t="s">
        <v>284</v>
      </c>
      <c r="P4" s="89">
        <v>43779.969351851854</v>
      </c>
      <c r="Q4" s="87" t="s">
        <v>287</v>
      </c>
      <c r="R4" s="87"/>
      <c r="S4" s="87"/>
      <c r="T4" s="87"/>
      <c r="U4" s="87"/>
      <c r="V4" s="90" t="s">
        <v>347</v>
      </c>
      <c r="W4" s="89">
        <v>43779.969351851854</v>
      </c>
      <c r="X4" s="93">
        <v>43779</v>
      </c>
      <c r="Y4" s="95" t="s">
        <v>363</v>
      </c>
      <c r="Z4" s="90" t="s">
        <v>405</v>
      </c>
      <c r="AA4" s="87"/>
      <c r="AB4" s="87"/>
      <c r="AC4" s="95" t="s">
        <v>447</v>
      </c>
      <c r="AD4" s="87"/>
      <c r="AE4" s="87" t="b">
        <v>0</v>
      </c>
      <c r="AF4" s="87">
        <v>0</v>
      </c>
      <c r="AG4" s="95" t="s">
        <v>488</v>
      </c>
      <c r="AH4" s="87" t="b">
        <v>0</v>
      </c>
      <c r="AI4" s="87" t="s">
        <v>489</v>
      </c>
      <c r="AJ4" s="87"/>
      <c r="AK4" s="95" t="s">
        <v>488</v>
      </c>
      <c r="AL4" s="87" t="b">
        <v>0</v>
      </c>
      <c r="AM4" s="87">
        <v>3</v>
      </c>
      <c r="AN4" s="95" t="s">
        <v>486</v>
      </c>
      <c r="AO4" s="87" t="s">
        <v>495</v>
      </c>
      <c r="AP4" s="87" t="b">
        <v>0</v>
      </c>
      <c r="AQ4" s="95" t="s">
        <v>486</v>
      </c>
      <c r="AR4" s="87" t="s">
        <v>211</v>
      </c>
      <c r="AS4" s="87">
        <v>0</v>
      </c>
      <c r="AT4" s="87">
        <v>0</v>
      </c>
      <c r="AU4" s="87"/>
      <c r="AV4" s="87"/>
      <c r="AW4" s="87"/>
      <c r="AX4" s="87"/>
      <c r="AY4" s="87"/>
      <c r="AZ4" s="87"/>
      <c r="BA4" s="87"/>
      <c r="BB4" s="87"/>
      <c r="BC4">
        <v>1</v>
      </c>
      <c r="BD4" s="86" t="str">
        <f>REPLACE(INDEX(GroupVertices[Group],MATCH(Edges25[[#This Row],[Vertex 1]],GroupVertices[Vertex],0)),1,1,"")</f>
        <v>1</v>
      </c>
      <c r="BE4" s="86" t="str">
        <f>REPLACE(INDEX(GroupVertices[Group],MATCH(Edges25[[#This Row],[Vertex 2]],GroupVertices[Vertex],0)),1,1,"")</f>
        <v>1</v>
      </c>
      <c r="BF4" s="51">
        <v>3</v>
      </c>
      <c r="BG4" s="52">
        <v>7.894736842105263</v>
      </c>
      <c r="BH4" s="51">
        <v>0</v>
      </c>
      <c r="BI4" s="52">
        <v>0</v>
      </c>
      <c r="BJ4" s="51">
        <v>0</v>
      </c>
      <c r="BK4" s="52">
        <v>0</v>
      </c>
      <c r="BL4" s="51">
        <v>35</v>
      </c>
      <c r="BM4" s="52">
        <v>92.10526315789474</v>
      </c>
      <c r="BN4" s="51">
        <v>38</v>
      </c>
    </row>
    <row r="5" spans="1:66" ht="15">
      <c r="A5" s="85" t="s">
        <v>251</v>
      </c>
      <c r="B5" s="85" t="s">
        <v>270</v>
      </c>
      <c r="C5" s="53"/>
      <c r="D5" s="54"/>
      <c r="E5" s="65"/>
      <c r="F5" s="55"/>
      <c r="G5" s="53"/>
      <c r="H5" s="57"/>
      <c r="I5" s="56"/>
      <c r="J5" s="56"/>
      <c r="K5" s="36" t="s">
        <v>65</v>
      </c>
      <c r="L5" s="84">
        <v>5</v>
      </c>
      <c r="M5" s="84"/>
      <c r="N5" s="63"/>
      <c r="O5" s="87" t="s">
        <v>284</v>
      </c>
      <c r="P5" s="89">
        <v>43780.33327546297</v>
      </c>
      <c r="Q5" s="87" t="s">
        <v>287</v>
      </c>
      <c r="R5" s="87"/>
      <c r="S5" s="87"/>
      <c r="T5" s="87"/>
      <c r="U5" s="87"/>
      <c r="V5" s="90" t="s">
        <v>348</v>
      </c>
      <c r="W5" s="89">
        <v>43780.33327546297</v>
      </c>
      <c r="X5" s="93">
        <v>43780</v>
      </c>
      <c r="Y5" s="95" t="s">
        <v>364</v>
      </c>
      <c r="Z5" s="90" t="s">
        <v>406</v>
      </c>
      <c r="AA5" s="87"/>
      <c r="AB5" s="87"/>
      <c r="AC5" s="95" t="s">
        <v>448</v>
      </c>
      <c r="AD5" s="87"/>
      <c r="AE5" s="87" t="b">
        <v>0</v>
      </c>
      <c r="AF5" s="87">
        <v>0</v>
      </c>
      <c r="AG5" s="95" t="s">
        <v>488</v>
      </c>
      <c r="AH5" s="87" t="b">
        <v>0</v>
      </c>
      <c r="AI5" s="87" t="s">
        <v>489</v>
      </c>
      <c r="AJ5" s="87"/>
      <c r="AK5" s="95" t="s">
        <v>488</v>
      </c>
      <c r="AL5" s="87" t="b">
        <v>0</v>
      </c>
      <c r="AM5" s="87">
        <v>3</v>
      </c>
      <c r="AN5" s="95" t="s">
        <v>486</v>
      </c>
      <c r="AO5" s="87" t="s">
        <v>495</v>
      </c>
      <c r="AP5" s="87" t="b">
        <v>0</v>
      </c>
      <c r="AQ5" s="95" t="s">
        <v>486</v>
      </c>
      <c r="AR5" s="87" t="s">
        <v>211</v>
      </c>
      <c r="AS5" s="87">
        <v>0</v>
      </c>
      <c r="AT5" s="87">
        <v>0</v>
      </c>
      <c r="AU5" s="87"/>
      <c r="AV5" s="87"/>
      <c r="AW5" s="87"/>
      <c r="AX5" s="87"/>
      <c r="AY5" s="87"/>
      <c r="AZ5" s="87"/>
      <c r="BA5" s="87"/>
      <c r="BB5" s="87"/>
      <c r="BC5">
        <v>1</v>
      </c>
      <c r="BD5" s="86" t="str">
        <f>REPLACE(INDEX(GroupVertices[Group],MATCH(Edges25[[#This Row],[Vertex 1]],GroupVertices[Vertex],0)),1,1,"")</f>
        <v>1</v>
      </c>
      <c r="BE5" s="86" t="str">
        <f>REPLACE(INDEX(GroupVertices[Group],MATCH(Edges25[[#This Row],[Vertex 2]],GroupVertices[Vertex],0)),1,1,"")</f>
        <v>1</v>
      </c>
      <c r="BF5" s="51">
        <v>3</v>
      </c>
      <c r="BG5" s="52">
        <v>7.894736842105263</v>
      </c>
      <c r="BH5" s="51">
        <v>0</v>
      </c>
      <c r="BI5" s="52">
        <v>0</v>
      </c>
      <c r="BJ5" s="51">
        <v>0</v>
      </c>
      <c r="BK5" s="52">
        <v>0</v>
      </c>
      <c r="BL5" s="51">
        <v>35</v>
      </c>
      <c r="BM5" s="52">
        <v>92.10526315789474</v>
      </c>
      <c r="BN5" s="51">
        <v>38</v>
      </c>
    </row>
    <row r="6" spans="1:66" ht="15">
      <c r="A6" s="85" t="s">
        <v>252</v>
      </c>
      <c r="B6" s="85" t="s">
        <v>270</v>
      </c>
      <c r="C6" s="53"/>
      <c r="D6" s="54"/>
      <c r="E6" s="65"/>
      <c r="F6" s="55"/>
      <c r="G6" s="53"/>
      <c r="H6" s="57"/>
      <c r="I6" s="56"/>
      <c r="J6" s="56"/>
      <c r="K6" s="36" t="s">
        <v>65</v>
      </c>
      <c r="L6" s="84">
        <v>6</v>
      </c>
      <c r="M6" s="84"/>
      <c r="N6" s="63"/>
      <c r="O6" s="87" t="s">
        <v>285</v>
      </c>
      <c r="P6" s="89">
        <v>43780.337847222225</v>
      </c>
      <c r="Q6" s="87" t="s">
        <v>288</v>
      </c>
      <c r="R6" s="90" t="s">
        <v>308</v>
      </c>
      <c r="S6" s="87" t="s">
        <v>311</v>
      </c>
      <c r="T6" s="87" t="s">
        <v>313</v>
      </c>
      <c r="U6" s="87"/>
      <c r="V6" s="90" t="s">
        <v>349</v>
      </c>
      <c r="W6" s="89">
        <v>43780.337847222225</v>
      </c>
      <c r="X6" s="93">
        <v>43780</v>
      </c>
      <c r="Y6" s="95" t="s">
        <v>365</v>
      </c>
      <c r="Z6" s="90" t="s">
        <v>407</v>
      </c>
      <c r="AA6" s="87"/>
      <c r="AB6" s="87"/>
      <c r="AC6" s="95" t="s">
        <v>449</v>
      </c>
      <c r="AD6" s="87"/>
      <c r="AE6" s="87" t="b">
        <v>0</v>
      </c>
      <c r="AF6" s="87">
        <v>0</v>
      </c>
      <c r="AG6" s="95" t="s">
        <v>488</v>
      </c>
      <c r="AH6" s="87" t="b">
        <v>1</v>
      </c>
      <c r="AI6" s="87" t="s">
        <v>490</v>
      </c>
      <c r="AJ6" s="87"/>
      <c r="AK6" s="95" t="s">
        <v>492</v>
      </c>
      <c r="AL6" s="87" t="b">
        <v>0</v>
      </c>
      <c r="AM6" s="87">
        <v>0</v>
      </c>
      <c r="AN6" s="95" t="s">
        <v>488</v>
      </c>
      <c r="AO6" s="87" t="s">
        <v>494</v>
      </c>
      <c r="AP6" s="87" t="b">
        <v>0</v>
      </c>
      <c r="AQ6" s="95" t="s">
        <v>449</v>
      </c>
      <c r="AR6" s="87" t="s">
        <v>211</v>
      </c>
      <c r="AS6" s="87">
        <v>0</v>
      </c>
      <c r="AT6" s="87">
        <v>0</v>
      </c>
      <c r="AU6" s="87"/>
      <c r="AV6" s="87"/>
      <c r="AW6" s="87"/>
      <c r="AX6" s="87"/>
      <c r="AY6" s="87"/>
      <c r="AZ6" s="87"/>
      <c r="BA6" s="87"/>
      <c r="BB6" s="87"/>
      <c r="BC6">
        <v>1</v>
      </c>
      <c r="BD6" s="86" t="str">
        <f>REPLACE(INDEX(GroupVertices[Group],MATCH(Edges25[[#This Row],[Vertex 1]],GroupVertices[Vertex],0)),1,1,"")</f>
        <v>1</v>
      </c>
      <c r="BE6" s="86" t="str">
        <f>REPLACE(INDEX(GroupVertices[Group],MATCH(Edges25[[#This Row],[Vertex 2]],GroupVertices[Vertex],0)),1,1,"")</f>
        <v>1</v>
      </c>
      <c r="BF6" s="51"/>
      <c r="BG6" s="52"/>
      <c r="BH6" s="51"/>
      <c r="BI6" s="52"/>
      <c r="BJ6" s="51"/>
      <c r="BK6" s="52"/>
      <c r="BL6" s="51"/>
      <c r="BM6" s="52"/>
      <c r="BN6" s="51"/>
    </row>
    <row r="7" spans="1:66" ht="15">
      <c r="A7" s="85" t="s">
        <v>253</v>
      </c>
      <c r="B7" s="85" t="s">
        <v>253</v>
      </c>
      <c r="C7" s="53"/>
      <c r="D7" s="54"/>
      <c r="E7" s="65"/>
      <c r="F7" s="55"/>
      <c r="G7" s="53"/>
      <c r="H7" s="57"/>
      <c r="I7" s="56"/>
      <c r="J7" s="56"/>
      <c r="K7" s="36" t="s">
        <v>65</v>
      </c>
      <c r="L7" s="84">
        <v>8</v>
      </c>
      <c r="M7" s="84"/>
      <c r="N7" s="63"/>
      <c r="O7" s="87" t="s">
        <v>211</v>
      </c>
      <c r="P7" s="89">
        <v>43780.35826388889</v>
      </c>
      <c r="Q7" s="87" t="s">
        <v>289</v>
      </c>
      <c r="R7" s="87"/>
      <c r="S7" s="87"/>
      <c r="T7" s="87" t="s">
        <v>314</v>
      </c>
      <c r="U7" s="87"/>
      <c r="V7" s="90" t="s">
        <v>350</v>
      </c>
      <c r="W7" s="89">
        <v>43780.35826388889</v>
      </c>
      <c r="X7" s="93">
        <v>43780</v>
      </c>
      <c r="Y7" s="95" t="s">
        <v>366</v>
      </c>
      <c r="Z7" s="90" t="s">
        <v>408</v>
      </c>
      <c r="AA7" s="87"/>
      <c r="AB7" s="87"/>
      <c r="AC7" s="95" t="s">
        <v>450</v>
      </c>
      <c r="AD7" s="87"/>
      <c r="AE7" s="87" t="b">
        <v>0</v>
      </c>
      <c r="AF7" s="87">
        <v>1</v>
      </c>
      <c r="AG7" s="95" t="s">
        <v>488</v>
      </c>
      <c r="AH7" s="87" t="b">
        <v>0</v>
      </c>
      <c r="AI7" s="87" t="s">
        <v>489</v>
      </c>
      <c r="AJ7" s="87"/>
      <c r="AK7" s="95" t="s">
        <v>488</v>
      </c>
      <c r="AL7" s="87" t="b">
        <v>0</v>
      </c>
      <c r="AM7" s="87">
        <v>0</v>
      </c>
      <c r="AN7" s="95" t="s">
        <v>488</v>
      </c>
      <c r="AO7" s="87" t="s">
        <v>494</v>
      </c>
      <c r="AP7" s="87" t="b">
        <v>0</v>
      </c>
      <c r="AQ7" s="95" t="s">
        <v>450</v>
      </c>
      <c r="AR7" s="87" t="s">
        <v>211</v>
      </c>
      <c r="AS7" s="87">
        <v>0</v>
      </c>
      <c r="AT7" s="87">
        <v>0</v>
      </c>
      <c r="AU7" s="87"/>
      <c r="AV7" s="87"/>
      <c r="AW7" s="87"/>
      <c r="AX7" s="87"/>
      <c r="AY7" s="87"/>
      <c r="AZ7" s="87"/>
      <c r="BA7" s="87"/>
      <c r="BB7" s="87"/>
      <c r="BC7">
        <v>1</v>
      </c>
      <c r="BD7" s="86" t="str">
        <f>REPLACE(INDEX(GroupVertices[Group],MATCH(Edges25[[#This Row],[Vertex 1]],GroupVertices[Vertex],0)),1,1,"")</f>
        <v>8</v>
      </c>
      <c r="BE7" s="86" t="str">
        <f>REPLACE(INDEX(GroupVertices[Group],MATCH(Edges25[[#This Row],[Vertex 2]],GroupVertices[Vertex],0)),1,1,"")</f>
        <v>8</v>
      </c>
      <c r="BF7" s="51">
        <v>1</v>
      </c>
      <c r="BG7" s="52">
        <v>2.4390243902439024</v>
      </c>
      <c r="BH7" s="51">
        <v>0</v>
      </c>
      <c r="BI7" s="52">
        <v>0</v>
      </c>
      <c r="BJ7" s="51">
        <v>0</v>
      </c>
      <c r="BK7" s="52">
        <v>0</v>
      </c>
      <c r="BL7" s="51">
        <v>40</v>
      </c>
      <c r="BM7" s="52">
        <v>97.5609756097561</v>
      </c>
      <c r="BN7" s="51">
        <v>41</v>
      </c>
    </row>
    <row r="8" spans="1:66" ht="15">
      <c r="A8" s="85" t="s">
        <v>254</v>
      </c>
      <c r="B8" s="85" t="s">
        <v>273</v>
      </c>
      <c r="C8" s="53"/>
      <c r="D8" s="54"/>
      <c r="E8" s="65"/>
      <c r="F8" s="55"/>
      <c r="G8" s="53"/>
      <c r="H8" s="57"/>
      <c r="I8" s="56"/>
      <c r="J8" s="56"/>
      <c r="K8" s="36" t="s">
        <v>65</v>
      </c>
      <c r="L8" s="84">
        <v>9</v>
      </c>
      <c r="M8" s="84"/>
      <c r="N8" s="63"/>
      <c r="O8" s="87" t="s">
        <v>285</v>
      </c>
      <c r="P8" s="89">
        <v>43780.365208333336</v>
      </c>
      <c r="Q8" s="87" t="s">
        <v>290</v>
      </c>
      <c r="R8" s="87"/>
      <c r="S8" s="87"/>
      <c r="T8" s="87" t="s">
        <v>315</v>
      </c>
      <c r="U8" s="90" t="s">
        <v>333</v>
      </c>
      <c r="V8" s="90" t="s">
        <v>333</v>
      </c>
      <c r="W8" s="89">
        <v>43780.365208333336</v>
      </c>
      <c r="X8" s="93">
        <v>43780</v>
      </c>
      <c r="Y8" s="95" t="s">
        <v>367</v>
      </c>
      <c r="Z8" s="90" t="s">
        <v>409</v>
      </c>
      <c r="AA8" s="87"/>
      <c r="AB8" s="87"/>
      <c r="AC8" s="95" t="s">
        <v>451</v>
      </c>
      <c r="AD8" s="87"/>
      <c r="AE8" s="87" t="b">
        <v>0</v>
      </c>
      <c r="AF8" s="87">
        <v>4</v>
      </c>
      <c r="AG8" s="95" t="s">
        <v>488</v>
      </c>
      <c r="AH8" s="87" t="b">
        <v>0</v>
      </c>
      <c r="AI8" s="87" t="s">
        <v>490</v>
      </c>
      <c r="AJ8" s="87"/>
      <c r="AK8" s="95" t="s">
        <v>488</v>
      </c>
      <c r="AL8" s="87" t="b">
        <v>0</v>
      </c>
      <c r="AM8" s="87">
        <v>0</v>
      </c>
      <c r="AN8" s="95" t="s">
        <v>488</v>
      </c>
      <c r="AO8" s="87" t="s">
        <v>494</v>
      </c>
      <c r="AP8" s="87" t="b">
        <v>0</v>
      </c>
      <c r="AQ8" s="95" t="s">
        <v>451</v>
      </c>
      <c r="AR8" s="87" t="s">
        <v>211</v>
      </c>
      <c r="AS8" s="87">
        <v>0</v>
      </c>
      <c r="AT8" s="87">
        <v>0</v>
      </c>
      <c r="AU8" s="87"/>
      <c r="AV8" s="87"/>
      <c r="AW8" s="87"/>
      <c r="AX8" s="87"/>
      <c r="AY8" s="87"/>
      <c r="AZ8" s="87"/>
      <c r="BA8" s="87"/>
      <c r="BB8" s="87"/>
      <c r="BC8">
        <v>1</v>
      </c>
      <c r="BD8" s="86" t="str">
        <f>REPLACE(INDEX(GroupVertices[Group],MATCH(Edges25[[#This Row],[Vertex 1]],GroupVertices[Vertex],0)),1,1,"")</f>
        <v>7</v>
      </c>
      <c r="BE8" s="86" t="str">
        <f>REPLACE(INDEX(GroupVertices[Group],MATCH(Edges25[[#This Row],[Vertex 2]],GroupVertices[Vertex],0)),1,1,"")</f>
        <v>7</v>
      </c>
      <c r="BF8" s="51">
        <v>0</v>
      </c>
      <c r="BG8" s="52">
        <v>0</v>
      </c>
      <c r="BH8" s="51">
        <v>0</v>
      </c>
      <c r="BI8" s="52">
        <v>0</v>
      </c>
      <c r="BJ8" s="51">
        <v>0</v>
      </c>
      <c r="BK8" s="52">
        <v>0</v>
      </c>
      <c r="BL8" s="51">
        <v>19</v>
      </c>
      <c r="BM8" s="52">
        <v>100</v>
      </c>
      <c r="BN8" s="51">
        <v>19</v>
      </c>
    </row>
    <row r="9" spans="1:66" ht="15">
      <c r="A9" s="85" t="s">
        <v>255</v>
      </c>
      <c r="B9" s="85" t="s">
        <v>270</v>
      </c>
      <c r="C9" s="53"/>
      <c r="D9" s="54"/>
      <c r="E9" s="65"/>
      <c r="F9" s="55"/>
      <c r="G9" s="53"/>
      <c r="H9" s="57"/>
      <c r="I9" s="56"/>
      <c r="J9" s="56"/>
      <c r="K9" s="36" t="s">
        <v>65</v>
      </c>
      <c r="L9" s="84">
        <v>10</v>
      </c>
      <c r="M9" s="84"/>
      <c r="N9" s="63"/>
      <c r="O9" s="87" t="s">
        <v>285</v>
      </c>
      <c r="P9" s="89">
        <v>43779.529270833336</v>
      </c>
      <c r="Q9" s="87" t="s">
        <v>291</v>
      </c>
      <c r="R9" s="87"/>
      <c r="S9" s="87"/>
      <c r="T9" s="87" t="s">
        <v>316</v>
      </c>
      <c r="U9" s="90" t="s">
        <v>334</v>
      </c>
      <c r="V9" s="90" t="s">
        <v>334</v>
      </c>
      <c r="W9" s="89">
        <v>43779.529270833336</v>
      </c>
      <c r="X9" s="93">
        <v>43779</v>
      </c>
      <c r="Y9" s="95" t="s">
        <v>368</v>
      </c>
      <c r="Z9" s="90" t="s">
        <v>410</v>
      </c>
      <c r="AA9" s="87"/>
      <c r="AB9" s="87"/>
      <c r="AC9" s="95" t="s">
        <v>452</v>
      </c>
      <c r="AD9" s="87"/>
      <c r="AE9" s="87" t="b">
        <v>0</v>
      </c>
      <c r="AF9" s="87">
        <v>0</v>
      </c>
      <c r="AG9" s="95" t="s">
        <v>488</v>
      </c>
      <c r="AH9" s="87" t="b">
        <v>0</v>
      </c>
      <c r="AI9" s="87" t="s">
        <v>489</v>
      </c>
      <c r="AJ9" s="87"/>
      <c r="AK9" s="95" t="s">
        <v>488</v>
      </c>
      <c r="AL9" s="87" t="b">
        <v>0</v>
      </c>
      <c r="AM9" s="87">
        <v>0</v>
      </c>
      <c r="AN9" s="95" t="s">
        <v>488</v>
      </c>
      <c r="AO9" s="87" t="s">
        <v>494</v>
      </c>
      <c r="AP9" s="87" t="b">
        <v>0</v>
      </c>
      <c r="AQ9" s="95" t="s">
        <v>452</v>
      </c>
      <c r="AR9" s="87" t="s">
        <v>211</v>
      </c>
      <c r="AS9" s="87">
        <v>0</v>
      </c>
      <c r="AT9" s="87">
        <v>0</v>
      </c>
      <c r="AU9" s="87"/>
      <c r="AV9" s="87"/>
      <c r="AW9" s="87"/>
      <c r="AX9" s="87"/>
      <c r="AY9" s="87"/>
      <c r="AZ9" s="87"/>
      <c r="BA9" s="87"/>
      <c r="BB9" s="87"/>
      <c r="BC9">
        <v>1</v>
      </c>
      <c r="BD9" s="86" t="str">
        <f>REPLACE(INDEX(GroupVertices[Group],MATCH(Edges25[[#This Row],[Vertex 1]],GroupVertices[Vertex],0)),1,1,"")</f>
        <v>1</v>
      </c>
      <c r="BE9" s="86" t="str">
        <f>REPLACE(INDEX(GroupVertices[Group],MATCH(Edges25[[#This Row],[Vertex 2]],GroupVertices[Vertex],0)),1,1,"")</f>
        <v>1</v>
      </c>
      <c r="BF9" s="51"/>
      <c r="BG9" s="52"/>
      <c r="BH9" s="51"/>
      <c r="BI9" s="52"/>
      <c r="BJ9" s="51"/>
      <c r="BK9" s="52"/>
      <c r="BL9" s="51"/>
      <c r="BM9" s="52"/>
      <c r="BN9" s="51"/>
    </row>
    <row r="10" spans="1:66" ht="15">
      <c r="A10" s="85" t="s">
        <v>255</v>
      </c>
      <c r="B10" s="85" t="s">
        <v>255</v>
      </c>
      <c r="C10" s="53"/>
      <c r="D10" s="54"/>
      <c r="E10" s="65"/>
      <c r="F10" s="55"/>
      <c r="G10" s="53"/>
      <c r="H10" s="57"/>
      <c r="I10" s="56"/>
      <c r="J10" s="56"/>
      <c r="K10" s="36" t="s">
        <v>65</v>
      </c>
      <c r="L10" s="84">
        <v>12</v>
      </c>
      <c r="M10" s="84"/>
      <c r="N10" s="63"/>
      <c r="O10" s="87" t="s">
        <v>211</v>
      </c>
      <c r="P10" s="89">
        <v>43780.36902777778</v>
      </c>
      <c r="Q10" s="87" t="s">
        <v>292</v>
      </c>
      <c r="R10" s="87"/>
      <c r="S10" s="87"/>
      <c r="T10" s="87" t="s">
        <v>317</v>
      </c>
      <c r="U10" s="90" t="s">
        <v>335</v>
      </c>
      <c r="V10" s="90" t="s">
        <v>335</v>
      </c>
      <c r="W10" s="89">
        <v>43780.36902777778</v>
      </c>
      <c r="X10" s="93">
        <v>43780</v>
      </c>
      <c r="Y10" s="95" t="s">
        <v>369</v>
      </c>
      <c r="Z10" s="90" t="s">
        <v>411</v>
      </c>
      <c r="AA10" s="87"/>
      <c r="AB10" s="87"/>
      <c r="AC10" s="95" t="s">
        <v>453</v>
      </c>
      <c r="AD10" s="87"/>
      <c r="AE10" s="87" t="b">
        <v>0</v>
      </c>
      <c r="AF10" s="87">
        <v>0</v>
      </c>
      <c r="AG10" s="95" t="s">
        <v>488</v>
      </c>
      <c r="AH10" s="87" t="b">
        <v>0</v>
      </c>
      <c r="AI10" s="87" t="s">
        <v>489</v>
      </c>
      <c r="AJ10" s="87"/>
      <c r="AK10" s="95" t="s">
        <v>488</v>
      </c>
      <c r="AL10" s="87" t="b">
        <v>0</v>
      </c>
      <c r="AM10" s="87">
        <v>0</v>
      </c>
      <c r="AN10" s="95" t="s">
        <v>488</v>
      </c>
      <c r="AO10" s="87" t="s">
        <v>494</v>
      </c>
      <c r="AP10" s="87" t="b">
        <v>0</v>
      </c>
      <c r="AQ10" s="95" t="s">
        <v>453</v>
      </c>
      <c r="AR10" s="87" t="s">
        <v>211</v>
      </c>
      <c r="AS10" s="87">
        <v>0</v>
      </c>
      <c r="AT10" s="87">
        <v>0</v>
      </c>
      <c r="AU10" s="87"/>
      <c r="AV10" s="87"/>
      <c r="AW10" s="87"/>
      <c r="AX10" s="87"/>
      <c r="AY10" s="87"/>
      <c r="AZ10" s="87"/>
      <c r="BA10" s="87"/>
      <c r="BB10" s="87"/>
      <c r="BC10">
        <v>1</v>
      </c>
      <c r="BD10" s="86" t="str">
        <f>REPLACE(INDEX(GroupVertices[Group],MATCH(Edges25[[#This Row],[Vertex 1]],GroupVertices[Vertex],0)),1,1,"")</f>
        <v>1</v>
      </c>
      <c r="BE10" s="86" t="str">
        <f>REPLACE(INDEX(GroupVertices[Group],MATCH(Edges25[[#This Row],[Vertex 2]],GroupVertices[Vertex],0)),1,1,"")</f>
        <v>1</v>
      </c>
      <c r="BF10" s="51">
        <v>0</v>
      </c>
      <c r="BG10" s="52">
        <v>0</v>
      </c>
      <c r="BH10" s="51">
        <v>1</v>
      </c>
      <c r="BI10" s="52">
        <v>2.6315789473684212</v>
      </c>
      <c r="BJ10" s="51">
        <v>0</v>
      </c>
      <c r="BK10" s="52">
        <v>0</v>
      </c>
      <c r="BL10" s="51">
        <v>37</v>
      </c>
      <c r="BM10" s="52">
        <v>97.36842105263158</v>
      </c>
      <c r="BN10" s="51">
        <v>38</v>
      </c>
    </row>
    <row r="11" spans="1:66" ht="15">
      <c r="A11" s="85" t="s">
        <v>256</v>
      </c>
      <c r="B11" s="85" t="s">
        <v>270</v>
      </c>
      <c r="C11" s="53"/>
      <c r="D11" s="54"/>
      <c r="E11" s="65"/>
      <c r="F11" s="55"/>
      <c r="G11" s="53"/>
      <c r="H11" s="57"/>
      <c r="I11" s="56"/>
      <c r="J11" s="56"/>
      <c r="K11" s="36" t="s">
        <v>65</v>
      </c>
      <c r="L11" s="84">
        <v>13</v>
      </c>
      <c r="M11" s="84"/>
      <c r="N11" s="63"/>
      <c r="O11" s="87" t="s">
        <v>285</v>
      </c>
      <c r="P11" s="89">
        <v>43780.3747337963</v>
      </c>
      <c r="Q11" s="87" t="s">
        <v>293</v>
      </c>
      <c r="R11" s="87"/>
      <c r="S11" s="87"/>
      <c r="T11" s="87" t="s">
        <v>318</v>
      </c>
      <c r="U11" s="90" t="s">
        <v>336</v>
      </c>
      <c r="V11" s="90" t="s">
        <v>336</v>
      </c>
      <c r="W11" s="89">
        <v>43780.3747337963</v>
      </c>
      <c r="X11" s="93">
        <v>43780</v>
      </c>
      <c r="Y11" s="95" t="s">
        <v>370</v>
      </c>
      <c r="Z11" s="90" t="s">
        <v>412</v>
      </c>
      <c r="AA11" s="87"/>
      <c r="AB11" s="87"/>
      <c r="AC11" s="95" t="s">
        <v>454</v>
      </c>
      <c r="AD11" s="87"/>
      <c r="AE11" s="87" t="b">
        <v>0</v>
      </c>
      <c r="AF11" s="87">
        <v>1</v>
      </c>
      <c r="AG11" s="95" t="s">
        <v>488</v>
      </c>
      <c r="AH11" s="87" t="b">
        <v>0</v>
      </c>
      <c r="AI11" s="87" t="s">
        <v>489</v>
      </c>
      <c r="AJ11" s="87"/>
      <c r="AK11" s="95" t="s">
        <v>488</v>
      </c>
      <c r="AL11" s="87" t="b">
        <v>0</v>
      </c>
      <c r="AM11" s="87">
        <v>0</v>
      </c>
      <c r="AN11" s="95" t="s">
        <v>488</v>
      </c>
      <c r="AO11" s="87" t="s">
        <v>494</v>
      </c>
      <c r="AP11" s="87" t="b">
        <v>0</v>
      </c>
      <c r="AQ11" s="95" t="s">
        <v>454</v>
      </c>
      <c r="AR11" s="87" t="s">
        <v>211</v>
      </c>
      <c r="AS11" s="87">
        <v>0</v>
      </c>
      <c r="AT11" s="87">
        <v>0</v>
      </c>
      <c r="AU11" s="87"/>
      <c r="AV11" s="87"/>
      <c r="AW11" s="87"/>
      <c r="AX11" s="87"/>
      <c r="AY11" s="87"/>
      <c r="AZ11" s="87"/>
      <c r="BA11" s="87"/>
      <c r="BB11" s="87"/>
      <c r="BC11">
        <v>1</v>
      </c>
      <c r="BD11" s="86" t="str">
        <f>REPLACE(INDEX(GroupVertices[Group],MATCH(Edges25[[#This Row],[Vertex 1]],GroupVertices[Vertex],0)),1,1,"")</f>
        <v>1</v>
      </c>
      <c r="BE11" s="86" t="str">
        <f>REPLACE(INDEX(GroupVertices[Group],MATCH(Edges25[[#This Row],[Vertex 2]],GroupVertices[Vertex],0)),1,1,"")</f>
        <v>1</v>
      </c>
      <c r="BF11" s="51"/>
      <c r="BG11" s="52"/>
      <c r="BH11" s="51"/>
      <c r="BI11" s="52"/>
      <c r="BJ11" s="51"/>
      <c r="BK11" s="52"/>
      <c r="BL11" s="51"/>
      <c r="BM11" s="52"/>
      <c r="BN11" s="51"/>
    </row>
    <row r="12" spans="1:66" ht="15">
      <c r="A12" s="85" t="s">
        <v>257</v>
      </c>
      <c r="B12" s="85" t="s">
        <v>270</v>
      </c>
      <c r="C12" s="53"/>
      <c r="D12" s="54"/>
      <c r="E12" s="65"/>
      <c r="F12" s="55"/>
      <c r="G12" s="53"/>
      <c r="H12" s="57"/>
      <c r="I12" s="56"/>
      <c r="J12" s="56"/>
      <c r="K12" s="36" t="s">
        <v>65</v>
      </c>
      <c r="L12" s="84">
        <v>15</v>
      </c>
      <c r="M12" s="84"/>
      <c r="N12" s="63"/>
      <c r="O12" s="87" t="s">
        <v>285</v>
      </c>
      <c r="P12" s="89">
        <v>43780.38119212963</v>
      </c>
      <c r="Q12" s="87" t="s">
        <v>294</v>
      </c>
      <c r="R12" s="87"/>
      <c r="S12" s="87"/>
      <c r="T12" s="87" t="s">
        <v>319</v>
      </c>
      <c r="U12" s="87"/>
      <c r="V12" s="90" t="s">
        <v>351</v>
      </c>
      <c r="W12" s="89">
        <v>43780.38119212963</v>
      </c>
      <c r="X12" s="93">
        <v>43780</v>
      </c>
      <c r="Y12" s="95" t="s">
        <v>371</v>
      </c>
      <c r="Z12" s="90" t="s">
        <v>413</v>
      </c>
      <c r="AA12" s="87"/>
      <c r="AB12" s="87"/>
      <c r="AC12" s="95" t="s">
        <v>455</v>
      </c>
      <c r="AD12" s="87"/>
      <c r="AE12" s="87" t="b">
        <v>0</v>
      </c>
      <c r="AF12" s="87">
        <v>0</v>
      </c>
      <c r="AG12" s="95" t="s">
        <v>488</v>
      </c>
      <c r="AH12" s="87" t="b">
        <v>0</v>
      </c>
      <c r="AI12" s="87" t="s">
        <v>489</v>
      </c>
      <c r="AJ12" s="87"/>
      <c r="AK12" s="95" t="s">
        <v>488</v>
      </c>
      <c r="AL12" s="87" t="b">
        <v>0</v>
      </c>
      <c r="AM12" s="87">
        <v>0</v>
      </c>
      <c r="AN12" s="95" t="s">
        <v>488</v>
      </c>
      <c r="AO12" s="87" t="s">
        <v>494</v>
      </c>
      <c r="AP12" s="87" t="b">
        <v>0</v>
      </c>
      <c r="AQ12" s="95" t="s">
        <v>455</v>
      </c>
      <c r="AR12" s="87" t="s">
        <v>211</v>
      </c>
      <c r="AS12" s="87">
        <v>0</v>
      </c>
      <c r="AT12" s="87">
        <v>0</v>
      </c>
      <c r="AU12" s="87"/>
      <c r="AV12" s="87"/>
      <c r="AW12" s="87"/>
      <c r="AX12" s="87"/>
      <c r="AY12" s="87"/>
      <c r="AZ12" s="87"/>
      <c r="BA12" s="87"/>
      <c r="BB12" s="87"/>
      <c r="BC12">
        <v>1</v>
      </c>
      <c r="BD12" s="86" t="str">
        <f>REPLACE(INDEX(GroupVertices[Group],MATCH(Edges25[[#This Row],[Vertex 1]],GroupVertices[Vertex],0)),1,1,"")</f>
        <v>1</v>
      </c>
      <c r="BE12" s="86" t="str">
        <f>REPLACE(INDEX(GroupVertices[Group],MATCH(Edges25[[#This Row],[Vertex 2]],GroupVertices[Vertex],0)),1,1,"")</f>
        <v>1</v>
      </c>
      <c r="BF12" s="51">
        <v>0</v>
      </c>
      <c r="BG12" s="52">
        <v>0</v>
      </c>
      <c r="BH12" s="51">
        <v>0</v>
      </c>
      <c r="BI12" s="52">
        <v>0</v>
      </c>
      <c r="BJ12" s="51">
        <v>0</v>
      </c>
      <c r="BK12" s="52">
        <v>0</v>
      </c>
      <c r="BL12" s="51">
        <v>45</v>
      </c>
      <c r="BM12" s="52">
        <v>100</v>
      </c>
      <c r="BN12" s="51">
        <v>45</v>
      </c>
    </row>
    <row r="13" spans="1:66" ht="15">
      <c r="A13" s="85" t="s">
        <v>258</v>
      </c>
      <c r="B13" s="85" t="s">
        <v>274</v>
      </c>
      <c r="C13" s="53"/>
      <c r="D13" s="54"/>
      <c r="E13" s="65"/>
      <c r="F13" s="55"/>
      <c r="G13" s="53"/>
      <c r="H13" s="57"/>
      <c r="I13" s="56"/>
      <c r="J13" s="56"/>
      <c r="K13" s="36" t="s">
        <v>65</v>
      </c>
      <c r="L13" s="84">
        <v>16</v>
      </c>
      <c r="M13" s="84"/>
      <c r="N13" s="63"/>
      <c r="O13" s="87" t="s">
        <v>285</v>
      </c>
      <c r="P13" s="89">
        <v>43779.74136574074</v>
      </c>
      <c r="Q13" s="87" t="s">
        <v>295</v>
      </c>
      <c r="R13" s="87"/>
      <c r="S13" s="87"/>
      <c r="T13" s="87" t="s">
        <v>320</v>
      </c>
      <c r="U13" s="87"/>
      <c r="V13" s="90" t="s">
        <v>352</v>
      </c>
      <c r="W13" s="89">
        <v>43779.74136574074</v>
      </c>
      <c r="X13" s="93">
        <v>43779</v>
      </c>
      <c r="Y13" s="95" t="s">
        <v>372</v>
      </c>
      <c r="Z13" s="90" t="s">
        <v>414</v>
      </c>
      <c r="AA13" s="87"/>
      <c r="AB13" s="87"/>
      <c r="AC13" s="95" t="s">
        <v>456</v>
      </c>
      <c r="AD13" s="87"/>
      <c r="AE13" s="87" t="b">
        <v>0</v>
      </c>
      <c r="AF13" s="87">
        <v>0</v>
      </c>
      <c r="AG13" s="95" t="s">
        <v>488</v>
      </c>
      <c r="AH13" s="87" t="b">
        <v>0</v>
      </c>
      <c r="AI13" s="87" t="s">
        <v>490</v>
      </c>
      <c r="AJ13" s="87"/>
      <c r="AK13" s="95" t="s">
        <v>488</v>
      </c>
      <c r="AL13" s="87" t="b">
        <v>0</v>
      </c>
      <c r="AM13" s="87">
        <v>1</v>
      </c>
      <c r="AN13" s="95" t="s">
        <v>457</v>
      </c>
      <c r="AO13" s="87" t="s">
        <v>495</v>
      </c>
      <c r="AP13" s="87" t="b">
        <v>0</v>
      </c>
      <c r="AQ13" s="95" t="s">
        <v>457</v>
      </c>
      <c r="AR13" s="87" t="s">
        <v>211</v>
      </c>
      <c r="AS13" s="87">
        <v>0</v>
      </c>
      <c r="AT13" s="87">
        <v>0</v>
      </c>
      <c r="AU13" s="87"/>
      <c r="AV13" s="87"/>
      <c r="AW13" s="87"/>
      <c r="AX13" s="87"/>
      <c r="AY13" s="87"/>
      <c r="AZ13" s="87"/>
      <c r="BA13" s="87"/>
      <c r="BB13" s="87"/>
      <c r="BC13">
        <v>1</v>
      </c>
      <c r="BD13" s="86" t="str">
        <f>REPLACE(INDEX(GroupVertices[Group],MATCH(Edges25[[#This Row],[Vertex 1]],GroupVertices[Vertex],0)),1,1,"")</f>
        <v>4</v>
      </c>
      <c r="BE13" s="86" t="str">
        <f>REPLACE(INDEX(GroupVertices[Group],MATCH(Edges25[[#This Row],[Vertex 2]],GroupVertices[Vertex],0)),1,1,"")</f>
        <v>4</v>
      </c>
      <c r="BF13" s="51"/>
      <c r="BG13" s="52"/>
      <c r="BH13" s="51"/>
      <c r="BI13" s="52"/>
      <c r="BJ13" s="51"/>
      <c r="BK13" s="52"/>
      <c r="BL13" s="51"/>
      <c r="BM13" s="52"/>
      <c r="BN13" s="51"/>
    </row>
    <row r="14" spans="1:66" ht="15">
      <c r="A14" s="85" t="s">
        <v>259</v>
      </c>
      <c r="B14" s="85" t="s">
        <v>274</v>
      </c>
      <c r="C14" s="53"/>
      <c r="D14" s="54"/>
      <c r="E14" s="65"/>
      <c r="F14" s="55"/>
      <c r="G14" s="53"/>
      <c r="H14" s="57"/>
      <c r="I14" s="56"/>
      <c r="J14" s="56"/>
      <c r="K14" s="36" t="s">
        <v>65</v>
      </c>
      <c r="L14" s="84">
        <v>17</v>
      </c>
      <c r="M14" s="84"/>
      <c r="N14" s="63"/>
      <c r="O14" s="87" t="s">
        <v>285</v>
      </c>
      <c r="P14" s="89">
        <v>43779.730578703704</v>
      </c>
      <c r="Q14" s="87" t="s">
        <v>295</v>
      </c>
      <c r="R14" s="87"/>
      <c r="S14" s="87"/>
      <c r="T14" s="87" t="s">
        <v>320</v>
      </c>
      <c r="U14" s="90" t="s">
        <v>337</v>
      </c>
      <c r="V14" s="90" t="s">
        <v>337</v>
      </c>
      <c r="W14" s="89">
        <v>43779.730578703704</v>
      </c>
      <c r="X14" s="93">
        <v>43779</v>
      </c>
      <c r="Y14" s="95" t="s">
        <v>373</v>
      </c>
      <c r="Z14" s="90" t="s">
        <v>415</v>
      </c>
      <c r="AA14" s="87"/>
      <c r="AB14" s="87"/>
      <c r="AC14" s="95" t="s">
        <v>457</v>
      </c>
      <c r="AD14" s="87"/>
      <c r="AE14" s="87" t="b">
        <v>0</v>
      </c>
      <c r="AF14" s="87">
        <v>11</v>
      </c>
      <c r="AG14" s="95" t="s">
        <v>488</v>
      </c>
      <c r="AH14" s="87" t="b">
        <v>0</v>
      </c>
      <c r="AI14" s="87" t="s">
        <v>490</v>
      </c>
      <c r="AJ14" s="87"/>
      <c r="AK14" s="95" t="s">
        <v>488</v>
      </c>
      <c r="AL14" s="87" t="b">
        <v>0</v>
      </c>
      <c r="AM14" s="87">
        <v>1</v>
      </c>
      <c r="AN14" s="95" t="s">
        <v>488</v>
      </c>
      <c r="AO14" s="87" t="s">
        <v>496</v>
      </c>
      <c r="AP14" s="87" t="b">
        <v>0</v>
      </c>
      <c r="AQ14" s="95" t="s">
        <v>457</v>
      </c>
      <c r="AR14" s="87" t="s">
        <v>211</v>
      </c>
      <c r="AS14" s="87">
        <v>0</v>
      </c>
      <c r="AT14" s="87">
        <v>0</v>
      </c>
      <c r="AU14" s="87"/>
      <c r="AV14" s="87"/>
      <c r="AW14" s="87"/>
      <c r="AX14" s="87"/>
      <c r="AY14" s="87"/>
      <c r="AZ14" s="87"/>
      <c r="BA14" s="87"/>
      <c r="BB14" s="87"/>
      <c r="BC14">
        <v>1</v>
      </c>
      <c r="BD14" s="86" t="str">
        <f>REPLACE(INDEX(GroupVertices[Group],MATCH(Edges25[[#This Row],[Vertex 1]],GroupVertices[Vertex],0)),1,1,"")</f>
        <v>4</v>
      </c>
      <c r="BE14" s="86" t="str">
        <f>REPLACE(INDEX(GroupVertices[Group],MATCH(Edges25[[#This Row],[Vertex 2]],GroupVertices[Vertex],0)),1,1,"")</f>
        <v>4</v>
      </c>
      <c r="BF14" s="51"/>
      <c r="BG14" s="52"/>
      <c r="BH14" s="51"/>
      <c r="BI14" s="52"/>
      <c r="BJ14" s="51"/>
      <c r="BK14" s="52"/>
      <c r="BL14" s="51"/>
      <c r="BM14" s="52"/>
      <c r="BN14" s="51"/>
    </row>
    <row r="15" spans="1:66" ht="15">
      <c r="A15" s="85" t="s">
        <v>260</v>
      </c>
      <c r="B15" s="85" t="s">
        <v>271</v>
      </c>
      <c r="C15" s="53"/>
      <c r="D15" s="54"/>
      <c r="E15" s="65"/>
      <c r="F15" s="55"/>
      <c r="G15" s="53"/>
      <c r="H15" s="57"/>
      <c r="I15" s="56"/>
      <c r="J15" s="56"/>
      <c r="K15" s="36" t="s">
        <v>65</v>
      </c>
      <c r="L15" s="84">
        <v>22</v>
      </c>
      <c r="M15" s="84"/>
      <c r="N15" s="63"/>
      <c r="O15" s="87" t="s">
        <v>284</v>
      </c>
      <c r="P15" s="89">
        <v>43780.40304398148</v>
      </c>
      <c r="Q15" s="87" t="s">
        <v>296</v>
      </c>
      <c r="R15" s="87"/>
      <c r="S15" s="87"/>
      <c r="T15" s="87" t="s">
        <v>314</v>
      </c>
      <c r="U15" s="87"/>
      <c r="V15" s="90" t="s">
        <v>353</v>
      </c>
      <c r="W15" s="89">
        <v>43780.40304398148</v>
      </c>
      <c r="X15" s="93">
        <v>43780</v>
      </c>
      <c r="Y15" s="95" t="s">
        <v>374</v>
      </c>
      <c r="Z15" s="90" t="s">
        <v>416</v>
      </c>
      <c r="AA15" s="87"/>
      <c r="AB15" s="87"/>
      <c r="AC15" s="95" t="s">
        <v>458</v>
      </c>
      <c r="AD15" s="87"/>
      <c r="AE15" s="87" t="b">
        <v>0</v>
      </c>
      <c r="AF15" s="87">
        <v>0</v>
      </c>
      <c r="AG15" s="95" t="s">
        <v>488</v>
      </c>
      <c r="AH15" s="87" t="b">
        <v>0</v>
      </c>
      <c r="AI15" s="87" t="s">
        <v>490</v>
      </c>
      <c r="AJ15" s="87"/>
      <c r="AK15" s="95" t="s">
        <v>488</v>
      </c>
      <c r="AL15" s="87" t="b">
        <v>0</v>
      </c>
      <c r="AM15" s="87">
        <v>2</v>
      </c>
      <c r="AN15" s="95" t="s">
        <v>480</v>
      </c>
      <c r="AO15" s="87" t="s">
        <v>494</v>
      </c>
      <c r="AP15" s="87" t="b">
        <v>0</v>
      </c>
      <c r="AQ15" s="95" t="s">
        <v>480</v>
      </c>
      <c r="AR15" s="87" t="s">
        <v>211</v>
      </c>
      <c r="AS15" s="87">
        <v>0</v>
      </c>
      <c r="AT15" s="87">
        <v>0</v>
      </c>
      <c r="AU15" s="87"/>
      <c r="AV15" s="87"/>
      <c r="AW15" s="87"/>
      <c r="AX15" s="87"/>
      <c r="AY15" s="87"/>
      <c r="AZ15" s="87"/>
      <c r="BA15" s="87"/>
      <c r="BB15" s="87"/>
      <c r="BC15">
        <v>1</v>
      </c>
      <c r="BD15" s="86" t="str">
        <f>REPLACE(INDEX(GroupVertices[Group],MATCH(Edges25[[#This Row],[Vertex 1]],GroupVertices[Vertex],0)),1,1,"")</f>
        <v>1</v>
      </c>
      <c r="BE15" s="86" t="str">
        <f>REPLACE(INDEX(GroupVertices[Group],MATCH(Edges25[[#This Row],[Vertex 2]],GroupVertices[Vertex],0)),1,1,"")</f>
        <v>1</v>
      </c>
      <c r="BF15" s="51"/>
      <c r="BG15" s="52"/>
      <c r="BH15" s="51"/>
      <c r="BI15" s="52"/>
      <c r="BJ15" s="51"/>
      <c r="BK15" s="52"/>
      <c r="BL15" s="51"/>
      <c r="BM15" s="52"/>
      <c r="BN15" s="51"/>
    </row>
    <row r="16" spans="1:66" ht="15">
      <c r="A16" s="85" t="s">
        <v>261</v>
      </c>
      <c r="B16" s="85" t="s">
        <v>276</v>
      </c>
      <c r="C16" s="53"/>
      <c r="D16" s="54"/>
      <c r="E16" s="65"/>
      <c r="F16" s="55"/>
      <c r="G16" s="53"/>
      <c r="H16" s="57"/>
      <c r="I16" s="56"/>
      <c r="J16" s="56"/>
      <c r="K16" s="36" t="s">
        <v>65</v>
      </c>
      <c r="L16" s="84">
        <v>24</v>
      </c>
      <c r="M16" s="84"/>
      <c r="N16" s="63"/>
      <c r="O16" s="87" t="s">
        <v>285</v>
      </c>
      <c r="P16" s="89">
        <v>43780.40657407408</v>
      </c>
      <c r="Q16" s="87" t="s">
        <v>297</v>
      </c>
      <c r="R16" s="87"/>
      <c r="S16" s="87"/>
      <c r="T16" s="87" t="s">
        <v>321</v>
      </c>
      <c r="U16" s="87"/>
      <c r="V16" s="90" t="s">
        <v>354</v>
      </c>
      <c r="W16" s="89">
        <v>43780.40657407408</v>
      </c>
      <c r="X16" s="93">
        <v>43780</v>
      </c>
      <c r="Y16" s="95" t="s">
        <v>375</v>
      </c>
      <c r="Z16" s="90" t="s">
        <v>417</v>
      </c>
      <c r="AA16" s="87"/>
      <c r="AB16" s="87"/>
      <c r="AC16" s="95" t="s">
        <v>459</v>
      </c>
      <c r="AD16" s="87"/>
      <c r="AE16" s="87" t="b">
        <v>0</v>
      </c>
      <c r="AF16" s="87">
        <v>1</v>
      </c>
      <c r="AG16" s="95" t="s">
        <v>488</v>
      </c>
      <c r="AH16" s="87" t="b">
        <v>0</v>
      </c>
      <c r="AI16" s="87" t="s">
        <v>490</v>
      </c>
      <c r="AJ16" s="87"/>
      <c r="AK16" s="95" t="s">
        <v>488</v>
      </c>
      <c r="AL16" s="87" t="b">
        <v>0</v>
      </c>
      <c r="AM16" s="87">
        <v>0</v>
      </c>
      <c r="AN16" s="95" t="s">
        <v>488</v>
      </c>
      <c r="AO16" s="87" t="s">
        <v>494</v>
      </c>
      <c r="AP16" s="87" t="b">
        <v>0</v>
      </c>
      <c r="AQ16" s="95" t="s">
        <v>459</v>
      </c>
      <c r="AR16" s="87" t="s">
        <v>211</v>
      </c>
      <c r="AS16" s="87">
        <v>0</v>
      </c>
      <c r="AT16" s="87">
        <v>0</v>
      </c>
      <c r="AU16" s="87"/>
      <c r="AV16" s="87"/>
      <c r="AW16" s="87"/>
      <c r="AX16" s="87"/>
      <c r="AY16" s="87"/>
      <c r="AZ16" s="87"/>
      <c r="BA16" s="87"/>
      <c r="BB16" s="87"/>
      <c r="BC16">
        <v>1</v>
      </c>
      <c r="BD16" s="86" t="str">
        <f>REPLACE(INDEX(GroupVertices[Group],MATCH(Edges25[[#This Row],[Vertex 1]],GroupVertices[Vertex],0)),1,1,"")</f>
        <v>5</v>
      </c>
      <c r="BE16" s="86" t="str">
        <f>REPLACE(INDEX(GroupVertices[Group],MATCH(Edges25[[#This Row],[Vertex 2]],GroupVertices[Vertex],0)),1,1,"")</f>
        <v>5</v>
      </c>
      <c r="BF16" s="51"/>
      <c r="BG16" s="52"/>
      <c r="BH16" s="51"/>
      <c r="BI16" s="52"/>
      <c r="BJ16" s="51"/>
      <c r="BK16" s="52"/>
      <c r="BL16" s="51"/>
      <c r="BM16" s="52"/>
      <c r="BN16" s="51"/>
    </row>
    <row r="17" spans="1:66" ht="15">
      <c r="A17" s="85" t="s">
        <v>262</v>
      </c>
      <c r="B17" s="85" t="s">
        <v>262</v>
      </c>
      <c r="C17" s="53"/>
      <c r="D17" s="54"/>
      <c r="E17" s="65"/>
      <c r="F17" s="55"/>
      <c r="G17" s="53"/>
      <c r="H17" s="57"/>
      <c r="I17" s="56"/>
      <c r="J17" s="56"/>
      <c r="K17" s="36" t="s">
        <v>65</v>
      </c>
      <c r="L17" s="84">
        <v>26</v>
      </c>
      <c r="M17" s="84"/>
      <c r="N17" s="63"/>
      <c r="O17" s="87" t="s">
        <v>211</v>
      </c>
      <c r="P17" s="89">
        <v>43780.35674768518</v>
      </c>
      <c r="Q17" s="87" t="s">
        <v>298</v>
      </c>
      <c r="R17" s="87"/>
      <c r="S17" s="87"/>
      <c r="T17" s="87" t="s">
        <v>314</v>
      </c>
      <c r="U17" s="90" t="s">
        <v>338</v>
      </c>
      <c r="V17" s="90" t="s">
        <v>338</v>
      </c>
      <c r="W17" s="89">
        <v>43780.35674768518</v>
      </c>
      <c r="X17" s="93">
        <v>43780</v>
      </c>
      <c r="Y17" s="95" t="s">
        <v>376</v>
      </c>
      <c r="Z17" s="90" t="s">
        <v>418</v>
      </c>
      <c r="AA17" s="87"/>
      <c r="AB17" s="87"/>
      <c r="AC17" s="95" t="s">
        <v>460</v>
      </c>
      <c r="AD17" s="87"/>
      <c r="AE17" s="87" t="b">
        <v>0</v>
      </c>
      <c r="AF17" s="87">
        <v>4</v>
      </c>
      <c r="AG17" s="95" t="s">
        <v>488</v>
      </c>
      <c r="AH17" s="87" t="b">
        <v>0</v>
      </c>
      <c r="AI17" s="87" t="s">
        <v>489</v>
      </c>
      <c r="AJ17" s="87"/>
      <c r="AK17" s="95" t="s">
        <v>488</v>
      </c>
      <c r="AL17" s="87" t="b">
        <v>0</v>
      </c>
      <c r="AM17" s="87">
        <v>2</v>
      </c>
      <c r="AN17" s="95" t="s">
        <v>488</v>
      </c>
      <c r="AO17" s="87" t="s">
        <v>494</v>
      </c>
      <c r="AP17" s="87" t="b">
        <v>0</v>
      </c>
      <c r="AQ17" s="95" t="s">
        <v>460</v>
      </c>
      <c r="AR17" s="87" t="s">
        <v>211</v>
      </c>
      <c r="AS17" s="87">
        <v>0</v>
      </c>
      <c r="AT17" s="87">
        <v>0</v>
      </c>
      <c r="AU17" s="87"/>
      <c r="AV17" s="87"/>
      <c r="AW17" s="87"/>
      <c r="AX17" s="87"/>
      <c r="AY17" s="87"/>
      <c r="AZ17" s="87"/>
      <c r="BA17" s="87"/>
      <c r="BB17" s="87"/>
      <c r="BC17">
        <v>1</v>
      </c>
      <c r="BD17" s="86" t="str">
        <f>REPLACE(INDEX(GroupVertices[Group],MATCH(Edges25[[#This Row],[Vertex 1]],GroupVertices[Vertex],0)),1,1,"")</f>
        <v>6</v>
      </c>
      <c r="BE17" s="86" t="str">
        <f>REPLACE(INDEX(GroupVertices[Group],MATCH(Edges25[[#This Row],[Vertex 2]],GroupVertices[Vertex],0)),1,1,"")</f>
        <v>6</v>
      </c>
      <c r="BF17" s="51">
        <v>1</v>
      </c>
      <c r="BG17" s="52">
        <v>6.666666666666667</v>
      </c>
      <c r="BH17" s="51">
        <v>0</v>
      </c>
      <c r="BI17" s="52">
        <v>0</v>
      </c>
      <c r="BJ17" s="51">
        <v>0</v>
      </c>
      <c r="BK17" s="52">
        <v>0</v>
      </c>
      <c r="BL17" s="51">
        <v>14</v>
      </c>
      <c r="BM17" s="52">
        <v>93.33333333333333</v>
      </c>
      <c r="BN17" s="51">
        <v>15</v>
      </c>
    </row>
    <row r="18" spans="1:66" ht="15">
      <c r="A18" s="85" t="s">
        <v>263</v>
      </c>
      <c r="B18" s="85" t="s">
        <v>262</v>
      </c>
      <c r="C18" s="53"/>
      <c r="D18" s="54"/>
      <c r="E18" s="65"/>
      <c r="F18" s="55"/>
      <c r="G18" s="53"/>
      <c r="H18" s="57"/>
      <c r="I18" s="56"/>
      <c r="J18" s="56"/>
      <c r="K18" s="36" t="s">
        <v>65</v>
      </c>
      <c r="L18" s="84">
        <v>27</v>
      </c>
      <c r="M18" s="84"/>
      <c r="N18" s="63"/>
      <c r="O18" s="87" t="s">
        <v>284</v>
      </c>
      <c r="P18" s="89">
        <v>43780.40719907408</v>
      </c>
      <c r="Q18" s="87" t="s">
        <v>298</v>
      </c>
      <c r="R18" s="87"/>
      <c r="S18" s="87"/>
      <c r="T18" s="87" t="s">
        <v>314</v>
      </c>
      <c r="U18" s="90" t="s">
        <v>338</v>
      </c>
      <c r="V18" s="90" t="s">
        <v>338</v>
      </c>
      <c r="W18" s="89">
        <v>43780.40719907408</v>
      </c>
      <c r="X18" s="93">
        <v>43780</v>
      </c>
      <c r="Y18" s="95" t="s">
        <v>377</v>
      </c>
      <c r="Z18" s="90" t="s">
        <v>419</v>
      </c>
      <c r="AA18" s="87"/>
      <c r="AB18" s="87"/>
      <c r="AC18" s="95" t="s">
        <v>461</v>
      </c>
      <c r="AD18" s="87"/>
      <c r="AE18" s="87" t="b">
        <v>0</v>
      </c>
      <c r="AF18" s="87">
        <v>0</v>
      </c>
      <c r="AG18" s="95" t="s">
        <v>488</v>
      </c>
      <c r="AH18" s="87" t="b">
        <v>0</v>
      </c>
      <c r="AI18" s="87" t="s">
        <v>489</v>
      </c>
      <c r="AJ18" s="87"/>
      <c r="AK18" s="95" t="s">
        <v>488</v>
      </c>
      <c r="AL18" s="87" t="b">
        <v>0</v>
      </c>
      <c r="AM18" s="87">
        <v>2</v>
      </c>
      <c r="AN18" s="95" t="s">
        <v>460</v>
      </c>
      <c r="AO18" s="87" t="s">
        <v>494</v>
      </c>
      <c r="AP18" s="87" t="b">
        <v>0</v>
      </c>
      <c r="AQ18" s="95" t="s">
        <v>460</v>
      </c>
      <c r="AR18" s="87" t="s">
        <v>211</v>
      </c>
      <c r="AS18" s="87">
        <v>0</v>
      </c>
      <c r="AT18" s="87">
        <v>0</v>
      </c>
      <c r="AU18" s="87"/>
      <c r="AV18" s="87"/>
      <c r="AW18" s="87"/>
      <c r="AX18" s="87"/>
      <c r="AY18" s="87"/>
      <c r="AZ18" s="87"/>
      <c r="BA18" s="87"/>
      <c r="BB18" s="87"/>
      <c r="BC18">
        <v>1</v>
      </c>
      <c r="BD18" s="86" t="str">
        <f>REPLACE(INDEX(GroupVertices[Group],MATCH(Edges25[[#This Row],[Vertex 1]],GroupVertices[Vertex],0)),1,1,"")</f>
        <v>6</v>
      </c>
      <c r="BE18" s="86" t="str">
        <f>REPLACE(INDEX(GroupVertices[Group],MATCH(Edges25[[#This Row],[Vertex 2]],GroupVertices[Vertex],0)),1,1,"")</f>
        <v>6</v>
      </c>
      <c r="BF18" s="51">
        <v>1</v>
      </c>
      <c r="BG18" s="52">
        <v>6.666666666666667</v>
      </c>
      <c r="BH18" s="51">
        <v>0</v>
      </c>
      <c r="BI18" s="52">
        <v>0</v>
      </c>
      <c r="BJ18" s="51">
        <v>0</v>
      </c>
      <c r="BK18" s="52">
        <v>0</v>
      </c>
      <c r="BL18" s="51">
        <v>14</v>
      </c>
      <c r="BM18" s="52">
        <v>93.33333333333333</v>
      </c>
      <c r="BN18" s="51">
        <v>15</v>
      </c>
    </row>
    <row r="19" spans="1:66" ht="15">
      <c r="A19" s="85" t="s">
        <v>264</v>
      </c>
      <c r="B19" s="85" t="s">
        <v>265</v>
      </c>
      <c r="C19" s="53"/>
      <c r="D19" s="54"/>
      <c r="E19" s="65"/>
      <c r="F19" s="55"/>
      <c r="G19" s="53"/>
      <c r="H19" s="57"/>
      <c r="I19" s="56"/>
      <c r="J19" s="56"/>
      <c r="K19" s="36" t="s">
        <v>65</v>
      </c>
      <c r="L19" s="84">
        <v>28</v>
      </c>
      <c r="M19" s="84"/>
      <c r="N19" s="63"/>
      <c r="O19" s="87" t="s">
        <v>284</v>
      </c>
      <c r="P19" s="89">
        <v>43780.37513888889</v>
      </c>
      <c r="Q19" s="87" t="s">
        <v>299</v>
      </c>
      <c r="R19" s="87"/>
      <c r="S19" s="87"/>
      <c r="T19" s="87" t="s">
        <v>314</v>
      </c>
      <c r="U19" s="87"/>
      <c r="V19" s="90" t="s">
        <v>355</v>
      </c>
      <c r="W19" s="89">
        <v>43780.37513888889</v>
      </c>
      <c r="X19" s="93">
        <v>43780</v>
      </c>
      <c r="Y19" s="95" t="s">
        <v>378</v>
      </c>
      <c r="Z19" s="90" t="s">
        <v>420</v>
      </c>
      <c r="AA19" s="87"/>
      <c r="AB19" s="87"/>
      <c r="AC19" s="95" t="s">
        <v>462</v>
      </c>
      <c r="AD19" s="87"/>
      <c r="AE19" s="87" t="b">
        <v>0</v>
      </c>
      <c r="AF19" s="87">
        <v>0</v>
      </c>
      <c r="AG19" s="95" t="s">
        <v>488</v>
      </c>
      <c r="AH19" s="87" t="b">
        <v>0</v>
      </c>
      <c r="AI19" s="87" t="s">
        <v>489</v>
      </c>
      <c r="AJ19" s="87"/>
      <c r="AK19" s="95" t="s">
        <v>488</v>
      </c>
      <c r="AL19" s="87" t="b">
        <v>0</v>
      </c>
      <c r="AM19" s="87">
        <v>3</v>
      </c>
      <c r="AN19" s="95" t="s">
        <v>464</v>
      </c>
      <c r="AO19" s="87" t="s">
        <v>495</v>
      </c>
      <c r="AP19" s="87" t="b">
        <v>0</v>
      </c>
      <c r="AQ19" s="95" t="s">
        <v>464</v>
      </c>
      <c r="AR19" s="87" t="s">
        <v>211</v>
      </c>
      <c r="AS19" s="87">
        <v>0</v>
      </c>
      <c r="AT19" s="87">
        <v>0</v>
      </c>
      <c r="AU19" s="87"/>
      <c r="AV19" s="87"/>
      <c r="AW19" s="87"/>
      <c r="AX19" s="87"/>
      <c r="AY19" s="87"/>
      <c r="AZ19" s="87"/>
      <c r="BA19" s="87"/>
      <c r="BB19" s="87"/>
      <c r="BC19">
        <v>1</v>
      </c>
      <c r="BD19" s="86" t="str">
        <f>REPLACE(INDEX(GroupVertices[Group],MATCH(Edges25[[#This Row],[Vertex 1]],GroupVertices[Vertex],0)),1,1,"")</f>
        <v>3</v>
      </c>
      <c r="BE19" s="86" t="str">
        <f>REPLACE(INDEX(GroupVertices[Group],MATCH(Edges25[[#This Row],[Vertex 2]],GroupVertices[Vertex],0)),1,1,"")</f>
        <v>3</v>
      </c>
      <c r="BF19" s="51"/>
      <c r="BG19" s="52"/>
      <c r="BH19" s="51"/>
      <c r="BI19" s="52"/>
      <c r="BJ19" s="51"/>
      <c r="BK19" s="52"/>
      <c r="BL19" s="51"/>
      <c r="BM19" s="52"/>
      <c r="BN19" s="51"/>
    </row>
    <row r="20" spans="1:66" ht="15">
      <c r="A20" s="85" t="s">
        <v>264</v>
      </c>
      <c r="B20" s="85" t="s">
        <v>272</v>
      </c>
      <c r="C20" s="53"/>
      <c r="D20" s="54"/>
      <c r="E20" s="65"/>
      <c r="F20" s="55"/>
      <c r="G20" s="53"/>
      <c r="H20" s="57"/>
      <c r="I20" s="56"/>
      <c r="J20" s="56"/>
      <c r="K20" s="36" t="s">
        <v>65</v>
      </c>
      <c r="L20" s="84">
        <v>30</v>
      </c>
      <c r="M20" s="84"/>
      <c r="N20" s="63"/>
      <c r="O20" s="87" t="s">
        <v>284</v>
      </c>
      <c r="P20" s="89">
        <v>43780.40833333333</v>
      </c>
      <c r="Q20" s="87" t="s">
        <v>300</v>
      </c>
      <c r="R20" s="87"/>
      <c r="S20" s="87"/>
      <c r="T20" s="87" t="s">
        <v>314</v>
      </c>
      <c r="U20" s="87"/>
      <c r="V20" s="90" t="s">
        <v>355</v>
      </c>
      <c r="W20" s="89">
        <v>43780.40833333333</v>
      </c>
      <c r="X20" s="93">
        <v>43780</v>
      </c>
      <c r="Y20" s="95" t="s">
        <v>379</v>
      </c>
      <c r="Z20" s="90" t="s">
        <v>421</v>
      </c>
      <c r="AA20" s="87"/>
      <c r="AB20" s="87"/>
      <c r="AC20" s="95" t="s">
        <v>463</v>
      </c>
      <c r="AD20" s="87"/>
      <c r="AE20" s="87" t="b">
        <v>0</v>
      </c>
      <c r="AF20" s="87">
        <v>0</v>
      </c>
      <c r="AG20" s="95" t="s">
        <v>488</v>
      </c>
      <c r="AH20" s="87" t="b">
        <v>0</v>
      </c>
      <c r="AI20" s="87" t="s">
        <v>490</v>
      </c>
      <c r="AJ20" s="87"/>
      <c r="AK20" s="95" t="s">
        <v>488</v>
      </c>
      <c r="AL20" s="87" t="b">
        <v>0</v>
      </c>
      <c r="AM20" s="87">
        <v>3</v>
      </c>
      <c r="AN20" s="95" t="s">
        <v>482</v>
      </c>
      <c r="AO20" s="87" t="s">
        <v>495</v>
      </c>
      <c r="AP20" s="87" t="b">
        <v>0</v>
      </c>
      <c r="AQ20" s="95" t="s">
        <v>482</v>
      </c>
      <c r="AR20" s="87" t="s">
        <v>211</v>
      </c>
      <c r="AS20" s="87">
        <v>0</v>
      </c>
      <c r="AT20" s="87">
        <v>0</v>
      </c>
      <c r="AU20" s="87"/>
      <c r="AV20" s="87"/>
      <c r="AW20" s="87"/>
      <c r="AX20" s="87"/>
      <c r="AY20" s="87"/>
      <c r="AZ20" s="87"/>
      <c r="BA20" s="87"/>
      <c r="BB20" s="87"/>
      <c r="BC20">
        <v>1</v>
      </c>
      <c r="BD20" s="86" t="str">
        <f>REPLACE(INDEX(GroupVertices[Group],MATCH(Edges25[[#This Row],[Vertex 1]],GroupVertices[Vertex],0)),1,1,"")</f>
        <v>3</v>
      </c>
      <c r="BE20" s="86" t="str">
        <f>REPLACE(INDEX(GroupVertices[Group],MATCH(Edges25[[#This Row],[Vertex 2]],GroupVertices[Vertex],0)),1,1,"")</f>
        <v>3</v>
      </c>
      <c r="BF20" s="51"/>
      <c r="BG20" s="52"/>
      <c r="BH20" s="51"/>
      <c r="BI20" s="52"/>
      <c r="BJ20" s="51"/>
      <c r="BK20" s="52"/>
      <c r="BL20" s="51"/>
      <c r="BM20" s="52"/>
      <c r="BN20" s="51"/>
    </row>
    <row r="21" spans="1:66" ht="15">
      <c r="A21" s="85" t="s">
        <v>265</v>
      </c>
      <c r="B21" s="85" t="s">
        <v>278</v>
      </c>
      <c r="C21" s="53"/>
      <c r="D21" s="54"/>
      <c r="E21" s="65"/>
      <c r="F21" s="55"/>
      <c r="G21" s="53"/>
      <c r="H21" s="57"/>
      <c r="I21" s="56"/>
      <c r="J21" s="56"/>
      <c r="K21" s="36" t="s">
        <v>65</v>
      </c>
      <c r="L21" s="84">
        <v>32</v>
      </c>
      <c r="M21" s="84"/>
      <c r="N21" s="63"/>
      <c r="O21" s="87" t="s">
        <v>285</v>
      </c>
      <c r="P21" s="89">
        <v>43780.373402777775</v>
      </c>
      <c r="Q21" s="87" t="s">
        <v>299</v>
      </c>
      <c r="R21" s="87"/>
      <c r="S21" s="87"/>
      <c r="T21" s="87" t="s">
        <v>322</v>
      </c>
      <c r="U21" s="87"/>
      <c r="V21" s="90" t="s">
        <v>356</v>
      </c>
      <c r="W21" s="89">
        <v>43780.373402777775</v>
      </c>
      <c r="X21" s="93">
        <v>43780</v>
      </c>
      <c r="Y21" s="95" t="s">
        <v>380</v>
      </c>
      <c r="Z21" s="90" t="s">
        <v>422</v>
      </c>
      <c r="AA21" s="87"/>
      <c r="AB21" s="87"/>
      <c r="AC21" s="95" t="s">
        <v>464</v>
      </c>
      <c r="AD21" s="87"/>
      <c r="AE21" s="87" t="b">
        <v>0</v>
      </c>
      <c r="AF21" s="87">
        <v>10</v>
      </c>
      <c r="AG21" s="95" t="s">
        <v>488</v>
      </c>
      <c r="AH21" s="87" t="b">
        <v>0</v>
      </c>
      <c r="AI21" s="87" t="s">
        <v>489</v>
      </c>
      <c r="AJ21" s="87"/>
      <c r="AK21" s="95" t="s">
        <v>488</v>
      </c>
      <c r="AL21" s="87" t="b">
        <v>0</v>
      </c>
      <c r="AM21" s="87">
        <v>3</v>
      </c>
      <c r="AN21" s="95" t="s">
        <v>488</v>
      </c>
      <c r="AO21" s="87" t="s">
        <v>494</v>
      </c>
      <c r="AP21" s="87" t="b">
        <v>0</v>
      </c>
      <c r="AQ21" s="95" t="s">
        <v>464</v>
      </c>
      <c r="AR21" s="87" t="s">
        <v>211</v>
      </c>
      <c r="AS21" s="87">
        <v>0</v>
      </c>
      <c r="AT21" s="87">
        <v>0</v>
      </c>
      <c r="AU21" s="87"/>
      <c r="AV21" s="87"/>
      <c r="AW21" s="87"/>
      <c r="AX21" s="87"/>
      <c r="AY21" s="87"/>
      <c r="AZ21" s="87"/>
      <c r="BA21" s="87"/>
      <c r="BB21" s="87"/>
      <c r="BC21">
        <v>1</v>
      </c>
      <c r="BD21" s="86" t="str">
        <f>REPLACE(INDEX(GroupVertices[Group],MATCH(Edges25[[#This Row],[Vertex 1]],GroupVertices[Vertex],0)),1,1,"")</f>
        <v>3</v>
      </c>
      <c r="BE21" s="86" t="str">
        <f>REPLACE(INDEX(GroupVertices[Group],MATCH(Edges25[[#This Row],[Vertex 2]],GroupVertices[Vertex],0)),1,1,"")</f>
        <v>3</v>
      </c>
      <c r="BF21" s="51">
        <v>1</v>
      </c>
      <c r="BG21" s="52">
        <v>2.7027027027027026</v>
      </c>
      <c r="BH21" s="51">
        <v>2</v>
      </c>
      <c r="BI21" s="52">
        <v>5.405405405405405</v>
      </c>
      <c r="BJ21" s="51">
        <v>0</v>
      </c>
      <c r="BK21" s="52">
        <v>0</v>
      </c>
      <c r="BL21" s="51">
        <v>34</v>
      </c>
      <c r="BM21" s="52">
        <v>91.89189189189189</v>
      </c>
      <c r="BN21" s="51">
        <v>37</v>
      </c>
    </row>
    <row r="22" spans="1:66" ht="15">
      <c r="A22" s="85" t="s">
        <v>266</v>
      </c>
      <c r="B22" s="85" t="s">
        <v>265</v>
      </c>
      <c r="C22" s="53"/>
      <c r="D22" s="54"/>
      <c r="E22" s="65"/>
      <c r="F22" s="55"/>
      <c r="G22" s="53"/>
      <c r="H22" s="57"/>
      <c r="I22" s="56"/>
      <c r="J22" s="56"/>
      <c r="K22" s="36" t="s">
        <v>65</v>
      </c>
      <c r="L22" s="84">
        <v>33</v>
      </c>
      <c r="M22" s="84"/>
      <c r="N22" s="63"/>
      <c r="O22" s="87" t="s">
        <v>284</v>
      </c>
      <c r="P22" s="89">
        <v>43780.37944444444</v>
      </c>
      <c r="Q22" s="87" t="s">
        <v>299</v>
      </c>
      <c r="R22" s="87"/>
      <c r="S22" s="87"/>
      <c r="T22" s="87" t="s">
        <v>314</v>
      </c>
      <c r="U22" s="87"/>
      <c r="V22" s="90" t="s">
        <v>357</v>
      </c>
      <c r="W22" s="89">
        <v>43780.37944444444</v>
      </c>
      <c r="X22" s="93">
        <v>43780</v>
      </c>
      <c r="Y22" s="95" t="s">
        <v>381</v>
      </c>
      <c r="Z22" s="90" t="s">
        <v>423</v>
      </c>
      <c r="AA22" s="87"/>
      <c r="AB22" s="87"/>
      <c r="AC22" s="95" t="s">
        <v>465</v>
      </c>
      <c r="AD22" s="87"/>
      <c r="AE22" s="87" t="b">
        <v>0</v>
      </c>
      <c r="AF22" s="87">
        <v>0</v>
      </c>
      <c r="AG22" s="95" t="s">
        <v>488</v>
      </c>
      <c r="AH22" s="87" t="b">
        <v>0</v>
      </c>
      <c r="AI22" s="87" t="s">
        <v>489</v>
      </c>
      <c r="AJ22" s="87"/>
      <c r="AK22" s="95" t="s">
        <v>488</v>
      </c>
      <c r="AL22" s="87" t="b">
        <v>0</v>
      </c>
      <c r="AM22" s="87">
        <v>3</v>
      </c>
      <c r="AN22" s="95" t="s">
        <v>464</v>
      </c>
      <c r="AO22" s="87" t="s">
        <v>495</v>
      </c>
      <c r="AP22" s="87" t="b">
        <v>0</v>
      </c>
      <c r="AQ22" s="95" t="s">
        <v>464</v>
      </c>
      <c r="AR22" s="87" t="s">
        <v>211</v>
      </c>
      <c r="AS22" s="87">
        <v>0</v>
      </c>
      <c r="AT22" s="87">
        <v>0</v>
      </c>
      <c r="AU22" s="87"/>
      <c r="AV22" s="87"/>
      <c r="AW22" s="87"/>
      <c r="AX22" s="87"/>
      <c r="AY22" s="87"/>
      <c r="AZ22" s="87"/>
      <c r="BA22" s="87"/>
      <c r="BB22" s="87"/>
      <c r="BC22">
        <v>1</v>
      </c>
      <c r="BD22" s="86" t="str">
        <f>REPLACE(INDEX(GroupVertices[Group],MATCH(Edges25[[#This Row],[Vertex 1]],GroupVertices[Vertex],0)),1,1,"")</f>
        <v>3</v>
      </c>
      <c r="BE22" s="86" t="str">
        <f>REPLACE(INDEX(GroupVertices[Group],MATCH(Edges25[[#This Row],[Vertex 2]],GroupVertices[Vertex],0)),1,1,"")</f>
        <v>3</v>
      </c>
      <c r="BF22" s="51"/>
      <c r="BG22" s="52"/>
      <c r="BH22" s="51"/>
      <c r="BI22" s="52"/>
      <c r="BJ22" s="51"/>
      <c r="BK22" s="52"/>
      <c r="BL22" s="51"/>
      <c r="BM22" s="52"/>
      <c r="BN22" s="51"/>
    </row>
    <row r="23" spans="1:66" ht="15">
      <c r="A23" s="85" t="s">
        <v>261</v>
      </c>
      <c r="B23" s="85" t="s">
        <v>261</v>
      </c>
      <c r="C23" s="53"/>
      <c r="D23" s="54"/>
      <c r="E23" s="65"/>
      <c r="F23" s="55"/>
      <c r="G23" s="53"/>
      <c r="H23" s="57"/>
      <c r="I23" s="56"/>
      <c r="J23" s="56"/>
      <c r="K23" s="36" t="s">
        <v>65</v>
      </c>
      <c r="L23" s="84">
        <v>35</v>
      </c>
      <c r="M23" s="84"/>
      <c r="N23" s="63"/>
      <c r="O23" s="87" t="s">
        <v>211</v>
      </c>
      <c r="P23" s="89">
        <v>43780.402094907404</v>
      </c>
      <c r="Q23" s="87" t="s">
        <v>301</v>
      </c>
      <c r="R23" s="87"/>
      <c r="S23" s="87"/>
      <c r="T23" s="87" t="s">
        <v>323</v>
      </c>
      <c r="U23" s="87"/>
      <c r="V23" s="90" t="s">
        <v>354</v>
      </c>
      <c r="W23" s="89">
        <v>43780.402094907404</v>
      </c>
      <c r="X23" s="93">
        <v>43780</v>
      </c>
      <c r="Y23" s="95" t="s">
        <v>382</v>
      </c>
      <c r="Z23" s="90" t="s">
        <v>424</v>
      </c>
      <c r="AA23" s="87"/>
      <c r="AB23" s="87"/>
      <c r="AC23" s="95" t="s">
        <v>466</v>
      </c>
      <c r="AD23" s="87"/>
      <c r="AE23" s="87" t="b">
        <v>0</v>
      </c>
      <c r="AF23" s="87">
        <v>1</v>
      </c>
      <c r="AG23" s="95" t="s">
        <v>488</v>
      </c>
      <c r="AH23" s="87" t="b">
        <v>0</v>
      </c>
      <c r="AI23" s="87" t="s">
        <v>490</v>
      </c>
      <c r="AJ23" s="87"/>
      <c r="AK23" s="95" t="s">
        <v>488</v>
      </c>
      <c r="AL23" s="87" t="b">
        <v>0</v>
      </c>
      <c r="AM23" s="87">
        <v>1</v>
      </c>
      <c r="AN23" s="95" t="s">
        <v>488</v>
      </c>
      <c r="AO23" s="87" t="s">
        <v>494</v>
      </c>
      <c r="AP23" s="87" t="b">
        <v>0</v>
      </c>
      <c r="AQ23" s="95" t="s">
        <v>466</v>
      </c>
      <c r="AR23" s="87" t="s">
        <v>211</v>
      </c>
      <c r="AS23" s="87">
        <v>0</v>
      </c>
      <c r="AT23" s="87">
        <v>0</v>
      </c>
      <c r="AU23" s="87"/>
      <c r="AV23" s="87"/>
      <c r="AW23" s="87"/>
      <c r="AX23" s="87"/>
      <c r="AY23" s="87"/>
      <c r="AZ23" s="87"/>
      <c r="BA23" s="87"/>
      <c r="BB23" s="87"/>
      <c r="BC23">
        <v>1</v>
      </c>
      <c r="BD23" s="86" t="str">
        <f>REPLACE(INDEX(GroupVertices[Group],MATCH(Edges25[[#This Row],[Vertex 1]],GroupVertices[Vertex],0)),1,1,"")</f>
        <v>5</v>
      </c>
      <c r="BE23" s="86" t="str">
        <f>REPLACE(INDEX(GroupVertices[Group],MATCH(Edges25[[#This Row],[Vertex 2]],GroupVertices[Vertex],0)),1,1,"")</f>
        <v>5</v>
      </c>
      <c r="BF23" s="51">
        <v>0</v>
      </c>
      <c r="BG23" s="52">
        <v>0</v>
      </c>
      <c r="BH23" s="51">
        <v>1</v>
      </c>
      <c r="BI23" s="52">
        <v>3.225806451612903</v>
      </c>
      <c r="BJ23" s="51">
        <v>0</v>
      </c>
      <c r="BK23" s="52">
        <v>0</v>
      </c>
      <c r="BL23" s="51">
        <v>30</v>
      </c>
      <c r="BM23" s="52">
        <v>96.7741935483871</v>
      </c>
      <c r="BN23" s="51">
        <v>31</v>
      </c>
    </row>
    <row r="24" spans="1:66" ht="15">
      <c r="A24" s="85" t="s">
        <v>266</v>
      </c>
      <c r="B24" s="85" t="s">
        <v>261</v>
      </c>
      <c r="C24" s="53"/>
      <c r="D24" s="54"/>
      <c r="E24" s="65"/>
      <c r="F24" s="55"/>
      <c r="G24" s="53"/>
      <c r="H24" s="57"/>
      <c r="I24" s="56"/>
      <c r="J24" s="56"/>
      <c r="K24" s="36" t="s">
        <v>65</v>
      </c>
      <c r="L24" s="84">
        <v>36</v>
      </c>
      <c r="M24" s="84"/>
      <c r="N24" s="63"/>
      <c r="O24" s="87" t="s">
        <v>284</v>
      </c>
      <c r="P24" s="89">
        <v>43780.40424768518</v>
      </c>
      <c r="Q24" s="87" t="s">
        <v>301</v>
      </c>
      <c r="R24" s="87"/>
      <c r="S24" s="87"/>
      <c r="T24" s="87" t="s">
        <v>324</v>
      </c>
      <c r="U24" s="87"/>
      <c r="V24" s="90" t="s">
        <v>357</v>
      </c>
      <c r="W24" s="89">
        <v>43780.40424768518</v>
      </c>
      <c r="X24" s="93">
        <v>43780</v>
      </c>
      <c r="Y24" s="95" t="s">
        <v>383</v>
      </c>
      <c r="Z24" s="90" t="s">
        <v>425</v>
      </c>
      <c r="AA24" s="87"/>
      <c r="AB24" s="87"/>
      <c r="AC24" s="95" t="s">
        <v>467</v>
      </c>
      <c r="AD24" s="87"/>
      <c r="AE24" s="87" t="b">
        <v>0</v>
      </c>
      <c r="AF24" s="87">
        <v>0</v>
      </c>
      <c r="AG24" s="95" t="s">
        <v>488</v>
      </c>
      <c r="AH24" s="87" t="b">
        <v>0</v>
      </c>
      <c r="AI24" s="87" t="s">
        <v>490</v>
      </c>
      <c r="AJ24" s="87"/>
      <c r="AK24" s="95" t="s">
        <v>488</v>
      </c>
      <c r="AL24" s="87" t="b">
        <v>0</v>
      </c>
      <c r="AM24" s="87">
        <v>1</v>
      </c>
      <c r="AN24" s="95" t="s">
        <v>466</v>
      </c>
      <c r="AO24" s="87" t="s">
        <v>495</v>
      </c>
      <c r="AP24" s="87" t="b">
        <v>0</v>
      </c>
      <c r="AQ24" s="95" t="s">
        <v>466</v>
      </c>
      <c r="AR24" s="87" t="s">
        <v>211</v>
      </c>
      <c r="AS24" s="87">
        <v>0</v>
      </c>
      <c r="AT24" s="87">
        <v>0</v>
      </c>
      <c r="AU24" s="87"/>
      <c r="AV24" s="87"/>
      <c r="AW24" s="87"/>
      <c r="AX24" s="87"/>
      <c r="AY24" s="87"/>
      <c r="AZ24" s="87"/>
      <c r="BA24" s="87"/>
      <c r="BB24" s="87"/>
      <c r="BC24">
        <v>1</v>
      </c>
      <c r="BD24" s="86" t="str">
        <f>REPLACE(INDEX(GroupVertices[Group],MATCH(Edges25[[#This Row],[Vertex 1]],GroupVertices[Vertex],0)),1,1,"")</f>
        <v>3</v>
      </c>
      <c r="BE24" s="86" t="str">
        <f>REPLACE(INDEX(GroupVertices[Group],MATCH(Edges25[[#This Row],[Vertex 2]],GroupVertices[Vertex],0)),1,1,"")</f>
        <v>5</v>
      </c>
      <c r="BF24" s="51">
        <v>0</v>
      </c>
      <c r="BG24" s="52">
        <v>0</v>
      </c>
      <c r="BH24" s="51">
        <v>1</v>
      </c>
      <c r="BI24" s="52">
        <v>3.225806451612903</v>
      </c>
      <c r="BJ24" s="51">
        <v>0</v>
      </c>
      <c r="BK24" s="52">
        <v>0</v>
      </c>
      <c r="BL24" s="51">
        <v>30</v>
      </c>
      <c r="BM24" s="52">
        <v>96.7741935483871</v>
      </c>
      <c r="BN24" s="51">
        <v>31</v>
      </c>
    </row>
    <row r="25" spans="1:66" ht="15">
      <c r="A25" s="85" t="s">
        <v>266</v>
      </c>
      <c r="B25" s="85" t="s">
        <v>266</v>
      </c>
      <c r="C25" s="53"/>
      <c r="D25" s="54"/>
      <c r="E25" s="65"/>
      <c r="F25" s="55"/>
      <c r="G25" s="53"/>
      <c r="H25" s="57"/>
      <c r="I25" s="56"/>
      <c r="J25" s="56"/>
      <c r="K25" s="36" t="s">
        <v>65</v>
      </c>
      <c r="L25" s="84">
        <v>37</v>
      </c>
      <c r="M25" s="84"/>
      <c r="N25" s="63"/>
      <c r="O25" s="87" t="s">
        <v>211</v>
      </c>
      <c r="P25" s="89">
        <v>43780.39293981482</v>
      </c>
      <c r="Q25" s="87" t="s">
        <v>302</v>
      </c>
      <c r="R25" s="87"/>
      <c r="S25" s="87"/>
      <c r="T25" s="87" t="s">
        <v>314</v>
      </c>
      <c r="U25" s="87"/>
      <c r="V25" s="90" t="s">
        <v>357</v>
      </c>
      <c r="W25" s="89">
        <v>43780.39293981482</v>
      </c>
      <c r="X25" s="93">
        <v>43780</v>
      </c>
      <c r="Y25" s="95" t="s">
        <v>384</v>
      </c>
      <c r="Z25" s="90" t="s">
        <v>426</v>
      </c>
      <c r="AA25" s="87"/>
      <c r="AB25" s="87"/>
      <c r="AC25" s="95" t="s">
        <v>468</v>
      </c>
      <c r="AD25" s="87"/>
      <c r="AE25" s="87" t="b">
        <v>0</v>
      </c>
      <c r="AF25" s="87">
        <v>0</v>
      </c>
      <c r="AG25" s="95" t="s">
        <v>488</v>
      </c>
      <c r="AH25" s="87" t="b">
        <v>0</v>
      </c>
      <c r="AI25" s="87" t="s">
        <v>490</v>
      </c>
      <c r="AJ25" s="87"/>
      <c r="AK25" s="95" t="s">
        <v>488</v>
      </c>
      <c r="AL25" s="87" t="b">
        <v>0</v>
      </c>
      <c r="AM25" s="87">
        <v>0</v>
      </c>
      <c r="AN25" s="95" t="s">
        <v>488</v>
      </c>
      <c r="AO25" s="87" t="s">
        <v>495</v>
      </c>
      <c r="AP25" s="87" t="b">
        <v>0</v>
      </c>
      <c r="AQ25" s="95" t="s">
        <v>468</v>
      </c>
      <c r="AR25" s="87" t="s">
        <v>211</v>
      </c>
      <c r="AS25" s="87">
        <v>0</v>
      </c>
      <c r="AT25" s="87">
        <v>0</v>
      </c>
      <c r="AU25" s="87"/>
      <c r="AV25" s="87"/>
      <c r="AW25" s="87"/>
      <c r="AX25" s="87"/>
      <c r="AY25" s="87"/>
      <c r="AZ25" s="87"/>
      <c r="BA25" s="87"/>
      <c r="BB25" s="87"/>
      <c r="BC25">
        <v>1</v>
      </c>
      <c r="BD25" s="86" t="str">
        <f>REPLACE(INDEX(GroupVertices[Group],MATCH(Edges25[[#This Row],[Vertex 1]],GroupVertices[Vertex],0)),1,1,"")</f>
        <v>3</v>
      </c>
      <c r="BE25" s="86" t="str">
        <f>REPLACE(INDEX(GroupVertices[Group],MATCH(Edges25[[#This Row],[Vertex 2]],GroupVertices[Vertex],0)),1,1,"")</f>
        <v>3</v>
      </c>
      <c r="BF25" s="51">
        <v>0</v>
      </c>
      <c r="BG25" s="52">
        <v>0</v>
      </c>
      <c r="BH25" s="51">
        <v>0</v>
      </c>
      <c r="BI25" s="52">
        <v>0</v>
      </c>
      <c r="BJ25" s="51">
        <v>0</v>
      </c>
      <c r="BK25" s="52">
        <v>0</v>
      </c>
      <c r="BL25" s="51">
        <v>24</v>
      </c>
      <c r="BM25" s="52">
        <v>100</v>
      </c>
      <c r="BN25" s="51">
        <v>24</v>
      </c>
    </row>
    <row r="26" spans="1:66" ht="15">
      <c r="A26" s="85" t="s">
        <v>266</v>
      </c>
      <c r="B26" s="85" t="s">
        <v>272</v>
      </c>
      <c r="C26" s="53"/>
      <c r="D26" s="54"/>
      <c r="E26" s="65"/>
      <c r="F26" s="55"/>
      <c r="G26" s="53"/>
      <c r="H26" s="57"/>
      <c r="I26" s="56"/>
      <c r="J26" s="56"/>
      <c r="K26" s="36" t="s">
        <v>65</v>
      </c>
      <c r="L26" s="84">
        <v>38</v>
      </c>
      <c r="M26" s="84"/>
      <c r="N26" s="63"/>
      <c r="O26" s="87" t="s">
        <v>284</v>
      </c>
      <c r="P26" s="89">
        <v>43780.408854166664</v>
      </c>
      <c r="Q26" s="87" t="s">
        <v>300</v>
      </c>
      <c r="R26" s="87"/>
      <c r="S26" s="87"/>
      <c r="T26" s="87" t="s">
        <v>314</v>
      </c>
      <c r="U26" s="87"/>
      <c r="V26" s="90" t="s">
        <v>357</v>
      </c>
      <c r="W26" s="89">
        <v>43780.408854166664</v>
      </c>
      <c r="X26" s="93">
        <v>43780</v>
      </c>
      <c r="Y26" s="95" t="s">
        <v>385</v>
      </c>
      <c r="Z26" s="90" t="s">
        <v>427</v>
      </c>
      <c r="AA26" s="87"/>
      <c r="AB26" s="87"/>
      <c r="AC26" s="95" t="s">
        <v>469</v>
      </c>
      <c r="AD26" s="87"/>
      <c r="AE26" s="87" t="b">
        <v>0</v>
      </c>
      <c r="AF26" s="87">
        <v>0</v>
      </c>
      <c r="AG26" s="95" t="s">
        <v>488</v>
      </c>
      <c r="AH26" s="87" t="b">
        <v>0</v>
      </c>
      <c r="AI26" s="87" t="s">
        <v>490</v>
      </c>
      <c r="AJ26" s="87"/>
      <c r="AK26" s="95" t="s">
        <v>488</v>
      </c>
      <c r="AL26" s="87" t="b">
        <v>0</v>
      </c>
      <c r="AM26" s="87">
        <v>3</v>
      </c>
      <c r="AN26" s="95" t="s">
        <v>482</v>
      </c>
      <c r="AO26" s="87" t="s">
        <v>495</v>
      </c>
      <c r="AP26" s="87" t="b">
        <v>0</v>
      </c>
      <c r="AQ26" s="95" t="s">
        <v>482</v>
      </c>
      <c r="AR26" s="87" t="s">
        <v>211</v>
      </c>
      <c r="AS26" s="87">
        <v>0</v>
      </c>
      <c r="AT26" s="87">
        <v>0</v>
      </c>
      <c r="AU26" s="87"/>
      <c r="AV26" s="87"/>
      <c r="AW26" s="87"/>
      <c r="AX26" s="87"/>
      <c r="AY26" s="87"/>
      <c r="AZ26" s="87"/>
      <c r="BA26" s="87"/>
      <c r="BB26" s="87"/>
      <c r="BC26">
        <v>1</v>
      </c>
      <c r="BD26" s="86" t="str">
        <f>REPLACE(INDEX(GroupVertices[Group],MATCH(Edges25[[#This Row],[Vertex 1]],GroupVertices[Vertex],0)),1,1,"")</f>
        <v>3</v>
      </c>
      <c r="BE26" s="86" t="str">
        <f>REPLACE(INDEX(GroupVertices[Group],MATCH(Edges25[[#This Row],[Vertex 2]],GroupVertices[Vertex],0)),1,1,"")</f>
        <v>3</v>
      </c>
      <c r="BF26" s="51"/>
      <c r="BG26" s="52"/>
      <c r="BH26" s="51"/>
      <c r="BI26" s="52"/>
      <c r="BJ26" s="51"/>
      <c r="BK26" s="52"/>
      <c r="BL26" s="51"/>
      <c r="BM26" s="52"/>
      <c r="BN26" s="51"/>
    </row>
    <row r="27" spans="1:66" ht="15">
      <c r="A27" s="85" t="s">
        <v>267</v>
      </c>
      <c r="B27" s="85" t="s">
        <v>270</v>
      </c>
      <c r="C27" s="53"/>
      <c r="D27" s="54"/>
      <c r="E27" s="65"/>
      <c r="F27" s="55"/>
      <c r="G27" s="53"/>
      <c r="H27" s="57"/>
      <c r="I27" s="56"/>
      <c r="J27" s="56"/>
      <c r="K27" s="36" t="s">
        <v>66</v>
      </c>
      <c r="L27" s="84">
        <v>40</v>
      </c>
      <c r="M27" s="84"/>
      <c r="N27" s="63"/>
      <c r="O27" s="87" t="s">
        <v>285</v>
      </c>
      <c r="P27" s="89">
        <v>43779.37725694444</v>
      </c>
      <c r="Q27" s="87" t="s">
        <v>303</v>
      </c>
      <c r="R27" s="87"/>
      <c r="S27" s="87"/>
      <c r="T27" s="87" t="s">
        <v>325</v>
      </c>
      <c r="U27" s="90" t="s">
        <v>339</v>
      </c>
      <c r="V27" s="90" t="s">
        <v>339</v>
      </c>
      <c r="W27" s="89">
        <v>43779.37725694444</v>
      </c>
      <c r="X27" s="93">
        <v>43779</v>
      </c>
      <c r="Y27" s="95" t="s">
        <v>386</v>
      </c>
      <c r="Z27" s="90" t="s">
        <v>428</v>
      </c>
      <c r="AA27" s="87"/>
      <c r="AB27" s="87"/>
      <c r="AC27" s="95" t="s">
        <v>470</v>
      </c>
      <c r="AD27" s="87"/>
      <c r="AE27" s="87" t="b">
        <v>0</v>
      </c>
      <c r="AF27" s="87">
        <v>7</v>
      </c>
      <c r="AG27" s="95" t="s">
        <v>488</v>
      </c>
      <c r="AH27" s="87" t="b">
        <v>0</v>
      </c>
      <c r="AI27" s="87" t="s">
        <v>489</v>
      </c>
      <c r="AJ27" s="87"/>
      <c r="AK27" s="95" t="s">
        <v>488</v>
      </c>
      <c r="AL27" s="87" t="b">
        <v>0</v>
      </c>
      <c r="AM27" s="87">
        <v>3</v>
      </c>
      <c r="AN27" s="95" t="s">
        <v>488</v>
      </c>
      <c r="AO27" s="87" t="s">
        <v>494</v>
      </c>
      <c r="AP27" s="87" t="b">
        <v>0</v>
      </c>
      <c r="AQ27" s="95" t="s">
        <v>470</v>
      </c>
      <c r="AR27" s="87" t="s">
        <v>211</v>
      </c>
      <c r="AS27" s="87">
        <v>0</v>
      </c>
      <c r="AT27" s="87">
        <v>0</v>
      </c>
      <c r="AU27" s="87" t="s">
        <v>497</v>
      </c>
      <c r="AV27" s="87" t="s">
        <v>501</v>
      </c>
      <c r="AW27" s="87" t="s">
        <v>502</v>
      </c>
      <c r="AX27" s="87" t="s">
        <v>503</v>
      </c>
      <c r="AY27" s="87" t="s">
        <v>507</v>
      </c>
      <c r="AZ27" s="87" t="s">
        <v>503</v>
      </c>
      <c r="BA27" s="87" t="s">
        <v>512</v>
      </c>
      <c r="BB27" s="90" t="s">
        <v>514</v>
      </c>
      <c r="BC27">
        <v>1</v>
      </c>
      <c r="BD27" s="86" t="str">
        <f>REPLACE(INDEX(GroupVertices[Group],MATCH(Edges25[[#This Row],[Vertex 1]],GroupVertices[Vertex],0)),1,1,"")</f>
        <v>2</v>
      </c>
      <c r="BE27" s="86" t="str">
        <f>REPLACE(INDEX(GroupVertices[Group],MATCH(Edges25[[#This Row],[Vertex 2]],GroupVertices[Vertex],0)),1,1,"")</f>
        <v>1</v>
      </c>
      <c r="BF27" s="51"/>
      <c r="BG27" s="52"/>
      <c r="BH27" s="51"/>
      <c r="BI27" s="52"/>
      <c r="BJ27" s="51"/>
      <c r="BK27" s="52"/>
      <c r="BL27" s="51"/>
      <c r="BM27" s="52"/>
      <c r="BN27" s="51"/>
    </row>
    <row r="28" spans="1:66" ht="15">
      <c r="A28" s="85" t="s">
        <v>268</v>
      </c>
      <c r="B28" s="85" t="s">
        <v>267</v>
      </c>
      <c r="C28" s="53"/>
      <c r="D28" s="54"/>
      <c r="E28" s="65"/>
      <c r="F28" s="55"/>
      <c r="G28" s="53"/>
      <c r="H28" s="57"/>
      <c r="I28" s="56"/>
      <c r="J28" s="56"/>
      <c r="K28" s="36" t="s">
        <v>66</v>
      </c>
      <c r="L28" s="84">
        <v>46</v>
      </c>
      <c r="M28" s="84"/>
      <c r="N28" s="63"/>
      <c r="O28" s="87" t="s">
        <v>284</v>
      </c>
      <c r="P28" s="89">
        <v>43779.4137962963</v>
      </c>
      <c r="Q28" s="87" t="s">
        <v>303</v>
      </c>
      <c r="R28" s="87"/>
      <c r="S28" s="87"/>
      <c r="T28" s="87" t="s">
        <v>326</v>
      </c>
      <c r="U28" s="87"/>
      <c r="V28" s="90" t="s">
        <v>358</v>
      </c>
      <c r="W28" s="89">
        <v>43779.4137962963</v>
      </c>
      <c r="X28" s="93">
        <v>43779</v>
      </c>
      <c r="Y28" s="95" t="s">
        <v>387</v>
      </c>
      <c r="Z28" s="90" t="s">
        <v>429</v>
      </c>
      <c r="AA28" s="87"/>
      <c r="AB28" s="87"/>
      <c r="AC28" s="95" t="s">
        <v>471</v>
      </c>
      <c r="AD28" s="87"/>
      <c r="AE28" s="87" t="b">
        <v>0</v>
      </c>
      <c r="AF28" s="87">
        <v>0</v>
      </c>
      <c r="AG28" s="95" t="s">
        <v>488</v>
      </c>
      <c r="AH28" s="87" t="b">
        <v>0</v>
      </c>
      <c r="AI28" s="87" t="s">
        <v>489</v>
      </c>
      <c r="AJ28" s="87"/>
      <c r="AK28" s="95" t="s">
        <v>488</v>
      </c>
      <c r="AL28" s="87" t="b">
        <v>0</v>
      </c>
      <c r="AM28" s="87">
        <v>3</v>
      </c>
      <c r="AN28" s="95" t="s">
        <v>470</v>
      </c>
      <c r="AO28" s="87" t="s">
        <v>495</v>
      </c>
      <c r="AP28" s="87" t="b">
        <v>0</v>
      </c>
      <c r="AQ28" s="95" t="s">
        <v>470</v>
      </c>
      <c r="AR28" s="87" t="s">
        <v>211</v>
      </c>
      <c r="AS28" s="87">
        <v>0</v>
      </c>
      <c r="AT28" s="87">
        <v>0</v>
      </c>
      <c r="AU28" s="87"/>
      <c r="AV28" s="87"/>
      <c r="AW28" s="87"/>
      <c r="AX28" s="87"/>
      <c r="AY28" s="87"/>
      <c r="AZ28" s="87"/>
      <c r="BA28" s="87"/>
      <c r="BB28" s="87"/>
      <c r="BC28">
        <v>1</v>
      </c>
      <c r="BD28" s="86" t="str">
        <f>REPLACE(INDEX(GroupVertices[Group],MATCH(Edges25[[#This Row],[Vertex 1]],GroupVertices[Vertex],0)),1,1,"")</f>
        <v>2</v>
      </c>
      <c r="BE28" s="86" t="str">
        <f>REPLACE(INDEX(GroupVertices[Group],MATCH(Edges25[[#This Row],[Vertex 2]],GroupVertices[Vertex],0)),1,1,"")</f>
        <v>2</v>
      </c>
      <c r="BF28" s="51"/>
      <c r="BG28" s="52"/>
      <c r="BH28" s="51"/>
      <c r="BI28" s="52"/>
      <c r="BJ28" s="51"/>
      <c r="BK28" s="52"/>
      <c r="BL28" s="51"/>
      <c r="BM28" s="52"/>
      <c r="BN28" s="51"/>
    </row>
    <row r="29" spans="1:66" ht="15">
      <c r="A29" s="85" t="s">
        <v>269</v>
      </c>
      <c r="B29" s="85" t="s">
        <v>267</v>
      </c>
      <c r="C29" s="53"/>
      <c r="D29" s="54"/>
      <c r="E29" s="65"/>
      <c r="F29" s="55"/>
      <c r="G29" s="53"/>
      <c r="H29" s="57"/>
      <c r="I29" s="56"/>
      <c r="J29" s="56"/>
      <c r="K29" s="36" t="s">
        <v>66</v>
      </c>
      <c r="L29" s="84">
        <v>47</v>
      </c>
      <c r="M29" s="84"/>
      <c r="N29" s="63"/>
      <c r="O29" s="87" t="s">
        <v>284</v>
      </c>
      <c r="P29" s="89">
        <v>43779.41583333333</v>
      </c>
      <c r="Q29" s="87" t="s">
        <v>303</v>
      </c>
      <c r="R29" s="87"/>
      <c r="S29" s="87"/>
      <c r="T29" s="87" t="s">
        <v>326</v>
      </c>
      <c r="U29" s="87"/>
      <c r="V29" s="90" t="s">
        <v>359</v>
      </c>
      <c r="W29" s="89">
        <v>43779.41583333333</v>
      </c>
      <c r="X29" s="93">
        <v>43779</v>
      </c>
      <c r="Y29" s="95" t="s">
        <v>388</v>
      </c>
      <c r="Z29" s="90" t="s">
        <v>430</v>
      </c>
      <c r="AA29" s="87"/>
      <c r="AB29" s="87"/>
      <c r="AC29" s="95" t="s">
        <v>472</v>
      </c>
      <c r="AD29" s="87"/>
      <c r="AE29" s="87" t="b">
        <v>0</v>
      </c>
      <c r="AF29" s="87">
        <v>0</v>
      </c>
      <c r="AG29" s="95" t="s">
        <v>488</v>
      </c>
      <c r="AH29" s="87" t="b">
        <v>0</v>
      </c>
      <c r="AI29" s="87" t="s">
        <v>489</v>
      </c>
      <c r="AJ29" s="87"/>
      <c r="AK29" s="95" t="s">
        <v>488</v>
      </c>
      <c r="AL29" s="87" t="b">
        <v>0</v>
      </c>
      <c r="AM29" s="87">
        <v>3</v>
      </c>
      <c r="AN29" s="95" t="s">
        <v>470</v>
      </c>
      <c r="AO29" s="87" t="s">
        <v>494</v>
      </c>
      <c r="AP29" s="87" t="b">
        <v>0</v>
      </c>
      <c r="AQ29" s="95" t="s">
        <v>470</v>
      </c>
      <c r="AR29" s="87" t="s">
        <v>211</v>
      </c>
      <c r="AS29" s="87">
        <v>0</v>
      </c>
      <c r="AT29" s="87">
        <v>0</v>
      </c>
      <c r="AU29" s="87"/>
      <c r="AV29" s="87"/>
      <c r="AW29" s="87"/>
      <c r="AX29" s="87"/>
      <c r="AY29" s="87"/>
      <c r="AZ29" s="87"/>
      <c r="BA29" s="87"/>
      <c r="BB29" s="87"/>
      <c r="BC29">
        <v>1</v>
      </c>
      <c r="BD29" s="86" t="str">
        <f>REPLACE(INDEX(GroupVertices[Group],MATCH(Edges25[[#This Row],[Vertex 1]],GroupVertices[Vertex],0)),1,1,"")</f>
        <v>2</v>
      </c>
      <c r="BE29" s="86" t="str">
        <f>REPLACE(INDEX(GroupVertices[Group],MATCH(Edges25[[#This Row],[Vertex 2]],GroupVertices[Vertex],0)),1,1,"")</f>
        <v>2</v>
      </c>
      <c r="BF29" s="51"/>
      <c r="BG29" s="52"/>
      <c r="BH29" s="51"/>
      <c r="BI29" s="52"/>
      <c r="BJ29" s="51"/>
      <c r="BK29" s="52"/>
      <c r="BL29" s="51"/>
      <c r="BM29" s="52"/>
      <c r="BN29" s="51"/>
    </row>
    <row r="30" spans="1:66" ht="15">
      <c r="A30" s="85" t="s">
        <v>270</v>
      </c>
      <c r="B30" s="85" t="s">
        <v>267</v>
      </c>
      <c r="C30" s="53"/>
      <c r="D30" s="54"/>
      <c r="E30" s="65"/>
      <c r="F30" s="55"/>
      <c r="G30" s="53"/>
      <c r="H30" s="57"/>
      <c r="I30" s="56"/>
      <c r="J30" s="56"/>
      <c r="K30" s="36" t="s">
        <v>66</v>
      </c>
      <c r="L30" s="84">
        <v>48</v>
      </c>
      <c r="M30" s="84"/>
      <c r="N30" s="63"/>
      <c r="O30" s="87" t="s">
        <v>284</v>
      </c>
      <c r="P30" s="89">
        <v>43779.377534722225</v>
      </c>
      <c r="Q30" s="87" t="s">
        <v>303</v>
      </c>
      <c r="R30" s="87"/>
      <c r="S30" s="87"/>
      <c r="T30" s="87" t="s">
        <v>326</v>
      </c>
      <c r="U30" s="87"/>
      <c r="V30" s="90" t="s">
        <v>360</v>
      </c>
      <c r="W30" s="89">
        <v>43779.377534722225</v>
      </c>
      <c r="X30" s="93">
        <v>43779</v>
      </c>
      <c r="Y30" s="95" t="s">
        <v>389</v>
      </c>
      <c r="Z30" s="90" t="s">
        <v>431</v>
      </c>
      <c r="AA30" s="87"/>
      <c r="AB30" s="87"/>
      <c r="AC30" s="95" t="s">
        <v>473</v>
      </c>
      <c r="AD30" s="87"/>
      <c r="AE30" s="87" t="b">
        <v>0</v>
      </c>
      <c r="AF30" s="87">
        <v>0</v>
      </c>
      <c r="AG30" s="95" t="s">
        <v>488</v>
      </c>
      <c r="AH30" s="87" t="b">
        <v>0</v>
      </c>
      <c r="AI30" s="87" t="s">
        <v>489</v>
      </c>
      <c r="AJ30" s="87"/>
      <c r="AK30" s="95" t="s">
        <v>488</v>
      </c>
      <c r="AL30" s="87" t="b">
        <v>0</v>
      </c>
      <c r="AM30" s="87">
        <v>3</v>
      </c>
      <c r="AN30" s="95" t="s">
        <v>470</v>
      </c>
      <c r="AO30" s="87" t="s">
        <v>494</v>
      </c>
      <c r="AP30" s="87" t="b">
        <v>0</v>
      </c>
      <c r="AQ30" s="95" t="s">
        <v>470</v>
      </c>
      <c r="AR30" s="87" t="s">
        <v>211</v>
      </c>
      <c r="AS30" s="87">
        <v>0</v>
      </c>
      <c r="AT30" s="87">
        <v>0</v>
      </c>
      <c r="AU30" s="87"/>
      <c r="AV30" s="87"/>
      <c r="AW30" s="87"/>
      <c r="AX30" s="87"/>
      <c r="AY30" s="87"/>
      <c r="AZ30" s="87"/>
      <c r="BA30" s="87"/>
      <c r="BB30" s="87"/>
      <c r="BC30">
        <v>1</v>
      </c>
      <c r="BD30" s="86" t="str">
        <f>REPLACE(INDEX(GroupVertices[Group],MATCH(Edges25[[#This Row],[Vertex 1]],GroupVertices[Vertex],0)),1,1,"")</f>
        <v>1</v>
      </c>
      <c r="BE30" s="86" t="str">
        <f>REPLACE(INDEX(GroupVertices[Group],MATCH(Edges25[[#This Row],[Vertex 2]],GroupVertices[Vertex],0)),1,1,"")</f>
        <v>2</v>
      </c>
      <c r="BF30" s="51"/>
      <c r="BG30" s="52"/>
      <c r="BH30" s="51"/>
      <c r="BI30" s="52"/>
      <c r="BJ30" s="51"/>
      <c r="BK30" s="52"/>
      <c r="BL30" s="51"/>
      <c r="BM30" s="52"/>
      <c r="BN30" s="51"/>
    </row>
    <row r="31" spans="1:66" ht="15">
      <c r="A31" s="85" t="s">
        <v>269</v>
      </c>
      <c r="B31" s="85" t="s">
        <v>270</v>
      </c>
      <c r="C31" s="53"/>
      <c r="D31" s="54"/>
      <c r="E31" s="65"/>
      <c r="F31" s="55"/>
      <c r="G31" s="53"/>
      <c r="H31" s="57"/>
      <c r="I31" s="56"/>
      <c r="J31" s="56"/>
      <c r="K31" s="36" t="s">
        <v>66</v>
      </c>
      <c r="L31" s="84">
        <v>53</v>
      </c>
      <c r="M31" s="84"/>
      <c r="N31" s="63"/>
      <c r="O31" s="87" t="s">
        <v>284</v>
      </c>
      <c r="P31" s="89">
        <v>43776.37975694444</v>
      </c>
      <c r="Q31" s="87" t="s">
        <v>286</v>
      </c>
      <c r="R31" s="87"/>
      <c r="S31" s="87"/>
      <c r="T31" s="87" t="s">
        <v>312</v>
      </c>
      <c r="U31" s="87"/>
      <c r="V31" s="90" t="s">
        <v>359</v>
      </c>
      <c r="W31" s="89">
        <v>43776.37975694444</v>
      </c>
      <c r="X31" s="93">
        <v>43776</v>
      </c>
      <c r="Y31" s="95" t="s">
        <v>390</v>
      </c>
      <c r="Z31" s="90" t="s">
        <v>432</v>
      </c>
      <c r="AA31" s="87"/>
      <c r="AB31" s="87"/>
      <c r="AC31" s="95" t="s">
        <v>474</v>
      </c>
      <c r="AD31" s="87"/>
      <c r="AE31" s="87" t="b">
        <v>0</v>
      </c>
      <c r="AF31" s="87">
        <v>0</v>
      </c>
      <c r="AG31" s="95" t="s">
        <v>488</v>
      </c>
      <c r="AH31" s="87" t="b">
        <v>1</v>
      </c>
      <c r="AI31" s="87" t="s">
        <v>489</v>
      </c>
      <c r="AJ31" s="87"/>
      <c r="AK31" s="95" t="s">
        <v>491</v>
      </c>
      <c r="AL31" s="87" t="b">
        <v>0</v>
      </c>
      <c r="AM31" s="87">
        <v>2</v>
      </c>
      <c r="AN31" s="95" t="s">
        <v>484</v>
      </c>
      <c r="AO31" s="87" t="s">
        <v>494</v>
      </c>
      <c r="AP31" s="87" t="b">
        <v>0</v>
      </c>
      <c r="AQ31" s="95" t="s">
        <v>484</v>
      </c>
      <c r="AR31" s="87" t="s">
        <v>211</v>
      </c>
      <c r="AS31" s="87">
        <v>0</v>
      </c>
      <c r="AT31" s="87">
        <v>0</v>
      </c>
      <c r="AU31" s="87"/>
      <c r="AV31" s="87"/>
      <c r="AW31" s="87"/>
      <c r="AX31" s="87"/>
      <c r="AY31" s="87"/>
      <c r="AZ31" s="87"/>
      <c r="BA31" s="87"/>
      <c r="BB31" s="87"/>
      <c r="BC31">
        <v>6</v>
      </c>
      <c r="BD31" s="86" t="str">
        <f>REPLACE(INDEX(GroupVertices[Group],MATCH(Edges25[[#This Row],[Vertex 1]],GroupVertices[Vertex],0)),1,1,"")</f>
        <v>2</v>
      </c>
      <c r="BE31" s="86" t="str">
        <f>REPLACE(INDEX(GroupVertices[Group],MATCH(Edges25[[#This Row],[Vertex 2]],GroupVertices[Vertex],0)),1,1,"")</f>
        <v>1</v>
      </c>
      <c r="BF31" s="51">
        <v>1</v>
      </c>
      <c r="BG31" s="52">
        <v>8.333333333333334</v>
      </c>
      <c r="BH31" s="51">
        <v>0</v>
      </c>
      <c r="BI31" s="52">
        <v>0</v>
      </c>
      <c r="BJ31" s="51">
        <v>0</v>
      </c>
      <c r="BK31" s="52">
        <v>0</v>
      </c>
      <c r="BL31" s="51">
        <v>11</v>
      </c>
      <c r="BM31" s="52">
        <v>91.66666666666667</v>
      </c>
      <c r="BN31" s="51">
        <v>12</v>
      </c>
    </row>
    <row r="32" spans="1:66" ht="15">
      <c r="A32" s="85" t="s">
        <v>269</v>
      </c>
      <c r="B32" s="85" t="s">
        <v>271</v>
      </c>
      <c r="C32" s="53"/>
      <c r="D32" s="54"/>
      <c r="E32" s="65"/>
      <c r="F32" s="55"/>
      <c r="G32" s="53"/>
      <c r="H32" s="57"/>
      <c r="I32" s="56"/>
      <c r="J32" s="56"/>
      <c r="K32" s="36" t="s">
        <v>65</v>
      </c>
      <c r="L32" s="84">
        <v>54</v>
      </c>
      <c r="M32" s="84"/>
      <c r="N32" s="63"/>
      <c r="O32" s="87" t="s">
        <v>285</v>
      </c>
      <c r="P32" s="89">
        <v>43778.4594212963</v>
      </c>
      <c r="Q32" s="87" t="s">
        <v>304</v>
      </c>
      <c r="R32" s="87"/>
      <c r="S32" s="87"/>
      <c r="T32" s="87" t="s">
        <v>327</v>
      </c>
      <c r="U32" s="90" t="s">
        <v>340</v>
      </c>
      <c r="V32" s="90" t="s">
        <v>340</v>
      </c>
      <c r="W32" s="89">
        <v>43778.4594212963</v>
      </c>
      <c r="X32" s="93">
        <v>43778</v>
      </c>
      <c r="Y32" s="95" t="s">
        <v>391</v>
      </c>
      <c r="Z32" s="90" t="s">
        <v>433</v>
      </c>
      <c r="AA32" s="87"/>
      <c r="AB32" s="87"/>
      <c r="AC32" s="95" t="s">
        <v>475</v>
      </c>
      <c r="AD32" s="87"/>
      <c r="AE32" s="87" t="b">
        <v>0</v>
      </c>
      <c r="AF32" s="87">
        <v>4</v>
      </c>
      <c r="AG32" s="95" t="s">
        <v>488</v>
      </c>
      <c r="AH32" s="87" t="b">
        <v>0</v>
      </c>
      <c r="AI32" s="87" t="s">
        <v>489</v>
      </c>
      <c r="AJ32" s="87"/>
      <c r="AK32" s="95" t="s">
        <v>488</v>
      </c>
      <c r="AL32" s="87" t="b">
        <v>0</v>
      </c>
      <c r="AM32" s="87">
        <v>0</v>
      </c>
      <c r="AN32" s="95" t="s">
        <v>488</v>
      </c>
      <c r="AO32" s="87" t="s">
        <v>494</v>
      </c>
      <c r="AP32" s="87" t="b">
        <v>0</v>
      </c>
      <c r="AQ32" s="95" t="s">
        <v>475</v>
      </c>
      <c r="AR32" s="87" t="s">
        <v>211</v>
      </c>
      <c r="AS32" s="87">
        <v>0</v>
      </c>
      <c r="AT32" s="87">
        <v>0</v>
      </c>
      <c r="AU32" s="87" t="s">
        <v>498</v>
      </c>
      <c r="AV32" s="87" t="s">
        <v>501</v>
      </c>
      <c r="AW32" s="87" t="s">
        <v>502</v>
      </c>
      <c r="AX32" s="87" t="s">
        <v>504</v>
      </c>
      <c r="AY32" s="87" t="s">
        <v>508</v>
      </c>
      <c r="AZ32" s="87" t="s">
        <v>504</v>
      </c>
      <c r="BA32" s="87" t="s">
        <v>512</v>
      </c>
      <c r="BB32" s="90" t="s">
        <v>515</v>
      </c>
      <c r="BC32">
        <v>1</v>
      </c>
      <c r="BD32" s="86" t="str">
        <f>REPLACE(INDEX(GroupVertices[Group],MATCH(Edges25[[#This Row],[Vertex 1]],GroupVertices[Vertex],0)),1,1,"")</f>
        <v>2</v>
      </c>
      <c r="BE32" s="86" t="str">
        <f>REPLACE(INDEX(GroupVertices[Group],MATCH(Edges25[[#This Row],[Vertex 2]],GroupVertices[Vertex],0)),1,1,"")</f>
        <v>1</v>
      </c>
      <c r="BF32" s="51"/>
      <c r="BG32" s="52"/>
      <c r="BH32" s="51"/>
      <c r="BI32" s="52"/>
      <c r="BJ32" s="51"/>
      <c r="BK32" s="52"/>
      <c r="BL32" s="51"/>
      <c r="BM32" s="52"/>
      <c r="BN32" s="51"/>
    </row>
    <row r="33" spans="1:66" ht="15">
      <c r="A33" s="85" t="s">
        <v>269</v>
      </c>
      <c r="B33" s="85" t="s">
        <v>270</v>
      </c>
      <c r="C33" s="53"/>
      <c r="D33" s="54"/>
      <c r="E33" s="65"/>
      <c r="F33" s="55"/>
      <c r="G33" s="53"/>
      <c r="H33" s="57"/>
      <c r="I33" s="56"/>
      <c r="J33" s="56"/>
      <c r="K33" s="36" t="s">
        <v>66</v>
      </c>
      <c r="L33" s="84">
        <v>61</v>
      </c>
      <c r="M33" s="84"/>
      <c r="N33" s="63"/>
      <c r="O33" s="87" t="s">
        <v>284</v>
      </c>
      <c r="P33" s="89">
        <v>43779.42491898148</v>
      </c>
      <c r="Q33" s="87" t="s">
        <v>305</v>
      </c>
      <c r="R33" s="87"/>
      <c r="S33" s="87"/>
      <c r="T33" s="87" t="s">
        <v>328</v>
      </c>
      <c r="U33" s="87"/>
      <c r="V33" s="90" t="s">
        <v>359</v>
      </c>
      <c r="W33" s="89">
        <v>43779.42491898148</v>
      </c>
      <c r="X33" s="93">
        <v>43779</v>
      </c>
      <c r="Y33" s="95" t="s">
        <v>392</v>
      </c>
      <c r="Z33" s="90" t="s">
        <v>434</v>
      </c>
      <c r="AA33" s="87"/>
      <c r="AB33" s="87"/>
      <c r="AC33" s="95" t="s">
        <v>476</v>
      </c>
      <c r="AD33" s="87"/>
      <c r="AE33" s="87" t="b">
        <v>0</v>
      </c>
      <c r="AF33" s="87">
        <v>0</v>
      </c>
      <c r="AG33" s="95" t="s">
        <v>488</v>
      </c>
      <c r="AH33" s="87" t="b">
        <v>1</v>
      </c>
      <c r="AI33" s="87" t="s">
        <v>489</v>
      </c>
      <c r="AJ33" s="87"/>
      <c r="AK33" s="95" t="s">
        <v>493</v>
      </c>
      <c r="AL33" s="87" t="b">
        <v>0</v>
      </c>
      <c r="AM33" s="87">
        <v>1</v>
      </c>
      <c r="AN33" s="95" t="s">
        <v>485</v>
      </c>
      <c r="AO33" s="87" t="s">
        <v>494</v>
      </c>
      <c r="AP33" s="87" t="b">
        <v>0</v>
      </c>
      <c r="AQ33" s="95" t="s">
        <v>485</v>
      </c>
      <c r="AR33" s="87" t="s">
        <v>211</v>
      </c>
      <c r="AS33" s="87">
        <v>0</v>
      </c>
      <c r="AT33" s="87">
        <v>0</v>
      </c>
      <c r="AU33" s="87"/>
      <c r="AV33" s="87"/>
      <c r="AW33" s="87"/>
      <c r="AX33" s="87"/>
      <c r="AY33" s="87"/>
      <c r="AZ33" s="87"/>
      <c r="BA33" s="87"/>
      <c r="BB33" s="87"/>
      <c r="BC33">
        <v>6</v>
      </c>
      <c r="BD33" s="86" t="str">
        <f>REPLACE(INDEX(GroupVertices[Group],MATCH(Edges25[[#This Row],[Vertex 1]],GroupVertices[Vertex],0)),1,1,"")</f>
        <v>2</v>
      </c>
      <c r="BE33" s="86" t="str">
        <f>REPLACE(INDEX(GroupVertices[Group],MATCH(Edges25[[#This Row],[Vertex 2]],GroupVertices[Vertex],0)),1,1,"")</f>
        <v>1</v>
      </c>
      <c r="BF33" s="51">
        <v>2</v>
      </c>
      <c r="BG33" s="52">
        <v>4.761904761904762</v>
      </c>
      <c r="BH33" s="51">
        <v>0</v>
      </c>
      <c r="BI33" s="52">
        <v>0</v>
      </c>
      <c r="BJ33" s="51">
        <v>0</v>
      </c>
      <c r="BK33" s="52">
        <v>0</v>
      </c>
      <c r="BL33" s="51">
        <v>40</v>
      </c>
      <c r="BM33" s="52">
        <v>95.23809523809524</v>
      </c>
      <c r="BN33" s="51">
        <v>42</v>
      </c>
    </row>
    <row r="34" spans="1:66" ht="15">
      <c r="A34" s="85" t="s">
        <v>269</v>
      </c>
      <c r="B34" s="85" t="s">
        <v>270</v>
      </c>
      <c r="C34" s="53"/>
      <c r="D34" s="54"/>
      <c r="E34" s="65"/>
      <c r="F34" s="55"/>
      <c r="G34" s="53"/>
      <c r="H34" s="57"/>
      <c r="I34" s="56"/>
      <c r="J34" s="56"/>
      <c r="K34" s="36" t="s">
        <v>66</v>
      </c>
      <c r="L34" s="84">
        <v>62</v>
      </c>
      <c r="M34" s="84"/>
      <c r="N34" s="63"/>
      <c r="O34" s="87" t="s">
        <v>284</v>
      </c>
      <c r="P34" s="89">
        <v>43779.64960648148</v>
      </c>
      <c r="Q34" s="87" t="s">
        <v>287</v>
      </c>
      <c r="R34" s="87"/>
      <c r="S34" s="87"/>
      <c r="T34" s="87"/>
      <c r="U34" s="87"/>
      <c r="V34" s="90" t="s">
        <v>359</v>
      </c>
      <c r="W34" s="89">
        <v>43779.64960648148</v>
      </c>
      <c r="X34" s="93">
        <v>43779</v>
      </c>
      <c r="Y34" s="95" t="s">
        <v>393</v>
      </c>
      <c r="Z34" s="90" t="s">
        <v>435</v>
      </c>
      <c r="AA34" s="87"/>
      <c r="AB34" s="87"/>
      <c r="AC34" s="95" t="s">
        <v>477</v>
      </c>
      <c r="AD34" s="87"/>
      <c r="AE34" s="87" t="b">
        <v>0</v>
      </c>
      <c r="AF34" s="87">
        <v>0</v>
      </c>
      <c r="AG34" s="95" t="s">
        <v>488</v>
      </c>
      <c r="AH34" s="87" t="b">
        <v>0</v>
      </c>
      <c r="AI34" s="87" t="s">
        <v>489</v>
      </c>
      <c r="AJ34" s="87"/>
      <c r="AK34" s="95" t="s">
        <v>488</v>
      </c>
      <c r="AL34" s="87" t="b">
        <v>0</v>
      </c>
      <c r="AM34" s="87">
        <v>3</v>
      </c>
      <c r="AN34" s="95" t="s">
        <v>486</v>
      </c>
      <c r="AO34" s="87" t="s">
        <v>494</v>
      </c>
      <c r="AP34" s="87" t="b">
        <v>0</v>
      </c>
      <c r="AQ34" s="95" t="s">
        <v>486</v>
      </c>
      <c r="AR34" s="87" t="s">
        <v>211</v>
      </c>
      <c r="AS34" s="87">
        <v>0</v>
      </c>
      <c r="AT34" s="87">
        <v>0</v>
      </c>
      <c r="AU34" s="87"/>
      <c r="AV34" s="87"/>
      <c r="AW34" s="87"/>
      <c r="AX34" s="87"/>
      <c r="AY34" s="87"/>
      <c r="AZ34" s="87"/>
      <c r="BA34" s="87"/>
      <c r="BB34" s="87"/>
      <c r="BC34">
        <v>6</v>
      </c>
      <c r="BD34" s="86" t="str">
        <f>REPLACE(INDEX(GroupVertices[Group],MATCH(Edges25[[#This Row],[Vertex 1]],GroupVertices[Vertex],0)),1,1,"")</f>
        <v>2</v>
      </c>
      <c r="BE34" s="86" t="str">
        <f>REPLACE(INDEX(GroupVertices[Group],MATCH(Edges25[[#This Row],[Vertex 2]],GroupVertices[Vertex],0)),1,1,"")</f>
        <v>1</v>
      </c>
      <c r="BF34" s="51">
        <v>3</v>
      </c>
      <c r="BG34" s="52">
        <v>7.894736842105263</v>
      </c>
      <c r="BH34" s="51">
        <v>0</v>
      </c>
      <c r="BI34" s="52">
        <v>0</v>
      </c>
      <c r="BJ34" s="51">
        <v>0</v>
      </c>
      <c r="BK34" s="52">
        <v>0</v>
      </c>
      <c r="BL34" s="51">
        <v>35</v>
      </c>
      <c r="BM34" s="52">
        <v>92.10526315789474</v>
      </c>
      <c r="BN34" s="51">
        <v>38</v>
      </c>
    </row>
    <row r="35" spans="1:66" ht="15">
      <c r="A35" s="85" t="s">
        <v>269</v>
      </c>
      <c r="B35" s="85" t="s">
        <v>270</v>
      </c>
      <c r="C35" s="53"/>
      <c r="D35" s="54"/>
      <c r="E35" s="65"/>
      <c r="F35" s="55"/>
      <c r="G35" s="53"/>
      <c r="H35" s="57"/>
      <c r="I35" s="56"/>
      <c r="J35" s="56"/>
      <c r="K35" s="36" t="s">
        <v>66</v>
      </c>
      <c r="L35" s="84">
        <v>63</v>
      </c>
      <c r="M35" s="84"/>
      <c r="N35" s="63"/>
      <c r="O35" s="87" t="s">
        <v>284</v>
      </c>
      <c r="P35" s="89">
        <v>43779.76831018519</v>
      </c>
      <c r="Q35" s="87" t="s">
        <v>306</v>
      </c>
      <c r="R35" s="87"/>
      <c r="S35" s="87"/>
      <c r="T35" s="87"/>
      <c r="U35" s="87"/>
      <c r="V35" s="90" t="s">
        <v>359</v>
      </c>
      <c r="W35" s="89">
        <v>43779.76831018519</v>
      </c>
      <c r="X35" s="93">
        <v>43779</v>
      </c>
      <c r="Y35" s="95" t="s">
        <v>394</v>
      </c>
      <c r="Z35" s="90" t="s">
        <v>436</v>
      </c>
      <c r="AA35" s="87"/>
      <c r="AB35" s="87"/>
      <c r="AC35" s="95" t="s">
        <v>478</v>
      </c>
      <c r="AD35" s="87"/>
      <c r="AE35" s="87" t="b">
        <v>0</v>
      </c>
      <c r="AF35" s="87">
        <v>0</v>
      </c>
      <c r="AG35" s="95" t="s">
        <v>488</v>
      </c>
      <c r="AH35" s="87" t="b">
        <v>0</v>
      </c>
      <c r="AI35" s="87" t="s">
        <v>489</v>
      </c>
      <c r="AJ35" s="87"/>
      <c r="AK35" s="95" t="s">
        <v>488</v>
      </c>
      <c r="AL35" s="87" t="b">
        <v>0</v>
      </c>
      <c r="AM35" s="87">
        <v>1</v>
      </c>
      <c r="AN35" s="95" t="s">
        <v>487</v>
      </c>
      <c r="AO35" s="87" t="s">
        <v>494</v>
      </c>
      <c r="AP35" s="87" t="b">
        <v>0</v>
      </c>
      <c r="AQ35" s="95" t="s">
        <v>487</v>
      </c>
      <c r="AR35" s="87" t="s">
        <v>211</v>
      </c>
      <c r="AS35" s="87">
        <v>0</v>
      </c>
      <c r="AT35" s="87">
        <v>0</v>
      </c>
      <c r="AU35" s="87"/>
      <c r="AV35" s="87"/>
      <c r="AW35" s="87"/>
      <c r="AX35" s="87"/>
      <c r="AY35" s="87"/>
      <c r="AZ35" s="87"/>
      <c r="BA35" s="87"/>
      <c r="BB35" s="87"/>
      <c r="BC35">
        <v>6</v>
      </c>
      <c r="BD35" s="86" t="str">
        <f>REPLACE(INDEX(GroupVertices[Group],MATCH(Edges25[[#This Row],[Vertex 1]],GroupVertices[Vertex],0)),1,1,"")</f>
        <v>2</v>
      </c>
      <c r="BE35" s="86" t="str">
        <f>REPLACE(INDEX(GroupVertices[Group],MATCH(Edges25[[#This Row],[Vertex 2]],GroupVertices[Vertex],0)),1,1,"")</f>
        <v>1</v>
      </c>
      <c r="BF35" s="51">
        <v>3</v>
      </c>
      <c r="BG35" s="52">
        <v>7.142857142857143</v>
      </c>
      <c r="BH35" s="51">
        <v>1</v>
      </c>
      <c r="BI35" s="52">
        <v>2.380952380952381</v>
      </c>
      <c r="BJ35" s="51">
        <v>0</v>
      </c>
      <c r="BK35" s="52">
        <v>0</v>
      </c>
      <c r="BL35" s="51">
        <v>38</v>
      </c>
      <c r="BM35" s="52">
        <v>90.47619047619048</v>
      </c>
      <c r="BN35" s="51">
        <v>42</v>
      </c>
    </row>
    <row r="36" spans="1:66" ht="15">
      <c r="A36" s="85" t="s">
        <v>270</v>
      </c>
      <c r="B36" s="85" t="s">
        <v>283</v>
      </c>
      <c r="C36" s="53"/>
      <c r="D36" s="54"/>
      <c r="E36" s="65"/>
      <c r="F36" s="55"/>
      <c r="G36" s="53"/>
      <c r="H36" s="57"/>
      <c r="I36" s="56"/>
      <c r="J36" s="56"/>
      <c r="K36" s="36" t="s">
        <v>65</v>
      </c>
      <c r="L36" s="84">
        <v>71</v>
      </c>
      <c r="M36" s="84"/>
      <c r="N36" s="63"/>
      <c r="O36" s="87" t="s">
        <v>285</v>
      </c>
      <c r="P36" s="89">
        <v>43780.39287037037</v>
      </c>
      <c r="Q36" s="87" t="s">
        <v>307</v>
      </c>
      <c r="R36" s="87"/>
      <c r="S36" s="87"/>
      <c r="T36" s="87" t="s">
        <v>329</v>
      </c>
      <c r="U36" s="90" t="s">
        <v>341</v>
      </c>
      <c r="V36" s="90" t="s">
        <v>341</v>
      </c>
      <c r="W36" s="89">
        <v>43780.39287037037</v>
      </c>
      <c r="X36" s="93">
        <v>43780</v>
      </c>
      <c r="Y36" s="95" t="s">
        <v>395</v>
      </c>
      <c r="Z36" s="90" t="s">
        <v>437</v>
      </c>
      <c r="AA36" s="87"/>
      <c r="AB36" s="87"/>
      <c r="AC36" s="95" t="s">
        <v>479</v>
      </c>
      <c r="AD36" s="87"/>
      <c r="AE36" s="87" t="b">
        <v>0</v>
      </c>
      <c r="AF36" s="87">
        <v>4</v>
      </c>
      <c r="AG36" s="95" t="s">
        <v>488</v>
      </c>
      <c r="AH36" s="87" t="b">
        <v>0</v>
      </c>
      <c r="AI36" s="87" t="s">
        <v>489</v>
      </c>
      <c r="AJ36" s="87"/>
      <c r="AK36" s="95" t="s">
        <v>488</v>
      </c>
      <c r="AL36" s="87" t="b">
        <v>0</v>
      </c>
      <c r="AM36" s="87">
        <v>0</v>
      </c>
      <c r="AN36" s="95" t="s">
        <v>488</v>
      </c>
      <c r="AO36" s="87" t="s">
        <v>495</v>
      </c>
      <c r="AP36" s="87" t="b">
        <v>0</v>
      </c>
      <c r="AQ36" s="95" t="s">
        <v>479</v>
      </c>
      <c r="AR36" s="87" t="s">
        <v>211</v>
      </c>
      <c r="AS36" s="87">
        <v>0</v>
      </c>
      <c r="AT36" s="87">
        <v>0</v>
      </c>
      <c r="AU36" s="87" t="s">
        <v>499</v>
      </c>
      <c r="AV36" s="87" t="s">
        <v>501</v>
      </c>
      <c r="AW36" s="87" t="s">
        <v>502</v>
      </c>
      <c r="AX36" s="87" t="s">
        <v>505</v>
      </c>
      <c r="AY36" s="87" t="s">
        <v>509</v>
      </c>
      <c r="AZ36" s="87" t="s">
        <v>505</v>
      </c>
      <c r="BA36" s="87" t="s">
        <v>512</v>
      </c>
      <c r="BB36" s="90" t="s">
        <v>516</v>
      </c>
      <c r="BC36">
        <v>1</v>
      </c>
      <c r="BD36" s="86" t="str">
        <f>REPLACE(INDEX(GroupVertices[Group],MATCH(Edges25[[#This Row],[Vertex 1]],GroupVertices[Vertex],0)),1,1,"")</f>
        <v>1</v>
      </c>
      <c r="BE36" s="86" t="str">
        <f>REPLACE(INDEX(GroupVertices[Group],MATCH(Edges25[[#This Row],[Vertex 2]],GroupVertices[Vertex],0)),1,1,"")</f>
        <v>1</v>
      </c>
      <c r="BF36" s="51">
        <v>2</v>
      </c>
      <c r="BG36" s="52">
        <v>5.128205128205129</v>
      </c>
      <c r="BH36" s="51">
        <v>0</v>
      </c>
      <c r="BI36" s="52">
        <v>0</v>
      </c>
      <c r="BJ36" s="51">
        <v>0</v>
      </c>
      <c r="BK36" s="52">
        <v>0</v>
      </c>
      <c r="BL36" s="51">
        <v>37</v>
      </c>
      <c r="BM36" s="52">
        <v>94.87179487179488</v>
      </c>
      <c r="BN36" s="51">
        <v>39</v>
      </c>
    </row>
    <row r="37" spans="1:66" ht="15">
      <c r="A37" s="85" t="s">
        <v>271</v>
      </c>
      <c r="B37" s="85" t="s">
        <v>259</v>
      </c>
      <c r="C37" s="53"/>
      <c r="D37" s="54"/>
      <c r="E37" s="65"/>
      <c r="F37" s="55"/>
      <c r="G37" s="53"/>
      <c r="H37" s="57"/>
      <c r="I37" s="56"/>
      <c r="J37" s="56"/>
      <c r="K37" s="36" t="s">
        <v>66</v>
      </c>
      <c r="L37" s="84">
        <v>72</v>
      </c>
      <c r="M37" s="84"/>
      <c r="N37" s="63"/>
      <c r="O37" s="87" t="s">
        <v>285</v>
      </c>
      <c r="P37" s="89">
        <v>43780.390601851854</v>
      </c>
      <c r="Q37" s="87" t="s">
        <v>296</v>
      </c>
      <c r="R37" s="87"/>
      <c r="S37" s="87"/>
      <c r="T37" s="87" t="s">
        <v>330</v>
      </c>
      <c r="U37" s="90" t="s">
        <v>342</v>
      </c>
      <c r="V37" s="90" t="s">
        <v>342</v>
      </c>
      <c r="W37" s="89">
        <v>43780.390601851854</v>
      </c>
      <c r="X37" s="93">
        <v>43780</v>
      </c>
      <c r="Y37" s="95" t="s">
        <v>396</v>
      </c>
      <c r="Z37" s="90" t="s">
        <v>438</v>
      </c>
      <c r="AA37" s="87"/>
      <c r="AB37" s="87"/>
      <c r="AC37" s="95" t="s">
        <v>480</v>
      </c>
      <c r="AD37" s="87"/>
      <c r="AE37" s="87" t="b">
        <v>0</v>
      </c>
      <c r="AF37" s="87">
        <v>1</v>
      </c>
      <c r="AG37" s="95" t="s">
        <v>488</v>
      </c>
      <c r="AH37" s="87" t="b">
        <v>0</v>
      </c>
      <c r="AI37" s="87" t="s">
        <v>490</v>
      </c>
      <c r="AJ37" s="87"/>
      <c r="AK37" s="95" t="s">
        <v>488</v>
      </c>
      <c r="AL37" s="87" t="b">
        <v>0</v>
      </c>
      <c r="AM37" s="87">
        <v>2</v>
      </c>
      <c r="AN37" s="95" t="s">
        <v>488</v>
      </c>
      <c r="AO37" s="87" t="s">
        <v>496</v>
      </c>
      <c r="AP37" s="87" t="b">
        <v>0</v>
      </c>
      <c r="AQ37" s="95" t="s">
        <v>480</v>
      </c>
      <c r="AR37" s="87" t="s">
        <v>211</v>
      </c>
      <c r="AS37" s="87">
        <v>0</v>
      </c>
      <c r="AT37" s="87">
        <v>0</v>
      </c>
      <c r="AU37" s="87"/>
      <c r="AV37" s="87"/>
      <c r="AW37" s="87"/>
      <c r="AX37" s="87"/>
      <c r="AY37" s="87"/>
      <c r="AZ37" s="87"/>
      <c r="BA37" s="87"/>
      <c r="BB37" s="87"/>
      <c r="BC37">
        <v>1</v>
      </c>
      <c r="BD37" s="86" t="str">
        <f>REPLACE(INDEX(GroupVertices[Group],MATCH(Edges25[[#This Row],[Vertex 1]],GroupVertices[Vertex],0)),1,1,"")</f>
        <v>1</v>
      </c>
      <c r="BE37" s="86" t="str">
        <f>REPLACE(INDEX(GroupVertices[Group],MATCH(Edges25[[#This Row],[Vertex 2]],GroupVertices[Vertex],0)),1,1,"")</f>
        <v>4</v>
      </c>
      <c r="BF37" s="51">
        <v>0</v>
      </c>
      <c r="BG37" s="52">
        <v>0</v>
      </c>
      <c r="BH37" s="51">
        <v>3</v>
      </c>
      <c r="BI37" s="52">
        <v>8.571428571428571</v>
      </c>
      <c r="BJ37" s="51">
        <v>0</v>
      </c>
      <c r="BK37" s="52">
        <v>0</v>
      </c>
      <c r="BL37" s="51">
        <v>32</v>
      </c>
      <c r="BM37" s="52">
        <v>91.42857142857143</v>
      </c>
      <c r="BN37" s="51">
        <v>35</v>
      </c>
    </row>
    <row r="38" spans="1:66" ht="15">
      <c r="A38" s="85" t="s">
        <v>259</v>
      </c>
      <c r="B38" s="85" t="s">
        <v>271</v>
      </c>
      <c r="C38" s="53"/>
      <c r="D38" s="54"/>
      <c r="E38" s="65"/>
      <c r="F38" s="55"/>
      <c r="G38" s="53"/>
      <c r="H38" s="57"/>
      <c r="I38" s="56"/>
      <c r="J38" s="56"/>
      <c r="K38" s="36" t="s">
        <v>66</v>
      </c>
      <c r="L38" s="84">
        <v>73</v>
      </c>
      <c r="M38" s="84"/>
      <c r="N38" s="63"/>
      <c r="O38" s="87" t="s">
        <v>284</v>
      </c>
      <c r="P38" s="89">
        <v>43780.39824074074</v>
      </c>
      <c r="Q38" s="87" t="s">
        <v>296</v>
      </c>
      <c r="R38" s="87"/>
      <c r="S38" s="87"/>
      <c r="T38" s="87" t="s">
        <v>314</v>
      </c>
      <c r="U38" s="87"/>
      <c r="V38" s="90" t="s">
        <v>361</v>
      </c>
      <c r="W38" s="89">
        <v>43780.39824074074</v>
      </c>
      <c r="X38" s="93">
        <v>43780</v>
      </c>
      <c r="Y38" s="95" t="s">
        <v>397</v>
      </c>
      <c r="Z38" s="90" t="s">
        <v>439</v>
      </c>
      <c r="AA38" s="87"/>
      <c r="AB38" s="87"/>
      <c r="AC38" s="95" t="s">
        <v>481</v>
      </c>
      <c r="AD38" s="87"/>
      <c r="AE38" s="87" t="b">
        <v>0</v>
      </c>
      <c r="AF38" s="87">
        <v>0</v>
      </c>
      <c r="AG38" s="95" t="s">
        <v>488</v>
      </c>
      <c r="AH38" s="87" t="b">
        <v>0</v>
      </c>
      <c r="AI38" s="87" t="s">
        <v>490</v>
      </c>
      <c r="AJ38" s="87"/>
      <c r="AK38" s="95" t="s">
        <v>488</v>
      </c>
      <c r="AL38" s="87" t="b">
        <v>0</v>
      </c>
      <c r="AM38" s="87">
        <v>2</v>
      </c>
      <c r="AN38" s="95" t="s">
        <v>480</v>
      </c>
      <c r="AO38" s="87" t="s">
        <v>496</v>
      </c>
      <c r="AP38" s="87" t="b">
        <v>0</v>
      </c>
      <c r="AQ38" s="95" t="s">
        <v>480</v>
      </c>
      <c r="AR38" s="87" t="s">
        <v>211</v>
      </c>
      <c r="AS38" s="87">
        <v>0</v>
      </c>
      <c r="AT38" s="87">
        <v>0</v>
      </c>
      <c r="AU38" s="87"/>
      <c r="AV38" s="87"/>
      <c r="AW38" s="87"/>
      <c r="AX38" s="87"/>
      <c r="AY38" s="87"/>
      <c r="AZ38" s="87"/>
      <c r="BA38" s="87"/>
      <c r="BB38" s="87"/>
      <c r="BC38">
        <v>1</v>
      </c>
      <c r="BD38" s="86" t="str">
        <f>REPLACE(INDEX(GroupVertices[Group],MATCH(Edges25[[#This Row],[Vertex 1]],GroupVertices[Vertex],0)),1,1,"")</f>
        <v>4</v>
      </c>
      <c r="BE38" s="86" t="str">
        <f>REPLACE(INDEX(GroupVertices[Group],MATCH(Edges25[[#This Row],[Vertex 2]],GroupVertices[Vertex],0)),1,1,"")</f>
        <v>1</v>
      </c>
      <c r="BF38" s="51">
        <v>0</v>
      </c>
      <c r="BG38" s="52">
        <v>0</v>
      </c>
      <c r="BH38" s="51">
        <v>3</v>
      </c>
      <c r="BI38" s="52">
        <v>8.571428571428571</v>
      </c>
      <c r="BJ38" s="51">
        <v>0</v>
      </c>
      <c r="BK38" s="52">
        <v>0</v>
      </c>
      <c r="BL38" s="51">
        <v>32</v>
      </c>
      <c r="BM38" s="52">
        <v>91.42857142857143</v>
      </c>
      <c r="BN38" s="51">
        <v>35</v>
      </c>
    </row>
    <row r="39" spans="1:66" ht="15">
      <c r="A39" s="85" t="s">
        <v>272</v>
      </c>
      <c r="B39" s="85" t="s">
        <v>279</v>
      </c>
      <c r="C39" s="53"/>
      <c r="D39" s="54"/>
      <c r="E39" s="65"/>
      <c r="F39" s="55"/>
      <c r="G39" s="53"/>
      <c r="H39" s="57"/>
      <c r="I39" s="56"/>
      <c r="J39" s="56"/>
      <c r="K39" s="36" t="s">
        <v>65</v>
      </c>
      <c r="L39" s="84">
        <v>76</v>
      </c>
      <c r="M39" s="84"/>
      <c r="N39" s="63"/>
      <c r="O39" s="87" t="s">
        <v>285</v>
      </c>
      <c r="P39" s="89">
        <v>43780.404016203705</v>
      </c>
      <c r="Q39" s="87" t="s">
        <v>300</v>
      </c>
      <c r="R39" s="87"/>
      <c r="S39" s="87"/>
      <c r="T39" s="87" t="s">
        <v>314</v>
      </c>
      <c r="U39" s="90" t="s">
        <v>343</v>
      </c>
      <c r="V39" s="90" t="s">
        <v>343</v>
      </c>
      <c r="W39" s="89">
        <v>43780.404016203705</v>
      </c>
      <c r="X39" s="93">
        <v>43780</v>
      </c>
      <c r="Y39" s="95" t="s">
        <v>398</v>
      </c>
      <c r="Z39" s="90" t="s">
        <v>440</v>
      </c>
      <c r="AA39" s="87"/>
      <c r="AB39" s="87"/>
      <c r="AC39" s="95" t="s">
        <v>482</v>
      </c>
      <c r="AD39" s="87"/>
      <c r="AE39" s="87" t="b">
        <v>0</v>
      </c>
      <c r="AF39" s="87">
        <v>10</v>
      </c>
      <c r="AG39" s="95" t="s">
        <v>488</v>
      </c>
      <c r="AH39" s="87" t="b">
        <v>0</v>
      </c>
      <c r="AI39" s="87" t="s">
        <v>490</v>
      </c>
      <c r="AJ39" s="87"/>
      <c r="AK39" s="95" t="s">
        <v>488</v>
      </c>
      <c r="AL39" s="87" t="b">
        <v>0</v>
      </c>
      <c r="AM39" s="87">
        <v>3</v>
      </c>
      <c r="AN39" s="95" t="s">
        <v>488</v>
      </c>
      <c r="AO39" s="87" t="s">
        <v>494</v>
      </c>
      <c r="AP39" s="87" t="b">
        <v>0</v>
      </c>
      <c r="AQ39" s="95" t="s">
        <v>482</v>
      </c>
      <c r="AR39" s="87" t="s">
        <v>211</v>
      </c>
      <c r="AS39" s="87">
        <v>0</v>
      </c>
      <c r="AT39" s="87">
        <v>0</v>
      </c>
      <c r="AU39" s="87"/>
      <c r="AV39" s="87"/>
      <c r="AW39" s="87"/>
      <c r="AX39" s="87"/>
      <c r="AY39" s="87"/>
      <c r="AZ39" s="87"/>
      <c r="BA39" s="87"/>
      <c r="BB39" s="87"/>
      <c r="BC39">
        <v>1</v>
      </c>
      <c r="BD39" s="86" t="str">
        <f>REPLACE(INDEX(GroupVertices[Group],MATCH(Edges25[[#This Row],[Vertex 1]],GroupVertices[Vertex],0)),1,1,"")</f>
        <v>3</v>
      </c>
      <c r="BE39" s="86" t="str">
        <f>REPLACE(INDEX(GroupVertices[Group],MATCH(Edges25[[#This Row],[Vertex 2]],GroupVertices[Vertex],0)),1,1,"")</f>
        <v>3</v>
      </c>
      <c r="BF39" s="51">
        <v>0</v>
      </c>
      <c r="BG39" s="52">
        <v>0</v>
      </c>
      <c r="BH39" s="51">
        <v>0</v>
      </c>
      <c r="BI39" s="52">
        <v>0</v>
      </c>
      <c r="BJ39" s="51">
        <v>0</v>
      </c>
      <c r="BK39" s="52">
        <v>0</v>
      </c>
      <c r="BL39" s="51">
        <v>37</v>
      </c>
      <c r="BM39" s="52">
        <v>100</v>
      </c>
      <c r="BN39" s="51">
        <v>37</v>
      </c>
    </row>
    <row r="40" spans="1:66" ht="15">
      <c r="A40" s="85" t="s">
        <v>270</v>
      </c>
      <c r="B40" s="85" t="s">
        <v>272</v>
      </c>
      <c r="C40" s="53"/>
      <c r="D40" s="54"/>
      <c r="E40" s="65"/>
      <c r="F40" s="55"/>
      <c r="G40" s="53"/>
      <c r="H40" s="57"/>
      <c r="I40" s="56"/>
      <c r="J40" s="56"/>
      <c r="K40" s="36" t="s">
        <v>65</v>
      </c>
      <c r="L40" s="84">
        <v>77</v>
      </c>
      <c r="M40" s="84"/>
      <c r="N40" s="63"/>
      <c r="O40" s="87" t="s">
        <v>284</v>
      </c>
      <c r="P40" s="89">
        <v>43780.409525462965</v>
      </c>
      <c r="Q40" s="87" t="s">
        <v>300</v>
      </c>
      <c r="R40" s="87"/>
      <c r="S40" s="87"/>
      <c r="T40" s="87" t="s">
        <v>314</v>
      </c>
      <c r="U40" s="87"/>
      <c r="V40" s="90" t="s">
        <v>360</v>
      </c>
      <c r="W40" s="89">
        <v>43780.409525462965</v>
      </c>
      <c r="X40" s="93">
        <v>43780</v>
      </c>
      <c r="Y40" s="95" t="s">
        <v>399</v>
      </c>
      <c r="Z40" s="90" t="s">
        <v>441</v>
      </c>
      <c r="AA40" s="87"/>
      <c r="AB40" s="87"/>
      <c r="AC40" s="95" t="s">
        <v>483</v>
      </c>
      <c r="AD40" s="87"/>
      <c r="AE40" s="87" t="b">
        <v>0</v>
      </c>
      <c r="AF40" s="87">
        <v>0</v>
      </c>
      <c r="AG40" s="95" t="s">
        <v>488</v>
      </c>
      <c r="AH40" s="87" t="b">
        <v>0</v>
      </c>
      <c r="AI40" s="87" t="s">
        <v>490</v>
      </c>
      <c r="AJ40" s="87"/>
      <c r="AK40" s="95" t="s">
        <v>488</v>
      </c>
      <c r="AL40" s="87" t="b">
        <v>0</v>
      </c>
      <c r="AM40" s="87">
        <v>3</v>
      </c>
      <c r="AN40" s="95" t="s">
        <v>482</v>
      </c>
      <c r="AO40" s="87" t="s">
        <v>495</v>
      </c>
      <c r="AP40" s="87" t="b">
        <v>0</v>
      </c>
      <c r="AQ40" s="95" t="s">
        <v>482</v>
      </c>
      <c r="AR40" s="87" t="s">
        <v>211</v>
      </c>
      <c r="AS40" s="87">
        <v>0</v>
      </c>
      <c r="AT40" s="87">
        <v>0</v>
      </c>
      <c r="AU40" s="87"/>
      <c r="AV40" s="87"/>
      <c r="AW40" s="87"/>
      <c r="AX40" s="87"/>
      <c r="AY40" s="87"/>
      <c r="AZ40" s="87"/>
      <c r="BA40" s="87"/>
      <c r="BB40" s="87"/>
      <c r="BC40">
        <v>1</v>
      </c>
      <c r="BD40" s="86" t="str">
        <f>REPLACE(INDEX(GroupVertices[Group],MATCH(Edges25[[#This Row],[Vertex 1]],GroupVertices[Vertex],0)),1,1,"")</f>
        <v>1</v>
      </c>
      <c r="BE40" s="86" t="str">
        <f>REPLACE(INDEX(GroupVertices[Group],MATCH(Edges25[[#This Row],[Vertex 2]],GroupVertices[Vertex],0)),1,1,"")</f>
        <v>3</v>
      </c>
      <c r="BF40" s="51"/>
      <c r="BG40" s="52"/>
      <c r="BH40" s="51"/>
      <c r="BI40" s="52"/>
      <c r="BJ40" s="51"/>
      <c r="BK40" s="52"/>
      <c r="BL40" s="51"/>
      <c r="BM40" s="52"/>
      <c r="BN40" s="51"/>
    </row>
    <row r="41" spans="1:66" ht="15">
      <c r="A41" s="85" t="s">
        <v>270</v>
      </c>
      <c r="B41" s="85" t="s">
        <v>270</v>
      </c>
      <c r="C41" s="53"/>
      <c r="D41" s="54"/>
      <c r="E41" s="65"/>
      <c r="F41" s="55"/>
      <c r="G41" s="53"/>
      <c r="H41" s="57"/>
      <c r="I41" s="56"/>
      <c r="J41" s="56"/>
      <c r="K41" s="36" t="s">
        <v>65</v>
      </c>
      <c r="L41" s="84">
        <v>79</v>
      </c>
      <c r="M41" s="84"/>
      <c r="N41" s="63"/>
      <c r="O41" s="87" t="s">
        <v>211</v>
      </c>
      <c r="P41" s="89">
        <v>43775.867685185185</v>
      </c>
      <c r="Q41" s="87" t="s">
        <v>286</v>
      </c>
      <c r="R41" s="90" t="s">
        <v>309</v>
      </c>
      <c r="S41" s="87" t="s">
        <v>311</v>
      </c>
      <c r="T41" s="87" t="s">
        <v>312</v>
      </c>
      <c r="U41" s="87"/>
      <c r="V41" s="90" t="s">
        <v>360</v>
      </c>
      <c r="W41" s="89">
        <v>43775.867685185185</v>
      </c>
      <c r="X41" s="93">
        <v>43775</v>
      </c>
      <c r="Y41" s="95" t="s">
        <v>400</v>
      </c>
      <c r="Z41" s="90" t="s">
        <v>442</v>
      </c>
      <c r="AA41" s="87"/>
      <c r="AB41" s="87"/>
      <c r="AC41" s="95" t="s">
        <v>484</v>
      </c>
      <c r="AD41" s="87"/>
      <c r="AE41" s="87" t="b">
        <v>0</v>
      </c>
      <c r="AF41" s="87">
        <v>5</v>
      </c>
      <c r="AG41" s="95" t="s">
        <v>488</v>
      </c>
      <c r="AH41" s="87" t="b">
        <v>1</v>
      </c>
      <c r="AI41" s="87" t="s">
        <v>489</v>
      </c>
      <c r="AJ41" s="87"/>
      <c r="AK41" s="95" t="s">
        <v>491</v>
      </c>
      <c r="AL41" s="87" t="b">
        <v>0</v>
      </c>
      <c r="AM41" s="87">
        <v>2</v>
      </c>
      <c r="AN41" s="95" t="s">
        <v>488</v>
      </c>
      <c r="AO41" s="87" t="s">
        <v>494</v>
      </c>
      <c r="AP41" s="87" t="b">
        <v>0</v>
      </c>
      <c r="AQ41" s="95" t="s">
        <v>484</v>
      </c>
      <c r="AR41" s="87" t="s">
        <v>211</v>
      </c>
      <c r="AS41" s="87">
        <v>0</v>
      </c>
      <c r="AT41" s="87">
        <v>0</v>
      </c>
      <c r="AU41" s="87" t="s">
        <v>500</v>
      </c>
      <c r="AV41" s="87" t="s">
        <v>501</v>
      </c>
      <c r="AW41" s="87" t="s">
        <v>502</v>
      </c>
      <c r="AX41" s="87" t="s">
        <v>506</v>
      </c>
      <c r="AY41" s="87" t="s">
        <v>510</v>
      </c>
      <c r="AZ41" s="87" t="s">
        <v>511</v>
      </c>
      <c r="BA41" s="87" t="s">
        <v>513</v>
      </c>
      <c r="BB41" s="90" t="s">
        <v>517</v>
      </c>
      <c r="BC41">
        <v>4</v>
      </c>
      <c r="BD41" s="86" t="str">
        <f>REPLACE(INDEX(GroupVertices[Group],MATCH(Edges25[[#This Row],[Vertex 1]],GroupVertices[Vertex],0)),1,1,"")</f>
        <v>1</v>
      </c>
      <c r="BE41" s="86" t="str">
        <f>REPLACE(INDEX(GroupVertices[Group],MATCH(Edges25[[#This Row],[Vertex 2]],GroupVertices[Vertex],0)),1,1,"")</f>
        <v>1</v>
      </c>
      <c r="BF41" s="51">
        <v>1</v>
      </c>
      <c r="BG41" s="52">
        <v>8.333333333333334</v>
      </c>
      <c r="BH41" s="51">
        <v>0</v>
      </c>
      <c r="BI41" s="52">
        <v>0</v>
      </c>
      <c r="BJ41" s="51">
        <v>0</v>
      </c>
      <c r="BK41" s="52">
        <v>0</v>
      </c>
      <c r="BL41" s="51">
        <v>11</v>
      </c>
      <c r="BM41" s="52">
        <v>91.66666666666667</v>
      </c>
      <c r="BN41" s="51">
        <v>12</v>
      </c>
    </row>
    <row r="42" spans="1:66" ht="15">
      <c r="A42" s="85" t="s">
        <v>270</v>
      </c>
      <c r="B42" s="85" t="s">
        <v>270</v>
      </c>
      <c r="C42" s="53"/>
      <c r="D42" s="54"/>
      <c r="E42" s="65"/>
      <c r="F42" s="55"/>
      <c r="G42" s="53"/>
      <c r="H42" s="57"/>
      <c r="I42" s="56"/>
      <c r="J42" s="56"/>
      <c r="K42" s="36" t="s">
        <v>65</v>
      </c>
      <c r="L42" s="84">
        <v>80</v>
      </c>
      <c r="M42" s="84"/>
      <c r="N42" s="63"/>
      <c r="O42" s="87" t="s">
        <v>211</v>
      </c>
      <c r="P42" s="89">
        <v>43779.40594907408</v>
      </c>
      <c r="Q42" s="87" t="s">
        <v>305</v>
      </c>
      <c r="R42" s="90" t="s">
        <v>310</v>
      </c>
      <c r="S42" s="87" t="s">
        <v>311</v>
      </c>
      <c r="T42" s="87" t="s">
        <v>331</v>
      </c>
      <c r="U42" s="87"/>
      <c r="V42" s="90" t="s">
        <v>360</v>
      </c>
      <c r="W42" s="89">
        <v>43779.40594907408</v>
      </c>
      <c r="X42" s="93">
        <v>43779</v>
      </c>
      <c r="Y42" s="95" t="s">
        <v>401</v>
      </c>
      <c r="Z42" s="90" t="s">
        <v>443</v>
      </c>
      <c r="AA42" s="87"/>
      <c r="AB42" s="87"/>
      <c r="AC42" s="95" t="s">
        <v>485</v>
      </c>
      <c r="AD42" s="87"/>
      <c r="AE42" s="87" t="b">
        <v>0</v>
      </c>
      <c r="AF42" s="87">
        <v>2</v>
      </c>
      <c r="AG42" s="95" t="s">
        <v>488</v>
      </c>
      <c r="AH42" s="87" t="b">
        <v>1</v>
      </c>
      <c r="AI42" s="87" t="s">
        <v>489</v>
      </c>
      <c r="AJ42" s="87"/>
      <c r="AK42" s="95" t="s">
        <v>493</v>
      </c>
      <c r="AL42" s="87" t="b">
        <v>0</v>
      </c>
      <c r="AM42" s="87">
        <v>1</v>
      </c>
      <c r="AN42" s="95" t="s">
        <v>488</v>
      </c>
      <c r="AO42" s="87" t="s">
        <v>494</v>
      </c>
      <c r="AP42" s="87" t="b">
        <v>0</v>
      </c>
      <c r="AQ42" s="95" t="s">
        <v>485</v>
      </c>
      <c r="AR42" s="87" t="s">
        <v>211</v>
      </c>
      <c r="AS42" s="87">
        <v>0</v>
      </c>
      <c r="AT42" s="87">
        <v>0</v>
      </c>
      <c r="AU42" s="87" t="s">
        <v>500</v>
      </c>
      <c r="AV42" s="87" t="s">
        <v>501</v>
      </c>
      <c r="AW42" s="87" t="s">
        <v>502</v>
      </c>
      <c r="AX42" s="87" t="s">
        <v>506</v>
      </c>
      <c r="AY42" s="87" t="s">
        <v>510</v>
      </c>
      <c r="AZ42" s="87" t="s">
        <v>511</v>
      </c>
      <c r="BA42" s="87" t="s">
        <v>513</v>
      </c>
      <c r="BB42" s="90" t="s">
        <v>517</v>
      </c>
      <c r="BC42">
        <v>4</v>
      </c>
      <c r="BD42" s="86" t="str">
        <f>REPLACE(INDEX(GroupVertices[Group],MATCH(Edges25[[#This Row],[Vertex 1]],GroupVertices[Vertex],0)),1,1,"")</f>
        <v>1</v>
      </c>
      <c r="BE42" s="86" t="str">
        <f>REPLACE(INDEX(GroupVertices[Group],MATCH(Edges25[[#This Row],[Vertex 2]],GroupVertices[Vertex],0)),1,1,"")</f>
        <v>1</v>
      </c>
      <c r="BF42" s="51">
        <v>2</v>
      </c>
      <c r="BG42" s="52">
        <v>4.761904761904762</v>
      </c>
      <c r="BH42" s="51">
        <v>0</v>
      </c>
      <c r="BI42" s="52">
        <v>0</v>
      </c>
      <c r="BJ42" s="51">
        <v>0</v>
      </c>
      <c r="BK42" s="52">
        <v>0</v>
      </c>
      <c r="BL42" s="51">
        <v>40</v>
      </c>
      <c r="BM42" s="52">
        <v>95.23809523809524</v>
      </c>
      <c r="BN42" s="51">
        <v>42</v>
      </c>
    </row>
    <row r="43" spans="1:66" ht="15">
      <c r="A43" s="85" t="s">
        <v>270</v>
      </c>
      <c r="B43" s="85" t="s">
        <v>270</v>
      </c>
      <c r="C43" s="53"/>
      <c r="D43" s="54"/>
      <c r="E43" s="65"/>
      <c r="F43" s="55"/>
      <c r="G43" s="53"/>
      <c r="H43" s="57"/>
      <c r="I43" s="56"/>
      <c r="J43" s="56"/>
      <c r="K43" s="36" t="s">
        <v>65</v>
      </c>
      <c r="L43" s="84">
        <v>81</v>
      </c>
      <c r="M43" s="84"/>
      <c r="N43" s="63"/>
      <c r="O43" s="87" t="s">
        <v>211</v>
      </c>
      <c r="P43" s="89">
        <v>43779.630162037036</v>
      </c>
      <c r="Q43" s="87" t="s">
        <v>287</v>
      </c>
      <c r="R43" s="87"/>
      <c r="S43" s="87"/>
      <c r="T43" s="87" t="s">
        <v>329</v>
      </c>
      <c r="U43" s="90" t="s">
        <v>344</v>
      </c>
      <c r="V43" s="90" t="s">
        <v>344</v>
      </c>
      <c r="W43" s="89">
        <v>43779.630162037036</v>
      </c>
      <c r="X43" s="93">
        <v>43779</v>
      </c>
      <c r="Y43" s="95" t="s">
        <v>402</v>
      </c>
      <c r="Z43" s="90" t="s">
        <v>444</v>
      </c>
      <c r="AA43" s="87"/>
      <c r="AB43" s="87"/>
      <c r="AC43" s="95" t="s">
        <v>486</v>
      </c>
      <c r="AD43" s="87"/>
      <c r="AE43" s="87" t="b">
        <v>0</v>
      </c>
      <c r="AF43" s="87">
        <v>12</v>
      </c>
      <c r="AG43" s="95" t="s">
        <v>488</v>
      </c>
      <c r="AH43" s="87" t="b">
        <v>0</v>
      </c>
      <c r="AI43" s="87" t="s">
        <v>489</v>
      </c>
      <c r="AJ43" s="87"/>
      <c r="AK43" s="95" t="s">
        <v>488</v>
      </c>
      <c r="AL43" s="87" t="b">
        <v>0</v>
      </c>
      <c r="AM43" s="87">
        <v>3</v>
      </c>
      <c r="AN43" s="95" t="s">
        <v>488</v>
      </c>
      <c r="AO43" s="87" t="s">
        <v>495</v>
      </c>
      <c r="AP43" s="87" t="b">
        <v>0</v>
      </c>
      <c r="AQ43" s="95" t="s">
        <v>486</v>
      </c>
      <c r="AR43" s="87" t="s">
        <v>211</v>
      </c>
      <c r="AS43" s="87">
        <v>0</v>
      </c>
      <c r="AT43" s="87">
        <v>0</v>
      </c>
      <c r="AU43" s="87" t="s">
        <v>497</v>
      </c>
      <c r="AV43" s="87" t="s">
        <v>501</v>
      </c>
      <c r="AW43" s="87" t="s">
        <v>502</v>
      </c>
      <c r="AX43" s="87" t="s">
        <v>503</v>
      </c>
      <c r="AY43" s="87" t="s">
        <v>507</v>
      </c>
      <c r="AZ43" s="87" t="s">
        <v>503</v>
      </c>
      <c r="BA43" s="87" t="s">
        <v>512</v>
      </c>
      <c r="BB43" s="90" t="s">
        <v>514</v>
      </c>
      <c r="BC43">
        <v>4</v>
      </c>
      <c r="BD43" s="86" t="str">
        <f>REPLACE(INDEX(GroupVertices[Group],MATCH(Edges25[[#This Row],[Vertex 1]],GroupVertices[Vertex],0)),1,1,"")</f>
        <v>1</v>
      </c>
      <c r="BE43" s="86" t="str">
        <f>REPLACE(INDEX(GroupVertices[Group],MATCH(Edges25[[#This Row],[Vertex 2]],GroupVertices[Vertex],0)),1,1,"")</f>
        <v>1</v>
      </c>
      <c r="BF43" s="51">
        <v>3</v>
      </c>
      <c r="BG43" s="52">
        <v>7.894736842105263</v>
      </c>
      <c r="BH43" s="51">
        <v>0</v>
      </c>
      <c r="BI43" s="52">
        <v>0</v>
      </c>
      <c r="BJ43" s="51">
        <v>0</v>
      </c>
      <c r="BK43" s="52">
        <v>0</v>
      </c>
      <c r="BL43" s="51">
        <v>35</v>
      </c>
      <c r="BM43" s="52">
        <v>92.10526315789474</v>
      </c>
      <c r="BN43" s="51">
        <v>38</v>
      </c>
    </row>
    <row r="44" spans="1:66" ht="15">
      <c r="A44" s="85" t="s">
        <v>270</v>
      </c>
      <c r="B44" s="85" t="s">
        <v>270</v>
      </c>
      <c r="C44" s="53"/>
      <c r="D44" s="54"/>
      <c r="E44" s="65"/>
      <c r="F44" s="55"/>
      <c r="G44" s="53"/>
      <c r="H44" s="57"/>
      <c r="I44" s="56"/>
      <c r="J44" s="56"/>
      <c r="K44" s="36" t="s">
        <v>65</v>
      </c>
      <c r="L44" s="84">
        <v>82</v>
      </c>
      <c r="M44" s="84"/>
      <c r="N44" s="63"/>
      <c r="O44" s="87" t="s">
        <v>211</v>
      </c>
      <c r="P44" s="89">
        <v>43779.739016203705</v>
      </c>
      <c r="Q44" s="87" t="s">
        <v>306</v>
      </c>
      <c r="R44" s="87"/>
      <c r="S44" s="87"/>
      <c r="T44" s="87" t="s">
        <v>332</v>
      </c>
      <c r="U44" s="90" t="s">
        <v>345</v>
      </c>
      <c r="V44" s="90" t="s">
        <v>345</v>
      </c>
      <c r="W44" s="89">
        <v>43779.739016203705</v>
      </c>
      <c r="X44" s="93">
        <v>43779</v>
      </c>
      <c r="Y44" s="95" t="s">
        <v>403</v>
      </c>
      <c r="Z44" s="90" t="s">
        <v>445</v>
      </c>
      <c r="AA44" s="87"/>
      <c r="AB44" s="87"/>
      <c r="AC44" s="95" t="s">
        <v>487</v>
      </c>
      <c r="AD44" s="87"/>
      <c r="AE44" s="87" t="b">
        <v>0</v>
      </c>
      <c r="AF44" s="87">
        <v>6</v>
      </c>
      <c r="AG44" s="95" t="s">
        <v>488</v>
      </c>
      <c r="AH44" s="87" t="b">
        <v>0</v>
      </c>
      <c r="AI44" s="87" t="s">
        <v>489</v>
      </c>
      <c r="AJ44" s="87"/>
      <c r="AK44" s="95" t="s">
        <v>488</v>
      </c>
      <c r="AL44" s="87" t="b">
        <v>0</v>
      </c>
      <c r="AM44" s="87">
        <v>1</v>
      </c>
      <c r="AN44" s="95" t="s">
        <v>488</v>
      </c>
      <c r="AO44" s="87" t="s">
        <v>495</v>
      </c>
      <c r="AP44" s="87" t="b">
        <v>0</v>
      </c>
      <c r="AQ44" s="95" t="s">
        <v>487</v>
      </c>
      <c r="AR44" s="87" t="s">
        <v>211</v>
      </c>
      <c r="AS44" s="87">
        <v>0</v>
      </c>
      <c r="AT44" s="87">
        <v>0</v>
      </c>
      <c r="AU44" s="87" t="s">
        <v>497</v>
      </c>
      <c r="AV44" s="87" t="s">
        <v>501</v>
      </c>
      <c r="AW44" s="87" t="s">
        <v>502</v>
      </c>
      <c r="AX44" s="87" t="s">
        <v>503</v>
      </c>
      <c r="AY44" s="87" t="s">
        <v>507</v>
      </c>
      <c r="AZ44" s="87" t="s">
        <v>503</v>
      </c>
      <c r="BA44" s="87" t="s">
        <v>512</v>
      </c>
      <c r="BB44" s="90" t="s">
        <v>514</v>
      </c>
      <c r="BC44">
        <v>4</v>
      </c>
      <c r="BD44" s="86" t="str">
        <f>REPLACE(INDEX(GroupVertices[Group],MATCH(Edges25[[#This Row],[Vertex 1]],GroupVertices[Vertex],0)),1,1,"")</f>
        <v>1</v>
      </c>
      <c r="BE44" s="86" t="str">
        <f>REPLACE(INDEX(GroupVertices[Group],MATCH(Edges25[[#This Row],[Vertex 2]],GroupVertices[Vertex],0)),1,1,"")</f>
        <v>1</v>
      </c>
      <c r="BF44" s="51">
        <v>3</v>
      </c>
      <c r="BG44" s="52">
        <v>7.142857142857143</v>
      </c>
      <c r="BH44" s="51">
        <v>1</v>
      </c>
      <c r="BI44" s="52">
        <v>2.380952380952381</v>
      </c>
      <c r="BJ44" s="51">
        <v>0</v>
      </c>
      <c r="BK44" s="52">
        <v>0</v>
      </c>
      <c r="BL44" s="51">
        <v>38</v>
      </c>
      <c r="BM44" s="52">
        <v>90.47619047619048</v>
      </c>
      <c r="BN44" s="51">
        <v>42</v>
      </c>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allowBlank="1" showInputMessage="1" showErrorMessage="1" promptTitle="Vertex 2 Name" prompt="Enter the name of the edge's second vertex." sqref="B3:B44"/>
    <dataValidation allowBlank="1" showInputMessage="1" showErrorMessage="1" promptTitle="Vertex 1 Name" prompt="Enter the name of the edge's first vertex." sqref="A3:A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Color" prompt="To select an optional edge color, right-click and select Select Color on the right-click menu." sqref="C3:C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ErrorMessage="1" sqref="N2:N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s>
  <hyperlinks>
    <hyperlink ref="R6" r:id="rId1" display="https://twitter.com/yata_ger/status/1193655856178577411"/>
    <hyperlink ref="R41" r:id="rId2" display="https://twitter.com/jensstoltenberg/status/1192042554977599488"/>
    <hyperlink ref="R42" r:id="rId3" display="https://twitter.com/nato/status/1192359568690561024"/>
    <hyperlink ref="U8" r:id="rId4" display="https://pbs.twimg.com/media/EJFFwQbX0AAgsoL.jpg"/>
    <hyperlink ref="U9" r:id="rId5" display="https://pbs.twimg.com/media/EJAyPJ5X0AE3RXo.jpg"/>
    <hyperlink ref="U10" r:id="rId6" display="https://pbs.twimg.com/media/EJFHAwBWwAAnTqx.jpg"/>
    <hyperlink ref="U11" r:id="rId7" display="https://pbs.twimg.com/media/EJFI4mjX0AETMRo.jpg"/>
    <hyperlink ref="U14" r:id="rId8" display="https://pbs.twimg.com/media/EJB0lmhWoAAoE0p.jpg"/>
    <hyperlink ref="U17" r:id="rId9" display="https://pbs.twimg.com/media/EJFC9uRX0AAcDoF.jpg"/>
    <hyperlink ref="U18" r:id="rId10" display="https://pbs.twimg.com/media/EJFC9uRX0AAcDoF.jpg"/>
    <hyperlink ref="U27" r:id="rId11" display="https://pbs.twimg.com/media/EJAAIxlXkAAmNda.jpg"/>
    <hyperlink ref="U32" r:id="rId12" display="https://pbs.twimg.com/media/EI7Rn_iX0AQJaX3.jpg"/>
    <hyperlink ref="U36" r:id="rId13" display="https://pbs.twimg.com/media/EJFO2lfX0AANKEf.jpg"/>
    <hyperlink ref="U37" r:id="rId14" display="https://pbs.twimg.com/media/EJFOH8wWwAAYhUV.jpg"/>
    <hyperlink ref="U39" r:id="rId15" display="https://pbs.twimg.com/media/EJFSiPxX0AEQIOO.jpg"/>
    <hyperlink ref="U43" r:id="rId16" display="https://pbs.twimg.com/media/EJBTXShX0AAW1RW.jpg"/>
    <hyperlink ref="U44" r:id="rId17" display="https://pbs.twimg.com/media/EJB3VxZX0AAkHUw.jpg"/>
    <hyperlink ref="V3" r:id="rId18" display="http://pbs.twimg.com/profile_images/753514780527177728/v_zXa-bW_normal.jpg"/>
    <hyperlink ref="V4" r:id="rId19" display="http://pbs.twimg.com/profile_images/951863249867296774/mufrq7n8_normal.jpg"/>
    <hyperlink ref="V5" r:id="rId20" display="http://pbs.twimg.com/profile_images/1072605556328857607/I4VnthH5_normal.jpg"/>
    <hyperlink ref="V6" r:id="rId21" display="http://pbs.twimg.com/profile_images/1189493469921845249/xo21NYE0_normal.jpg"/>
    <hyperlink ref="V7" r:id="rId22" display="http://pbs.twimg.com/profile_images/1091050574018215936/19FyfSFl_normal.jpg"/>
    <hyperlink ref="V8" r:id="rId23" display="https://pbs.twimg.com/media/EJFFwQbX0AAgsoL.jpg"/>
    <hyperlink ref="V9" r:id="rId24" display="https://pbs.twimg.com/media/EJAyPJ5X0AE3RXo.jpg"/>
    <hyperlink ref="V10" r:id="rId25" display="https://pbs.twimg.com/media/EJFHAwBWwAAnTqx.jpg"/>
    <hyperlink ref="V11" r:id="rId26" display="https://pbs.twimg.com/media/EJFI4mjX0AETMRo.jpg"/>
    <hyperlink ref="V12" r:id="rId27" display="http://pbs.twimg.com/profile_images/1118817453956575232/cH1NaeWI_normal.jpg"/>
    <hyperlink ref="V13" r:id="rId28" display="http://pbs.twimg.com/profile_images/953624110218776577/evXdmHOZ_normal.jpg"/>
    <hyperlink ref="V14" r:id="rId29" display="https://pbs.twimg.com/media/EJB0lmhWoAAoE0p.jpg"/>
    <hyperlink ref="V15" r:id="rId30" display="http://pbs.twimg.com/profile_images/1158424628966154240/vI5WPCRk_normal.jpg"/>
    <hyperlink ref="V16" r:id="rId31" display="http://pbs.twimg.com/profile_images/1345311313/15792963_normal.jpg"/>
    <hyperlink ref="V17" r:id="rId32" display="https://pbs.twimg.com/media/EJFC9uRX0AAcDoF.jpg"/>
    <hyperlink ref="V18" r:id="rId33" display="https://pbs.twimg.com/media/EJFC9uRX0AAcDoF.jpg"/>
    <hyperlink ref="V19" r:id="rId34" display="http://pbs.twimg.com/profile_images/843119065719869440/SBYhbV5j_normal.jpg"/>
    <hyperlink ref="V20" r:id="rId35" display="http://pbs.twimg.com/profile_images/843119065719869440/SBYhbV5j_normal.jpg"/>
    <hyperlink ref="V21" r:id="rId36" display="http://pbs.twimg.com/profile_images/832195157772611584/cRocADew_normal.jpg"/>
    <hyperlink ref="V22" r:id="rId37" display="http://pbs.twimg.com/profile_images/1177563617316806656/5R9_69FW_normal.jpg"/>
    <hyperlink ref="V23" r:id="rId38" display="http://pbs.twimg.com/profile_images/1345311313/15792963_normal.jpg"/>
    <hyperlink ref="V24" r:id="rId39" display="http://pbs.twimg.com/profile_images/1177563617316806656/5R9_69FW_normal.jpg"/>
    <hyperlink ref="V25" r:id="rId40" display="http://pbs.twimg.com/profile_images/1177563617316806656/5R9_69FW_normal.jpg"/>
    <hyperlink ref="V26" r:id="rId41" display="http://pbs.twimg.com/profile_images/1177563617316806656/5R9_69FW_normal.jpg"/>
    <hyperlink ref="V27" r:id="rId42" display="https://pbs.twimg.com/media/EJAAIxlXkAAmNda.jpg"/>
    <hyperlink ref="V28" r:id="rId43" display="http://pbs.twimg.com/profile_images/1139840983166791682/ZdgLrbCx_normal.jpg"/>
    <hyperlink ref="V29" r:id="rId44" display="http://pbs.twimg.com/profile_images/627792466016608256/EKxFcb0o_normal.jpg"/>
    <hyperlink ref="V30" r:id="rId45" display="http://pbs.twimg.com/profile_images/763342089061076992/YuqU_-On_normal.jpg"/>
    <hyperlink ref="V31" r:id="rId46" display="http://pbs.twimg.com/profile_images/627792466016608256/EKxFcb0o_normal.jpg"/>
    <hyperlink ref="V32" r:id="rId47" display="https://pbs.twimg.com/media/EI7Rn_iX0AQJaX3.jpg"/>
    <hyperlink ref="V33" r:id="rId48" display="http://pbs.twimg.com/profile_images/627792466016608256/EKxFcb0o_normal.jpg"/>
    <hyperlink ref="V34" r:id="rId49" display="http://pbs.twimg.com/profile_images/627792466016608256/EKxFcb0o_normal.jpg"/>
    <hyperlink ref="V35" r:id="rId50" display="http://pbs.twimg.com/profile_images/627792466016608256/EKxFcb0o_normal.jpg"/>
    <hyperlink ref="V36" r:id="rId51" display="https://pbs.twimg.com/media/EJFO2lfX0AANKEf.jpg"/>
    <hyperlink ref="V37" r:id="rId52" display="https://pbs.twimg.com/media/EJFOH8wWwAAYhUV.jpg"/>
    <hyperlink ref="V38" r:id="rId53" display="http://pbs.twimg.com/profile_images/801819761797722113/q9g2E4pP_normal.jpg"/>
    <hyperlink ref="V39" r:id="rId54" display="https://pbs.twimg.com/media/EJFSiPxX0AEQIOO.jpg"/>
    <hyperlink ref="V40" r:id="rId55" display="http://pbs.twimg.com/profile_images/763342089061076992/YuqU_-On_normal.jpg"/>
    <hyperlink ref="V41" r:id="rId56" display="http://pbs.twimg.com/profile_images/763342089061076992/YuqU_-On_normal.jpg"/>
    <hyperlink ref="V42" r:id="rId57" display="http://pbs.twimg.com/profile_images/763342089061076992/YuqU_-On_normal.jpg"/>
    <hyperlink ref="V43" r:id="rId58" display="https://pbs.twimg.com/media/EJBTXShX0AAW1RW.jpg"/>
    <hyperlink ref="V44" r:id="rId59" display="https://pbs.twimg.com/media/EJB3VxZX0AAkHUw.jpg"/>
    <hyperlink ref="Z3" r:id="rId60" display="https://twitter.com/sageintl66/status/1192264673300643840"/>
    <hyperlink ref="Z4" r:id="rId61" display="https://twitter.com/ata_brussels/status/1193668627851030529"/>
    <hyperlink ref="Z5" r:id="rId62" display="https://twitter.com/atlforum/status/1193800507661463552"/>
    <hyperlink ref="Z6" r:id="rId63" display="https://twitter.com/ukingermany/status/1193802166709948418"/>
    <hyperlink ref="Z7" r:id="rId64" display="https://twitter.com/hjgiessmann/status/1193809564262715392"/>
    <hyperlink ref="Z8" r:id="rId65" display="https://twitter.com/borisnannt/status/1193812081792954368"/>
    <hyperlink ref="Z9" r:id="rId66" display="https://twitter.com/kazulenas_tomas/status/1193509145611296769"/>
    <hyperlink ref="Z10" r:id="rId67" display="https://twitter.com/kazulenas_tomas/status/1193813463396687872"/>
    <hyperlink ref="Z11" r:id="rId68" display="https://twitter.com/friederikedeli1/status/1193815530299375616"/>
    <hyperlink ref="Z12" r:id="rId69" display="https://twitter.com/catmneves/status/1193817872931459073"/>
    <hyperlink ref="Z13" r:id="rId70" display="https://twitter.com/pair_zu/status/1193586009059016704"/>
    <hyperlink ref="Z14" r:id="rId71" display="https://twitter.com/baks_sprecher/status/1193582099011379201"/>
    <hyperlink ref="Z15" r:id="rId72" display="https://twitter.com/schneiderkarwhv/status/1193825792435916802"/>
    <hyperlink ref="Z16" r:id="rId73" display="https://twitter.com/donatariedel/status/1193827071178530816"/>
    <hyperlink ref="Z17" r:id="rId74" display="https://twitter.com/marceldirsus/status/1193809013890277378"/>
    <hyperlink ref="Z18" r:id="rId75" display="https://twitter.com/krue_martin/status/1193827298987925504"/>
    <hyperlink ref="Z19" r:id="rId76" display="https://twitter.com/rkiesewetter/status/1193815680522604544"/>
    <hyperlink ref="Z20" r:id="rId77" display="https://twitter.com/rkiesewetter/status/1193827710042279936"/>
    <hyperlink ref="Z21" r:id="rId78" display="https://twitter.com/ischinger/status/1193815051209256961"/>
    <hyperlink ref="Z22" r:id="rId79" display="https://twitter.com/chicadeldosel/status/1193817239260151809"/>
    <hyperlink ref="Z23" r:id="rId80" display="https://twitter.com/donatariedel/status/1193825448423313410"/>
    <hyperlink ref="Z24" r:id="rId81" display="https://twitter.com/chicadeldosel/status/1193826228215721984"/>
    <hyperlink ref="Z25" r:id="rId82" display="https://twitter.com/chicadeldosel/status/1193822129059500032"/>
    <hyperlink ref="Z26" r:id="rId83" display="https://twitter.com/chicadeldosel/status/1193827895854215174"/>
    <hyperlink ref="Z27" r:id="rId84" display="https://twitter.com/veronikafucela/status/1193454057568034816"/>
    <hyperlink ref="Z28" r:id="rId85" display="https://twitter.com/tabwilke/status/1193467300952891393"/>
    <hyperlink ref="Z29" r:id="rId86" display="https://twitter.com/alex_schroeder/status/1193468039943065600"/>
    <hyperlink ref="Z30" r:id="rId87" display="https://twitter.com/yata_ger/status/1193454160907251713"/>
    <hyperlink ref="Z31" r:id="rId88" display="https://twitter.com/alex_schroeder/status/1192367799357841408"/>
    <hyperlink ref="Z32" r:id="rId89" display="https://twitter.com/alex_schroeder/status/1193121444684808195"/>
    <hyperlink ref="Z33" r:id="rId90" display="https://twitter.com/alex_schroeder/status/1193471330320048128"/>
    <hyperlink ref="Z34" r:id="rId91" display="https://twitter.com/alex_schroeder/status/1193552754800832514"/>
    <hyperlink ref="Z35" r:id="rId92" display="https://twitter.com/alex_schroeder/status/1193595769758142467"/>
    <hyperlink ref="Z36" r:id="rId93" display="https://twitter.com/yata_ger/status/1193822104493445120"/>
    <hyperlink ref="Z37" r:id="rId94" display="https://twitter.com/dagatagermany/status/1193821282791505920"/>
    <hyperlink ref="Z38" r:id="rId95" display="https://twitter.com/baks_sprecher/status/1193824049228656640"/>
    <hyperlink ref="Z39" r:id="rId96" display="https://twitter.com/jana_puglierin/status/1193826142857441280"/>
    <hyperlink ref="Z40" r:id="rId97" display="https://twitter.com/yata_ger/status/1193828141162278913"/>
    <hyperlink ref="Z41" r:id="rId98" display="https://twitter.com/yata_ger/status/1192182233437736961"/>
    <hyperlink ref="Z42" r:id="rId99" display="https://twitter.com/yata_ger/status/1193464457986543617"/>
    <hyperlink ref="Z43" r:id="rId100" display="https://twitter.com/yata_ger/status/1193545707308879873"/>
    <hyperlink ref="Z44" r:id="rId101" display="https://twitter.com/yata_ger/status/1193585155329396737"/>
    <hyperlink ref="BB27" r:id="rId102" display="https://api.twitter.com/1.1/geo/id/07d9f74411081001.json"/>
    <hyperlink ref="BB32" r:id="rId103" display="https://api.twitter.com/1.1/geo/id/07d9ec7c53888003.json"/>
    <hyperlink ref="BB36" r:id="rId104" display="https://api.twitter.com/1.1/geo/id/0fbeaf095854f000.json"/>
    <hyperlink ref="BB41" r:id="rId105" display="https://api.twitter.com/1.1/geo/id/3078869807f9dd36.json"/>
    <hyperlink ref="BB42" r:id="rId106" display="https://api.twitter.com/1.1/geo/id/3078869807f9dd36.json"/>
    <hyperlink ref="BB43" r:id="rId107" display="https://api.twitter.com/1.1/geo/id/07d9f74411081001.json"/>
    <hyperlink ref="BB44" r:id="rId108" display="https://api.twitter.com/1.1/geo/id/07d9f74411081001.json"/>
  </hyperlinks>
  <printOptions/>
  <pageMargins left="0.7" right="0.7" top="0.75" bottom="0.75" header="0.3" footer="0.3"/>
  <pageSetup horizontalDpi="600" verticalDpi="600" orientation="portrait" r:id="rId112"/>
  <legacyDrawing r:id="rId110"/>
  <tableParts>
    <tablePart r:id="rId11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4042F-390A-46B0-8B7C-2D6960346C19}">
  <dimension ref="A1:R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1035</v>
      </c>
      <c r="B1" s="13" t="s">
        <v>1036</v>
      </c>
      <c r="C1" s="13" t="s">
        <v>1037</v>
      </c>
      <c r="D1" s="13" t="s">
        <v>1039</v>
      </c>
      <c r="E1" s="86" t="s">
        <v>1038</v>
      </c>
      <c r="F1" s="86" t="s">
        <v>1041</v>
      </c>
      <c r="G1" s="86" t="s">
        <v>1040</v>
      </c>
      <c r="H1" s="86" t="s">
        <v>1043</v>
      </c>
      <c r="I1" s="86" t="s">
        <v>1042</v>
      </c>
      <c r="J1" s="86" t="s">
        <v>1045</v>
      </c>
      <c r="K1" s="86" t="s">
        <v>1044</v>
      </c>
      <c r="L1" s="86" t="s">
        <v>1047</v>
      </c>
      <c r="M1" s="86" t="s">
        <v>1046</v>
      </c>
      <c r="N1" s="86" t="s">
        <v>1049</v>
      </c>
      <c r="O1" s="86" t="s">
        <v>1048</v>
      </c>
      <c r="P1" s="86" t="s">
        <v>1051</v>
      </c>
      <c r="Q1" s="86" t="s">
        <v>1050</v>
      </c>
      <c r="R1" s="86" t="s">
        <v>1052</v>
      </c>
    </row>
    <row r="2" spans="1:18" ht="15">
      <c r="A2" s="91" t="s">
        <v>308</v>
      </c>
      <c r="B2" s="86">
        <v>1</v>
      </c>
      <c r="C2" s="91" t="s">
        <v>309</v>
      </c>
      <c r="D2" s="86">
        <v>1</v>
      </c>
      <c r="E2" s="86"/>
      <c r="F2" s="86"/>
      <c r="G2" s="86"/>
      <c r="H2" s="86"/>
      <c r="I2" s="86"/>
      <c r="J2" s="86"/>
      <c r="K2" s="86"/>
      <c r="L2" s="86"/>
      <c r="M2" s="86"/>
      <c r="N2" s="86"/>
      <c r="O2" s="86"/>
      <c r="P2" s="86"/>
      <c r="Q2" s="86"/>
      <c r="R2" s="86"/>
    </row>
    <row r="3" spans="1:18" ht="15">
      <c r="A3" s="91" t="s">
        <v>310</v>
      </c>
      <c r="B3" s="86">
        <v>1</v>
      </c>
      <c r="C3" s="91" t="s">
        <v>310</v>
      </c>
      <c r="D3" s="86">
        <v>1</v>
      </c>
      <c r="E3" s="86"/>
      <c r="F3" s="86"/>
      <c r="G3" s="86"/>
      <c r="H3" s="86"/>
      <c r="I3" s="86"/>
      <c r="J3" s="86"/>
      <c r="K3" s="86"/>
      <c r="L3" s="86"/>
      <c r="M3" s="86"/>
      <c r="N3" s="86"/>
      <c r="O3" s="86"/>
      <c r="P3" s="86"/>
      <c r="Q3" s="86"/>
      <c r="R3" s="86"/>
    </row>
    <row r="4" spans="1:18" ht="15">
      <c r="A4" s="91" t="s">
        <v>309</v>
      </c>
      <c r="B4" s="86">
        <v>1</v>
      </c>
      <c r="C4" s="91" t="s">
        <v>308</v>
      </c>
      <c r="D4" s="86">
        <v>1</v>
      </c>
      <c r="E4" s="86"/>
      <c r="F4" s="86"/>
      <c r="G4" s="86"/>
      <c r="H4" s="86"/>
      <c r="I4" s="86"/>
      <c r="J4" s="86"/>
      <c r="K4" s="86"/>
      <c r="L4" s="86"/>
      <c r="M4" s="86"/>
      <c r="N4" s="86"/>
      <c r="O4" s="86"/>
      <c r="P4" s="86"/>
      <c r="Q4" s="86"/>
      <c r="R4" s="86"/>
    </row>
    <row r="7" spans="1:18" ht="15" customHeight="1">
      <c r="A7" s="13" t="s">
        <v>1055</v>
      </c>
      <c r="B7" s="13" t="s">
        <v>1036</v>
      </c>
      <c r="C7" s="13" t="s">
        <v>1056</v>
      </c>
      <c r="D7" s="13" t="s">
        <v>1039</v>
      </c>
      <c r="E7" s="86" t="s">
        <v>1057</v>
      </c>
      <c r="F7" s="86" t="s">
        <v>1041</v>
      </c>
      <c r="G7" s="86" t="s">
        <v>1058</v>
      </c>
      <c r="H7" s="86" t="s">
        <v>1043</v>
      </c>
      <c r="I7" s="86" t="s">
        <v>1059</v>
      </c>
      <c r="J7" s="86" t="s">
        <v>1045</v>
      </c>
      <c r="K7" s="86" t="s">
        <v>1060</v>
      </c>
      <c r="L7" s="86" t="s">
        <v>1047</v>
      </c>
      <c r="M7" s="86" t="s">
        <v>1061</v>
      </c>
      <c r="N7" s="86" t="s">
        <v>1049</v>
      </c>
      <c r="O7" s="86" t="s">
        <v>1062</v>
      </c>
      <c r="P7" s="86" t="s">
        <v>1051</v>
      </c>
      <c r="Q7" s="86" t="s">
        <v>1063</v>
      </c>
      <c r="R7" s="86" t="s">
        <v>1052</v>
      </c>
    </row>
    <row r="8" spans="1:18" ht="15">
      <c r="A8" s="86" t="s">
        <v>311</v>
      </c>
      <c r="B8" s="86">
        <v>3</v>
      </c>
      <c r="C8" s="86" t="s">
        <v>311</v>
      </c>
      <c r="D8" s="86">
        <v>3</v>
      </c>
      <c r="E8" s="86"/>
      <c r="F8" s="86"/>
      <c r="G8" s="86"/>
      <c r="H8" s="86"/>
      <c r="I8" s="86"/>
      <c r="J8" s="86"/>
      <c r="K8" s="86"/>
      <c r="L8" s="86"/>
      <c r="M8" s="86"/>
      <c r="N8" s="86"/>
      <c r="O8" s="86"/>
      <c r="P8" s="86"/>
      <c r="Q8" s="86"/>
      <c r="R8" s="86"/>
    </row>
    <row r="11" spans="1:18" ht="15" customHeight="1">
      <c r="A11" s="13" t="s">
        <v>1065</v>
      </c>
      <c r="B11" s="13" t="s">
        <v>1036</v>
      </c>
      <c r="C11" s="13" t="s">
        <v>1074</v>
      </c>
      <c r="D11" s="13" t="s">
        <v>1039</v>
      </c>
      <c r="E11" s="13" t="s">
        <v>1077</v>
      </c>
      <c r="F11" s="13" t="s">
        <v>1041</v>
      </c>
      <c r="G11" s="13" t="s">
        <v>1078</v>
      </c>
      <c r="H11" s="13" t="s">
        <v>1043</v>
      </c>
      <c r="I11" s="13" t="s">
        <v>1079</v>
      </c>
      <c r="J11" s="13" t="s">
        <v>1045</v>
      </c>
      <c r="K11" s="13" t="s">
        <v>1081</v>
      </c>
      <c r="L11" s="13" t="s">
        <v>1047</v>
      </c>
      <c r="M11" s="13" t="s">
        <v>1086</v>
      </c>
      <c r="N11" s="13" t="s">
        <v>1049</v>
      </c>
      <c r="O11" s="13" t="s">
        <v>1087</v>
      </c>
      <c r="P11" s="13" t="s">
        <v>1051</v>
      </c>
      <c r="Q11" s="13" t="s">
        <v>1090</v>
      </c>
      <c r="R11" s="13" t="s">
        <v>1052</v>
      </c>
    </row>
    <row r="12" spans="1:18" ht="15">
      <c r="A12" s="86" t="s">
        <v>314</v>
      </c>
      <c r="B12" s="86">
        <v>34</v>
      </c>
      <c r="C12" s="86" t="s">
        <v>314</v>
      </c>
      <c r="D12" s="86">
        <v>14</v>
      </c>
      <c r="E12" s="86" t="s">
        <v>1068</v>
      </c>
      <c r="F12" s="86">
        <v>4</v>
      </c>
      <c r="G12" s="86" t="s">
        <v>314</v>
      </c>
      <c r="H12" s="86">
        <v>8</v>
      </c>
      <c r="I12" s="86" t="s">
        <v>314</v>
      </c>
      <c r="J12" s="86">
        <v>3</v>
      </c>
      <c r="K12" s="86" t="s">
        <v>314</v>
      </c>
      <c r="L12" s="86">
        <v>2</v>
      </c>
      <c r="M12" s="86" t="s">
        <v>314</v>
      </c>
      <c r="N12" s="86">
        <v>2</v>
      </c>
      <c r="O12" s="86" t="s">
        <v>314</v>
      </c>
      <c r="P12" s="86">
        <v>1</v>
      </c>
      <c r="Q12" s="86" t="s">
        <v>314</v>
      </c>
      <c r="R12" s="86">
        <v>1</v>
      </c>
    </row>
    <row r="13" spans="1:18" ht="15">
      <c r="A13" s="86" t="s">
        <v>283</v>
      </c>
      <c r="B13" s="86">
        <v>12</v>
      </c>
      <c r="C13" s="86" t="s">
        <v>1066</v>
      </c>
      <c r="D13" s="86">
        <v>7</v>
      </c>
      <c r="E13" s="86" t="s">
        <v>1066</v>
      </c>
      <c r="F13" s="86">
        <v>4</v>
      </c>
      <c r="G13" s="86" t="s">
        <v>283</v>
      </c>
      <c r="H13" s="86">
        <v>2</v>
      </c>
      <c r="I13" s="86" t="s">
        <v>1080</v>
      </c>
      <c r="J13" s="86">
        <v>2</v>
      </c>
      <c r="K13" s="86" t="s">
        <v>1071</v>
      </c>
      <c r="L13" s="86">
        <v>2</v>
      </c>
      <c r="M13" s="86"/>
      <c r="N13" s="86"/>
      <c r="O13" s="86" t="s">
        <v>1067</v>
      </c>
      <c r="P13" s="86">
        <v>1</v>
      </c>
      <c r="Q13" s="86"/>
      <c r="R13" s="86"/>
    </row>
    <row r="14" spans="1:18" ht="15">
      <c r="A14" s="86" t="s">
        <v>1066</v>
      </c>
      <c r="B14" s="86">
        <v>11</v>
      </c>
      <c r="C14" s="86" t="s">
        <v>1067</v>
      </c>
      <c r="D14" s="86">
        <v>6</v>
      </c>
      <c r="E14" s="86" t="s">
        <v>283</v>
      </c>
      <c r="F14" s="86">
        <v>3</v>
      </c>
      <c r="G14" s="86" t="s">
        <v>1071</v>
      </c>
      <c r="H14" s="86">
        <v>1</v>
      </c>
      <c r="I14" s="86"/>
      <c r="J14" s="86"/>
      <c r="K14" s="86" t="s">
        <v>1082</v>
      </c>
      <c r="L14" s="86">
        <v>2</v>
      </c>
      <c r="M14" s="86"/>
      <c r="N14" s="86"/>
      <c r="O14" s="86" t="s">
        <v>283</v>
      </c>
      <c r="P14" s="86">
        <v>1</v>
      </c>
      <c r="Q14" s="86"/>
      <c r="R14" s="86"/>
    </row>
    <row r="15" spans="1:18" ht="15">
      <c r="A15" s="86" t="s">
        <v>1067</v>
      </c>
      <c r="B15" s="86">
        <v>10</v>
      </c>
      <c r="C15" s="86" t="s">
        <v>283</v>
      </c>
      <c r="D15" s="86">
        <v>5</v>
      </c>
      <c r="E15" s="86" t="s">
        <v>1067</v>
      </c>
      <c r="F15" s="86">
        <v>3</v>
      </c>
      <c r="G15" s="86"/>
      <c r="H15" s="86"/>
      <c r="I15" s="86"/>
      <c r="J15" s="86"/>
      <c r="K15" s="86" t="s">
        <v>1083</v>
      </c>
      <c r="L15" s="86">
        <v>2</v>
      </c>
      <c r="M15" s="86"/>
      <c r="N15" s="86"/>
      <c r="O15" s="86" t="s">
        <v>1088</v>
      </c>
      <c r="P15" s="86">
        <v>1</v>
      </c>
      <c r="Q15" s="86"/>
      <c r="R15" s="86"/>
    </row>
    <row r="16" spans="1:18" ht="15">
      <c r="A16" s="86" t="s">
        <v>1068</v>
      </c>
      <c r="B16" s="86">
        <v>5</v>
      </c>
      <c r="C16" s="86" t="s">
        <v>1069</v>
      </c>
      <c r="D16" s="86">
        <v>3</v>
      </c>
      <c r="E16" s="86" t="s">
        <v>314</v>
      </c>
      <c r="F16" s="86">
        <v>3</v>
      </c>
      <c r="G16" s="86"/>
      <c r="H16" s="86"/>
      <c r="I16" s="86"/>
      <c r="J16" s="86"/>
      <c r="K16" s="86" t="s">
        <v>283</v>
      </c>
      <c r="L16" s="86">
        <v>1</v>
      </c>
      <c r="M16" s="86"/>
      <c r="N16" s="86"/>
      <c r="O16" s="86" t="s">
        <v>1089</v>
      </c>
      <c r="P16" s="86">
        <v>1</v>
      </c>
      <c r="Q16" s="86"/>
      <c r="R16" s="86"/>
    </row>
    <row r="17" spans="1:18" ht="15">
      <c r="A17" s="86" t="s">
        <v>1069</v>
      </c>
      <c r="B17" s="86">
        <v>4</v>
      </c>
      <c r="C17" s="86" t="s">
        <v>1072</v>
      </c>
      <c r="D17" s="86">
        <v>2</v>
      </c>
      <c r="E17" s="86" t="s">
        <v>1069</v>
      </c>
      <c r="F17" s="86">
        <v>1</v>
      </c>
      <c r="G17" s="86"/>
      <c r="H17" s="86"/>
      <c r="I17" s="86"/>
      <c r="J17" s="86"/>
      <c r="K17" s="86" t="s">
        <v>1084</v>
      </c>
      <c r="L17" s="86">
        <v>1</v>
      </c>
      <c r="M17" s="86"/>
      <c r="N17" s="86"/>
      <c r="O17" s="86"/>
      <c r="P17" s="86"/>
      <c r="Q17" s="86"/>
      <c r="R17" s="86"/>
    </row>
    <row r="18" spans="1:18" ht="15">
      <c r="A18" s="86" t="s">
        <v>1070</v>
      </c>
      <c r="B18" s="86">
        <v>3</v>
      </c>
      <c r="C18" s="86" t="s">
        <v>1070</v>
      </c>
      <c r="D18" s="86">
        <v>2</v>
      </c>
      <c r="E18" s="86" t="s">
        <v>1070</v>
      </c>
      <c r="F18" s="86">
        <v>1</v>
      </c>
      <c r="G18" s="86"/>
      <c r="H18" s="86"/>
      <c r="I18" s="86"/>
      <c r="J18" s="86"/>
      <c r="K18" s="86" t="s">
        <v>1085</v>
      </c>
      <c r="L18" s="86">
        <v>1</v>
      </c>
      <c r="M18" s="86"/>
      <c r="N18" s="86"/>
      <c r="O18" s="86"/>
      <c r="P18" s="86"/>
      <c r="Q18" s="86"/>
      <c r="R18" s="86"/>
    </row>
    <row r="19" spans="1:18" ht="15">
      <c r="A19" s="86" t="s">
        <v>1071</v>
      </c>
      <c r="B19" s="86">
        <v>3</v>
      </c>
      <c r="C19" s="86" t="s">
        <v>1073</v>
      </c>
      <c r="D19" s="86">
        <v>1</v>
      </c>
      <c r="E19" s="86" t="s">
        <v>1073</v>
      </c>
      <c r="F19" s="86">
        <v>1</v>
      </c>
      <c r="G19" s="86"/>
      <c r="H19" s="86"/>
      <c r="I19" s="86"/>
      <c r="J19" s="86"/>
      <c r="K19" s="86"/>
      <c r="L19" s="86"/>
      <c r="M19" s="86"/>
      <c r="N19" s="86"/>
      <c r="O19" s="86"/>
      <c r="P19" s="86"/>
      <c r="Q19" s="86"/>
      <c r="R19" s="86"/>
    </row>
    <row r="20" spans="1:18" ht="15">
      <c r="A20" s="86" t="s">
        <v>1072</v>
      </c>
      <c r="B20" s="86">
        <v>2</v>
      </c>
      <c r="C20" s="86" t="s">
        <v>1075</v>
      </c>
      <c r="D20" s="86">
        <v>1</v>
      </c>
      <c r="E20" s="86" t="s">
        <v>1075</v>
      </c>
      <c r="F20" s="86">
        <v>1</v>
      </c>
      <c r="G20" s="86"/>
      <c r="H20" s="86"/>
      <c r="I20" s="86"/>
      <c r="J20" s="86"/>
      <c r="K20" s="86"/>
      <c r="L20" s="86"/>
      <c r="M20" s="86"/>
      <c r="N20" s="86"/>
      <c r="O20" s="86"/>
      <c r="P20" s="86"/>
      <c r="Q20" s="86"/>
      <c r="R20" s="86"/>
    </row>
    <row r="21" spans="1:18" ht="15">
      <c r="A21" s="86" t="s">
        <v>1073</v>
      </c>
      <c r="B21" s="86">
        <v>2</v>
      </c>
      <c r="C21" s="86" t="s">
        <v>1076</v>
      </c>
      <c r="D21" s="86">
        <v>1</v>
      </c>
      <c r="E21" s="86" t="s">
        <v>1076</v>
      </c>
      <c r="F21" s="86">
        <v>1</v>
      </c>
      <c r="G21" s="86"/>
      <c r="H21" s="86"/>
      <c r="I21" s="86"/>
      <c r="J21" s="86"/>
      <c r="K21" s="86"/>
      <c r="L21" s="86"/>
      <c r="M21" s="86"/>
      <c r="N21" s="86"/>
      <c r="O21" s="86"/>
      <c r="P21" s="86"/>
      <c r="Q21" s="86"/>
      <c r="R21" s="86"/>
    </row>
    <row r="24" spans="1:18" ht="15" customHeight="1">
      <c r="A24" s="13" t="s">
        <v>1096</v>
      </c>
      <c r="B24" s="13" t="s">
        <v>1036</v>
      </c>
      <c r="C24" s="13" t="s">
        <v>1097</v>
      </c>
      <c r="D24" s="13" t="s">
        <v>1039</v>
      </c>
      <c r="E24" s="13" t="s">
        <v>1098</v>
      </c>
      <c r="F24" s="13" t="s">
        <v>1041</v>
      </c>
      <c r="G24" s="13" t="s">
        <v>1099</v>
      </c>
      <c r="H24" s="13" t="s">
        <v>1043</v>
      </c>
      <c r="I24" s="13" t="s">
        <v>1100</v>
      </c>
      <c r="J24" s="13" t="s">
        <v>1045</v>
      </c>
      <c r="K24" s="13" t="s">
        <v>1101</v>
      </c>
      <c r="L24" s="13" t="s">
        <v>1047</v>
      </c>
      <c r="M24" s="13" t="s">
        <v>1102</v>
      </c>
      <c r="N24" s="13" t="s">
        <v>1049</v>
      </c>
      <c r="O24" s="86" t="s">
        <v>1103</v>
      </c>
      <c r="P24" s="86" t="s">
        <v>1051</v>
      </c>
      <c r="Q24" s="13" t="s">
        <v>1104</v>
      </c>
      <c r="R24" s="13" t="s">
        <v>1052</v>
      </c>
    </row>
    <row r="25" spans="1:18" ht="15">
      <c r="A25" s="94" t="s">
        <v>797</v>
      </c>
      <c r="B25" s="94">
        <v>38</v>
      </c>
      <c r="C25" s="94" t="s">
        <v>802</v>
      </c>
      <c r="D25" s="94">
        <v>17</v>
      </c>
      <c r="E25" s="94" t="s">
        <v>802</v>
      </c>
      <c r="F25" s="94">
        <v>8</v>
      </c>
      <c r="G25" s="94" t="s">
        <v>802</v>
      </c>
      <c r="H25" s="94">
        <v>8</v>
      </c>
      <c r="I25" s="94" t="s">
        <v>802</v>
      </c>
      <c r="J25" s="94">
        <v>3</v>
      </c>
      <c r="K25" s="94" t="s">
        <v>802</v>
      </c>
      <c r="L25" s="94">
        <v>2</v>
      </c>
      <c r="M25" s="94" t="s">
        <v>952</v>
      </c>
      <c r="N25" s="94">
        <v>2</v>
      </c>
      <c r="O25" s="94"/>
      <c r="P25" s="94"/>
      <c r="Q25" s="94" t="s">
        <v>826</v>
      </c>
      <c r="R25" s="94">
        <v>2</v>
      </c>
    </row>
    <row r="26" spans="1:18" ht="15">
      <c r="A26" s="94" t="s">
        <v>798</v>
      </c>
      <c r="B26" s="94">
        <v>21</v>
      </c>
      <c r="C26" s="94" t="s">
        <v>283</v>
      </c>
      <c r="D26" s="94">
        <v>14</v>
      </c>
      <c r="E26" s="94" t="s">
        <v>803</v>
      </c>
      <c r="F26" s="94">
        <v>8</v>
      </c>
      <c r="G26" s="94" t="s">
        <v>811</v>
      </c>
      <c r="H26" s="94">
        <v>6</v>
      </c>
      <c r="I26" s="94" t="s">
        <v>829</v>
      </c>
      <c r="J26" s="94">
        <v>3</v>
      </c>
      <c r="K26" s="94" t="s">
        <v>875</v>
      </c>
      <c r="L26" s="94">
        <v>2</v>
      </c>
      <c r="M26" s="94" t="s">
        <v>953</v>
      </c>
      <c r="N26" s="94">
        <v>2</v>
      </c>
      <c r="O26" s="94"/>
      <c r="P26" s="94"/>
      <c r="Q26" s="94" t="s">
        <v>815</v>
      </c>
      <c r="R26" s="94">
        <v>2</v>
      </c>
    </row>
    <row r="27" spans="1:18" ht="15">
      <c r="A27" s="94" t="s">
        <v>799</v>
      </c>
      <c r="B27" s="94">
        <v>0</v>
      </c>
      <c r="C27" s="94" t="s">
        <v>803</v>
      </c>
      <c r="D27" s="94">
        <v>10</v>
      </c>
      <c r="E27" s="94" t="s">
        <v>805</v>
      </c>
      <c r="F27" s="94">
        <v>6</v>
      </c>
      <c r="G27" s="94" t="s">
        <v>812</v>
      </c>
      <c r="H27" s="94">
        <v>6</v>
      </c>
      <c r="I27" s="94" t="s">
        <v>806</v>
      </c>
      <c r="J27" s="94">
        <v>3</v>
      </c>
      <c r="K27" s="94" t="s">
        <v>876</v>
      </c>
      <c r="L27" s="94">
        <v>2</v>
      </c>
      <c r="M27" s="94" t="s">
        <v>891</v>
      </c>
      <c r="N27" s="94">
        <v>2</v>
      </c>
      <c r="O27" s="94"/>
      <c r="P27" s="94"/>
      <c r="Q27" s="94" t="s">
        <v>974</v>
      </c>
      <c r="R27" s="94">
        <v>2</v>
      </c>
    </row>
    <row r="28" spans="1:18" ht="15">
      <c r="A28" s="94" t="s">
        <v>800</v>
      </c>
      <c r="B28" s="94">
        <v>1231</v>
      </c>
      <c r="C28" s="94" t="s">
        <v>805</v>
      </c>
      <c r="D28" s="94">
        <v>7</v>
      </c>
      <c r="E28" s="94" t="s">
        <v>823</v>
      </c>
      <c r="F28" s="94">
        <v>4</v>
      </c>
      <c r="G28" s="94" t="s">
        <v>813</v>
      </c>
      <c r="H28" s="94">
        <v>6</v>
      </c>
      <c r="I28" s="94" t="s">
        <v>959</v>
      </c>
      <c r="J28" s="94">
        <v>2</v>
      </c>
      <c r="K28" s="94" t="s">
        <v>877</v>
      </c>
      <c r="L28" s="94">
        <v>2</v>
      </c>
      <c r="M28" s="94" t="s">
        <v>954</v>
      </c>
      <c r="N28" s="94">
        <v>2</v>
      </c>
      <c r="O28" s="94"/>
      <c r="P28" s="94"/>
      <c r="Q28" s="94"/>
      <c r="R28" s="94"/>
    </row>
    <row r="29" spans="1:18" ht="15">
      <c r="A29" s="94" t="s">
        <v>801</v>
      </c>
      <c r="B29" s="94">
        <v>1290</v>
      </c>
      <c r="C29" s="94" t="s">
        <v>808</v>
      </c>
      <c r="D29" s="94">
        <v>6</v>
      </c>
      <c r="E29" s="94" t="s">
        <v>824</v>
      </c>
      <c r="F29" s="94">
        <v>4</v>
      </c>
      <c r="G29" s="94" t="s">
        <v>283</v>
      </c>
      <c r="H29" s="94">
        <v>6</v>
      </c>
      <c r="I29" s="94" t="s">
        <v>960</v>
      </c>
      <c r="J29" s="94">
        <v>2</v>
      </c>
      <c r="K29" s="94" t="s">
        <v>828</v>
      </c>
      <c r="L29" s="94">
        <v>2</v>
      </c>
      <c r="M29" s="94" t="s">
        <v>955</v>
      </c>
      <c r="N29" s="94">
        <v>2</v>
      </c>
      <c r="O29" s="94"/>
      <c r="P29" s="94"/>
      <c r="Q29" s="94"/>
      <c r="R29" s="94"/>
    </row>
    <row r="30" spans="1:18" ht="15">
      <c r="A30" s="94" t="s">
        <v>802</v>
      </c>
      <c r="B30" s="94">
        <v>42</v>
      </c>
      <c r="C30" s="94" t="s">
        <v>809</v>
      </c>
      <c r="D30" s="94">
        <v>6</v>
      </c>
      <c r="E30" s="94" t="s">
        <v>807</v>
      </c>
      <c r="F30" s="94">
        <v>4</v>
      </c>
      <c r="G30" s="94" t="s">
        <v>804</v>
      </c>
      <c r="H30" s="94">
        <v>4</v>
      </c>
      <c r="I30" s="94" t="s">
        <v>961</v>
      </c>
      <c r="J30" s="94">
        <v>2</v>
      </c>
      <c r="K30" s="94"/>
      <c r="L30" s="94"/>
      <c r="M30" s="94" t="s">
        <v>956</v>
      </c>
      <c r="N30" s="94">
        <v>2</v>
      </c>
      <c r="O30" s="94"/>
      <c r="P30" s="94"/>
      <c r="Q30" s="94"/>
      <c r="R30" s="94"/>
    </row>
    <row r="31" spans="1:18" ht="15">
      <c r="A31" s="94" t="s">
        <v>283</v>
      </c>
      <c r="B31" s="94">
        <v>24</v>
      </c>
      <c r="C31" s="94" t="s">
        <v>804</v>
      </c>
      <c r="D31" s="94">
        <v>6</v>
      </c>
      <c r="E31" s="94" t="s">
        <v>281</v>
      </c>
      <c r="F31" s="94">
        <v>4</v>
      </c>
      <c r="G31" s="94" t="s">
        <v>279</v>
      </c>
      <c r="H31" s="94">
        <v>3</v>
      </c>
      <c r="I31" s="94" t="s">
        <v>962</v>
      </c>
      <c r="J31" s="94">
        <v>2</v>
      </c>
      <c r="K31" s="94"/>
      <c r="L31" s="94"/>
      <c r="M31" s="94" t="s">
        <v>957</v>
      </c>
      <c r="N31" s="94">
        <v>2</v>
      </c>
      <c r="O31" s="94"/>
      <c r="P31" s="94"/>
      <c r="Q31" s="94"/>
      <c r="R31" s="94"/>
    </row>
    <row r="32" spans="1:18" ht="15">
      <c r="A32" s="94" t="s">
        <v>803</v>
      </c>
      <c r="B32" s="94">
        <v>18</v>
      </c>
      <c r="C32" s="94" t="s">
        <v>806</v>
      </c>
      <c r="D32" s="94">
        <v>6</v>
      </c>
      <c r="E32" s="94" t="s">
        <v>270</v>
      </c>
      <c r="F32" s="94">
        <v>4</v>
      </c>
      <c r="G32" s="94" t="s">
        <v>847</v>
      </c>
      <c r="H32" s="94">
        <v>3</v>
      </c>
      <c r="I32" s="94" t="s">
        <v>963</v>
      </c>
      <c r="J32" s="94">
        <v>2</v>
      </c>
      <c r="K32" s="94"/>
      <c r="L32" s="94"/>
      <c r="M32" s="94" t="s">
        <v>958</v>
      </c>
      <c r="N32" s="94">
        <v>2</v>
      </c>
      <c r="O32" s="94"/>
      <c r="P32" s="94"/>
      <c r="Q32" s="94"/>
      <c r="R32" s="94"/>
    </row>
    <row r="33" spans="1:18" ht="15">
      <c r="A33" s="94" t="s">
        <v>804</v>
      </c>
      <c r="B33" s="94">
        <v>16</v>
      </c>
      <c r="C33" s="94" t="s">
        <v>814</v>
      </c>
      <c r="D33" s="94">
        <v>5</v>
      </c>
      <c r="E33" s="94" t="s">
        <v>804</v>
      </c>
      <c r="F33" s="94">
        <v>3</v>
      </c>
      <c r="G33" s="94" t="s">
        <v>848</v>
      </c>
      <c r="H33" s="94">
        <v>3</v>
      </c>
      <c r="I33" s="94" t="s">
        <v>275</v>
      </c>
      <c r="J33" s="94">
        <v>2</v>
      </c>
      <c r="K33" s="94"/>
      <c r="L33" s="94"/>
      <c r="M33" s="94" t="s">
        <v>826</v>
      </c>
      <c r="N33" s="94">
        <v>2</v>
      </c>
      <c r="O33" s="94"/>
      <c r="P33" s="94"/>
      <c r="Q33" s="94"/>
      <c r="R33" s="94"/>
    </row>
    <row r="34" spans="1:18" ht="15">
      <c r="A34" s="94" t="s">
        <v>805</v>
      </c>
      <c r="B34" s="94">
        <v>14</v>
      </c>
      <c r="C34" s="94" t="s">
        <v>810</v>
      </c>
      <c r="D34" s="94">
        <v>5</v>
      </c>
      <c r="E34" s="94" t="s">
        <v>830</v>
      </c>
      <c r="F34" s="94">
        <v>3</v>
      </c>
      <c r="G34" s="94" t="s">
        <v>849</v>
      </c>
      <c r="H34" s="94">
        <v>3</v>
      </c>
      <c r="I34" s="94" t="s">
        <v>964</v>
      </c>
      <c r="J34" s="94">
        <v>2</v>
      </c>
      <c r="K34" s="94"/>
      <c r="L34" s="94"/>
      <c r="M34" s="94" t="s">
        <v>802</v>
      </c>
      <c r="N34" s="94">
        <v>2</v>
      </c>
      <c r="O34" s="94"/>
      <c r="P34" s="94"/>
      <c r="Q34" s="94"/>
      <c r="R34" s="94"/>
    </row>
    <row r="37" spans="1:18" ht="15" customHeight="1">
      <c r="A37" s="13" t="s">
        <v>1113</v>
      </c>
      <c r="B37" s="13" t="s">
        <v>1036</v>
      </c>
      <c r="C37" s="13" t="s">
        <v>1124</v>
      </c>
      <c r="D37" s="13" t="s">
        <v>1039</v>
      </c>
      <c r="E37" s="13" t="s">
        <v>1128</v>
      </c>
      <c r="F37" s="13" t="s">
        <v>1041</v>
      </c>
      <c r="G37" s="13" t="s">
        <v>1136</v>
      </c>
      <c r="H37" s="13" t="s">
        <v>1043</v>
      </c>
      <c r="I37" s="13" t="s">
        <v>1147</v>
      </c>
      <c r="J37" s="13" t="s">
        <v>1045</v>
      </c>
      <c r="K37" s="86" t="s">
        <v>1158</v>
      </c>
      <c r="L37" s="86" t="s">
        <v>1047</v>
      </c>
      <c r="M37" s="13" t="s">
        <v>1159</v>
      </c>
      <c r="N37" s="13" t="s">
        <v>1049</v>
      </c>
      <c r="O37" s="86" t="s">
        <v>1169</v>
      </c>
      <c r="P37" s="86" t="s">
        <v>1051</v>
      </c>
      <c r="Q37" s="86" t="s">
        <v>1170</v>
      </c>
      <c r="R37" s="86" t="s">
        <v>1052</v>
      </c>
    </row>
    <row r="38" spans="1:18" ht="15">
      <c r="A38" s="94" t="s">
        <v>1114</v>
      </c>
      <c r="B38" s="94">
        <v>8</v>
      </c>
      <c r="C38" s="94" t="s">
        <v>1114</v>
      </c>
      <c r="D38" s="94">
        <v>6</v>
      </c>
      <c r="E38" s="94" t="s">
        <v>1116</v>
      </c>
      <c r="F38" s="94">
        <v>4</v>
      </c>
      <c r="G38" s="94" t="s">
        <v>1137</v>
      </c>
      <c r="H38" s="94">
        <v>3</v>
      </c>
      <c r="I38" s="94" t="s">
        <v>1148</v>
      </c>
      <c r="J38" s="94">
        <v>2</v>
      </c>
      <c r="K38" s="94"/>
      <c r="L38" s="94"/>
      <c r="M38" s="94" t="s">
        <v>1160</v>
      </c>
      <c r="N38" s="94">
        <v>2</v>
      </c>
      <c r="O38" s="94"/>
      <c r="P38" s="94"/>
      <c r="Q38" s="94"/>
      <c r="R38" s="94"/>
    </row>
    <row r="39" spans="1:18" ht="15">
      <c r="A39" s="94" t="s">
        <v>1115</v>
      </c>
      <c r="B39" s="94">
        <v>7</v>
      </c>
      <c r="C39" s="94" t="s">
        <v>1119</v>
      </c>
      <c r="D39" s="94">
        <v>4</v>
      </c>
      <c r="E39" s="94" t="s">
        <v>1123</v>
      </c>
      <c r="F39" s="94">
        <v>3</v>
      </c>
      <c r="G39" s="94" t="s">
        <v>1138</v>
      </c>
      <c r="H39" s="94">
        <v>3</v>
      </c>
      <c r="I39" s="94" t="s">
        <v>1149</v>
      </c>
      <c r="J39" s="94">
        <v>2</v>
      </c>
      <c r="K39" s="94"/>
      <c r="L39" s="94"/>
      <c r="M39" s="94" t="s">
        <v>1161</v>
      </c>
      <c r="N39" s="94">
        <v>2</v>
      </c>
      <c r="O39" s="94"/>
      <c r="P39" s="94"/>
      <c r="Q39" s="94"/>
      <c r="R39" s="94"/>
    </row>
    <row r="40" spans="1:18" ht="15">
      <c r="A40" s="94" t="s">
        <v>1116</v>
      </c>
      <c r="B40" s="94">
        <v>7</v>
      </c>
      <c r="C40" s="94" t="s">
        <v>1120</v>
      </c>
      <c r="D40" s="94">
        <v>4</v>
      </c>
      <c r="E40" s="94" t="s">
        <v>1129</v>
      </c>
      <c r="F40" s="94">
        <v>3</v>
      </c>
      <c r="G40" s="94" t="s">
        <v>1139</v>
      </c>
      <c r="H40" s="94">
        <v>3</v>
      </c>
      <c r="I40" s="94" t="s">
        <v>1150</v>
      </c>
      <c r="J40" s="94">
        <v>2</v>
      </c>
      <c r="K40" s="94"/>
      <c r="L40" s="94"/>
      <c r="M40" s="94" t="s">
        <v>1162</v>
      </c>
      <c r="N40" s="94">
        <v>2</v>
      </c>
      <c r="O40" s="94"/>
      <c r="P40" s="94"/>
      <c r="Q40" s="94"/>
      <c r="R40" s="94"/>
    </row>
    <row r="41" spans="1:18" ht="15">
      <c r="A41" s="94" t="s">
        <v>1117</v>
      </c>
      <c r="B41" s="94">
        <v>6</v>
      </c>
      <c r="C41" s="94" t="s">
        <v>1117</v>
      </c>
      <c r="D41" s="94">
        <v>4</v>
      </c>
      <c r="E41" s="94" t="s">
        <v>1121</v>
      </c>
      <c r="F41" s="94">
        <v>3</v>
      </c>
      <c r="G41" s="94" t="s">
        <v>1140</v>
      </c>
      <c r="H41" s="94">
        <v>3</v>
      </c>
      <c r="I41" s="94" t="s">
        <v>1151</v>
      </c>
      <c r="J41" s="94">
        <v>2</v>
      </c>
      <c r="K41" s="94"/>
      <c r="L41" s="94"/>
      <c r="M41" s="94" t="s">
        <v>1163</v>
      </c>
      <c r="N41" s="94">
        <v>2</v>
      </c>
      <c r="O41" s="94"/>
      <c r="P41" s="94"/>
      <c r="Q41" s="94"/>
      <c r="R41" s="94"/>
    </row>
    <row r="42" spans="1:18" ht="15">
      <c r="A42" s="94" t="s">
        <v>1118</v>
      </c>
      <c r="B42" s="94">
        <v>6</v>
      </c>
      <c r="C42" s="94" t="s">
        <v>1118</v>
      </c>
      <c r="D42" s="94">
        <v>4</v>
      </c>
      <c r="E42" s="94" t="s">
        <v>1130</v>
      </c>
      <c r="F42" s="94">
        <v>3</v>
      </c>
      <c r="G42" s="94" t="s">
        <v>1141</v>
      </c>
      <c r="H42" s="94">
        <v>3</v>
      </c>
      <c r="I42" s="94" t="s">
        <v>1152</v>
      </c>
      <c r="J42" s="94">
        <v>2</v>
      </c>
      <c r="K42" s="94"/>
      <c r="L42" s="94"/>
      <c r="M42" s="94" t="s">
        <v>1164</v>
      </c>
      <c r="N42" s="94">
        <v>2</v>
      </c>
      <c r="O42" s="94"/>
      <c r="P42" s="94"/>
      <c r="Q42" s="94"/>
      <c r="R42" s="94"/>
    </row>
    <row r="43" spans="1:18" ht="15">
      <c r="A43" s="94" t="s">
        <v>1119</v>
      </c>
      <c r="B43" s="94">
        <v>5</v>
      </c>
      <c r="C43" s="94" t="s">
        <v>1115</v>
      </c>
      <c r="D43" s="94">
        <v>4</v>
      </c>
      <c r="E43" s="94" t="s">
        <v>1131</v>
      </c>
      <c r="F43" s="94">
        <v>3</v>
      </c>
      <c r="G43" s="94" t="s">
        <v>1142</v>
      </c>
      <c r="H43" s="94">
        <v>3</v>
      </c>
      <c r="I43" s="94" t="s">
        <v>1153</v>
      </c>
      <c r="J43" s="94">
        <v>2</v>
      </c>
      <c r="K43" s="94"/>
      <c r="L43" s="94"/>
      <c r="M43" s="94" t="s">
        <v>1165</v>
      </c>
      <c r="N43" s="94">
        <v>2</v>
      </c>
      <c r="O43" s="94"/>
      <c r="P43" s="94"/>
      <c r="Q43" s="94"/>
      <c r="R43" s="94"/>
    </row>
    <row r="44" spans="1:18" ht="15">
      <c r="A44" s="94" t="s">
        <v>1120</v>
      </c>
      <c r="B44" s="94">
        <v>5</v>
      </c>
      <c r="C44" s="94" t="s">
        <v>1125</v>
      </c>
      <c r="D44" s="94">
        <v>3</v>
      </c>
      <c r="E44" s="94" t="s">
        <v>1132</v>
      </c>
      <c r="F44" s="94">
        <v>3</v>
      </c>
      <c r="G44" s="94" t="s">
        <v>1143</v>
      </c>
      <c r="H44" s="94">
        <v>3</v>
      </c>
      <c r="I44" s="94" t="s">
        <v>1154</v>
      </c>
      <c r="J44" s="94">
        <v>2</v>
      </c>
      <c r="K44" s="94"/>
      <c r="L44" s="94"/>
      <c r="M44" s="94" t="s">
        <v>1166</v>
      </c>
      <c r="N44" s="94">
        <v>2</v>
      </c>
      <c r="O44" s="94"/>
      <c r="P44" s="94"/>
      <c r="Q44" s="94"/>
      <c r="R44" s="94"/>
    </row>
    <row r="45" spans="1:18" ht="15">
      <c r="A45" s="94" t="s">
        <v>1121</v>
      </c>
      <c r="B45" s="94">
        <v>5</v>
      </c>
      <c r="C45" s="94" t="s">
        <v>1126</v>
      </c>
      <c r="D45" s="94">
        <v>3</v>
      </c>
      <c r="E45" s="94" t="s">
        <v>1133</v>
      </c>
      <c r="F45" s="94">
        <v>3</v>
      </c>
      <c r="G45" s="94" t="s">
        <v>1144</v>
      </c>
      <c r="H45" s="94">
        <v>3</v>
      </c>
      <c r="I45" s="94" t="s">
        <v>1155</v>
      </c>
      <c r="J45" s="94">
        <v>2</v>
      </c>
      <c r="K45" s="94"/>
      <c r="L45" s="94"/>
      <c r="M45" s="94" t="s">
        <v>1167</v>
      </c>
      <c r="N45" s="94">
        <v>2</v>
      </c>
      <c r="O45" s="94"/>
      <c r="P45" s="94"/>
      <c r="Q45" s="94"/>
      <c r="R45" s="94"/>
    </row>
    <row r="46" spans="1:18" ht="15">
      <c r="A46" s="94" t="s">
        <v>1122</v>
      </c>
      <c r="B46" s="94">
        <v>5</v>
      </c>
      <c r="C46" s="94" t="s">
        <v>1116</v>
      </c>
      <c r="D46" s="94">
        <v>3</v>
      </c>
      <c r="E46" s="94" t="s">
        <v>1134</v>
      </c>
      <c r="F46" s="94">
        <v>3</v>
      </c>
      <c r="G46" s="94" t="s">
        <v>1145</v>
      </c>
      <c r="H46" s="94">
        <v>3</v>
      </c>
      <c r="I46" s="94" t="s">
        <v>1156</v>
      </c>
      <c r="J46" s="94">
        <v>2</v>
      </c>
      <c r="K46" s="94"/>
      <c r="L46" s="94"/>
      <c r="M46" s="94" t="s">
        <v>1168</v>
      </c>
      <c r="N46" s="94">
        <v>2</v>
      </c>
      <c r="O46" s="94"/>
      <c r="P46" s="94"/>
      <c r="Q46" s="94"/>
      <c r="R46" s="94"/>
    </row>
    <row r="47" spans="1:18" ht="15">
      <c r="A47" s="94" t="s">
        <v>1123</v>
      </c>
      <c r="B47" s="94">
        <v>4</v>
      </c>
      <c r="C47" s="94" t="s">
        <v>1127</v>
      </c>
      <c r="D47" s="94">
        <v>3</v>
      </c>
      <c r="E47" s="94" t="s">
        <v>1135</v>
      </c>
      <c r="F47" s="94">
        <v>3</v>
      </c>
      <c r="G47" s="94" t="s">
        <v>1146</v>
      </c>
      <c r="H47" s="94">
        <v>3</v>
      </c>
      <c r="I47" s="94" t="s">
        <v>1157</v>
      </c>
      <c r="J47" s="94">
        <v>2</v>
      </c>
      <c r="K47" s="94"/>
      <c r="L47" s="94"/>
      <c r="M47" s="94"/>
      <c r="N47" s="94"/>
      <c r="O47" s="94"/>
      <c r="P47" s="94"/>
      <c r="Q47" s="94"/>
      <c r="R47" s="94"/>
    </row>
    <row r="50" spans="1:18" ht="15" customHeight="1">
      <c r="A50" s="86" t="s">
        <v>1177</v>
      </c>
      <c r="B50" s="86" t="s">
        <v>1036</v>
      </c>
      <c r="C50" s="86" t="s">
        <v>1179</v>
      </c>
      <c r="D50" s="86" t="s">
        <v>1039</v>
      </c>
      <c r="E50" s="86" t="s">
        <v>1180</v>
      </c>
      <c r="F50" s="86" t="s">
        <v>1041</v>
      </c>
      <c r="G50" s="86" t="s">
        <v>1183</v>
      </c>
      <c r="H50" s="86" t="s">
        <v>1043</v>
      </c>
      <c r="I50" s="86" t="s">
        <v>1185</v>
      </c>
      <c r="J50" s="86" t="s">
        <v>1045</v>
      </c>
      <c r="K50" s="86" t="s">
        <v>1187</v>
      </c>
      <c r="L50" s="86" t="s">
        <v>1047</v>
      </c>
      <c r="M50" s="86" t="s">
        <v>1189</v>
      </c>
      <c r="N50" s="86" t="s">
        <v>1049</v>
      </c>
      <c r="O50" s="86" t="s">
        <v>1191</v>
      </c>
      <c r="P50" s="86" t="s">
        <v>1051</v>
      </c>
      <c r="Q50" s="86" t="s">
        <v>1193</v>
      </c>
      <c r="R50" s="86" t="s">
        <v>1052</v>
      </c>
    </row>
    <row r="51" spans="1:18" ht="15">
      <c r="A51" s="86"/>
      <c r="B51" s="86"/>
      <c r="C51" s="86"/>
      <c r="D51" s="86"/>
      <c r="E51" s="86"/>
      <c r="F51" s="86"/>
      <c r="G51" s="86"/>
      <c r="H51" s="86"/>
      <c r="I51" s="86"/>
      <c r="J51" s="86"/>
      <c r="K51" s="86"/>
      <c r="L51" s="86"/>
      <c r="M51" s="86"/>
      <c r="N51" s="86"/>
      <c r="O51" s="86"/>
      <c r="P51" s="86"/>
      <c r="Q51" s="86"/>
      <c r="R51" s="86"/>
    </row>
    <row r="53" spans="1:18" ht="15" customHeight="1">
      <c r="A53" s="13" t="s">
        <v>1178</v>
      </c>
      <c r="B53" s="13" t="s">
        <v>1036</v>
      </c>
      <c r="C53" s="13" t="s">
        <v>1181</v>
      </c>
      <c r="D53" s="13" t="s">
        <v>1039</v>
      </c>
      <c r="E53" s="13" t="s">
        <v>1182</v>
      </c>
      <c r="F53" s="13" t="s">
        <v>1041</v>
      </c>
      <c r="G53" s="13" t="s">
        <v>1184</v>
      </c>
      <c r="H53" s="13" t="s">
        <v>1043</v>
      </c>
      <c r="I53" s="13" t="s">
        <v>1186</v>
      </c>
      <c r="J53" s="13" t="s">
        <v>1045</v>
      </c>
      <c r="K53" s="13" t="s">
        <v>1188</v>
      </c>
      <c r="L53" s="13" t="s">
        <v>1047</v>
      </c>
      <c r="M53" s="86" t="s">
        <v>1190</v>
      </c>
      <c r="N53" s="86" t="s">
        <v>1049</v>
      </c>
      <c r="O53" s="13" t="s">
        <v>1192</v>
      </c>
      <c r="P53" s="13" t="s">
        <v>1051</v>
      </c>
      <c r="Q53" s="86" t="s">
        <v>1194</v>
      </c>
      <c r="R53" s="86" t="s">
        <v>1052</v>
      </c>
    </row>
    <row r="54" spans="1:18" ht="15">
      <c r="A54" s="86" t="s">
        <v>270</v>
      </c>
      <c r="B54" s="86">
        <v>9</v>
      </c>
      <c r="C54" s="86" t="s">
        <v>270</v>
      </c>
      <c r="D54" s="86">
        <v>5</v>
      </c>
      <c r="E54" s="86" t="s">
        <v>281</v>
      </c>
      <c r="F54" s="86">
        <v>4</v>
      </c>
      <c r="G54" s="86" t="s">
        <v>279</v>
      </c>
      <c r="H54" s="86">
        <v>3</v>
      </c>
      <c r="I54" s="86" t="s">
        <v>275</v>
      </c>
      <c r="J54" s="86">
        <v>2</v>
      </c>
      <c r="K54" s="86" t="s">
        <v>277</v>
      </c>
      <c r="L54" s="86">
        <v>1</v>
      </c>
      <c r="M54" s="86"/>
      <c r="N54" s="86"/>
      <c r="O54" s="86" t="s">
        <v>273</v>
      </c>
      <c r="P54" s="86">
        <v>1</v>
      </c>
      <c r="Q54" s="86"/>
      <c r="R54" s="86"/>
    </row>
    <row r="55" spans="1:18" ht="15">
      <c r="A55" s="86" t="s">
        <v>271</v>
      </c>
      <c r="B55" s="86">
        <v>5</v>
      </c>
      <c r="C55" s="86" t="s">
        <v>271</v>
      </c>
      <c r="D55" s="86">
        <v>4</v>
      </c>
      <c r="E55" s="86" t="s">
        <v>270</v>
      </c>
      <c r="F55" s="86">
        <v>4</v>
      </c>
      <c r="G55" s="86" t="s">
        <v>278</v>
      </c>
      <c r="H55" s="86">
        <v>3</v>
      </c>
      <c r="I55" s="86" t="s">
        <v>258</v>
      </c>
      <c r="J55" s="86">
        <v>2</v>
      </c>
      <c r="K55" s="86" t="s">
        <v>276</v>
      </c>
      <c r="L55" s="86">
        <v>1</v>
      </c>
      <c r="M55" s="86"/>
      <c r="N55" s="86"/>
      <c r="O55" s="86"/>
      <c r="P55" s="86"/>
      <c r="Q55" s="86"/>
      <c r="R55" s="86"/>
    </row>
    <row r="56" spans="1:18" ht="15">
      <c r="A56" s="86" t="s">
        <v>281</v>
      </c>
      <c r="B56" s="86">
        <v>5</v>
      </c>
      <c r="C56" s="86" t="s">
        <v>259</v>
      </c>
      <c r="D56" s="86">
        <v>3</v>
      </c>
      <c r="E56" s="86" t="s">
        <v>282</v>
      </c>
      <c r="F56" s="86">
        <v>3</v>
      </c>
      <c r="G56" s="86"/>
      <c r="H56" s="86"/>
      <c r="I56" s="86" t="s">
        <v>274</v>
      </c>
      <c r="J56" s="86">
        <v>2</v>
      </c>
      <c r="K56" s="86"/>
      <c r="L56" s="86"/>
      <c r="M56" s="86"/>
      <c r="N56" s="86"/>
      <c r="O56" s="86"/>
      <c r="P56" s="86"/>
      <c r="Q56" s="86"/>
      <c r="R56" s="86"/>
    </row>
    <row r="57" spans="1:18" ht="15">
      <c r="A57" s="86" t="s">
        <v>259</v>
      </c>
      <c r="B57" s="86">
        <v>4</v>
      </c>
      <c r="C57" s="86" t="s">
        <v>283</v>
      </c>
      <c r="D57" s="86">
        <v>1</v>
      </c>
      <c r="E57" s="86" t="s">
        <v>268</v>
      </c>
      <c r="F57" s="86">
        <v>3</v>
      </c>
      <c r="G57" s="86"/>
      <c r="H57" s="86"/>
      <c r="I57" s="86" t="s">
        <v>259</v>
      </c>
      <c r="J57" s="86">
        <v>1</v>
      </c>
      <c r="K57" s="86"/>
      <c r="L57" s="86"/>
      <c r="M57" s="86"/>
      <c r="N57" s="86"/>
      <c r="O57" s="86"/>
      <c r="P57" s="86"/>
      <c r="Q57" s="86"/>
      <c r="R57" s="86"/>
    </row>
    <row r="58" spans="1:18" ht="15">
      <c r="A58" s="86" t="s">
        <v>282</v>
      </c>
      <c r="B58" s="86">
        <v>4</v>
      </c>
      <c r="C58" s="86" t="s">
        <v>279</v>
      </c>
      <c r="D58" s="86">
        <v>1</v>
      </c>
      <c r="E58" s="86" t="s">
        <v>269</v>
      </c>
      <c r="F58" s="86">
        <v>3</v>
      </c>
      <c r="G58" s="86"/>
      <c r="H58" s="86"/>
      <c r="I58" s="86"/>
      <c r="J58" s="86"/>
      <c r="K58" s="86"/>
      <c r="L58" s="86"/>
      <c r="M58" s="86"/>
      <c r="N58" s="86"/>
      <c r="O58" s="86"/>
      <c r="P58" s="86"/>
      <c r="Q58" s="86"/>
      <c r="R58" s="86"/>
    </row>
    <row r="59" spans="1:18" ht="15">
      <c r="A59" s="86" t="s">
        <v>268</v>
      </c>
      <c r="B59" s="86">
        <v>4</v>
      </c>
      <c r="C59" s="86" t="s">
        <v>282</v>
      </c>
      <c r="D59" s="86">
        <v>1</v>
      </c>
      <c r="E59" s="86" t="s">
        <v>280</v>
      </c>
      <c r="F59" s="86">
        <v>3</v>
      </c>
      <c r="G59" s="86"/>
      <c r="H59" s="86"/>
      <c r="I59" s="86"/>
      <c r="J59" s="86"/>
      <c r="K59" s="86"/>
      <c r="L59" s="86"/>
      <c r="M59" s="86"/>
      <c r="N59" s="86"/>
      <c r="O59" s="86"/>
      <c r="P59" s="86"/>
      <c r="Q59" s="86"/>
      <c r="R59" s="86"/>
    </row>
    <row r="60" spans="1:18" ht="15">
      <c r="A60" s="86" t="s">
        <v>269</v>
      </c>
      <c r="B60" s="86">
        <v>4</v>
      </c>
      <c r="C60" s="86" t="s">
        <v>268</v>
      </c>
      <c r="D60" s="86">
        <v>1</v>
      </c>
      <c r="E60" s="86" t="s">
        <v>271</v>
      </c>
      <c r="F60" s="86">
        <v>1</v>
      </c>
      <c r="G60" s="86"/>
      <c r="H60" s="86"/>
      <c r="I60" s="86"/>
      <c r="J60" s="86"/>
      <c r="K60" s="86"/>
      <c r="L60" s="86"/>
      <c r="M60" s="86"/>
      <c r="N60" s="86"/>
      <c r="O60" s="86"/>
      <c r="P60" s="86"/>
      <c r="Q60" s="86"/>
      <c r="R60" s="86"/>
    </row>
    <row r="61" spans="1:18" ht="15">
      <c r="A61" s="86" t="s">
        <v>280</v>
      </c>
      <c r="B61" s="86">
        <v>4</v>
      </c>
      <c r="C61" s="86" t="s">
        <v>281</v>
      </c>
      <c r="D61" s="86">
        <v>1</v>
      </c>
      <c r="E61" s="86"/>
      <c r="F61" s="86"/>
      <c r="G61" s="86"/>
      <c r="H61" s="86"/>
      <c r="I61" s="86"/>
      <c r="J61" s="86"/>
      <c r="K61" s="86"/>
      <c r="L61" s="86"/>
      <c r="M61" s="86"/>
      <c r="N61" s="86"/>
      <c r="O61" s="86"/>
      <c r="P61" s="86"/>
      <c r="Q61" s="86"/>
      <c r="R61" s="86"/>
    </row>
    <row r="62" spans="1:18" ht="15">
      <c r="A62" s="86" t="s">
        <v>279</v>
      </c>
      <c r="B62" s="86">
        <v>4</v>
      </c>
      <c r="C62" s="86" t="s">
        <v>269</v>
      </c>
      <c r="D62" s="86">
        <v>1</v>
      </c>
      <c r="E62" s="86"/>
      <c r="F62" s="86"/>
      <c r="G62" s="86"/>
      <c r="H62" s="86"/>
      <c r="I62" s="86"/>
      <c r="J62" s="86"/>
      <c r="K62" s="86"/>
      <c r="L62" s="86"/>
      <c r="M62" s="86"/>
      <c r="N62" s="86"/>
      <c r="O62" s="86"/>
      <c r="P62" s="86"/>
      <c r="Q62" s="86"/>
      <c r="R62" s="86"/>
    </row>
    <row r="63" spans="1:18" ht="15">
      <c r="A63" s="86" t="s">
        <v>278</v>
      </c>
      <c r="B63" s="86">
        <v>3</v>
      </c>
      <c r="C63" s="86" t="s">
        <v>280</v>
      </c>
      <c r="D63" s="86">
        <v>1</v>
      </c>
      <c r="E63" s="86"/>
      <c r="F63" s="86"/>
      <c r="G63" s="86"/>
      <c r="H63" s="86"/>
      <c r="I63" s="86"/>
      <c r="J63" s="86"/>
      <c r="K63" s="86"/>
      <c r="L63" s="86"/>
      <c r="M63" s="86"/>
      <c r="N63" s="86"/>
      <c r="O63" s="86"/>
      <c r="P63" s="86"/>
      <c r="Q63" s="86"/>
      <c r="R63" s="86"/>
    </row>
    <row r="66" spans="1:18" ht="15" customHeight="1">
      <c r="A66" s="13" t="s">
        <v>1202</v>
      </c>
      <c r="B66" s="13" t="s">
        <v>1036</v>
      </c>
      <c r="C66" s="13" t="s">
        <v>1203</v>
      </c>
      <c r="D66" s="13" t="s">
        <v>1039</v>
      </c>
      <c r="E66" s="13" t="s">
        <v>1204</v>
      </c>
      <c r="F66" s="13" t="s">
        <v>1041</v>
      </c>
      <c r="G66" s="13" t="s">
        <v>1205</v>
      </c>
      <c r="H66" s="13" t="s">
        <v>1043</v>
      </c>
      <c r="I66" s="13" t="s">
        <v>1206</v>
      </c>
      <c r="J66" s="13" t="s">
        <v>1045</v>
      </c>
      <c r="K66" s="13" t="s">
        <v>1207</v>
      </c>
      <c r="L66" s="13" t="s">
        <v>1047</v>
      </c>
      <c r="M66" s="13" t="s">
        <v>1208</v>
      </c>
      <c r="N66" s="13" t="s">
        <v>1049</v>
      </c>
      <c r="O66" s="13" t="s">
        <v>1209</v>
      </c>
      <c r="P66" s="13" t="s">
        <v>1051</v>
      </c>
      <c r="Q66" s="13" t="s">
        <v>1210</v>
      </c>
      <c r="R66" s="13" t="s">
        <v>1052</v>
      </c>
    </row>
    <row r="67" spans="1:18" ht="15">
      <c r="A67" s="127" t="s">
        <v>276</v>
      </c>
      <c r="B67" s="86">
        <v>165646</v>
      </c>
      <c r="C67" s="127" t="s">
        <v>249</v>
      </c>
      <c r="D67" s="86">
        <v>20107</v>
      </c>
      <c r="E67" s="127" t="s">
        <v>280</v>
      </c>
      <c r="F67" s="86">
        <v>11081</v>
      </c>
      <c r="G67" s="127" t="s">
        <v>264</v>
      </c>
      <c r="H67" s="86">
        <v>19169</v>
      </c>
      <c r="I67" s="127" t="s">
        <v>258</v>
      </c>
      <c r="J67" s="86">
        <v>2646</v>
      </c>
      <c r="K67" s="127" t="s">
        <v>276</v>
      </c>
      <c r="L67" s="86">
        <v>165646</v>
      </c>
      <c r="M67" s="127" t="s">
        <v>262</v>
      </c>
      <c r="N67" s="86">
        <v>15850</v>
      </c>
      <c r="O67" s="127" t="s">
        <v>273</v>
      </c>
      <c r="P67" s="86">
        <v>8543</v>
      </c>
      <c r="Q67" s="127" t="s">
        <v>253</v>
      </c>
      <c r="R67" s="86">
        <v>702</v>
      </c>
    </row>
    <row r="68" spans="1:18" ht="15">
      <c r="A68" s="127" t="s">
        <v>249</v>
      </c>
      <c r="B68" s="86">
        <v>20107</v>
      </c>
      <c r="C68" s="127" t="s">
        <v>260</v>
      </c>
      <c r="D68" s="86">
        <v>13341</v>
      </c>
      <c r="E68" s="127" t="s">
        <v>269</v>
      </c>
      <c r="F68" s="86">
        <v>9564</v>
      </c>
      <c r="G68" s="127" t="s">
        <v>278</v>
      </c>
      <c r="H68" s="86">
        <v>7250</v>
      </c>
      <c r="I68" s="127" t="s">
        <v>275</v>
      </c>
      <c r="J68" s="86">
        <v>2530</v>
      </c>
      <c r="K68" s="127" t="s">
        <v>277</v>
      </c>
      <c r="L68" s="86">
        <v>7978</v>
      </c>
      <c r="M68" s="127" t="s">
        <v>263</v>
      </c>
      <c r="N68" s="86">
        <v>685</v>
      </c>
      <c r="O68" s="127" t="s">
        <v>254</v>
      </c>
      <c r="P68" s="86">
        <v>264</v>
      </c>
      <c r="Q68" s="127"/>
      <c r="R68" s="86"/>
    </row>
    <row r="69" spans="1:18" ht="15">
      <c r="A69" s="127" t="s">
        <v>264</v>
      </c>
      <c r="B69" s="86">
        <v>19169</v>
      </c>
      <c r="C69" s="127" t="s">
        <v>252</v>
      </c>
      <c r="D69" s="86">
        <v>12461</v>
      </c>
      <c r="E69" s="127" t="s">
        <v>268</v>
      </c>
      <c r="F69" s="86">
        <v>970</v>
      </c>
      <c r="G69" s="127" t="s">
        <v>279</v>
      </c>
      <c r="H69" s="86">
        <v>2870</v>
      </c>
      <c r="I69" s="127" t="s">
        <v>259</v>
      </c>
      <c r="J69" s="86">
        <v>1080</v>
      </c>
      <c r="K69" s="127" t="s">
        <v>261</v>
      </c>
      <c r="L69" s="86">
        <v>390</v>
      </c>
      <c r="M69" s="127"/>
      <c r="N69" s="86"/>
      <c r="O69" s="127"/>
      <c r="P69" s="86"/>
      <c r="Q69" s="127"/>
      <c r="R69" s="86"/>
    </row>
    <row r="70" spans="1:18" ht="15">
      <c r="A70" s="127" t="s">
        <v>262</v>
      </c>
      <c r="B70" s="86">
        <v>15850</v>
      </c>
      <c r="C70" s="127" t="s">
        <v>283</v>
      </c>
      <c r="D70" s="86">
        <v>7445</v>
      </c>
      <c r="E70" s="127" t="s">
        <v>281</v>
      </c>
      <c r="F70" s="86">
        <v>906</v>
      </c>
      <c r="G70" s="127" t="s">
        <v>265</v>
      </c>
      <c r="H70" s="86">
        <v>2792</v>
      </c>
      <c r="I70" s="127" t="s">
        <v>274</v>
      </c>
      <c r="J70" s="86">
        <v>894</v>
      </c>
      <c r="K70" s="127"/>
      <c r="L70" s="86"/>
      <c r="M70" s="127"/>
      <c r="N70" s="86"/>
      <c r="O70" s="127"/>
      <c r="P70" s="86"/>
      <c r="Q70" s="127"/>
      <c r="R70" s="86"/>
    </row>
    <row r="71" spans="1:18" ht="15">
      <c r="A71" s="127" t="s">
        <v>260</v>
      </c>
      <c r="B71" s="86">
        <v>13341</v>
      </c>
      <c r="C71" s="127" t="s">
        <v>250</v>
      </c>
      <c r="D71" s="86">
        <v>6132</v>
      </c>
      <c r="E71" s="127" t="s">
        <v>267</v>
      </c>
      <c r="F71" s="86">
        <v>111</v>
      </c>
      <c r="G71" s="127" t="s">
        <v>266</v>
      </c>
      <c r="H71" s="86">
        <v>2045</v>
      </c>
      <c r="I71" s="127"/>
      <c r="J71" s="86"/>
      <c r="K71" s="127"/>
      <c r="L71" s="86"/>
      <c r="M71" s="127"/>
      <c r="N71" s="86"/>
      <c r="O71" s="127"/>
      <c r="P71" s="86"/>
      <c r="Q71" s="127"/>
      <c r="R71" s="86"/>
    </row>
    <row r="72" spans="1:18" ht="15">
      <c r="A72" s="127" t="s">
        <v>252</v>
      </c>
      <c r="B72" s="86">
        <v>12461</v>
      </c>
      <c r="C72" s="127" t="s">
        <v>251</v>
      </c>
      <c r="D72" s="86">
        <v>6093</v>
      </c>
      <c r="E72" s="127" t="s">
        <v>282</v>
      </c>
      <c r="F72" s="86">
        <v>14</v>
      </c>
      <c r="G72" s="127" t="s">
        <v>272</v>
      </c>
      <c r="H72" s="86">
        <v>1315</v>
      </c>
      <c r="I72" s="127"/>
      <c r="J72" s="86"/>
      <c r="K72" s="127"/>
      <c r="L72" s="86"/>
      <c r="M72" s="127"/>
      <c r="N72" s="86"/>
      <c r="O72" s="127"/>
      <c r="P72" s="86"/>
      <c r="Q72" s="127"/>
      <c r="R72" s="86"/>
    </row>
    <row r="73" spans="1:18" ht="15">
      <c r="A73" s="127" t="s">
        <v>280</v>
      </c>
      <c r="B73" s="86">
        <v>11081</v>
      </c>
      <c r="C73" s="127" t="s">
        <v>270</v>
      </c>
      <c r="D73" s="86">
        <v>797</v>
      </c>
      <c r="E73" s="127"/>
      <c r="F73" s="86"/>
      <c r="G73" s="127"/>
      <c r="H73" s="86"/>
      <c r="I73" s="127"/>
      <c r="J73" s="86"/>
      <c r="K73" s="127"/>
      <c r="L73" s="86"/>
      <c r="M73" s="127"/>
      <c r="N73" s="86"/>
      <c r="O73" s="127"/>
      <c r="P73" s="86"/>
      <c r="Q73" s="127"/>
      <c r="R73" s="86"/>
    </row>
    <row r="74" spans="1:18" ht="15">
      <c r="A74" s="127" t="s">
        <v>269</v>
      </c>
      <c r="B74" s="86">
        <v>9564</v>
      </c>
      <c r="C74" s="127" t="s">
        <v>257</v>
      </c>
      <c r="D74" s="86">
        <v>190</v>
      </c>
      <c r="E74" s="127"/>
      <c r="F74" s="86"/>
      <c r="G74" s="127"/>
      <c r="H74" s="86"/>
      <c r="I74" s="127"/>
      <c r="J74" s="86"/>
      <c r="K74" s="127"/>
      <c r="L74" s="86"/>
      <c r="M74" s="127"/>
      <c r="N74" s="86"/>
      <c r="O74" s="127"/>
      <c r="P74" s="86"/>
      <c r="Q74" s="127"/>
      <c r="R74" s="86"/>
    </row>
    <row r="75" spans="1:18" ht="15">
      <c r="A75" s="127" t="s">
        <v>273</v>
      </c>
      <c r="B75" s="86">
        <v>8543</v>
      </c>
      <c r="C75" s="127" t="s">
        <v>255</v>
      </c>
      <c r="D75" s="86">
        <v>158</v>
      </c>
      <c r="E75" s="127"/>
      <c r="F75" s="86"/>
      <c r="G75" s="127"/>
      <c r="H75" s="86"/>
      <c r="I75" s="127"/>
      <c r="J75" s="86"/>
      <c r="K75" s="127"/>
      <c r="L75" s="86"/>
      <c r="M75" s="127"/>
      <c r="N75" s="86"/>
      <c r="O75" s="127"/>
      <c r="P75" s="86"/>
      <c r="Q75" s="127"/>
      <c r="R75" s="86"/>
    </row>
    <row r="76" spans="1:18" ht="15">
      <c r="A76" s="127" t="s">
        <v>277</v>
      </c>
      <c r="B76" s="86">
        <v>7978</v>
      </c>
      <c r="C76" s="127" t="s">
        <v>271</v>
      </c>
      <c r="D76" s="86">
        <v>147</v>
      </c>
      <c r="E76" s="127"/>
      <c r="F76" s="86"/>
      <c r="G76" s="127"/>
      <c r="H76" s="86"/>
      <c r="I76" s="127"/>
      <c r="J76" s="86"/>
      <c r="K76" s="127"/>
      <c r="L76" s="86"/>
      <c r="M76" s="127"/>
      <c r="N76" s="86"/>
      <c r="O76" s="127"/>
      <c r="P76" s="86"/>
      <c r="Q76" s="127"/>
      <c r="R76" s="86"/>
    </row>
  </sheetData>
  <hyperlinks>
    <hyperlink ref="A2" r:id="rId1" display="https://twitter.com/yata_ger/status/1193655856178577411"/>
    <hyperlink ref="A3" r:id="rId2" display="https://twitter.com/nato/status/1192359568690561024"/>
    <hyperlink ref="A4" r:id="rId3" display="https://twitter.com/jensstoltenberg/status/1192042554977599488"/>
    <hyperlink ref="C2" r:id="rId4" display="https://twitter.com/jensstoltenberg/status/1192042554977599488"/>
    <hyperlink ref="C3" r:id="rId5" display="https://twitter.com/nato/status/1192359568690561024"/>
    <hyperlink ref="C4" r:id="rId6" display="https://twitter.com/yata_ger/status/1193655856178577411"/>
  </hyperlinks>
  <printOptions/>
  <pageMargins left="0.7" right="0.7" top="0.75" bottom="0.75" header="0.3" footer="0.3"/>
  <pageSetup orientation="portrait" paperSize="9"/>
  <tableParts>
    <tablePart r:id="rId8"/>
    <tablePart r:id="rId12"/>
    <tablePart r:id="rId11"/>
    <tablePart r:id="rId14"/>
    <tablePart r:id="rId10"/>
    <tablePart r:id="rId13"/>
    <tablePart r:id="rId9"/>
    <tablePart r:id="rId7"/>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064C6-6015-4ABD-9DA7-7625A7607015}">
  <dimension ref="A25:B33"/>
  <sheetViews>
    <sheetView tabSelected="1" workbookViewId="0" topLeftCell="A1"/>
  </sheetViews>
  <sheetFormatPr defaultColWidth="9.140625" defaultRowHeight="15"/>
  <cols>
    <col min="1" max="1" width="13.140625" style="0" bestFit="1" customWidth="1"/>
    <col min="2" max="2" width="30.8515625" style="0" bestFit="1" customWidth="1"/>
  </cols>
  <sheetData>
    <row r="25" spans="1:2" ht="15">
      <c r="A25" s="137" t="s">
        <v>1280</v>
      </c>
      <c r="B25" t="s">
        <v>1279</v>
      </c>
    </row>
    <row r="26" spans="1:2" ht="15">
      <c r="A26" s="138" t="s">
        <v>1282</v>
      </c>
      <c r="B26" s="3">
        <v>42</v>
      </c>
    </row>
    <row r="27" spans="1:2" ht="15">
      <c r="A27" s="139" t="s">
        <v>1283</v>
      </c>
      <c r="B27" s="3">
        <v>42</v>
      </c>
    </row>
    <row r="28" spans="1:2" ht="15">
      <c r="A28" s="140" t="s">
        <v>1284</v>
      </c>
      <c r="B28" s="3">
        <v>1</v>
      </c>
    </row>
    <row r="29" spans="1:2" ht="15">
      <c r="A29" s="140" t="s">
        <v>1285</v>
      </c>
      <c r="B29" s="3">
        <v>2</v>
      </c>
    </row>
    <row r="30" spans="1:2" ht="15">
      <c r="A30" s="140" t="s">
        <v>1286</v>
      </c>
      <c r="B30" s="3">
        <v>1</v>
      </c>
    </row>
    <row r="31" spans="1:2" ht="15">
      <c r="A31" s="140" t="s">
        <v>1287</v>
      </c>
      <c r="B31" s="3">
        <v>14</v>
      </c>
    </row>
    <row r="32" spans="1:2" ht="15">
      <c r="A32" s="140" t="s">
        <v>1288</v>
      </c>
      <c r="B32" s="3">
        <v>24</v>
      </c>
    </row>
    <row r="33" spans="1:2" ht="15">
      <c r="A33" s="138" t="s">
        <v>1281</v>
      </c>
      <c r="B33" s="3">
        <v>42</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37"/>
  <sheetViews>
    <sheetView workbookViewId="0" topLeftCell="A1">
      <pane xSplit="1" ySplit="2" topLeftCell="B3" activePane="bottomRight" state="frozen"/>
      <selection pane="topRight" activeCell="B1" sqref="B1"/>
      <selection pane="bottomLeft" activeCell="A3" sqref="A3"/>
      <selection pane="bottomRight" activeCell="A4" sqref="A4:BS4"/>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21.7109375" style="0" bestFit="1" customWidth="1"/>
    <col min="54" max="54" width="27.421875" style="0" bestFit="1" customWidth="1"/>
    <col min="55" max="55" width="22.57421875" style="0" bestFit="1" customWidth="1"/>
    <col min="56" max="56" width="28.421875" style="0" bestFit="1" customWidth="1"/>
    <col min="57" max="57" width="29.140625" style="0" bestFit="1" customWidth="1"/>
    <col min="58" max="58" width="33.57421875" style="0" bestFit="1" customWidth="1"/>
    <col min="59" max="59" width="18.57421875" style="0" bestFit="1" customWidth="1"/>
    <col min="60" max="60" width="22.28125" style="0" bestFit="1" customWidth="1"/>
    <col min="61" max="61" width="17.421875" style="0" bestFit="1" customWidth="1"/>
    <col min="62" max="63" width="16.140625" style="0" bestFit="1" customWidth="1"/>
    <col min="64" max="64" width="17.28125" style="0" bestFit="1" customWidth="1"/>
    <col min="65" max="65" width="19.5742187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9.281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518</v>
      </c>
      <c r="AE2" s="13" t="s">
        <v>519</v>
      </c>
      <c r="AF2" s="13" t="s">
        <v>520</v>
      </c>
      <c r="AG2" s="13" t="s">
        <v>521</v>
      </c>
      <c r="AH2" s="13" t="s">
        <v>522</v>
      </c>
      <c r="AI2" s="13" t="s">
        <v>523</v>
      </c>
      <c r="AJ2" s="13" t="s">
        <v>524</v>
      </c>
      <c r="AK2" s="13" t="s">
        <v>525</v>
      </c>
      <c r="AL2" s="13" t="s">
        <v>526</v>
      </c>
      <c r="AM2" s="13" t="s">
        <v>527</v>
      </c>
      <c r="AN2" s="13" t="s">
        <v>528</v>
      </c>
      <c r="AO2" s="13" t="s">
        <v>529</v>
      </c>
      <c r="AP2" s="13" t="s">
        <v>530</v>
      </c>
      <c r="AQ2" s="13" t="s">
        <v>531</v>
      </c>
      <c r="AR2" s="13" t="s">
        <v>532</v>
      </c>
      <c r="AS2" s="13" t="s">
        <v>229</v>
      </c>
      <c r="AT2" s="13" t="s">
        <v>533</v>
      </c>
      <c r="AU2" s="13" t="s">
        <v>534</v>
      </c>
      <c r="AV2" s="13" t="s">
        <v>535</v>
      </c>
      <c r="AW2" s="13" t="s">
        <v>536</v>
      </c>
      <c r="AX2" s="13" t="s">
        <v>537</v>
      </c>
      <c r="AY2" s="13" t="s">
        <v>538</v>
      </c>
      <c r="AZ2" s="13" t="s">
        <v>792</v>
      </c>
      <c r="BA2" s="132" t="s">
        <v>990</v>
      </c>
      <c r="BB2" s="132" t="s">
        <v>991</v>
      </c>
      <c r="BC2" s="132" t="s">
        <v>992</v>
      </c>
      <c r="BD2" s="132" t="s">
        <v>993</v>
      </c>
      <c r="BE2" s="132" t="s">
        <v>994</v>
      </c>
      <c r="BF2" s="132" t="s">
        <v>995</v>
      </c>
      <c r="BG2" s="132" t="s">
        <v>996</v>
      </c>
      <c r="BH2" s="132" t="s">
        <v>997</v>
      </c>
      <c r="BI2" s="132" t="s">
        <v>999</v>
      </c>
      <c r="BJ2" s="132" t="s">
        <v>1219</v>
      </c>
      <c r="BK2" s="132" t="s">
        <v>1221</v>
      </c>
      <c r="BL2" s="132" t="s">
        <v>1222</v>
      </c>
      <c r="BM2" s="132" t="s">
        <v>1223</v>
      </c>
      <c r="BN2" s="132" t="s">
        <v>1224</v>
      </c>
      <c r="BO2" s="132" t="s">
        <v>1228</v>
      </c>
      <c r="BP2" s="132" t="s">
        <v>1235</v>
      </c>
      <c r="BQ2" s="132" t="s">
        <v>1256</v>
      </c>
      <c r="BR2" s="132" t="s">
        <v>1263</v>
      </c>
      <c r="BS2" s="132" t="s">
        <v>1278</v>
      </c>
      <c r="BT2" s="3"/>
      <c r="BU2" s="3"/>
    </row>
    <row r="3" spans="1:73" ht="15" customHeight="1">
      <c r="A3" s="50" t="s">
        <v>249</v>
      </c>
      <c r="B3" s="53"/>
      <c r="C3" s="53"/>
      <c r="D3" s="54">
        <v>50</v>
      </c>
      <c r="E3" s="55"/>
      <c r="F3" s="115" t="s">
        <v>346</v>
      </c>
      <c r="G3" s="53"/>
      <c r="H3" s="57" t="s">
        <v>249</v>
      </c>
      <c r="I3" s="56"/>
      <c r="J3" s="56"/>
      <c r="K3" s="117" t="s">
        <v>740</v>
      </c>
      <c r="L3" s="59">
        <v>1</v>
      </c>
      <c r="M3" s="60">
        <v>4808.4365234375</v>
      </c>
      <c r="N3" s="60">
        <v>5187.08056640625</v>
      </c>
      <c r="O3" s="58"/>
      <c r="P3" s="61"/>
      <c r="Q3" s="61"/>
      <c r="R3" s="51"/>
      <c r="S3" s="51">
        <v>0</v>
      </c>
      <c r="T3" s="51">
        <v>1</v>
      </c>
      <c r="U3" s="52">
        <v>0</v>
      </c>
      <c r="V3" s="52">
        <v>0.013333</v>
      </c>
      <c r="W3" s="52">
        <v>0.022512</v>
      </c>
      <c r="X3" s="52">
        <v>0.353966</v>
      </c>
      <c r="Y3" s="52">
        <v>0</v>
      </c>
      <c r="Z3" s="52">
        <v>0</v>
      </c>
      <c r="AA3" s="62">
        <v>3</v>
      </c>
      <c r="AB3" s="62"/>
      <c r="AC3" s="63"/>
      <c r="AD3" s="86" t="s">
        <v>539</v>
      </c>
      <c r="AE3" s="86">
        <v>2748</v>
      </c>
      <c r="AF3" s="86">
        <v>775</v>
      </c>
      <c r="AG3" s="86">
        <v>20107</v>
      </c>
      <c r="AH3" s="86">
        <v>1770</v>
      </c>
      <c r="AI3" s="86"/>
      <c r="AJ3" s="86" t="s">
        <v>573</v>
      </c>
      <c r="AK3" s="86" t="s">
        <v>606</v>
      </c>
      <c r="AL3" s="91" t="s">
        <v>627</v>
      </c>
      <c r="AM3" s="86"/>
      <c r="AN3" s="88">
        <v>40680.61384259259</v>
      </c>
      <c r="AO3" s="91" t="s">
        <v>653</v>
      </c>
      <c r="AP3" s="86" t="b">
        <v>0</v>
      </c>
      <c r="AQ3" s="86" t="b">
        <v>0</v>
      </c>
      <c r="AR3" s="86" t="b">
        <v>1</v>
      </c>
      <c r="AS3" s="86"/>
      <c r="AT3" s="86">
        <v>26</v>
      </c>
      <c r="AU3" s="91" t="s">
        <v>681</v>
      </c>
      <c r="AV3" s="86" t="b">
        <v>0</v>
      </c>
      <c r="AW3" s="86" t="s">
        <v>704</v>
      </c>
      <c r="AX3" s="91" t="s">
        <v>705</v>
      </c>
      <c r="AY3" s="86" t="s">
        <v>66</v>
      </c>
      <c r="AZ3" s="86" t="str">
        <f>REPLACE(INDEX(GroupVertices[Group],MATCH(Vertices[[#This Row],[Vertex]],GroupVertices[Vertex],0)),1,1,"")</f>
        <v>1</v>
      </c>
      <c r="BA3" s="51">
        <v>1</v>
      </c>
      <c r="BB3" s="52">
        <v>8.333333333333334</v>
      </c>
      <c r="BC3" s="51">
        <v>0</v>
      </c>
      <c r="BD3" s="52">
        <v>0</v>
      </c>
      <c r="BE3" s="51">
        <v>0</v>
      </c>
      <c r="BF3" s="52">
        <v>0</v>
      </c>
      <c r="BG3" s="51">
        <v>11</v>
      </c>
      <c r="BH3" s="52">
        <v>91.66666666666667</v>
      </c>
      <c r="BI3" s="51">
        <v>12</v>
      </c>
      <c r="BJ3" s="51"/>
      <c r="BK3" s="51"/>
      <c r="BL3" s="51"/>
      <c r="BM3" s="51"/>
      <c r="BN3" s="51" t="s">
        <v>312</v>
      </c>
      <c r="BO3" s="51" t="s">
        <v>312</v>
      </c>
      <c r="BP3" s="136" t="s">
        <v>1236</v>
      </c>
      <c r="BQ3" s="136" t="s">
        <v>1236</v>
      </c>
      <c r="BR3" s="136" t="s">
        <v>1264</v>
      </c>
      <c r="BS3" s="136" t="s">
        <v>1264</v>
      </c>
      <c r="BT3" s="3"/>
      <c r="BU3" s="3"/>
    </row>
    <row r="4" spans="1:76" ht="15">
      <c r="A4" s="14" t="s">
        <v>270</v>
      </c>
      <c r="B4" s="15"/>
      <c r="C4" s="15"/>
      <c r="D4" s="96">
        <v>800</v>
      </c>
      <c r="E4" s="82"/>
      <c r="F4" s="115" t="s">
        <v>360</v>
      </c>
      <c r="G4" s="15"/>
      <c r="H4" s="16" t="s">
        <v>270</v>
      </c>
      <c r="I4" s="66"/>
      <c r="J4" s="66"/>
      <c r="K4" s="117" t="s">
        <v>741</v>
      </c>
      <c r="L4" s="97">
        <v>9999</v>
      </c>
      <c r="M4" s="98">
        <v>2678.77734375</v>
      </c>
      <c r="N4" s="98">
        <v>5696.62548828125</v>
      </c>
      <c r="O4" s="77"/>
      <c r="P4" s="99"/>
      <c r="Q4" s="99"/>
      <c r="R4" s="100"/>
      <c r="S4" s="51">
        <v>11</v>
      </c>
      <c r="T4" s="51">
        <v>12</v>
      </c>
      <c r="U4" s="52">
        <v>635.166667</v>
      </c>
      <c r="V4" s="52">
        <v>0.021277</v>
      </c>
      <c r="W4" s="52">
        <v>0.144283</v>
      </c>
      <c r="X4" s="52">
        <v>4.559258</v>
      </c>
      <c r="Y4" s="52">
        <v>0.0718954248366013</v>
      </c>
      <c r="Z4" s="52">
        <v>0.16666666666666666</v>
      </c>
      <c r="AA4" s="83">
        <v>4</v>
      </c>
      <c r="AB4" s="83"/>
      <c r="AC4" s="101"/>
      <c r="AD4" s="86" t="s">
        <v>540</v>
      </c>
      <c r="AE4" s="86">
        <v>312</v>
      </c>
      <c r="AF4" s="86">
        <v>718</v>
      </c>
      <c r="AG4" s="86">
        <v>797</v>
      </c>
      <c r="AH4" s="86">
        <v>543</v>
      </c>
      <c r="AI4" s="86"/>
      <c r="AJ4" s="86" t="s">
        <v>574</v>
      </c>
      <c r="AK4" s="86" t="s">
        <v>506</v>
      </c>
      <c r="AL4" s="91" t="s">
        <v>628</v>
      </c>
      <c r="AM4" s="86"/>
      <c r="AN4" s="88">
        <v>42481.66679398148</v>
      </c>
      <c r="AO4" s="91" t="s">
        <v>654</v>
      </c>
      <c r="AP4" s="86" t="b">
        <v>1</v>
      </c>
      <c r="AQ4" s="86" t="b">
        <v>0</v>
      </c>
      <c r="AR4" s="86" t="b">
        <v>1</v>
      </c>
      <c r="AS4" s="86"/>
      <c r="AT4" s="86">
        <v>10</v>
      </c>
      <c r="AU4" s="86"/>
      <c r="AV4" s="86" t="b">
        <v>0</v>
      </c>
      <c r="AW4" s="86" t="s">
        <v>704</v>
      </c>
      <c r="AX4" s="91" t="s">
        <v>706</v>
      </c>
      <c r="AY4" s="86" t="s">
        <v>66</v>
      </c>
      <c r="AZ4" s="86" t="str">
        <f>REPLACE(INDEX(GroupVertices[Group],MATCH(Vertices[[#This Row],[Vertex]],GroupVertices[Vertex],0)),1,1,"")</f>
        <v>1</v>
      </c>
      <c r="BA4" s="51">
        <v>12</v>
      </c>
      <c r="BB4" s="52">
        <v>5.128205128205129</v>
      </c>
      <c r="BC4" s="51">
        <v>1</v>
      </c>
      <c r="BD4" s="52">
        <v>0.42735042735042733</v>
      </c>
      <c r="BE4" s="51">
        <v>0</v>
      </c>
      <c r="BF4" s="52">
        <v>0</v>
      </c>
      <c r="BG4" s="51">
        <v>221</v>
      </c>
      <c r="BH4" s="52">
        <v>94.44444444444444</v>
      </c>
      <c r="BI4" s="51">
        <v>234</v>
      </c>
      <c r="BJ4" s="51" t="s">
        <v>1220</v>
      </c>
      <c r="BK4" s="51" t="s">
        <v>1220</v>
      </c>
      <c r="BL4" s="51" t="s">
        <v>311</v>
      </c>
      <c r="BM4" s="51" t="s">
        <v>311</v>
      </c>
      <c r="BN4" s="51" t="s">
        <v>1225</v>
      </c>
      <c r="BO4" s="51" t="s">
        <v>1229</v>
      </c>
      <c r="BP4" s="136" t="s">
        <v>1237</v>
      </c>
      <c r="BQ4" s="136" t="s">
        <v>1257</v>
      </c>
      <c r="BR4" s="136" t="s">
        <v>1265</v>
      </c>
      <c r="BS4" s="136" t="s">
        <v>1265</v>
      </c>
      <c r="BT4" s="2"/>
      <c r="BU4" s="3"/>
      <c r="BV4" s="3"/>
      <c r="BW4" s="3"/>
      <c r="BX4" s="3"/>
    </row>
    <row r="5" spans="1:76" ht="15">
      <c r="A5" s="14" t="s">
        <v>250</v>
      </c>
      <c r="B5" s="15"/>
      <c r="C5" s="15"/>
      <c r="D5" s="96">
        <v>50</v>
      </c>
      <c r="E5" s="82"/>
      <c r="F5" s="115" t="s">
        <v>347</v>
      </c>
      <c r="G5" s="15"/>
      <c r="H5" s="16" t="s">
        <v>250</v>
      </c>
      <c r="I5" s="66"/>
      <c r="J5" s="66"/>
      <c r="K5" s="117" t="s">
        <v>742</v>
      </c>
      <c r="L5" s="97">
        <v>1</v>
      </c>
      <c r="M5" s="98">
        <v>932.0452270507812</v>
      </c>
      <c r="N5" s="98">
        <v>4267.74755859375</v>
      </c>
      <c r="O5" s="77"/>
      <c r="P5" s="99"/>
      <c r="Q5" s="99"/>
      <c r="R5" s="100"/>
      <c r="S5" s="51">
        <v>0</v>
      </c>
      <c r="T5" s="51">
        <v>1</v>
      </c>
      <c r="U5" s="52">
        <v>0</v>
      </c>
      <c r="V5" s="52">
        <v>0.013333</v>
      </c>
      <c r="W5" s="52">
        <v>0.022512</v>
      </c>
      <c r="X5" s="52">
        <v>0.353966</v>
      </c>
      <c r="Y5" s="52">
        <v>0</v>
      </c>
      <c r="Z5" s="52">
        <v>0</v>
      </c>
      <c r="AA5" s="83">
        <v>5</v>
      </c>
      <c r="AB5" s="83"/>
      <c r="AC5" s="101"/>
      <c r="AD5" s="86" t="s">
        <v>541</v>
      </c>
      <c r="AE5" s="86">
        <v>489</v>
      </c>
      <c r="AF5" s="86">
        <v>2139</v>
      </c>
      <c r="AG5" s="86">
        <v>6132</v>
      </c>
      <c r="AH5" s="86">
        <v>7686</v>
      </c>
      <c r="AI5" s="86"/>
      <c r="AJ5" s="86" t="s">
        <v>575</v>
      </c>
      <c r="AK5" s="86" t="s">
        <v>607</v>
      </c>
      <c r="AL5" s="91" t="s">
        <v>629</v>
      </c>
      <c r="AM5" s="86"/>
      <c r="AN5" s="88">
        <v>40582.39915509259</v>
      </c>
      <c r="AO5" s="91" t="s">
        <v>655</v>
      </c>
      <c r="AP5" s="86" t="b">
        <v>0</v>
      </c>
      <c r="AQ5" s="86" t="b">
        <v>0</v>
      </c>
      <c r="AR5" s="86" t="b">
        <v>1</v>
      </c>
      <c r="AS5" s="86"/>
      <c r="AT5" s="86">
        <v>65</v>
      </c>
      <c r="AU5" s="91" t="s">
        <v>682</v>
      </c>
      <c r="AV5" s="86" t="b">
        <v>0</v>
      </c>
      <c r="AW5" s="86" t="s">
        <v>704</v>
      </c>
      <c r="AX5" s="91" t="s">
        <v>707</v>
      </c>
      <c r="AY5" s="86" t="s">
        <v>66</v>
      </c>
      <c r="AZ5" s="86" t="str">
        <f>REPLACE(INDEX(GroupVertices[Group],MATCH(Vertices[[#This Row],[Vertex]],GroupVertices[Vertex],0)),1,1,"")</f>
        <v>1</v>
      </c>
      <c r="BA5" s="51">
        <v>3</v>
      </c>
      <c r="BB5" s="52">
        <v>7.894736842105263</v>
      </c>
      <c r="BC5" s="51">
        <v>0</v>
      </c>
      <c r="BD5" s="52">
        <v>0</v>
      </c>
      <c r="BE5" s="51">
        <v>0</v>
      </c>
      <c r="BF5" s="52">
        <v>0</v>
      </c>
      <c r="BG5" s="51">
        <v>35</v>
      </c>
      <c r="BH5" s="52">
        <v>92.10526315789474</v>
      </c>
      <c r="BI5" s="51">
        <v>38</v>
      </c>
      <c r="BJ5" s="51"/>
      <c r="BK5" s="51"/>
      <c r="BL5" s="51"/>
      <c r="BM5" s="51"/>
      <c r="BN5" s="51"/>
      <c r="BO5" s="51"/>
      <c r="BP5" s="136" t="s">
        <v>1238</v>
      </c>
      <c r="BQ5" s="136" t="s">
        <v>1238</v>
      </c>
      <c r="BR5" s="136" t="s">
        <v>1266</v>
      </c>
      <c r="BS5" s="136" t="s">
        <v>1266</v>
      </c>
      <c r="BT5" s="2"/>
      <c r="BU5" s="3"/>
      <c r="BV5" s="3"/>
      <c r="BW5" s="3"/>
      <c r="BX5" s="3"/>
    </row>
    <row r="6" spans="1:76" ht="15">
      <c r="A6" s="14" t="s">
        <v>251</v>
      </c>
      <c r="B6" s="15"/>
      <c r="C6" s="15"/>
      <c r="D6" s="96">
        <v>50</v>
      </c>
      <c r="E6" s="82"/>
      <c r="F6" s="115" t="s">
        <v>348</v>
      </c>
      <c r="G6" s="15"/>
      <c r="H6" s="16" t="s">
        <v>251</v>
      </c>
      <c r="I6" s="66"/>
      <c r="J6" s="66"/>
      <c r="K6" s="117" t="s">
        <v>743</v>
      </c>
      <c r="L6" s="97">
        <v>1</v>
      </c>
      <c r="M6" s="98">
        <v>2334.9296875</v>
      </c>
      <c r="N6" s="98">
        <v>3626.804931640625</v>
      </c>
      <c r="O6" s="77"/>
      <c r="P6" s="99"/>
      <c r="Q6" s="99"/>
      <c r="R6" s="100"/>
      <c r="S6" s="51">
        <v>0</v>
      </c>
      <c r="T6" s="51">
        <v>1</v>
      </c>
      <c r="U6" s="52">
        <v>0</v>
      </c>
      <c r="V6" s="52">
        <v>0.013333</v>
      </c>
      <c r="W6" s="52">
        <v>0.022512</v>
      </c>
      <c r="X6" s="52">
        <v>0.353966</v>
      </c>
      <c r="Y6" s="52">
        <v>0</v>
      </c>
      <c r="Z6" s="52">
        <v>0</v>
      </c>
      <c r="AA6" s="83">
        <v>6</v>
      </c>
      <c r="AB6" s="83"/>
      <c r="AC6" s="101"/>
      <c r="AD6" s="86" t="s">
        <v>542</v>
      </c>
      <c r="AE6" s="86">
        <v>1861</v>
      </c>
      <c r="AF6" s="86">
        <v>629</v>
      </c>
      <c r="AG6" s="86">
        <v>6093</v>
      </c>
      <c r="AH6" s="86">
        <v>6746</v>
      </c>
      <c r="AI6" s="86"/>
      <c r="AJ6" s="86" t="s">
        <v>576</v>
      </c>
      <c r="AK6" s="86" t="s">
        <v>608</v>
      </c>
      <c r="AL6" s="91" t="s">
        <v>630</v>
      </c>
      <c r="AM6" s="86"/>
      <c r="AN6" s="88">
        <v>43436.51244212963</v>
      </c>
      <c r="AO6" s="91" t="s">
        <v>656</v>
      </c>
      <c r="AP6" s="86" t="b">
        <v>0</v>
      </c>
      <c r="AQ6" s="86" t="b">
        <v>0</v>
      </c>
      <c r="AR6" s="86" t="b">
        <v>0</v>
      </c>
      <c r="AS6" s="86"/>
      <c r="AT6" s="86">
        <v>8</v>
      </c>
      <c r="AU6" s="91" t="s">
        <v>683</v>
      </c>
      <c r="AV6" s="86" t="b">
        <v>0</v>
      </c>
      <c r="AW6" s="86" t="s">
        <v>704</v>
      </c>
      <c r="AX6" s="91" t="s">
        <v>708</v>
      </c>
      <c r="AY6" s="86" t="s">
        <v>66</v>
      </c>
      <c r="AZ6" s="86" t="str">
        <f>REPLACE(INDEX(GroupVertices[Group],MATCH(Vertices[[#This Row],[Vertex]],GroupVertices[Vertex],0)),1,1,"")</f>
        <v>1</v>
      </c>
      <c r="BA6" s="51">
        <v>3</v>
      </c>
      <c r="BB6" s="52">
        <v>7.894736842105263</v>
      </c>
      <c r="BC6" s="51">
        <v>0</v>
      </c>
      <c r="BD6" s="52">
        <v>0</v>
      </c>
      <c r="BE6" s="51">
        <v>0</v>
      </c>
      <c r="BF6" s="52">
        <v>0</v>
      </c>
      <c r="BG6" s="51">
        <v>35</v>
      </c>
      <c r="BH6" s="52">
        <v>92.10526315789474</v>
      </c>
      <c r="BI6" s="51">
        <v>38</v>
      </c>
      <c r="BJ6" s="51"/>
      <c r="BK6" s="51"/>
      <c r="BL6" s="51"/>
      <c r="BM6" s="51"/>
      <c r="BN6" s="51"/>
      <c r="BO6" s="51"/>
      <c r="BP6" s="136" t="s">
        <v>1238</v>
      </c>
      <c r="BQ6" s="136" t="s">
        <v>1238</v>
      </c>
      <c r="BR6" s="136" t="s">
        <v>1266</v>
      </c>
      <c r="BS6" s="136" t="s">
        <v>1266</v>
      </c>
      <c r="BT6" s="2"/>
      <c r="BU6" s="3"/>
      <c r="BV6" s="3"/>
      <c r="BW6" s="3"/>
      <c r="BX6" s="3"/>
    </row>
    <row r="7" spans="1:76" ht="15">
      <c r="A7" s="14" t="s">
        <v>252</v>
      </c>
      <c r="B7" s="15"/>
      <c r="C7" s="15"/>
      <c r="D7" s="96">
        <v>50</v>
      </c>
      <c r="E7" s="82"/>
      <c r="F7" s="115" t="s">
        <v>349</v>
      </c>
      <c r="G7" s="15"/>
      <c r="H7" s="16" t="s">
        <v>252</v>
      </c>
      <c r="I7" s="66"/>
      <c r="J7" s="66"/>
      <c r="K7" s="117" t="s">
        <v>744</v>
      </c>
      <c r="L7" s="97">
        <v>1</v>
      </c>
      <c r="M7" s="98">
        <v>1200.466064453125</v>
      </c>
      <c r="N7" s="98">
        <v>7073.02294921875</v>
      </c>
      <c r="O7" s="77"/>
      <c r="P7" s="99"/>
      <c r="Q7" s="99"/>
      <c r="R7" s="100"/>
      <c r="S7" s="51">
        <v>0</v>
      </c>
      <c r="T7" s="51">
        <v>2</v>
      </c>
      <c r="U7" s="52">
        <v>0</v>
      </c>
      <c r="V7" s="52">
        <v>0.013699</v>
      </c>
      <c r="W7" s="52">
        <v>0.031781</v>
      </c>
      <c r="X7" s="52">
        <v>0.562401</v>
      </c>
      <c r="Y7" s="52">
        <v>0.5</v>
      </c>
      <c r="Z7" s="52">
        <v>0</v>
      </c>
      <c r="AA7" s="83">
        <v>7</v>
      </c>
      <c r="AB7" s="83"/>
      <c r="AC7" s="101"/>
      <c r="AD7" s="86" t="s">
        <v>543</v>
      </c>
      <c r="AE7" s="86">
        <v>1054</v>
      </c>
      <c r="AF7" s="86">
        <v>9612</v>
      </c>
      <c r="AG7" s="86">
        <v>12461</v>
      </c>
      <c r="AH7" s="86">
        <v>2598</v>
      </c>
      <c r="AI7" s="86"/>
      <c r="AJ7" s="86" t="s">
        <v>577</v>
      </c>
      <c r="AK7" s="86" t="s">
        <v>506</v>
      </c>
      <c r="AL7" s="91" t="s">
        <v>631</v>
      </c>
      <c r="AM7" s="86"/>
      <c r="AN7" s="88">
        <v>41289.53304398148</v>
      </c>
      <c r="AO7" s="91" t="s">
        <v>657</v>
      </c>
      <c r="AP7" s="86" t="b">
        <v>0</v>
      </c>
      <c r="AQ7" s="86" t="b">
        <v>0</v>
      </c>
      <c r="AR7" s="86" t="b">
        <v>1</v>
      </c>
      <c r="AS7" s="86"/>
      <c r="AT7" s="86">
        <v>245</v>
      </c>
      <c r="AU7" s="91" t="s">
        <v>683</v>
      </c>
      <c r="AV7" s="86" t="b">
        <v>1</v>
      </c>
      <c r="AW7" s="86" t="s">
        <v>704</v>
      </c>
      <c r="AX7" s="91" t="s">
        <v>709</v>
      </c>
      <c r="AY7" s="86" t="s">
        <v>66</v>
      </c>
      <c r="AZ7" s="86" t="str">
        <f>REPLACE(INDEX(GroupVertices[Group],MATCH(Vertices[[#This Row],[Vertex]],GroupVertices[Vertex],0)),1,1,"")</f>
        <v>1</v>
      </c>
      <c r="BA7" s="51">
        <v>0</v>
      </c>
      <c r="BB7" s="52">
        <v>0</v>
      </c>
      <c r="BC7" s="51">
        <v>0</v>
      </c>
      <c r="BD7" s="52">
        <v>0</v>
      </c>
      <c r="BE7" s="51">
        <v>0</v>
      </c>
      <c r="BF7" s="52">
        <v>0</v>
      </c>
      <c r="BG7" s="51">
        <v>16</v>
      </c>
      <c r="BH7" s="52">
        <v>100</v>
      </c>
      <c r="BI7" s="51">
        <v>16</v>
      </c>
      <c r="BJ7" s="51" t="s">
        <v>308</v>
      </c>
      <c r="BK7" s="51" t="s">
        <v>308</v>
      </c>
      <c r="BL7" s="51" t="s">
        <v>311</v>
      </c>
      <c r="BM7" s="51" t="s">
        <v>311</v>
      </c>
      <c r="BN7" s="51" t="s">
        <v>313</v>
      </c>
      <c r="BO7" s="51" t="s">
        <v>313</v>
      </c>
      <c r="BP7" s="136" t="s">
        <v>1239</v>
      </c>
      <c r="BQ7" s="136" t="s">
        <v>1239</v>
      </c>
      <c r="BR7" s="136" t="s">
        <v>1267</v>
      </c>
      <c r="BS7" s="136" t="s">
        <v>1267</v>
      </c>
      <c r="BT7" s="2"/>
      <c r="BU7" s="3"/>
      <c r="BV7" s="3"/>
      <c r="BW7" s="3"/>
      <c r="BX7" s="3"/>
    </row>
    <row r="8" spans="1:76" ht="15">
      <c r="A8" s="14" t="s">
        <v>271</v>
      </c>
      <c r="B8" s="15"/>
      <c r="C8" s="15"/>
      <c r="D8" s="96">
        <v>800</v>
      </c>
      <c r="E8" s="82"/>
      <c r="F8" s="115" t="s">
        <v>685</v>
      </c>
      <c r="G8" s="15"/>
      <c r="H8" s="16" t="s">
        <v>271</v>
      </c>
      <c r="I8" s="66"/>
      <c r="J8" s="66"/>
      <c r="K8" s="117" t="s">
        <v>745</v>
      </c>
      <c r="L8" s="97">
        <v>6363.363636363636</v>
      </c>
      <c r="M8" s="98">
        <v>3036.124267578125</v>
      </c>
      <c r="N8" s="98">
        <v>7745.3505859375</v>
      </c>
      <c r="O8" s="77"/>
      <c r="P8" s="99"/>
      <c r="Q8" s="99"/>
      <c r="R8" s="100"/>
      <c r="S8" s="51">
        <v>7</v>
      </c>
      <c r="T8" s="51">
        <v>1</v>
      </c>
      <c r="U8" s="52">
        <v>51.666667</v>
      </c>
      <c r="V8" s="52">
        <v>0.015385</v>
      </c>
      <c r="W8" s="52">
        <v>0.059401</v>
      </c>
      <c r="X8" s="52">
        <v>1.7165300000000001</v>
      </c>
      <c r="Y8" s="52">
        <v>0.16666666666666666</v>
      </c>
      <c r="Z8" s="52">
        <v>0.14285714285714285</v>
      </c>
      <c r="AA8" s="83">
        <v>8</v>
      </c>
      <c r="AB8" s="83"/>
      <c r="AC8" s="101"/>
      <c r="AD8" s="86" t="s">
        <v>544</v>
      </c>
      <c r="AE8" s="86">
        <v>196</v>
      </c>
      <c r="AF8" s="86">
        <v>302</v>
      </c>
      <c r="AG8" s="86">
        <v>147</v>
      </c>
      <c r="AH8" s="86">
        <v>142</v>
      </c>
      <c r="AI8" s="86"/>
      <c r="AJ8" s="86" t="s">
        <v>578</v>
      </c>
      <c r="AK8" s="86" t="s">
        <v>609</v>
      </c>
      <c r="AL8" s="91" t="s">
        <v>632</v>
      </c>
      <c r="AM8" s="86"/>
      <c r="AN8" s="88">
        <v>43040.4062037037</v>
      </c>
      <c r="AO8" s="91" t="s">
        <v>658</v>
      </c>
      <c r="AP8" s="86" t="b">
        <v>0</v>
      </c>
      <c r="AQ8" s="86" t="b">
        <v>0</v>
      </c>
      <c r="AR8" s="86" t="b">
        <v>1</v>
      </c>
      <c r="AS8" s="86"/>
      <c r="AT8" s="86">
        <v>3</v>
      </c>
      <c r="AU8" s="91" t="s">
        <v>683</v>
      </c>
      <c r="AV8" s="86" t="b">
        <v>0</v>
      </c>
      <c r="AW8" s="86" t="s">
        <v>704</v>
      </c>
      <c r="AX8" s="91" t="s">
        <v>710</v>
      </c>
      <c r="AY8" s="86" t="s">
        <v>66</v>
      </c>
      <c r="AZ8" s="86" t="str">
        <f>REPLACE(INDEX(GroupVertices[Group],MATCH(Vertices[[#This Row],[Vertex]],GroupVertices[Vertex],0)),1,1,"")</f>
        <v>1</v>
      </c>
      <c r="BA8" s="51">
        <v>0</v>
      </c>
      <c r="BB8" s="52">
        <v>0</v>
      </c>
      <c r="BC8" s="51">
        <v>3</v>
      </c>
      <c r="BD8" s="52">
        <v>8.571428571428571</v>
      </c>
      <c r="BE8" s="51">
        <v>0</v>
      </c>
      <c r="BF8" s="52">
        <v>0</v>
      </c>
      <c r="BG8" s="51">
        <v>32</v>
      </c>
      <c r="BH8" s="52">
        <v>91.42857142857143</v>
      </c>
      <c r="BI8" s="51">
        <v>35</v>
      </c>
      <c r="BJ8" s="51"/>
      <c r="BK8" s="51"/>
      <c r="BL8" s="51"/>
      <c r="BM8" s="51"/>
      <c r="BN8" s="51" t="s">
        <v>330</v>
      </c>
      <c r="BO8" s="51" t="s">
        <v>330</v>
      </c>
      <c r="BP8" s="136" t="s">
        <v>1240</v>
      </c>
      <c r="BQ8" s="136" t="s">
        <v>1240</v>
      </c>
      <c r="BR8" s="136" t="s">
        <v>1268</v>
      </c>
      <c r="BS8" s="136" t="s">
        <v>1268</v>
      </c>
      <c r="BT8" s="2"/>
      <c r="BU8" s="3"/>
      <c r="BV8" s="3"/>
      <c r="BW8" s="3"/>
      <c r="BX8" s="3"/>
    </row>
    <row r="9" spans="1:76" ht="15">
      <c r="A9" s="14" t="s">
        <v>253</v>
      </c>
      <c r="B9" s="15"/>
      <c r="C9" s="15"/>
      <c r="D9" s="96">
        <v>237.5</v>
      </c>
      <c r="E9" s="82"/>
      <c r="F9" s="115" t="s">
        <v>350</v>
      </c>
      <c r="G9" s="15"/>
      <c r="H9" s="16" t="s">
        <v>253</v>
      </c>
      <c r="I9" s="66"/>
      <c r="J9" s="66"/>
      <c r="K9" s="117" t="s">
        <v>746</v>
      </c>
      <c r="L9" s="97">
        <v>909.9090909090909</v>
      </c>
      <c r="M9" s="98">
        <v>7584.1669921875</v>
      </c>
      <c r="N9" s="98">
        <v>512.9544677734375</v>
      </c>
      <c r="O9" s="77"/>
      <c r="P9" s="99"/>
      <c r="Q9" s="99"/>
      <c r="R9" s="100"/>
      <c r="S9" s="51">
        <v>1</v>
      </c>
      <c r="T9" s="51">
        <v>1</v>
      </c>
      <c r="U9" s="52">
        <v>0</v>
      </c>
      <c r="V9" s="52">
        <v>0</v>
      </c>
      <c r="W9" s="52">
        <v>0</v>
      </c>
      <c r="X9" s="52">
        <v>0.999985</v>
      </c>
      <c r="Y9" s="52">
        <v>0</v>
      </c>
      <c r="Z9" s="52" t="s">
        <v>795</v>
      </c>
      <c r="AA9" s="83">
        <v>9</v>
      </c>
      <c r="AB9" s="83"/>
      <c r="AC9" s="101"/>
      <c r="AD9" s="86" t="s">
        <v>545</v>
      </c>
      <c r="AE9" s="86">
        <v>305</v>
      </c>
      <c r="AF9" s="86">
        <v>846</v>
      </c>
      <c r="AG9" s="86">
        <v>702</v>
      </c>
      <c r="AH9" s="86">
        <v>654</v>
      </c>
      <c r="AI9" s="86"/>
      <c r="AJ9" s="86" t="s">
        <v>579</v>
      </c>
      <c r="AK9" s="86" t="s">
        <v>511</v>
      </c>
      <c r="AL9" s="91" t="s">
        <v>633</v>
      </c>
      <c r="AM9" s="86"/>
      <c r="AN9" s="88">
        <v>41597.81199074074</v>
      </c>
      <c r="AO9" s="86"/>
      <c r="AP9" s="86" t="b">
        <v>1</v>
      </c>
      <c r="AQ9" s="86" t="b">
        <v>0</v>
      </c>
      <c r="AR9" s="86" t="b">
        <v>0</v>
      </c>
      <c r="AS9" s="86"/>
      <c r="AT9" s="86">
        <v>4</v>
      </c>
      <c r="AU9" s="91" t="s">
        <v>683</v>
      </c>
      <c r="AV9" s="86" t="b">
        <v>0</v>
      </c>
      <c r="AW9" s="86" t="s">
        <v>704</v>
      </c>
      <c r="AX9" s="91" t="s">
        <v>711</v>
      </c>
      <c r="AY9" s="86" t="s">
        <v>66</v>
      </c>
      <c r="AZ9" s="86" t="str">
        <f>REPLACE(INDEX(GroupVertices[Group],MATCH(Vertices[[#This Row],[Vertex]],GroupVertices[Vertex],0)),1,1,"")</f>
        <v>8</v>
      </c>
      <c r="BA9" s="51">
        <v>1</v>
      </c>
      <c r="BB9" s="52">
        <v>2.4390243902439024</v>
      </c>
      <c r="BC9" s="51">
        <v>0</v>
      </c>
      <c r="BD9" s="52">
        <v>0</v>
      </c>
      <c r="BE9" s="51">
        <v>0</v>
      </c>
      <c r="BF9" s="52">
        <v>0</v>
      </c>
      <c r="BG9" s="51">
        <v>40</v>
      </c>
      <c r="BH9" s="52">
        <v>97.5609756097561</v>
      </c>
      <c r="BI9" s="51">
        <v>41</v>
      </c>
      <c r="BJ9" s="51"/>
      <c r="BK9" s="51"/>
      <c r="BL9" s="51"/>
      <c r="BM9" s="51"/>
      <c r="BN9" s="51" t="s">
        <v>314</v>
      </c>
      <c r="BO9" s="51" t="s">
        <v>314</v>
      </c>
      <c r="BP9" s="136" t="s">
        <v>1241</v>
      </c>
      <c r="BQ9" s="136" t="s">
        <v>1241</v>
      </c>
      <c r="BR9" s="136" t="s">
        <v>1269</v>
      </c>
      <c r="BS9" s="136" t="s">
        <v>1269</v>
      </c>
      <c r="BT9" s="2"/>
      <c r="BU9" s="3"/>
      <c r="BV9" s="3"/>
      <c r="BW9" s="3"/>
      <c r="BX9" s="3"/>
    </row>
    <row r="10" spans="1:76" ht="15">
      <c r="A10" s="14" t="s">
        <v>254</v>
      </c>
      <c r="B10" s="15"/>
      <c r="C10" s="15"/>
      <c r="D10" s="96">
        <v>50</v>
      </c>
      <c r="E10" s="82"/>
      <c r="F10" s="115" t="s">
        <v>686</v>
      </c>
      <c r="G10" s="15"/>
      <c r="H10" s="16" t="s">
        <v>254</v>
      </c>
      <c r="I10" s="66"/>
      <c r="J10" s="66"/>
      <c r="K10" s="117" t="s">
        <v>747</v>
      </c>
      <c r="L10" s="97">
        <v>1</v>
      </c>
      <c r="M10" s="98">
        <v>7557.63037109375</v>
      </c>
      <c r="N10" s="98">
        <v>3540.1083984375</v>
      </c>
      <c r="O10" s="77"/>
      <c r="P10" s="99"/>
      <c r="Q10" s="99"/>
      <c r="R10" s="100"/>
      <c r="S10" s="51">
        <v>0</v>
      </c>
      <c r="T10" s="51">
        <v>1</v>
      </c>
      <c r="U10" s="52">
        <v>0</v>
      </c>
      <c r="V10" s="52">
        <v>1</v>
      </c>
      <c r="W10" s="52">
        <v>0</v>
      </c>
      <c r="X10" s="52">
        <v>0.999985</v>
      </c>
      <c r="Y10" s="52">
        <v>0</v>
      </c>
      <c r="Z10" s="52">
        <v>0</v>
      </c>
      <c r="AA10" s="83">
        <v>10</v>
      </c>
      <c r="AB10" s="83"/>
      <c r="AC10" s="101"/>
      <c r="AD10" s="86" t="s">
        <v>546</v>
      </c>
      <c r="AE10" s="86">
        <v>273</v>
      </c>
      <c r="AF10" s="86">
        <v>649</v>
      </c>
      <c r="AG10" s="86">
        <v>264</v>
      </c>
      <c r="AH10" s="86">
        <v>223</v>
      </c>
      <c r="AI10" s="86"/>
      <c r="AJ10" s="86" t="s">
        <v>580</v>
      </c>
      <c r="AK10" s="86"/>
      <c r="AL10" s="86"/>
      <c r="AM10" s="86"/>
      <c r="AN10" s="88">
        <v>42773.80017361111</v>
      </c>
      <c r="AO10" s="91" t="s">
        <v>659</v>
      </c>
      <c r="AP10" s="86" t="b">
        <v>1</v>
      </c>
      <c r="AQ10" s="86" t="b">
        <v>0</v>
      </c>
      <c r="AR10" s="86" t="b">
        <v>0</v>
      </c>
      <c r="AS10" s="86"/>
      <c r="AT10" s="86">
        <v>3</v>
      </c>
      <c r="AU10" s="86"/>
      <c r="AV10" s="86" t="b">
        <v>0</v>
      </c>
      <c r="AW10" s="86" t="s">
        <v>704</v>
      </c>
      <c r="AX10" s="91" t="s">
        <v>712</v>
      </c>
      <c r="AY10" s="86" t="s">
        <v>66</v>
      </c>
      <c r="AZ10" s="86" t="str">
        <f>REPLACE(INDEX(GroupVertices[Group],MATCH(Vertices[[#This Row],[Vertex]],GroupVertices[Vertex],0)),1,1,"")</f>
        <v>7</v>
      </c>
      <c r="BA10" s="51">
        <v>0</v>
      </c>
      <c r="BB10" s="52">
        <v>0</v>
      </c>
      <c r="BC10" s="51">
        <v>0</v>
      </c>
      <c r="BD10" s="52">
        <v>0</v>
      </c>
      <c r="BE10" s="51">
        <v>0</v>
      </c>
      <c r="BF10" s="52">
        <v>0</v>
      </c>
      <c r="BG10" s="51">
        <v>19</v>
      </c>
      <c r="BH10" s="52">
        <v>100</v>
      </c>
      <c r="BI10" s="51">
        <v>19</v>
      </c>
      <c r="BJ10" s="51"/>
      <c r="BK10" s="51"/>
      <c r="BL10" s="51"/>
      <c r="BM10" s="51"/>
      <c r="BN10" s="51" t="s">
        <v>315</v>
      </c>
      <c r="BO10" s="51" t="s">
        <v>315</v>
      </c>
      <c r="BP10" s="136" t="s">
        <v>1242</v>
      </c>
      <c r="BQ10" s="136" t="s">
        <v>1242</v>
      </c>
      <c r="BR10" s="136" t="s">
        <v>1270</v>
      </c>
      <c r="BS10" s="136" t="s">
        <v>1270</v>
      </c>
      <c r="BT10" s="2"/>
      <c r="BU10" s="3"/>
      <c r="BV10" s="3"/>
      <c r="BW10" s="3"/>
      <c r="BX10" s="3"/>
    </row>
    <row r="11" spans="1:76" ht="15">
      <c r="A11" s="14" t="s">
        <v>273</v>
      </c>
      <c r="B11" s="15"/>
      <c r="C11" s="15"/>
      <c r="D11" s="96">
        <v>237.5</v>
      </c>
      <c r="E11" s="82"/>
      <c r="F11" s="115" t="s">
        <v>687</v>
      </c>
      <c r="G11" s="15"/>
      <c r="H11" s="16" t="s">
        <v>273</v>
      </c>
      <c r="I11" s="66"/>
      <c r="J11" s="66"/>
      <c r="K11" s="117" t="s">
        <v>748</v>
      </c>
      <c r="L11" s="97">
        <v>909.9090909090909</v>
      </c>
      <c r="M11" s="98">
        <v>7557.63037109375</v>
      </c>
      <c r="N11" s="98">
        <v>1863.9754638671875</v>
      </c>
      <c r="O11" s="77"/>
      <c r="P11" s="99"/>
      <c r="Q11" s="99"/>
      <c r="R11" s="100"/>
      <c r="S11" s="51">
        <v>1</v>
      </c>
      <c r="T11" s="51">
        <v>0</v>
      </c>
      <c r="U11" s="52">
        <v>0</v>
      </c>
      <c r="V11" s="52">
        <v>1</v>
      </c>
      <c r="W11" s="52">
        <v>0</v>
      </c>
      <c r="X11" s="52">
        <v>0.999985</v>
      </c>
      <c r="Y11" s="52">
        <v>0</v>
      </c>
      <c r="Z11" s="52">
        <v>0</v>
      </c>
      <c r="AA11" s="83">
        <v>11</v>
      </c>
      <c r="AB11" s="83"/>
      <c r="AC11" s="101"/>
      <c r="AD11" s="86" t="s">
        <v>547</v>
      </c>
      <c r="AE11" s="86">
        <v>712</v>
      </c>
      <c r="AF11" s="86">
        <v>4280612</v>
      </c>
      <c r="AG11" s="86">
        <v>8543</v>
      </c>
      <c r="AH11" s="86">
        <v>21</v>
      </c>
      <c r="AI11" s="86"/>
      <c r="AJ11" s="86" t="s">
        <v>581</v>
      </c>
      <c r="AK11" s="86" t="s">
        <v>610</v>
      </c>
      <c r="AL11" s="91" t="s">
        <v>634</v>
      </c>
      <c r="AM11" s="86"/>
      <c r="AN11" s="88">
        <v>41567.816296296296</v>
      </c>
      <c r="AO11" s="91" t="s">
        <v>660</v>
      </c>
      <c r="AP11" s="86" t="b">
        <v>1</v>
      </c>
      <c r="AQ11" s="86" t="b">
        <v>0</v>
      </c>
      <c r="AR11" s="86" t="b">
        <v>1</v>
      </c>
      <c r="AS11" s="86"/>
      <c r="AT11" s="86">
        <v>9749</v>
      </c>
      <c r="AU11" s="91" t="s">
        <v>683</v>
      </c>
      <c r="AV11" s="86" t="b">
        <v>1</v>
      </c>
      <c r="AW11" s="86" t="s">
        <v>704</v>
      </c>
      <c r="AX11" s="91" t="s">
        <v>713</v>
      </c>
      <c r="AY11" s="86" t="s">
        <v>65</v>
      </c>
      <c r="AZ11" s="86" t="str">
        <f>REPLACE(INDEX(GroupVertices[Group],MATCH(Vertices[[#This Row],[Vertex]],GroupVertices[Vertex],0)),1,1,"")</f>
        <v>7</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row r="12" spans="1:76" ht="15">
      <c r="A12" s="14" t="s">
        <v>255</v>
      </c>
      <c r="B12" s="15"/>
      <c r="C12" s="15"/>
      <c r="D12" s="96">
        <v>237.5</v>
      </c>
      <c r="E12" s="82"/>
      <c r="F12" s="115" t="s">
        <v>688</v>
      </c>
      <c r="G12" s="15"/>
      <c r="H12" s="16" t="s">
        <v>255</v>
      </c>
      <c r="I12" s="66"/>
      <c r="J12" s="66"/>
      <c r="K12" s="117" t="s">
        <v>749</v>
      </c>
      <c r="L12" s="97">
        <v>909.9090909090909</v>
      </c>
      <c r="M12" s="98">
        <v>1841.7335205078125</v>
      </c>
      <c r="N12" s="98">
        <v>7987.7744140625</v>
      </c>
      <c r="O12" s="77"/>
      <c r="P12" s="99"/>
      <c r="Q12" s="99"/>
      <c r="R12" s="100"/>
      <c r="S12" s="51">
        <v>1</v>
      </c>
      <c r="T12" s="51">
        <v>3</v>
      </c>
      <c r="U12" s="52">
        <v>0</v>
      </c>
      <c r="V12" s="52">
        <v>0.013699</v>
      </c>
      <c r="W12" s="52">
        <v>0.037656</v>
      </c>
      <c r="X12" s="52">
        <v>0.784745</v>
      </c>
      <c r="Y12" s="52">
        <v>0.5</v>
      </c>
      <c r="Z12" s="52">
        <v>0</v>
      </c>
      <c r="AA12" s="83">
        <v>12</v>
      </c>
      <c r="AB12" s="83"/>
      <c r="AC12" s="101"/>
      <c r="AD12" s="86" t="s">
        <v>548</v>
      </c>
      <c r="AE12" s="86">
        <v>796</v>
      </c>
      <c r="AF12" s="86">
        <v>249</v>
      </c>
      <c r="AG12" s="86">
        <v>158</v>
      </c>
      <c r="AH12" s="86">
        <v>456</v>
      </c>
      <c r="AI12" s="86"/>
      <c r="AJ12" s="86" t="s">
        <v>582</v>
      </c>
      <c r="AK12" s="86" t="s">
        <v>611</v>
      </c>
      <c r="AL12" s="91" t="s">
        <v>635</v>
      </c>
      <c r="AM12" s="86"/>
      <c r="AN12" s="88">
        <v>42437.603125</v>
      </c>
      <c r="AO12" s="91" t="s">
        <v>661</v>
      </c>
      <c r="AP12" s="86" t="b">
        <v>1</v>
      </c>
      <c r="AQ12" s="86" t="b">
        <v>0</v>
      </c>
      <c r="AR12" s="86" t="b">
        <v>1</v>
      </c>
      <c r="AS12" s="86"/>
      <c r="AT12" s="86">
        <v>2</v>
      </c>
      <c r="AU12" s="86"/>
      <c r="AV12" s="86" t="b">
        <v>0</v>
      </c>
      <c r="AW12" s="86" t="s">
        <v>704</v>
      </c>
      <c r="AX12" s="91" t="s">
        <v>714</v>
      </c>
      <c r="AY12" s="86" t="s">
        <v>66</v>
      </c>
      <c r="AZ12" s="86" t="str">
        <f>REPLACE(INDEX(GroupVertices[Group],MATCH(Vertices[[#This Row],[Vertex]],GroupVertices[Vertex],0)),1,1,"")</f>
        <v>1</v>
      </c>
      <c r="BA12" s="51">
        <v>0</v>
      </c>
      <c r="BB12" s="52">
        <v>0</v>
      </c>
      <c r="BC12" s="51">
        <v>2</v>
      </c>
      <c r="BD12" s="52">
        <v>3.0303030303030303</v>
      </c>
      <c r="BE12" s="51">
        <v>0</v>
      </c>
      <c r="BF12" s="52">
        <v>0</v>
      </c>
      <c r="BG12" s="51">
        <v>64</v>
      </c>
      <c r="BH12" s="52">
        <v>96.96969696969697</v>
      </c>
      <c r="BI12" s="51">
        <v>66</v>
      </c>
      <c r="BJ12" s="51"/>
      <c r="BK12" s="51"/>
      <c r="BL12" s="51"/>
      <c r="BM12" s="51"/>
      <c r="BN12" s="51" t="s">
        <v>1226</v>
      </c>
      <c r="BO12" s="51" t="s">
        <v>1230</v>
      </c>
      <c r="BP12" s="136" t="s">
        <v>1243</v>
      </c>
      <c r="BQ12" s="136" t="s">
        <v>1258</v>
      </c>
      <c r="BR12" s="136" t="s">
        <v>1271</v>
      </c>
      <c r="BS12" s="136" t="s">
        <v>1271</v>
      </c>
      <c r="BT12" s="2"/>
      <c r="BU12" s="3"/>
      <c r="BV12" s="3"/>
      <c r="BW12" s="3"/>
      <c r="BX12" s="3"/>
    </row>
    <row r="13" spans="1:76" ht="15">
      <c r="A13" s="14" t="s">
        <v>256</v>
      </c>
      <c r="B13" s="15"/>
      <c r="C13" s="15"/>
      <c r="D13" s="96">
        <v>50</v>
      </c>
      <c r="E13" s="82"/>
      <c r="F13" s="115" t="s">
        <v>689</v>
      </c>
      <c r="G13" s="15"/>
      <c r="H13" s="16" t="s">
        <v>256</v>
      </c>
      <c r="I13" s="66"/>
      <c r="J13" s="66"/>
      <c r="K13" s="117" t="s">
        <v>750</v>
      </c>
      <c r="L13" s="97">
        <v>1</v>
      </c>
      <c r="M13" s="98">
        <v>4329.0869140625</v>
      </c>
      <c r="N13" s="98">
        <v>6957.99951171875</v>
      </c>
      <c r="O13" s="77"/>
      <c r="P13" s="99"/>
      <c r="Q13" s="99"/>
      <c r="R13" s="100"/>
      <c r="S13" s="51">
        <v>0</v>
      </c>
      <c r="T13" s="51">
        <v>2</v>
      </c>
      <c r="U13" s="52">
        <v>0</v>
      </c>
      <c r="V13" s="52">
        <v>0.013699</v>
      </c>
      <c r="W13" s="52">
        <v>0.031781</v>
      </c>
      <c r="X13" s="52">
        <v>0.562401</v>
      </c>
      <c r="Y13" s="52">
        <v>0.5</v>
      </c>
      <c r="Z13" s="52">
        <v>0</v>
      </c>
      <c r="AA13" s="83">
        <v>13</v>
      </c>
      <c r="AB13" s="83"/>
      <c r="AC13" s="101"/>
      <c r="AD13" s="86" t="s">
        <v>549</v>
      </c>
      <c r="AE13" s="86">
        <v>34</v>
      </c>
      <c r="AF13" s="86">
        <v>7</v>
      </c>
      <c r="AG13" s="86">
        <v>6</v>
      </c>
      <c r="AH13" s="86">
        <v>2</v>
      </c>
      <c r="AI13" s="86"/>
      <c r="AJ13" s="86" t="s">
        <v>583</v>
      </c>
      <c r="AK13" s="86"/>
      <c r="AL13" s="86"/>
      <c r="AM13" s="86"/>
      <c r="AN13" s="88">
        <v>43768.53162037037</v>
      </c>
      <c r="AO13" s="86"/>
      <c r="AP13" s="86" t="b">
        <v>1</v>
      </c>
      <c r="AQ13" s="86" t="b">
        <v>0</v>
      </c>
      <c r="AR13" s="86" t="b">
        <v>0</v>
      </c>
      <c r="AS13" s="86"/>
      <c r="AT13" s="86">
        <v>0</v>
      </c>
      <c r="AU13" s="86"/>
      <c r="AV13" s="86" t="b">
        <v>0</v>
      </c>
      <c r="AW13" s="86" t="s">
        <v>704</v>
      </c>
      <c r="AX13" s="91" t="s">
        <v>715</v>
      </c>
      <c r="AY13" s="86" t="s">
        <v>66</v>
      </c>
      <c r="AZ13" s="86" t="str">
        <f>REPLACE(INDEX(GroupVertices[Group],MATCH(Vertices[[#This Row],[Vertex]],GroupVertices[Vertex],0)),1,1,"")</f>
        <v>1</v>
      </c>
      <c r="BA13" s="51">
        <v>0</v>
      </c>
      <c r="BB13" s="52">
        <v>0</v>
      </c>
      <c r="BC13" s="51">
        <v>0</v>
      </c>
      <c r="BD13" s="52">
        <v>0</v>
      </c>
      <c r="BE13" s="51">
        <v>0</v>
      </c>
      <c r="BF13" s="52">
        <v>0</v>
      </c>
      <c r="BG13" s="51">
        <v>21</v>
      </c>
      <c r="BH13" s="52">
        <v>100</v>
      </c>
      <c r="BI13" s="51">
        <v>21</v>
      </c>
      <c r="BJ13" s="51"/>
      <c r="BK13" s="51"/>
      <c r="BL13" s="51"/>
      <c r="BM13" s="51"/>
      <c r="BN13" s="51" t="s">
        <v>318</v>
      </c>
      <c r="BO13" s="51" t="s">
        <v>318</v>
      </c>
      <c r="BP13" s="136" t="s">
        <v>1244</v>
      </c>
      <c r="BQ13" s="136" t="s">
        <v>1244</v>
      </c>
      <c r="BR13" s="136" t="s">
        <v>1272</v>
      </c>
      <c r="BS13" s="136" t="s">
        <v>1272</v>
      </c>
      <c r="BT13" s="2"/>
      <c r="BU13" s="3"/>
      <c r="BV13" s="3"/>
      <c r="BW13" s="3"/>
      <c r="BX13" s="3"/>
    </row>
    <row r="14" spans="1:76" ht="15">
      <c r="A14" s="14" t="s">
        <v>257</v>
      </c>
      <c r="B14" s="15"/>
      <c r="C14" s="15"/>
      <c r="D14" s="96">
        <v>50</v>
      </c>
      <c r="E14" s="82"/>
      <c r="F14" s="115" t="s">
        <v>351</v>
      </c>
      <c r="G14" s="15"/>
      <c r="H14" s="16" t="s">
        <v>257</v>
      </c>
      <c r="I14" s="66"/>
      <c r="J14" s="66"/>
      <c r="K14" s="117" t="s">
        <v>751</v>
      </c>
      <c r="L14" s="97">
        <v>1</v>
      </c>
      <c r="M14" s="98">
        <v>3820.128662109375</v>
      </c>
      <c r="N14" s="98">
        <v>3997.264404296875</v>
      </c>
      <c r="O14" s="77"/>
      <c r="P14" s="99"/>
      <c r="Q14" s="99"/>
      <c r="R14" s="100"/>
      <c r="S14" s="51">
        <v>0</v>
      </c>
      <c r="T14" s="51">
        <v>1</v>
      </c>
      <c r="U14" s="52">
        <v>0</v>
      </c>
      <c r="V14" s="52">
        <v>0.013333</v>
      </c>
      <c r="W14" s="52">
        <v>0.022512</v>
      </c>
      <c r="X14" s="52">
        <v>0.353966</v>
      </c>
      <c r="Y14" s="52">
        <v>0</v>
      </c>
      <c r="Z14" s="52">
        <v>0</v>
      </c>
      <c r="AA14" s="83">
        <v>14</v>
      </c>
      <c r="AB14" s="83"/>
      <c r="AC14" s="101"/>
      <c r="AD14" s="86" t="s">
        <v>550</v>
      </c>
      <c r="AE14" s="86">
        <v>120</v>
      </c>
      <c r="AF14" s="86">
        <v>68</v>
      </c>
      <c r="AG14" s="86">
        <v>190</v>
      </c>
      <c r="AH14" s="86">
        <v>254</v>
      </c>
      <c r="AI14" s="86"/>
      <c r="AJ14" s="86" t="s">
        <v>584</v>
      </c>
      <c r="AK14" s="86" t="s">
        <v>612</v>
      </c>
      <c r="AL14" s="91" t="s">
        <v>636</v>
      </c>
      <c r="AM14" s="86"/>
      <c r="AN14" s="88">
        <v>43573.41893518518</v>
      </c>
      <c r="AO14" s="91" t="s">
        <v>662</v>
      </c>
      <c r="AP14" s="86" t="b">
        <v>0</v>
      </c>
      <c r="AQ14" s="86" t="b">
        <v>0</v>
      </c>
      <c r="AR14" s="86" t="b">
        <v>1</v>
      </c>
      <c r="AS14" s="86"/>
      <c r="AT14" s="86">
        <v>0</v>
      </c>
      <c r="AU14" s="91" t="s">
        <v>683</v>
      </c>
      <c r="AV14" s="86" t="b">
        <v>0</v>
      </c>
      <c r="AW14" s="86" t="s">
        <v>704</v>
      </c>
      <c r="AX14" s="91" t="s">
        <v>716</v>
      </c>
      <c r="AY14" s="86" t="s">
        <v>66</v>
      </c>
      <c r="AZ14" s="86" t="str">
        <f>REPLACE(INDEX(GroupVertices[Group],MATCH(Vertices[[#This Row],[Vertex]],GroupVertices[Vertex],0)),1,1,"")</f>
        <v>1</v>
      </c>
      <c r="BA14" s="51">
        <v>0</v>
      </c>
      <c r="BB14" s="52">
        <v>0</v>
      </c>
      <c r="BC14" s="51">
        <v>0</v>
      </c>
      <c r="BD14" s="52">
        <v>0</v>
      </c>
      <c r="BE14" s="51">
        <v>0</v>
      </c>
      <c r="BF14" s="52">
        <v>0</v>
      </c>
      <c r="BG14" s="51">
        <v>45</v>
      </c>
      <c r="BH14" s="52">
        <v>100</v>
      </c>
      <c r="BI14" s="51">
        <v>45</v>
      </c>
      <c r="BJ14" s="51"/>
      <c r="BK14" s="51"/>
      <c r="BL14" s="51"/>
      <c r="BM14" s="51"/>
      <c r="BN14" s="51" t="s">
        <v>319</v>
      </c>
      <c r="BO14" s="51" t="s">
        <v>319</v>
      </c>
      <c r="BP14" s="136" t="s">
        <v>1245</v>
      </c>
      <c r="BQ14" s="136" t="s">
        <v>1245</v>
      </c>
      <c r="BR14" s="136" t="s">
        <v>1273</v>
      </c>
      <c r="BS14" s="136" t="s">
        <v>1273</v>
      </c>
      <c r="BT14" s="2"/>
      <c r="BU14" s="3"/>
      <c r="BV14" s="3"/>
      <c r="BW14" s="3"/>
      <c r="BX14" s="3"/>
    </row>
    <row r="15" spans="1:76" ht="15">
      <c r="A15" s="14" t="s">
        <v>258</v>
      </c>
      <c r="B15" s="15"/>
      <c r="C15" s="15"/>
      <c r="D15" s="96">
        <v>237.5</v>
      </c>
      <c r="E15" s="82"/>
      <c r="F15" s="115" t="s">
        <v>352</v>
      </c>
      <c r="G15" s="15"/>
      <c r="H15" s="16" t="s">
        <v>258</v>
      </c>
      <c r="I15" s="66"/>
      <c r="J15" s="66"/>
      <c r="K15" s="117" t="s">
        <v>752</v>
      </c>
      <c r="L15" s="97">
        <v>909.9090909090909</v>
      </c>
      <c r="M15" s="98">
        <v>8782.59375</v>
      </c>
      <c r="N15" s="98">
        <v>9587.408203125</v>
      </c>
      <c r="O15" s="77"/>
      <c r="P15" s="99"/>
      <c r="Q15" s="99"/>
      <c r="R15" s="100"/>
      <c r="S15" s="51">
        <v>1</v>
      </c>
      <c r="T15" s="51">
        <v>3</v>
      </c>
      <c r="U15" s="52">
        <v>1</v>
      </c>
      <c r="V15" s="52">
        <v>0.01087</v>
      </c>
      <c r="W15" s="52">
        <v>0.008099</v>
      </c>
      <c r="X15" s="52">
        <v>0.924572</v>
      </c>
      <c r="Y15" s="52">
        <v>0.3333333333333333</v>
      </c>
      <c r="Z15" s="52">
        <v>0.3333333333333333</v>
      </c>
      <c r="AA15" s="83">
        <v>15</v>
      </c>
      <c r="AB15" s="83"/>
      <c r="AC15" s="101"/>
      <c r="AD15" s="86" t="s">
        <v>551</v>
      </c>
      <c r="AE15" s="86">
        <v>642</v>
      </c>
      <c r="AF15" s="86">
        <v>586</v>
      </c>
      <c r="AG15" s="86">
        <v>2646</v>
      </c>
      <c r="AH15" s="86">
        <v>1540</v>
      </c>
      <c r="AI15" s="86"/>
      <c r="AJ15" s="86" t="s">
        <v>585</v>
      </c>
      <c r="AK15" s="86" t="s">
        <v>613</v>
      </c>
      <c r="AL15" s="91" t="s">
        <v>637</v>
      </c>
      <c r="AM15" s="86"/>
      <c r="AN15" s="88">
        <v>42636.367476851854</v>
      </c>
      <c r="AO15" s="91" t="s">
        <v>663</v>
      </c>
      <c r="AP15" s="86" t="b">
        <v>0</v>
      </c>
      <c r="AQ15" s="86" t="b">
        <v>0</v>
      </c>
      <c r="AR15" s="86" t="b">
        <v>1</v>
      </c>
      <c r="AS15" s="86"/>
      <c r="AT15" s="86">
        <v>42</v>
      </c>
      <c r="AU15" s="91" t="s">
        <v>683</v>
      </c>
      <c r="AV15" s="86" t="b">
        <v>0</v>
      </c>
      <c r="AW15" s="86" t="s">
        <v>704</v>
      </c>
      <c r="AX15" s="91" t="s">
        <v>717</v>
      </c>
      <c r="AY15" s="86" t="s">
        <v>66</v>
      </c>
      <c r="AZ15" s="86" t="str">
        <f>REPLACE(INDEX(GroupVertices[Group],MATCH(Vertices[[#This Row],[Vertex]],GroupVertices[Vertex],0)),1,1,"")</f>
        <v>4</v>
      </c>
      <c r="BA15" s="51">
        <v>0</v>
      </c>
      <c r="BB15" s="52">
        <v>0</v>
      </c>
      <c r="BC15" s="51">
        <v>0</v>
      </c>
      <c r="BD15" s="52">
        <v>0</v>
      </c>
      <c r="BE15" s="51">
        <v>0</v>
      </c>
      <c r="BF15" s="52">
        <v>0</v>
      </c>
      <c r="BG15" s="51">
        <v>23</v>
      </c>
      <c r="BH15" s="52">
        <v>100</v>
      </c>
      <c r="BI15" s="51">
        <v>23</v>
      </c>
      <c r="BJ15" s="51"/>
      <c r="BK15" s="51"/>
      <c r="BL15" s="51"/>
      <c r="BM15" s="51"/>
      <c r="BN15" s="51" t="s">
        <v>320</v>
      </c>
      <c r="BO15" s="51" t="s">
        <v>320</v>
      </c>
      <c r="BP15" s="136" t="s">
        <v>1246</v>
      </c>
      <c r="BQ15" s="136" t="s">
        <v>1246</v>
      </c>
      <c r="BR15" s="136" t="s">
        <v>1175</v>
      </c>
      <c r="BS15" s="136" t="s">
        <v>1175</v>
      </c>
      <c r="BT15" s="2"/>
      <c r="BU15" s="3"/>
      <c r="BV15" s="3"/>
      <c r="BW15" s="3"/>
      <c r="BX15" s="3"/>
    </row>
    <row r="16" spans="1:76" ht="15">
      <c r="A16" s="14" t="s">
        <v>274</v>
      </c>
      <c r="B16" s="15"/>
      <c r="C16" s="15"/>
      <c r="D16" s="96">
        <v>425</v>
      </c>
      <c r="E16" s="82"/>
      <c r="F16" s="115" t="s">
        <v>690</v>
      </c>
      <c r="G16" s="15"/>
      <c r="H16" s="16" t="s">
        <v>274</v>
      </c>
      <c r="I16" s="66"/>
      <c r="J16" s="66"/>
      <c r="K16" s="117" t="s">
        <v>753</v>
      </c>
      <c r="L16" s="97">
        <v>1818.8181818181818</v>
      </c>
      <c r="M16" s="98">
        <v>7960.9873046875</v>
      </c>
      <c r="N16" s="98">
        <v>5711.73779296875</v>
      </c>
      <c r="O16" s="77"/>
      <c r="P16" s="99"/>
      <c r="Q16" s="99"/>
      <c r="R16" s="100"/>
      <c r="S16" s="51">
        <v>2</v>
      </c>
      <c r="T16" s="51">
        <v>0</v>
      </c>
      <c r="U16" s="52">
        <v>0</v>
      </c>
      <c r="V16" s="52">
        <v>0.010753</v>
      </c>
      <c r="W16" s="52">
        <v>0.007136</v>
      </c>
      <c r="X16" s="52">
        <v>0.64137</v>
      </c>
      <c r="Y16" s="52">
        <v>1</v>
      </c>
      <c r="Z16" s="52">
        <v>0</v>
      </c>
      <c r="AA16" s="83">
        <v>16</v>
      </c>
      <c r="AB16" s="83"/>
      <c r="AC16" s="101"/>
      <c r="AD16" s="86" t="s">
        <v>552</v>
      </c>
      <c r="AE16" s="86">
        <v>335</v>
      </c>
      <c r="AF16" s="86">
        <v>1053</v>
      </c>
      <c r="AG16" s="86">
        <v>894</v>
      </c>
      <c r="AH16" s="86">
        <v>536</v>
      </c>
      <c r="AI16" s="86"/>
      <c r="AJ16" s="86" t="s">
        <v>586</v>
      </c>
      <c r="AK16" s="86" t="s">
        <v>614</v>
      </c>
      <c r="AL16" s="91" t="s">
        <v>638</v>
      </c>
      <c r="AM16" s="86"/>
      <c r="AN16" s="88">
        <v>40512.44069444444</v>
      </c>
      <c r="AO16" s="91" t="s">
        <v>664</v>
      </c>
      <c r="AP16" s="86" t="b">
        <v>0</v>
      </c>
      <c r="AQ16" s="86" t="b">
        <v>0</v>
      </c>
      <c r="AR16" s="86" t="b">
        <v>1</v>
      </c>
      <c r="AS16" s="86"/>
      <c r="AT16" s="86">
        <v>16</v>
      </c>
      <c r="AU16" s="91" t="s">
        <v>683</v>
      </c>
      <c r="AV16" s="86" t="b">
        <v>0</v>
      </c>
      <c r="AW16" s="86" t="s">
        <v>704</v>
      </c>
      <c r="AX16" s="91" t="s">
        <v>718</v>
      </c>
      <c r="AY16" s="86" t="s">
        <v>65</v>
      </c>
      <c r="AZ16" s="86" t="str">
        <f>REPLACE(INDEX(GroupVertices[Group],MATCH(Vertices[[#This Row],[Vertex]],GroupVertices[Vertex],0)),1,1,"")</f>
        <v>4</v>
      </c>
      <c r="BA16" s="51"/>
      <c r="BB16" s="52"/>
      <c r="BC16" s="51"/>
      <c r="BD16" s="52"/>
      <c r="BE16" s="51"/>
      <c r="BF16" s="52"/>
      <c r="BG16" s="51"/>
      <c r="BH16" s="52"/>
      <c r="BI16" s="51"/>
      <c r="BJ16" s="51"/>
      <c r="BK16" s="51"/>
      <c r="BL16" s="51"/>
      <c r="BM16" s="51"/>
      <c r="BN16" s="51"/>
      <c r="BO16" s="51"/>
      <c r="BP16" s="51"/>
      <c r="BQ16" s="51"/>
      <c r="BR16" s="51"/>
      <c r="BS16" s="51"/>
      <c r="BT16" s="2"/>
      <c r="BU16" s="3"/>
      <c r="BV16" s="3"/>
      <c r="BW16" s="3"/>
      <c r="BX16" s="3"/>
    </row>
    <row r="17" spans="1:76" ht="15">
      <c r="A17" s="14" t="s">
        <v>259</v>
      </c>
      <c r="B17" s="15"/>
      <c r="C17" s="15"/>
      <c r="D17" s="96">
        <v>800</v>
      </c>
      <c r="E17" s="82"/>
      <c r="F17" s="115" t="s">
        <v>361</v>
      </c>
      <c r="G17" s="15"/>
      <c r="H17" s="16" t="s">
        <v>259</v>
      </c>
      <c r="I17" s="66"/>
      <c r="J17" s="66"/>
      <c r="K17" s="117" t="s">
        <v>754</v>
      </c>
      <c r="L17" s="97">
        <v>3636.6363636363635</v>
      </c>
      <c r="M17" s="98">
        <v>9071.1474609375</v>
      </c>
      <c r="N17" s="98">
        <v>4522.6689453125</v>
      </c>
      <c r="O17" s="77"/>
      <c r="P17" s="99"/>
      <c r="Q17" s="99"/>
      <c r="R17" s="100"/>
      <c r="S17" s="51">
        <v>4</v>
      </c>
      <c r="T17" s="51">
        <v>4</v>
      </c>
      <c r="U17" s="52">
        <v>175.333333</v>
      </c>
      <c r="V17" s="52">
        <v>0.015152</v>
      </c>
      <c r="W17" s="52">
        <v>0.037633</v>
      </c>
      <c r="X17" s="52">
        <v>1.619359</v>
      </c>
      <c r="Y17" s="52">
        <v>0.13333333333333333</v>
      </c>
      <c r="Z17" s="52">
        <v>0.3333333333333333</v>
      </c>
      <c r="AA17" s="83">
        <v>17</v>
      </c>
      <c r="AB17" s="83"/>
      <c r="AC17" s="101"/>
      <c r="AD17" s="86" t="s">
        <v>553</v>
      </c>
      <c r="AE17" s="86">
        <v>14</v>
      </c>
      <c r="AF17" s="86">
        <v>2667</v>
      </c>
      <c r="AG17" s="86">
        <v>1080</v>
      </c>
      <c r="AH17" s="86">
        <v>39</v>
      </c>
      <c r="AI17" s="86"/>
      <c r="AJ17" s="86" t="s">
        <v>587</v>
      </c>
      <c r="AK17" s="86" t="s">
        <v>615</v>
      </c>
      <c r="AL17" s="91" t="s">
        <v>639</v>
      </c>
      <c r="AM17" s="86"/>
      <c r="AN17" s="88">
        <v>42048.87401620371</v>
      </c>
      <c r="AO17" s="91" t="s">
        <v>665</v>
      </c>
      <c r="AP17" s="86" t="b">
        <v>1</v>
      </c>
      <c r="AQ17" s="86" t="b">
        <v>0</v>
      </c>
      <c r="AR17" s="86" t="b">
        <v>0</v>
      </c>
      <c r="AS17" s="86"/>
      <c r="AT17" s="86">
        <v>38</v>
      </c>
      <c r="AU17" s="91" t="s">
        <v>683</v>
      </c>
      <c r="AV17" s="86" t="b">
        <v>0</v>
      </c>
      <c r="AW17" s="86" t="s">
        <v>704</v>
      </c>
      <c r="AX17" s="91" t="s">
        <v>719</v>
      </c>
      <c r="AY17" s="86" t="s">
        <v>66</v>
      </c>
      <c r="AZ17" s="86" t="str">
        <f>REPLACE(INDEX(GroupVertices[Group],MATCH(Vertices[[#This Row],[Vertex]],GroupVertices[Vertex],0)),1,1,"")</f>
        <v>4</v>
      </c>
      <c r="BA17" s="51">
        <v>0</v>
      </c>
      <c r="BB17" s="52">
        <v>0</v>
      </c>
      <c r="BC17" s="51">
        <v>3</v>
      </c>
      <c r="BD17" s="52">
        <v>5.172413793103448</v>
      </c>
      <c r="BE17" s="51">
        <v>0</v>
      </c>
      <c r="BF17" s="52">
        <v>0</v>
      </c>
      <c r="BG17" s="51">
        <v>55</v>
      </c>
      <c r="BH17" s="52">
        <v>94.82758620689656</v>
      </c>
      <c r="BI17" s="51">
        <v>58</v>
      </c>
      <c r="BJ17" s="51"/>
      <c r="BK17" s="51"/>
      <c r="BL17" s="51"/>
      <c r="BM17" s="51"/>
      <c r="BN17" s="51" t="s">
        <v>320</v>
      </c>
      <c r="BO17" s="51" t="s">
        <v>1231</v>
      </c>
      <c r="BP17" s="136" t="s">
        <v>1247</v>
      </c>
      <c r="BQ17" s="136" t="s">
        <v>1259</v>
      </c>
      <c r="BR17" s="136" t="s">
        <v>1175</v>
      </c>
      <c r="BS17" s="136" t="s">
        <v>1175</v>
      </c>
      <c r="BT17" s="2"/>
      <c r="BU17" s="3"/>
      <c r="BV17" s="3"/>
      <c r="BW17" s="3"/>
      <c r="BX17" s="3"/>
    </row>
    <row r="18" spans="1:76" ht="15">
      <c r="A18" s="14" t="s">
        <v>275</v>
      </c>
      <c r="B18" s="15"/>
      <c r="C18" s="15"/>
      <c r="D18" s="96">
        <v>425</v>
      </c>
      <c r="E18" s="82"/>
      <c r="F18" s="115" t="s">
        <v>691</v>
      </c>
      <c r="G18" s="15"/>
      <c r="H18" s="16" t="s">
        <v>275</v>
      </c>
      <c r="I18" s="66"/>
      <c r="J18" s="66"/>
      <c r="K18" s="117" t="s">
        <v>755</v>
      </c>
      <c r="L18" s="97">
        <v>1818.8181818181818</v>
      </c>
      <c r="M18" s="98">
        <v>9612.4677734375</v>
      </c>
      <c r="N18" s="98">
        <v>8663.607421875</v>
      </c>
      <c r="O18" s="77"/>
      <c r="P18" s="99"/>
      <c r="Q18" s="99"/>
      <c r="R18" s="100"/>
      <c r="S18" s="51">
        <v>2</v>
      </c>
      <c r="T18" s="51">
        <v>0</v>
      </c>
      <c r="U18" s="52">
        <v>0</v>
      </c>
      <c r="V18" s="52">
        <v>0.010753</v>
      </c>
      <c r="W18" s="52">
        <v>0.007136</v>
      </c>
      <c r="X18" s="52">
        <v>0.64137</v>
      </c>
      <c r="Y18" s="52">
        <v>1</v>
      </c>
      <c r="Z18" s="52">
        <v>0</v>
      </c>
      <c r="AA18" s="83">
        <v>18</v>
      </c>
      <c r="AB18" s="83"/>
      <c r="AC18" s="101"/>
      <c r="AD18" s="86" t="s">
        <v>554</v>
      </c>
      <c r="AE18" s="86">
        <v>163</v>
      </c>
      <c r="AF18" s="86">
        <v>1758</v>
      </c>
      <c r="AG18" s="86">
        <v>2530</v>
      </c>
      <c r="AH18" s="86">
        <v>989</v>
      </c>
      <c r="AI18" s="86"/>
      <c r="AJ18" s="86" t="s">
        <v>588</v>
      </c>
      <c r="AK18" s="86" t="s">
        <v>616</v>
      </c>
      <c r="AL18" s="91" t="s">
        <v>640</v>
      </c>
      <c r="AM18" s="86"/>
      <c r="AN18" s="88">
        <v>39413.45112268518</v>
      </c>
      <c r="AO18" s="91" t="s">
        <v>666</v>
      </c>
      <c r="AP18" s="86" t="b">
        <v>0</v>
      </c>
      <c r="AQ18" s="86" t="b">
        <v>0</v>
      </c>
      <c r="AR18" s="86" t="b">
        <v>1</v>
      </c>
      <c r="AS18" s="86"/>
      <c r="AT18" s="86">
        <v>97</v>
      </c>
      <c r="AU18" s="91" t="s">
        <v>683</v>
      </c>
      <c r="AV18" s="86" t="b">
        <v>0</v>
      </c>
      <c r="AW18" s="86" t="s">
        <v>704</v>
      </c>
      <c r="AX18" s="91" t="s">
        <v>720</v>
      </c>
      <c r="AY18" s="86" t="s">
        <v>65</v>
      </c>
      <c r="AZ18" s="86" t="str">
        <f>REPLACE(INDEX(GroupVertices[Group],MATCH(Vertices[[#This Row],[Vertex]],GroupVertices[Vertex],0)),1,1,"")</f>
        <v>4</v>
      </c>
      <c r="BA18" s="51"/>
      <c r="BB18" s="52"/>
      <c r="BC18" s="51"/>
      <c r="BD18" s="52"/>
      <c r="BE18" s="51"/>
      <c r="BF18" s="52"/>
      <c r="BG18" s="51"/>
      <c r="BH18" s="52"/>
      <c r="BI18" s="51"/>
      <c r="BJ18" s="51"/>
      <c r="BK18" s="51"/>
      <c r="BL18" s="51"/>
      <c r="BM18" s="51"/>
      <c r="BN18" s="51"/>
      <c r="BO18" s="51"/>
      <c r="BP18" s="51"/>
      <c r="BQ18" s="51"/>
      <c r="BR18" s="51"/>
      <c r="BS18" s="51"/>
      <c r="BT18" s="2"/>
      <c r="BU18" s="3"/>
      <c r="BV18" s="3"/>
      <c r="BW18" s="3"/>
      <c r="BX18" s="3"/>
    </row>
    <row r="19" spans="1:76" ht="15">
      <c r="A19" s="14" t="s">
        <v>260</v>
      </c>
      <c r="B19" s="15"/>
      <c r="C19" s="15"/>
      <c r="D19" s="96">
        <v>50</v>
      </c>
      <c r="E19" s="82"/>
      <c r="F19" s="115" t="s">
        <v>353</v>
      </c>
      <c r="G19" s="15"/>
      <c r="H19" s="16" t="s">
        <v>260</v>
      </c>
      <c r="I19" s="66"/>
      <c r="J19" s="66"/>
      <c r="K19" s="117" t="s">
        <v>756</v>
      </c>
      <c r="L19" s="97">
        <v>1</v>
      </c>
      <c r="M19" s="98">
        <v>3579.283935546875</v>
      </c>
      <c r="N19" s="98">
        <v>9772.505859375</v>
      </c>
      <c r="O19" s="77"/>
      <c r="P19" s="99"/>
      <c r="Q19" s="99"/>
      <c r="R19" s="100"/>
      <c r="S19" s="51">
        <v>0</v>
      </c>
      <c r="T19" s="51">
        <v>2</v>
      </c>
      <c r="U19" s="52">
        <v>0</v>
      </c>
      <c r="V19" s="52">
        <v>0.011236</v>
      </c>
      <c r="W19" s="52">
        <v>0.01514</v>
      </c>
      <c r="X19" s="52">
        <v>0.587844</v>
      </c>
      <c r="Y19" s="52">
        <v>1</v>
      </c>
      <c r="Z19" s="52">
        <v>0</v>
      </c>
      <c r="AA19" s="83">
        <v>19</v>
      </c>
      <c r="AB19" s="83"/>
      <c r="AC19" s="101"/>
      <c r="AD19" s="86" t="s">
        <v>555</v>
      </c>
      <c r="AE19" s="86">
        <v>610</v>
      </c>
      <c r="AF19" s="86">
        <v>691</v>
      </c>
      <c r="AG19" s="86">
        <v>13341</v>
      </c>
      <c r="AH19" s="86">
        <v>3991</v>
      </c>
      <c r="AI19" s="86"/>
      <c r="AJ19" s="86" t="s">
        <v>589</v>
      </c>
      <c r="AK19" s="86" t="s">
        <v>617</v>
      </c>
      <c r="AL19" s="91" t="s">
        <v>641</v>
      </c>
      <c r="AM19" s="86"/>
      <c r="AN19" s="88">
        <v>42526.623564814814</v>
      </c>
      <c r="AO19" s="86"/>
      <c r="AP19" s="86" t="b">
        <v>1</v>
      </c>
      <c r="AQ19" s="86" t="b">
        <v>0</v>
      </c>
      <c r="AR19" s="86" t="b">
        <v>0</v>
      </c>
      <c r="AS19" s="86"/>
      <c r="AT19" s="86">
        <v>25</v>
      </c>
      <c r="AU19" s="86"/>
      <c r="AV19" s="86" t="b">
        <v>0</v>
      </c>
      <c r="AW19" s="86" t="s">
        <v>704</v>
      </c>
      <c r="AX19" s="91" t="s">
        <v>721</v>
      </c>
      <c r="AY19" s="86" t="s">
        <v>66</v>
      </c>
      <c r="AZ19" s="86" t="str">
        <f>REPLACE(INDEX(GroupVertices[Group],MATCH(Vertices[[#This Row],[Vertex]],GroupVertices[Vertex],0)),1,1,"")</f>
        <v>1</v>
      </c>
      <c r="BA19" s="51">
        <v>0</v>
      </c>
      <c r="BB19" s="52">
        <v>0</v>
      </c>
      <c r="BC19" s="51">
        <v>3</v>
      </c>
      <c r="BD19" s="52">
        <v>8.571428571428571</v>
      </c>
      <c r="BE19" s="51">
        <v>0</v>
      </c>
      <c r="BF19" s="52">
        <v>0</v>
      </c>
      <c r="BG19" s="51">
        <v>32</v>
      </c>
      <c r="BH19" s="52">
        <v>91.42857142857143</v>
      </c>
      <c r="BI19" s="51">
        <v>35</v>
      </c>
      <c r="BJ19" s="51"/>
      <c r="BK19" s="51"/>
      <c r="BL19" s="51"/>
      <c r="BM19" s="51"/>
      <c r="BN19" s="51" t="s">
        <v>314</v>
      </c>
      <c r="BO19" s="51" t="s">
        <v>314</v>
      </c>
      <c r="BP19" s="136" t="s">
        <v>1240</v>
      </c>
      <c r="BQ19" s="136" t="s">
        <v>1240</v>
      </c>
      <c r="BR19" s="136" t="s">
        <v>1268</v>
      </c>
      <c r="BS19" s="136" t="s">
        <v>1268</v>
      </c>
      <c r="BT19" s="2"/>
      <c r="BU19" s="3"/>
      <c r="BV19" s="3"/>
      <c r="BW19" s="3"/>
      <c r="BX19" s="3"/>
    </row>
    <row r="20" spans="1:76" ht="15">
      <c r="A20" s="14" t="s">
        <v>261</v>
      </c>
      <c r="B20" s="15"/>
      <c r="C20" s="15"/>
      <c r="D20" s="96">
        <v>425</v>
      </c>
      <c r="E20" s="82"/>
      <c r="F20" s="115" t="s">
        <v>354</v>
      </c>
      <c r="G20" s="15"/>
      <c r="H20" s="16" t="s">
        <v>261</v>
      </c>
      <c r="I20" s="66"/>
      <c r="J20" s="66"/>
      <c r="K20" s="117" t="s">
        <v>757</v>
      </c>
      <c r="L20" s="97">
        <v>1818.8181818181818</v>
      </c>
      <c r="M20" s="98">
        <v>5811.5205078125</v>
      </c>
      <c r="N20" s="98">
        <v>850.1073608398438</v>
      </c>
      <c r="O20" s="77"/>
      <c r="P20" s="99"/>
      <c r="Q20" s="99"/>
      <c r="R20" s="100"/>
      <c r="S20" s="51">
        <v>2</v>
      </c>
      <c r="T20" s="51">
        <v>3</v>
      </c>
      <c r="U20" s="52">
        <v>110</v>
      </c>
      <c r="V20" s="52">
        <v>0.009901</v>
      </c>
      <c r="W20" s="52">
        <v>0.002703</v>
      </c>
      <c r="X20" s="52">
        <v>1.483653</v>
      </c>
      <c r="Y20" s="52">
        <v>0</v>
      </c>
      <c r="Z20" s="52">
        <v>0</v>
      </c>
      <c r="AA20" s="83">
        <v>20</v>
      </c>
      <c r="AB20" s="83"/>
      <c r="AC20" s="101"/>
      <c r="AD20" s="86" t="s">
        <v>556</v>
      </c>
      <c r="AE20" s="86">
        <v>480</v>
      </c>
      <c r="AF20" s="86">
        <v>891</v>
      </c>
      <c r="AG20" s="86">
        <v>390</v>
      </c>
      <c r="AH20" s="86">
        <v>1025</v>
      </c>
      <c r="AI20" s="86"/>
      <c r="AJ20" s="86" t="s">
        <v>590</v>
      </c>
      <c r="AK20" s="86" t="s">
        <v>511</v>
      </c>
      <c r="AL20" s="86"/>
      <c r="AM20" s="86"/>
      <c r="AN20" s="88">
        <v>40672.55888888889</v>
      </c>
      <c r="AO20" s="86"/>
      <c r="AP20" s="86" t="b">
        <v>1</v>
      </c>
      <c r="AQ20" s="86" t="b">
        <v>0</v>
      </c>
      <c r="AR20" s="86" t="b">
        <v>0</v>
      </c>
      <c r="AS20" s="86"/>
      <c r="AT20" s="86">
        <v>30</v>
      </c>
      <c r="AU20" s="91" t="s">
        <v>683</v>
      </c>
      <c r="AV20" s="86" t="b">
        <v>0</v>
      </c>
      <c r="AW20" s="86" t="s">
        <v>704</v>
      </c>
      <c r="AX20" s="91" t="s">
        <v>722</v>
      </c>
      <c r="AY20" s="86" t="s">
        <v>66</v>
      </c>
      <c r="AZ20" s="86" t="str">
        <f>REPLACE(INDEX(GroupVertices[Group],MATCH(Vertices[[#This Row],[Vertex]],GroupVertices[Vertex],0)),1,1,"")</f>
        <v>5</v>
      </c>
      <c r="BA20" s="51">
        <v>0</v>
      </c>
      <c r="BB20" s="52">
        <v>0</v>
      </c>
      <c r="BC20" s="51">
        <v>1</v>
      </c>
      <c r="BD20" s="52">
        <v>1.639344262295082</v>
      </c>
      <c r="BE20" s="51">
        <v>0</v>
      </c>
      <c r="BF20" s="52">
        <v>0</v>
      </c>
      <c r="BG20" s="51">
        <v>60</v>
      </c>
      <c r="BH20" s="52">
        <v>98.36065573770492</v>
      </c>
      <c r="BI20" s="51">
        <v>61</v>
      </c>
      <c r="BJ20" s="51"/>
      <c r="BK20" s="51"/>
      <c r="BL20" s="51"/>
      <c r="BM20" s="51"/>
      <c r="BN20" s="51" t="s">
        <v>1095</v>
      </c>
      <c r="BO20" s="51" t="s">
        <v>1232</v>
      </c>
      <c r="BP20" s="136" t="s">
        <v>1248</v>
      </c>
      <c r="BQ20" s="136" t="s">
        <v>1260</v>
      </c>
      <c r="BR20" s="136" t="s">
        <v>1274</v>
      </c>
      <c r="BS20" s="136" t="s">
        <v>1274</v>
      </c>
      <c r="BT20" s="2"/>
      <c r="BU20" s="3"/>
      <c r="BV20" s="3"/>
      <c r="BW20" s="3"/>
      <c r="BX20" s="3"/>
    </row>
    <row r="21" spans="1:76" ht="15">
      <c r="A21" s="14" t="s">
        <v>276</v>
      </c>
      <c r="B21" s="15"/>
      <c r="C21" s="15"/>
      <c r="D21" s="96">
        <v>237.5</v>
      </c>
      <c r="E21" s="82"/>
      <c r="F21" s="115" t="s">
        <v>692</v>
      </c>
      <c r="G21" s="15"/>
      <c r="H21" s="16" t="s">
        <v>276</v>
      </c>
      <c r="I21" s="66"/>
      <c r="J21" s="66"/>
      <c r="K21" s="117" t="s">
        <v>758</v>
      </c>
      <c r="L21" s="97">
        <v>909.9090909090909</v>
      </c>
      <c r="M21" s="98">
        <v>5811.5205078125</v>
      </c>
      <c r="N21" s="98">
        <v>3672.5615234375</v>
      </c>
      <c r="O21" s="77"/>
      <c r="P21" s="99"/>
      <c r="Q21" s="99"/>
      <c r="R21" s="100"/>
      <c r="S21" s="51">
        <v>1</v>
      </c>
      <c r="T21" s="51">
        <v>0</v>
      </c>
      <c r="U21" s="52">
        <v>0</v>
      </c>
      <c r="V21" s="52">
        <v>0.007752</v>
      </c>
      <c r="W21" s="52">
        <v>0.000422</v>
      </c>
      <c r="X21" s="52">
        <v>0.465276</v>
      </c>
      <c r="Y21" s="52">
        <v>0</v>
      </c>
      <c r="Z21" s="52">
        <v>0</v>
      </c>
      <c r="AA21" s="83">
        <v>21</v>
      </c>
      <c r="AB21" s="83"/>
      <c r="AC21" s="101"/>
      <c r="AD21" s="86" t="s">
        <v>557</v>
      </c>
      <c r="AE21" s="86">
        <v>707</v>
      </c>
      <c r="AF21" s="86">
        <v>304879</v>
      </c>
      <c r="AG21" s="86">
        <v>165646</v>
      </c>
      <c r="AH21" s="86">
        <v>3501</v>
      </c>
      <c r="AI21" s="86"/>
      <c r="AJ21" s="86" t="s">
        <v>591</v>
      </c>
      <c r="AK21" s="86" t="s">
        <v>618</v>
      </c>
      <c r="AL21" s="86"/>
      <c r="AM21" s="86"/>
      <c r="AN21" s="88">
        <v>39206.8990162037</v>
      </c>
      <c r="AO21" s="91" t="s">
        <v>667</v>
      </c>
      <c r="AP21" s="86" t="b">
        <v>0</v>
      </c>
      <c r="AQ21" s="86" t="b">
        <v>0</v>
      </c>
      <c r="AR21" s="86" t="b">
        <v>1</v>
      </c>
      <c r="AS21" s="86"/>
      <c r="AT21" s="86">
        <v>4058</v>
      </c>
      <c r="AU21" s="91" t="s">
        <v>683</v>
      </c>
      <c r="AV21" s="86" t="b">
        <v>1</v>
      </c>
      <c r="AW21" s="86" t="s">
        <v>704</v>
      </c>
      <c r="AX21" s="91" t="s">
        <v>723</v>
      </c>
      <c r="AY21" s="86" t="s">
        <v>65</v>
      </c>
      <c r="AZ21" s="86" t="str">
        <f>REPLACE(INDEX(GroupVertices[Group],MATCH(Vertices[[#This Row],[Vertex]],GroupVertices[Vertex],0)),1,1,"")</f>
        <v>5</v>
      </c>
      <c r="BA21" s="51"/>
      <c r="BB21" s="52"/>
      <c r="BC21" s="51"/>
      <c r="BD21" s="52"/>
      <c r="BE21" s="51"/>
      <c r="BF21" s="52"/>
      <c r="BG21" s="51"/>
      <c r="BH21" s="52"/>
      <c r="BI21" s="51"/>
      <c r="BJ21" s="51"/>
      <c r="BK21" s="51"/>
      <c r="BL21" s="51"/>
      <c r="BM21" s="51"/>
      <c r="BN21" s="51"/>
      <c r="BO21" s="51"/>
      <c r="BP21" s="51"/>
      <c r="BQ21" s="51"/>
      <c r="BR21" s="51"/>
      <c r="BS21" s="51"/>
      <c r="BT21" s="2"/>
      <c r="BU21" s="3"/>
      <c r="BV21" s="3"/>
      <c r="BW21" s="3"/>
      <c r="BX21" s="3"/>
    </row>
    <row r="22" spans="1:76" ht="15">
      <c r="A22" s="14" t="s">
        <v>277</v>
      </c>
      <c r="B22" s="15"/>
      <c r="C22" s="15"/>
      <c r="D22" s="96">
        <v>237.5</v>
      </c>
      <c r="E22" s="82"/>
      <c r="F22" s="115" t="s">
        <v>693</v>
      </c>
      <c r="G22" s="15"/>
      <c r="H22" s="16" t="s">
        <v>277</v>
      </c>
      <c r="I22" s="66"/>
      <c r="J22" s="66"/>
      <c r="K22" s="117" t="s">
        <v>759</v>
      </c>
      <c r="L22" s="97">
        <v>909.9090909090909</v>
      </c>
      <c r="M22" s="98">
        <v>5811.5205078125</v>
      </c>
      <c r="N22" s="98">
        <v>2261.33447265625</v>
      </c>
      <c r="O22" s="77"/>
      <c r="P22" s="99"/>
      <c r="Q22" s="99"/>
      <c r="R22" s="100"/>
      <c r="S22" s="51">
        <v>1</v>
      </c>
      <c r="T22" s="51">
        <v>0</v>
      </c>
      <c r="U22" s="52">
        <v>0</v>
      </c>
      <c r="V22" s="52">
        <v>0.007752</v>
      </c>
      <c r="W22" s="52">
        <v>0.000422</v>
      </c>
      <c r="X22" s="52">
        <v>0.465276</v>
      </c>
      <c r="Y22" s="52">
        <v>0</v>
      </c>
      <c r="Z22" s="52">
        <v>0</v>
      </c>
      <c r="AA22" s="83">
        <v>22</v>
      </c>
      <c r="AB22" s="83"/>
      <c r="AC22" s="101"/>
      <c r="AD22" s="86" t="s">
        <v>558</v>
      </c>
      <c r="AE22" s="86">
        <v>1231</v>
      </c>
      <c r="AF22" s="86">
        <v>87881</v>
      </c>
      <c r="AG22" s="86">
        <v>7978</v>
      </c>
      <c r="AH22" s="86">
        <v>2032</v>
      </c>
      <c r="AI22" s="86"/>
      <c r="AJ22" s="86" t="s">
        <v>592</v>
      </c>
      <c r="AK22" s="86"/>
      <c r="AL22" s="91" t="s">
        <v>642</v>
      </c>
      <c r="AM22" s="86"/>
      <c r="AN22" s="88">
        <v>39980.553460648145</v>
      </c>
      <c r="AO22" s="91" t="s">
        <v>668</v>
      </c>
      <c r="AP22" s="86" t="b">
        <v>1</v>
      </c>
      <c r="AQ22" s="86" t="b">
        <v>0</v>
      </c>
      <c r="AR22" s="86" t="b">
        <v>1</v>
      </c>
      <c r="AS22" s="86"/>
      <c r="AT22" s="86">
        <v>883</v>
      </c>
      <c r="AU22" s="91" t="s">
        <v>683</v>
      </c>
      <c r="AV22" s="86" t="b">
        <v>1</v>
      </c>
      <c r="AW22" s="86" t="s">
        <v>704</v>
      </c>
      <c r="AX22" s="91" t="s">
        <v>724</v>
      </c>
      <c r="AY22" s="86" t="s">
        <v>65</v>
      </c>
      <c r="AZ22" s="86" t="str">
        <f>REPLACE(INDEX(GroupVertices[Group],MATCH(Vertices[[#This Row],[Vertex]],GroupVertices[Vertex],0)),1,1,"")</f>
        <v>5</v>
      </c>
      <c r="BA22" s="51"/>
      <c r="BB22" s="52"/>
      <c r="BC22" s="51"/>
      <c r="BD22" s="52"/>
      <c r="BE22" s="51"/>
      <c r="BF22" s="52"/>
      <c r="BG22" s="51"/>
      <c r="BH22" s="52"/>
      <c r="BI22" s="51"/>
      <c r="BJ22" s="51"/>
      <c r="BK22" s="51"/>
      <c r="BL22" s="51"/>
      <c r="BM22" s="51"/>
      <c r="BN22" s="51"/>
      <c r="BO22" s="51"/>
      <c r="BP22" s="51"/>
      <c r="BQ22" s="51"/>
      <c r="BR22" s="51"/>
      <c r="BS22" s="51"/>
      <c r="BT22" s="2"/>
      <c r="BU22" s="3"/>
      <c r="BV22" s="3"/>
      <c r="BW22" s="3"/>
      <c r="BX22" s="3"/>
    </row>
    <row r="23" spans="1:76" ht="15">
      <c r="A23" s="14" t="s">
        <v>262</v>
      </c>
      <c r="B23" s="15"/>
      <c r="C23" s="15"/>
      <c r="D23" s="96">
        <v>425</v>
      </c>
      <c r="E23" s="82"/>
      <c r="F23" s="115" t="s">
        <v>694</v>
      </c>
      <c r="G23" s="15"/>
      <c r="H23" s="16" t="s">
        <v>262</v>
      </c>
      <c r="I23" s="66"/>
      <c r="J23" s="66"/>
      <c r="K23" s="117" t="s">
        <v>760</v>
      </c>
      <c r="L23" s="97">
        <v>1818.8181818181818</v>
      </c>
      <c r="M23" s="98">
        <v>9149.828125</v>
      </c>
      <c r="N23" s="98">
        <v>1863.9754638671875</v>
      </c>
      <c r="O23" s="77"/>
      <c r="P23" s="99"/>
      <c r="Q23" s="99"/>
      <c r="R23" s="100"/>
      <c r="S23" s="51">
        <v>2</v>
      </c>
      <c r="T23" s="51">
        <v>1</v>
      </c>
      <c r="U23" s="52">
        <v>0</v>
      </c>
      <c r="V23" s="52">
        <v>1</v>
      </c>
      <c r="W23" s="52">
        <v>0</v>
      </c>
      <c r="X23" s="52">
        <v>1.298225</v>
      </c>
      <c r="Y23" s="52">
        <v>0</v>
      </c>
      <c r="Z23" s="52">
        <v>0</v>
      </c>
      <c r="AA23" s="83">
        <v>23</v>
      </c>
      <c r="AB23" s="83"/>
      <c r="AC23" s="101"/>
      <c r="AD23" s="86" t="s">
        <v>559</v>
      </c>
      <c r="AE23" s="86">
        <v>1290</v>
      </c>
      <c r="AF23" s="86">
        <v>16197</v>
      </c>
      <c r="AG23" s="86">
        <v>15850</v>
      </c>
      <c r="AH23" s="86">
        <v>4723</v>
      </c>
      <c r="AI23" s="86"/>
      <c r="AJ23" s="86" t="s">
        <v>593</v>
      </c>
      <c r="AK23" s="86" t="s">
        <v>619</v>
      </c>
      <c r="AL23" s="91" t="s">
        <v>643</v>
      </c>
      <c r="AM23" s="86"/>
      <c r="AN23" s="88">
        <v>40930.728634259256</v>
      </c>
      <c r="AO23" s="91" t="s">
        <v>669</v>
      </c>
      <c r="AP23" s="86" t="b">
        <v>0</v>
      </c>
      <c r="AQ23" s="86" t="b">
        <v>0</v>
      </c>
      <c r="AR23" s="86" t="b">
        <v>0</v>
      </c>
      <c r="AS23" s="86"/>
      <c r="AT23" s="86">
        <v>379</v>
      </c>
      <c r="AU23" s="91" t="s">
        <v>683</v>
      </c>
      <c r="AV23" s="86" t="b">
        <v>1</v>
      </c>
      <c r="AW23" s="86" t="s">
        <v>704</v>
      </c>
      <c r="AX23" s="91" t="s">
        <v>725</v>
      </c>
      <c r="AY23" s="86" t="s">
        <v>66</v>
      </c>
      <c r="AZ23" s="86" t="str">
        <f>REPLACE(INDEX(GroupVertices[Group],MATCH(Vertices[[#This Row],[Vertex]],GroupVertices[Vertex],0)),1,1,"")</f>
        <v>6</v>
      </c>
      <c r="BA23" s="51">
        <v>1</v>
      </c>
      <c r="BB23" s="52">
        <v>6.666666666666667</v>
      </c>
      <c r="BC23" s="51">
        <v>0</v>
      </c>
      <c r="BD23" s="52">
        <v>0</v>
      </c>
      <c r="BE23" s="51">
        <v>0</v>
      </c>
      <c r="BF23" s="52">
        <v>0</v>
      </c>
      <c r="BG23" s="51">
        <v>14</v>
      </c>
      <c r="BH23" s="52">
        <v>93.33333333333333</v>
      </c>
      <c r="BI23" s="51">
        <v>15</v>
      </c>
      <c r="BJ23" s="51"/>
      <c r="BK23" s="51"/>
      <c r="BL23" s="51"/>
      <c r="BM23" s="51"/>
      <c r="BN23" s="51" t="s">
        <v>314</v>
      </c>
      <c r="BO23" s="51" t="s">
        <v>314</v>
      </c>
      <c r="BP23" s="136" t="s">
        <v>1249</v>
      </c>
      <c r="BQ23" s="136" t="s">
        <v>1249</v>
      </c>
      <c r="BR23" s="136" t="s">
        <v>1176</v>
      </c>
      <c r="BS23" s="136" t="s">
        <v>1176</v>
      </c>
      <c r="BT23" s="2"/>
      <c r="BU23" s="3"/>
      <c r="BV23" s="3"/>
      <c r="BW23" s="3"/>
      <c r="BX23" s="3"/>
    </row>
    <row r="24" spans="1:76" ht="15">
      <c r="A24" s="14" t="s">
        <v>263</v>
      </c>
      <c r="B24" s="15"/>
      <c r="C24" s="15"/>
      <c r="D24" s="96">
        <v>50</v>
      </c>
      <c r="E24" s="82"/>
      <c r="F24" s="115" t="s">
        <v>695</v>
      </c>
      <c r="G24" s="15"/>
      <c r="H24" s="16" t="s">
        <v>263</v>
      </c>
      <c r="I24" s="66"/>
      <c r="J24" s="66"/>
      <c r="K24" s="117" t="s">
        <v>761</v>
      </c>
      <c r="L24" s="97">
        <v>1</v>
      </c>
      <c r="M24" s="98">
        <v>9149.828125</v>
      </c>
      <c r="N24" s="98">
        <v>3540.1083984375</v>
      </c>
      <c r="O24" s="77"/>
      <c r="P24" s="99"/>
      <c r="Q24" s="99"/>
      <c r="R24" s="100"/>
      <c r="S24" s="51">
        <v>0</v>
      </c>
      <c r="T24" s="51">
        <v>1</v>
      </c>
      <c r="U24" s="52">
        <v>0</v>
      </c>
      <c r="V24" s="52">
        <v>1</v>
      </c>
      <c r="W24" s="52">
        <v>0</v>
      </c>
      <c r="X24" s="52">
        <v>0.701744</v>
      </c>
      <c r="Y24" s="52">
        <v>0</v>
      </c>
      <c r="Z24" s="52">
        <v>0</v>
      </c>
      <c r="AA24" s="83">
        <v>24</v>
      </c>
      <c r="AB24" s="83"/>
      <c r="AC24" s="101"/>
      <c r="AD24" s="86" t="s">
        <v>560</v>
      </c>
      <c r="AE24" s="86">
        <v>225</v>
      </c>
      <c r="AF24" s="86">
        <v>29</v>
      </c>
      <c r="AG24" s="86">
        <v>685</v>
      </c>
      <c r="AH24" s="86">
        <v>286</v>
      </c>
      <c r="AI24" s="86"/>
      <c r="AJ24" s="86"/>
      <c r="AK24" s="86" t="s">
        <v>609</v>
      </c>
      <c r="AL24" s="86"/>
      <c r="AM24" s="86"/>
      <c r="AN24" s="88">
        <v>42518.54153935185</v>
      </c>
      <c r="AO24" s="91" t="s">
        <v>670</v>
      </c>
      <c r="AP24" s="86" t="b">
        <v>1</v>
      </c>
      <c r="AQ24" s="86" t="b">
        <v>0</v>
      </c>
      <c r="AR24" s="86" t="b">
        <v>1</v>
      </c>
      <c r="AS24" s="86"/>
      <c r="AT24" s="86">
        <v>2</v>
      </c>
      <c r="AU24" s="86"/>
      <c r="AV24" s="86" t="b">
        <v>0</v>
      </c>
      <c r="AW24" s="86" t="s">
        <v>704</v>
      </c>
      <c r="AX24" s="91" t="s">
        <v>726</v>
      </c>
      <c r="AY24" s="86" t="s">
        <v>66</v>
      </c>
      <c r="AZ24" s="86" t="str">
        <f>REPLACE(INDEX(GroupVertices[Group],MATCH(Vertices[[#This Row],[Vertex]],GroupVertices[Vertex],0)),1,1,"")</f>
        <v>6</v>
      </c>
      <c r="BA24" s="51">
        <v>1</v>
      </c>
      <c r="BB24" s="52">
        <v>6.666666666666667</v>
      </c>
      <c r="BC24" s="51">
        <v>0</v>
      </c>
      <c r="BD24" s="52">
        <v>0</v>
      </c>
      <c r="BE24" s="51">
        <v>0</v>
      </c>
      <c r="BF24" s="52">
        <v>0</v>
      </c>
      <c r="BG24" s="51">
        <v>14</v>
      </c>
      <c r="BH24" s="52">
        <v>93.33333333333333</v>
      </c>
      <c r="BI24" s="51">
        <v>15</v>
      </c>
      <c r="BJ24" s="51"/>
      <c r="BK24" s="51"/>
      <c r="BL24" s="51"/>
      <c r="BM24" s="51"/>
      <c r="BN24" s="51" t="s">
        <v>314</v>
      </c>
      <c r="BO24" s="51" t="s">
        <v>314</v>
      </c>
      <c r="BP24" s="136" t="s">
        <v>1249</v>
      </c>
      <c r="BQ24" s="136" t="s">
        <v>1249</v>
      </c>
      <c r="BR24" s="136" t="s">
        <v>1176</v>
      </c>
      <c r="BS24" s="136" t="s">
        <v>1176</v>
      </c>
      <c r="BT24" s="2"/>
      <c r="BU24" s="3"/>
      <c r="BV24" s="3"/>
      <c r="BW24" s="3"/>
      <c r="BX24" s="3"/>
    </row>
    <row r="25" spans="1:76" ht="15">
      <c r="A25" s="14" t="s">
        <v>264</v>
      </c>
      <c r="B25" s="15"/>
      <c r="C25" s="15"/>
      <c r="D25" s="96">
        <v>50</v>
      </c>
      <c r="E25" s="82"/>
      <c r="F25" s="115" t="s">
        <v>355</v>
      </c>
      <c r="G25" s="15"/>
      <c r="H25" s="16" t="s">
        <v>264</v>
      </c>
      <c r="I25" s="66"/>
      <c r="J25" s="66"/>
      <c r="K25" s="117" t="s">
        <v>762</v>
      </c>
      <c r="L25" s="97">
        <v>1</v>
      </c>
      <c r="M25" s="98">
        <v>4774.81591796875</v>
      </c>
      <c r="N25" s="98">
        <v>2038.8836669921875</v>
      </c>
      <c r="O25" s="77"/>
      <c r="P25" s="99"/>
      <c r="Q25" s="99"/>
      <c r="R25" s="100"/>
      <c r="S25" s="51">
        <v>0</v>
      </c>
      <c r="T25" s="51">
        <v>4</v>
      </c>
      <c r="U25" s="52">
        <v>46</v>
      </c>
      <c r="V25" s="52">
        <v>0.012048</v>
      </c>
      <c r="W25" s="52">
        <v>0.011207</v>
      </c>
      <c r="X25" s="52">
        <v>1.062565</v>
      </c>
      <c r="Y25" s="52">
        <v>0.16666666666666666</v>
      </c>
      <c r="Z25" s="52">
        <v>0</v>
      </c>
      <c r="AA25" s="83">
        <v>25</v>
      </c>
      <c r="AB25" s="83"/>
      <c r="AC25" s="101"/>
      <c r="AD25" s="86" t="s">
        <v>561</v>
      </c>
      <c r="AE25" s="86">
        <v>7398</v>
      </c>
      <c r="AF25" s="86">
        <v>9313</v>
      </c>
      <c r="AG25" s="86">
        <v>19169</v>
      </c>
      <c r="AH25" s="86">
        <v>16043</v>
      </c>
      <c r="AI25" s="86"/>
      <c r="AJ25" s="86" t="s">
        <v>594</v>
      </c>
      <c r="AK25" s="86" t="s">
        <v>620</v>
      </c>
      <c r="AL25" s="91" t="s">
        <v>644</v>
      </c>
      <c r="AM25" s="86"/>
      <c r="AN25" s="88">
        <v>39959.812314814815</v>
      </c>
      <c r="AO25" s="91" t="s">
        <v>671</v>
      </c>
      <c r="AP25" s="86" t="b">
        <v>0</v>
      </c>
      <c r="AQ25" s="86" t="b">
        <v>0</v>
      </c>
      <c r="AR25" s="86" t="b">
        <v>0</v>
      </c>
      <c r="AS25" s="86"/>
      <c r="AT25" s="86">
        <v>376</v>
      </c>
      <c r="AU25" s="91" t="s">
        <v>683</v>
      </c>
      <c r="AV25" s="86" t="b">
        <v>1</v>
      </c>
      <c r="AW25" s="86" t="s">
        <v>704</v>
      </c>
      <c r="AX25" s="91" t="s">
        <v>727</v>
      </c>
      <c r="AY25" s="86" t="s">
        <v>66</v>
      </c>
      <c r="AZ25" s="86" t="str">
        <f>REPLACE(INDEX(GroupVertices[Group],MATCH(Vertices[[#This Row],[Vertex]],GroupVertices[Vertex],0)),1,1,"")</f>
        <v>3</v>
      </c>
      <c r="BA25" s="51">
        <v>1</v>
      </c>
      <c r="BB25" s="52">
        <v>1.3513513513513513</v>
      </c>
      <c r="BC25" s="51">
        <v>2</v>
      </c>
      <c r="BD25" s="52">
        <v>2.7027027027027026</v>
      </c>
      <c r="BE25" s="51">
        <v>0</v>
      </c>
      <c r="BF25" s="52">
        <v>0</v>
      </c>
      <c r="BG25" s="51">
        <v>71</v>
      </c>
      <c r="BH25" s="52">
        <v>95.94594594594595</v>
      </c>
      <c r="BI25" s="51">
        <v>74</v>
      </c>
      <c r="BJ25" s="51"/>
      <c r="BK25" s="51"/>
      <c r="BL25" s="51"/>
      <c r="BM25" s="51"/>
      <c r="BN25" s="51" t="s">
        <v>314</v>
      </c>
      <c r="BO25" s="51" t="s">
        <v>314</v>
      </c>
      <c r="BP25" s="136" t="s">
        <v>1250</v>
      </c>
      <c r="BQ25" s="136" t="s">
        <v>1250</v>
      </c>
      <c r="BR25" s="136" t="s">
        <v>1174</v>
      </c>
      <c r="BS25" s="136" t="s">
        <v>1174</v>
      </c>
      <c r="BT25" s="2"/>
      <c r="BU25" s="3"/>
      <c r="BV25" s="3"/>
      <c r="BW25" s="3"/>
      <c r="BX25" s="3"/>
    </row>
    <row r="26" spans="1:76" ht="15">
      <c r="A26" s="14" t="s">
        <v>265</v>
      </c>
      <c r="B26" s="15"/>
      <c r="C26" s="15"/>
      <c r="D26" s="96">
        <v>425</v>
      </c>
      <c r="E26" s="82"/>
      <c r="F26" s="115" t="s">
        <v>356</v>
      </c>
      <c r="G26" s="15"/>
      <c r="H26" s="16" t="s">
        <v>265</v>
      </c>
      <c r="I26" s="66"/>
      <c r="J26" s="66"/>
      <c r="K26" s="117" t="s">
        <v>763</v>
      </c>
      <c r="L26" s="97">
        <v>1818.8181818181818</v>
      </c>
      <c r="M26" s="98">
        <v>3165.711669921875</v>
      </c>
      <c r="N26" s="98">
        <v>3482.310791015625</v>
      </c>
      <c r="O26" s="77"/>
      <c r="P26" s="99"/>
      <c r="Q26" s="99"/>
      <c r="R26" s="100"/>
      <c r="S26" s="51">
        <v>2</v>
      </c>
      <c r="T26" s="51">
        <v>1</v>
      </c>
      <c r="U26" s="52">
        <v>2</v>
      </c>
      <c r="V26" s="52">
        <v>0.009804</v>
      </c>
      <c r="W26" s="52">
        <v>0.004619</v>
      </c>
      <c r="X26" s="52">
        <v>0.841679</v>
      </c>
      <c r="Y26" s="52">
        <v>0.3333333333333333</v>
      </c>
      <c r="Z26" s="52">
        <v>0</v>
      </c>
      <c r="AA26" s="83">
        <v>26</v>
      </c>
      <c r="AB26" s="83"/>
      <c r="AC26" s="101"/>
      <c r="AD26" s="86" t="s">
        <v>562</v>
      </c>
      <c r="AE26" s="86">
        <v>256</v>
      </c>
      <c r="AF26" s="86">
        <v>17670</v>
      </c>
      <c r="AG26" s="86">
        <v>2792</v>
      </c>
      <c r="AH26" s="86">
        <v>882</v>
      </c>
      <c r="AI26" s="86"/>
      <c r="AJ26" s="86" t="s">
        <v>595</v>
      </c>
      <c r="AK26" s="86"/>
      <c r="AL26" s="91" t="s">
        <v>645</v>
      </c>
      <c r="AM26" s="86"/>
      <c r="AN26" s="88">
        <v>40971.69331018518</v>
      </c>
      <c r="AO26" s="91" t="s">
        <v>672</v>
      </c>
      <c r="AP26" s="86" t="b">
        <v>1</v>
      </c>
      <c r="AQ26" s="86" t="b">
        <v>0</v>
      </c>
      <c r="AR26" s="86" t="b">
        <v>0</v>
      </c>
      <c r="AS26" s="86"/>
      <c r="AT26" s="86">
        <v>253</v>
      </c>
      <c r="AU26" s="91" t="s">
        <v>683</v>
      </c>
      <c r="AV26" s="86" t="b">
        <v>1</v>
      </c>
      <c r="AW26" s="86" t="s">
        <v>704</v>
      </c>
      <c r="AX26" s="91" t="s">
        <v>728</v>
      </c>
      <c r="AY26" s="86" t="s">
        <v>66</v>
      </c>
      <c r="AZ26" s="86" t="str">
        <f>REPLACE(INDEX(GroupVertices[Group],MATCH(Vertices[[#This Row],[Vertex]],GroupVertices[Vertex],0)),1,1,"")</f>
        <v>3</v>
      </c>
      <c r="BA26" s="51">
        <v>1</v>
      </c>
      <c r="BB26" s="52">
        <v>2.7027027027027026</v>
      </c>
      <c r="BC26" s="51">
        <v>2</v>
      </c>
      <c r="BD26" s="52">
        <v>5.405405405405405</v>
      </c>
      <c r="BE26" s="51">
        <v>0</v>
      </c>
      <c r="BF26" s="52">
        <v>0</v>
      </c>
      <c r="BG26" s="51">
        <v>34</v>
      </c>
      <c r="BH26" s="52">
        <v>91.89189189189189</v>
      </c>
      <c r="BI26" s="51">
        <v>37</v>
      </c>
      <c r="BJ26" s="51"/>
      <c r="BK26" s="51"/>
      <c r="BL26" s="51"/>
      <c r="BM26" s="51"/>
      <c r="BN26" s="51" t="s">
        <v>322</v>
      </c>
      <c r="BO26" s="51" t="s">
        <v>322</v>
      </c>
      <c r="BP26" s="136" t="s">
        <v>1251</v>
      </c>
      <c r="BQ26" s="136" t="s">
        <v>1251</v>
      </c>
      <c r="BR26" s="136" t="s">
        <v>1275</v>
      </c>
      <c r="BS26" s="136" t="s">
        <v>1275</v>
      </c>
      <c r="BT26" s="2"/>
      <c r="BU26" s="3"/>
      <c r="BV26" s="3"/>
      <c r="BW26" s="3"/>
      <c r="BX26" s="3"/>
    </row>
    <row r="27" spans="1:76" ht="15">
      <c r="A27" s="14" t="s">
        <v>278</v>
      </c>
      <c r="B27" s="15"/>
      <c r="C27" s="15"/>
      <c r="D27" s="96">
        <v>612.5</v>
      </c>
      <c r="E27" s="82"/>
      <c r="F27" s="115" t="s">
        <v>696</v>
      </c>
      <c r="G27" s="15"/>
      <c r="H27" s="16" t="s">
        <v>278</v>
      </c>
      <c r="I27" s="66"/>
      <c r="J27" s="66"/>
      <c r="K27" s="117" t="s">
        <v>764</v>
      </c>
      <c r="L27" s="97">
        <v>2727.7272727272725</v>
      </c>
      <c r="M27" s="98">
        <v>451.28179931640625</v>
      </c>
      <c r="N27" s="98">
        <v>3184.636474609375</v>
      </c>
      <c r="O27" s="77"/>
      <c r="P27" s="99"/>
      <c r="Q27" s="99"/>
      <c r="R27" s="100"/>
      <c r="S27" s="51">
        <v>3</v>
      </c>
      <c r="T27" s="51">
        <v>0</v>
      </c>
      <c r="U27" s="52">
        <v>2</v>
      </c>
      <c r="V27" s="52">
        <v>0.009804</v>
      </c>
      <c r="W27" s="52">
        <v>0.004619</v>
      </c>
      <c r="X27" s="52">
        <v>0.841679</v>
      </c>
      <c r="Y27" s="52">
        <v>0.3333333333333333</v>
      </c>
      <c r="Z27" s="52">
        <v>0</v>
      </c>
      <c r="AA27" s="83">
        <v>27</v>
      </c>
      <c r="AB27" s="83"/>
      <c r="AC27" s="101"/>
      <c r="AD27" s="86" t="s">
        <v>563</v>
      </c>
      <c r="AE27" s="86">
        <v>691</v>
      </c>
      <c r="AF27" s="86">
        <v>41776</v>
      </c>
      <c r="AG27" s="86">
        <v>7250</v>
      </c>
      <c r="AH27" s="86">
        <v>1456</v>
      </c>
      <c r="AI27" s="86"/>
      <c r="AJ27" s="86" t="s">
        <v>596</v>
      </c>
      <c r="AK27" s="86" t="s">
        <v>621</v>
      </c>
      <c r="AL27" s="91" t="s">
        <v>646</v>
      </c>
      <c r="AM27" s="86"/>
      <c r="AN27" s="88">
        <v>40884.44664351852</v>
      </c>
      <c r="AO27" s="91" t="s">
        <v>673</v>
      </c>
      <c r="AP27" s="86" t="b">
        <v>0</v>
      </c>
      <c r="AQ27" s="86" t="b">
        <v>0</v>
      </c>
      <c r="AR27" s="86" t="b">
        <v>1</v>
      </c>
      <c r="AS27" s="86"/>
      <c r="AT27" s="86">
        <v>665</v>
      </c>
      <c r="AU27" s="91" t="s">
        <v>683</v>
      </c>
      <c r="AV27" s="86" t="b">
        <v>1</v>
      </c>
      <c r="AW27" s="86" t="s">
        <v>704</v>
      </c>
      <c r="AX27" s="91" t="s">
        <v>729</v>
      </c>
      <c r="AY27" s="86" t="s">
        <v>65</v>
      </c>
      <c r="AZ27" s="86" t="str">
        <f>REPLACE(INDEX(GroupVertices[Group],MATCH(Vertices[[#This Row],[Vertex]],GroupVertices[Vertex],0)),1,1,"")</f>
        <v>3</v>
      </c>
      <c r="BA27" s="51"/>
      <c r="BB27" s="52"/>
      <c r="BC27" s="51"/>
      <c r="BD27" s="52"/>
      <c r="BE27" s="51"/>
      <c r="BF27" s="52"/>
      <c r="BG27" s="51"/>
      <c r="BH27" s="52"/>
      <c r="BI27" s="51"/>
      <c r="BJ27" s="51"/>
      <c r="BK27" s="51"/>
      <c r="BL27" s="51"/>
      <c r="BM27" s="51"/>
      <c r="BN27" s="51"/>
      <c r="BO27" s="51"/>
      <c r="BP27" s="51"/>
      <c r="BQ27" s="51"/>
      <c r="BR27" s="51"/>
      <c r="BS27" s="51"/>
      <c r="BT27" s="2"/>
      <c r="BU27" s="3"/>
      <c r="BV27" s="3"/>
      <c r="BW27" s="3"/>
      <c r="BX27" s="3"/>
    </row>
    <row r="28" spans="1:76" ht="15">
      <c r="A28" s="14" t="s">
        <v>272</v>
      </c>
      <c r="B28" s="15"/>
      <c r="C28" s="15"/>
      <c r="D28" s="96">
        <v>612.5</v>
      </c>
      <c r="E28" s="82"/>
      <c r="F28" s="115" t="s">
        <v>697</v>
      </c>
      <c r="G28" s="15"/>
      <c r="H28" s="16" t="s">
        <v>272</v>
      </c>
      <c r="I28" s="66"/>
      <c r="J28" s="66"/>
      <c r="K28" s="117" t="s">
        <v>765</v>
      </c>
      <c r="L28" s="97">
        <v>2727.7272727272725</v>
      </c>
      <c r="M28" s="98">
        <v>4808.4365234375</v>
      </c>
      <c r="N28" s="98">
        <v>614.3173828125</v>
      </c>
      <c r="O28" s="77"/>
      <c r="P28" s="99"/>
      <c r="Q28" s="99"/>
      <c r="R28" s="100"/>
      <c r="S28" s="51">
        <v>3</v>
      </c>
      <c r="T28" s="51">
        <v>1</v>
      </c>
      <c r="U28" s="52">
        <v>149</v>
      </c>
      <c r="V28" s="52">
        <v>0.016667</v>
      </c>
      <c r="W28" s="52">
        <v>0.031294</v>
      </c>
      <c r="X28" s="52">
        <v>1.024977</v>
      </c>
      <c r="Y28" s="52">
        <v>0.25</v>
      </c>
      <c r="Z28" s="52">
        <v>0</v>
      </c>
      <c r="AA28" s="83">
        <v>28</v>
      </c>
      <c r="AB28" s="83"/>
      <c r="AC28" s="101"/>
      <c r="AD28" s="86" t="s">
        <v>564</v>
      </c>
      <c r="AE28" s="86">
        <v>533</v>
      </c>
      <c r="AF28" s="86">
        <v>3698</v>
      </c>
      <c r="AG28" s="86">
        <v>1315</v>
      </c>
      <c r="AH28" s="86">
        <v>2671</v>
      </c>
      <c r="AI28" s="86"/>
      <c r="AJ28" s="86" t="s">
        <v>597</v>
      </c>
      <c r="AK28" s="86" t="s">
        <v>609</v>
      </c>
      <c r="AL28" s="86"/>
      <c r="AM28" s="86"/>
      <c r="AN28" s="88">
        <v>42672.42665509259</v>
      </c>
      <c r="AO28" s="86"/>
      <c r="AP28" s="86" t="b">
        <v>1</v>
      </c>
      <c r="AQ28" s="86" t="b">
        <v>0</v>
      </c>
      <c r="AR28" s="86" t="b">
        <v>0</v>
      </c>
      <c r="AS28" s="86"/>
      <c r="AT28" s="86">
        <v>71</v>
      </c>
      <c r="AU28" s="86"/>
      <c r="AV28" s="86" t="b">
        <v>0</v>
      </c>
      <c r="AW28" s="86" t="s">
        <v>704</v>
      </c>
      <c r="AX28" s="91" t="s">
        <v>730</v>
      </c>
      <c r="AY28" s="86" t="s">
        <v>66</v>
      </c>
      <c r="AZ28" s="86" t="str">
        <f>REPLACE(INDEX(GroupVertices[Group],MATCH(Vertices[[#This Row],[Vertex]],GroupVertices[Vertex],0)),1,1,"")</f>
        <v>3</v>
      </c>
      <c r="BA28" s="51">
        <v>0</v>
      </c>
      <c r="BB28" s="52">
        <v>0</v>
      </c>
      <c r="BC28" s="51">
        <v>0</v>
      </c>
      <c r="BD28" s="52">
        <v>0</v>
      </c>
      <c r="BE28" s="51">
        <v>0</v>
      </c>
      <c r="BF28" s="52">
        <v>0</v>
      </c>
      <c r="BG28" s="51">
        <v>37</v>
      </c>
      <c r="BH28" s="52">
        <v>100</v>
      </c>
      <c r="BI28" s="51">
        <v>37</v>
      </c>
      <c r="BJ28" s="51"/>
      <c r="BK28" s="51"/>
      <c r="BL28" s="51"/>
      <c r="BM28" s="51"/>
      <c r="BN28" s="51" t="s">
        <v>314</v>
      </c>
      <c r="BO28" s="51" t="s">
        <v>314</v>
      </c>
      <c r="BP28" s="136" t="s">
        <v>1252</v>
      </c>
      <c r="BQ28" s="136" t="s">
        <v>1252</v>
      </c>
      <c r="BR28" s="136" t="s">
        <v>1174</v>
      </c>
      <c r="BS28" s="136" t="s">
        <v>1174</v>
      </c>
      <c r="BT28" s="2"/>
      <c r="BU28" s="3"/>
      <c r="BV28" s="3"/>
      <c r="BW28" s="3"/>
      <c r="BX28" s="3"/>
    </row>
    <row r="29" spans="1:76" ht="15">
      <c r="A29" s="14" t="s">
        <v>279</v>
      </c>
      <c r="B29" s="15"/>
      <c r="C29" s="15"/>
      <c r="D29" s="96">
        <v>800</v>
      </c>
      <c r="E29" s="82"/>
      <c r="F29" s="115" t="s">
        <v>698</v>
      </c>
      <c r="G29" s="15"/>
      <c r="H29" s="16" t="s">
        <v>279</v>
      </c>
      <c r="I29" s="66"/>
      <c r="J29" s="66"/>
      <c r="K29" s="117" t="s">
        <v>766</v>
      </c>
      <c r="L29" s="97">
        <v>3636.6363636363635</v>
      </c>
      <c r="M29" s="98">
        <v>1748.870849609375</v>
      </c>
      <c r="N29" s="98">
        <v>693.64453125</v>
      </c>
      <c r="O29" s="77"/>
      <c r="P29" s="99"/>
      <c r="Q29" s="99"/>
      <c r="R29" s="100"/>
      <c r="S29" s="51">
        <v>4</v>
      </c>
      <c r="T29" s="51">
        <v>0</v>
      </c>
      <c r="U29" s="52">
        <v>149</v>
      </c>
      <c r="V29" s="52">
        <v>0.016667</v>
      </c>
      <c r="W29" s="52">
        <v>0.031294</v>
      </c>
      <c r="X29" s="52">
        <v>1.024977</v>
      </c>
      <c r="Y29" s="52">
        <v>0.25</v>
      </c>
      <c r="Z29" s="52">
        <v>0</v>
      </c>
      <c r="AA29" s="83">
        <v>29</v>
      </c>
      <c r="AB29" s="83"/>
      <c r="AC29" s="101"/>
      <c r="AD29" s="86" t="s">
        <v>565</v>
      </c>
      <c r="AE29" s="86">
        <v>555</v>
      </c>
      <c r="AF29" s="86">
        <v>4558</v>
      </c>
      <c r="AG29" s="86">
        <v>2870</v>
      </c>
      <c r="AH29" s="86">
        <v>8552</v>
      </c>
      <c r="AI29" s="86"/>
      <c r="AJ29" s="86" t="s">
        <v>598</v>
      </c>
      <c r="AK29" s="86" t="s">
        <v>506</v>
      </c>
      <c r="AL29" s="91" t="s">
        <v>647</v>
      </c>
      <c r="AM29" s="86"/>
      <c r="AN29" s="88">
        <v>42792.38927083334</v>
      </c>
      <c r="AO29" s="91" t="s">
        <v>674</v>
      </c>
      <c r="AP29" s="86" t="b">
        <v>1</v>
      </c>
      <c r="AQ29" s="86" t="b">
        <v>0</v>
      </c>
      <c r="AR29" s="86" t="b">
        <v>0</v>
      </c>
      <c r="AS29" s="86"/>
      <c r="AT29" s="86">
        <v>77</v>
      </c>
      <c r="AU29" s="86"/>
      <c r="AV29" s="86" t="b">
        <v>0</v>
      </c>
      <c r="AW29" s="86" t="s">
        <v>704</v>
      </c>
      <c r="AX29" s="91" t="s">
        <v>731</v>
      </c>
      <c r="AY29" s="86" t="s">
        <v>65</v>
      </c>
      <c r="AZ29" s="86" t="str">
        <f>REPLACE(INDEX(GroupVertices[Group],MATCH(Vertices[[#This Row],[Vertex]],GroupVertices[Vertex],0)),1,1,"")</f>
        <v>3</v>
      </c>
      <c r="BA29" s="51"/>
      <c r="BB29" s="52"/>
      <c r="BC29" s="51"/>
      <c r="BD29" s="52"/>
      <c r="BE29" s="51"/>
      <c r="BF29" s="52"/>
      <c r="BG29" s="51"/>
      <c r="BH29" s="52"/>
      <c r="BI29" s="51"/>
      <c r="BJ29" s="51"/>
      <c r="BK29" s="51"/>
      <c r="BL29" s="51"/>
      <c r="BM29" s="51"/>
      <c r="BN29" s="51"/>
      <c r="BO29" s="51"/>
      <c r="BP29" s="51"/>
      <c r="BQ29" s="51"/>
      <c r="BR29" s="51"/>
      <c r="BS29" s="51"/>
      <c r="BT29" s="2"/>
      <c r="BU29" s="3"/>
      <c r="BV29" s="3"/>
      <c r="BW29" s="3"/>
      <c r="BX29" s="3"/>
    </row>
    <row r="30" spans="1:76" ht="15">
      <c r="A30" s="14" t="s">
        <v>266</v>
      </c>
      <c r="B30" s="15"/>
      <c r="C30" s="15"/>
      <c r="D30" s="96">
        <v>237.5</v>
      </c>
      <c r="E30" s="82"/>
      <c r="F30" s="115" t="s">
        <v>357</v>
      </c>
      <c r="G30" s="15"/>
      <c r="H30" s="16" t="s">
        <v>266</v>
      </c>
      <c r="I30" s="66"/>
      <c r="J30" s="66"/>
      <c r="K30" s="117" t="s">
        <v>767</v>
      </c>
      <c r="L30" s="97">
        <v>909.9090909090909</v>
      </c>
      <c r="M30" s="98">
        <v>302.3583068847656</v>
      </c>
      <c r="N30" s="98">
        <v>1587.9212646484375</v>
      </c>
      <c r="O30" s="77"/>
      <c r="P30" s="99"/>
      <c r="Q30" s="99"/>
      <c r="R30" s="100"/>
      <c r="S30" s="51">
        <v>1</v>
      </c>
      <c r="T30" s="51">
        <v>6</v>
      </c>
      <c r="U30" s="52">
        <v>202</v>
      </c>
      <c r="V30" s="52">
        <v>0.012987</v>
      </c>
      <c r="W30" s="52">
        <v>0.013779</v>
      </c>
      <c r="X30" s="52">
        <v>1.60525</v>
      </c>
      <c r="Y30" s="52">
        <v>0.1</v>
      </c>
      <c r="Z30" s="52">
        <v>0</v>
      </c>
      <c r="AA30" s="83">
        <v>30</v>
      </c>
      <c r="AB30" s="83"/>
      <c r="AC30" s="101"/>
      <c r="AD30" s="86" t="s">
        <v>566</v>
      </c>
      <c r="AE30" s="86">
        <v>394</v>
      </c>
      <c r="AF30" s="86">
        <v>57</v>
      </c>
      <c r="AG30" s="86">
        <v>2045</v>
      </c>
      <c r="AH30" s="86">
        <v>2707</v>
      </c>
      <c r="AI30" s="86"/>
      <c r="AJ30" s="86" t="s">
        <v>599</v>
      </c>
      <c r="AK30" s="86" t="s">
        <v>622</v>
      </c>
      <c r="AL30" s="86"/>
      <c r="AM30" s="86"/>
      <c r="AN30" s="88">
        <v>40624.371666666666</v>
      </c>
      <c r="AO30" s="91" t="s">
        <v>675</v>
      </c>
      <c r="AP30" s="86" t="b">
        <v>1</v>
      </c>
      <c r="AQ30" s="86" t="b">
        <v>0</v>
      </c>
      <c r="AR30" s="86" t="b">
        <v>0</v>
      </c>
      <c r="AS30" s="86"/>
      <c r="AT30" s="86">
        <v>0</v>
      </c>
      <c r="AU30" s="91" t="s">
        <v>683</v>
      </c>
      <c r="AV30" s="86" t="b">
        <v>0</v>
      </c>
      <c r="AW30" s="86" t="s">
        <v>704</v>
      </c>
      <c r="AX30" s="91" t="s">
        <v>732</v>
      </c>
      <c r="AY30" s="86" t="s">
        <v>66</v>
      </c>
      <c r="AZ30" s="86" t="str">
        <f>REPLACE(INDEX(GroupVertices[Group],MATCH(Vertices[[#This Row],[Vertex]],GroupVertices[Vertex],0)),1,1,"")</f>
        <v>3</v>
      </c>
      <c r="BA30" s="51">
        <v>1</v>
      </c>
      <c r="BB30" s="52">
        <v>0.7751937984496124</v>
      </c>
      <c r="BC30" s="51">
        <v>3</v>
      </c>
      <c r="BD30" s="52">
        <v>2.3255813953488373</v>
      </c>
      <c r="BE30" s="51">
        <v>0</v>
      </c>
      <c r="BF30" s="52">
        <v>0</v>
      </c>
      <c r="BG30" s="51">
        <v>125</v>
      </c>
      <c r="BH30" s="52">
        <v>96.89922480620154</v>
      </c>
      <c r="BI30" s="51">
        <v>129</v>
      </c>
      <c r="BJ30" s="51"/>
      <c r="BK30" s="51"/>
      <c r="BL30" s="51"/>
      <c r="BM30" s="51"/>
      <c r="BN30" s="51" t="s">
        <v>324</v>
      </c>
      <c r="BO30" s="51" t="s">
        <v>1233</v>
      </c>
      <c r="BP30" s="136" t="s">
        <v>1253</v>
      </c>
      <c r="BQ30" s="136" t="s">
        <v>1261</v>
      </c>
      <c r="BR30" s="136" t="s">
        <v>1174</v>
      </c>
      <c r="BS30" s="136" t="s">
        <v>1174</v>
      </c>
      <c r="BT30" s="2"/>
      <c r="BU30" s="3"/>
      <c r="BV30" s="3"/>
      <c r="BW30" s="3"/>
      <c r="BX30" s="3"/>
    </row>
    <row r="31" spans="1:76" ht="15">
      <c r="A31" s="14" t="s">
        <v>267</v>
      </c>
      <c r="B31" s="15"/>
      <c r="C31" s="15"/>
      <c r="D31" s="96">
        <v>612.5</v>
      </c>
      <c r="E31" s="82"/>
      <c r="F31" s="115" t="s">
        <v>699</v>
      </c>
      <c r="G31" s="15"/>
      <c r="H31" s="16" t="s">
        <v>267</v>
      </c>
      <c r="I31" s="66"/>
      <c r="J31" s="66"/>
      <c r="K31" s="117" t="s">
        <v>768</v>
      </c>
      <c r="L31" s="97">
        <v>2727.7272727272725</v>
      </c>
      <c r="M31" s="98">
        <v>6387.8330078125</v>
      </c>
      <c r="N31" s="98">
        <v>6181.6083984375</v>
      </c>
      <c r="O31" s="77"/>
      <c r="P31" s="99"/>
      <c r="Q31" s="99"/>
      <c r="R31" s="100"/>
      <c r="S31" s="51">
        <v>3</v>
      </c>
      <c r="T31" s="51">
        <v>6</v>
      </c>
      <c r="U31" s="52">
        <v>1.5</v>
      </c>
      <c r="V31" s="52">
        <v>0.014286</v>
      </c>
      <c r="W31" s="52">
        <v>0.074411</v>
      </c>
      <c r="X31" s="52">
        <v>1.297282</v>
      </c>
      <c r="Y31" s="52">
        <v>0.5</v>
      </c>
      <c r="Z31" s="52">
        <v>0.5</v>
      </c>
      <c r="AA31" s="83">
        <v>31</v>
      </c>
      <c r="AB31" s="83"/>
      <c r="AC31" s="101"/>
      <c r="AD31" s="86" t="s">
        <v>567</v>
      </c>
      <c r="AE31" s="86">
        <v>984</v>
      </c>
      <c r="AF31" s="86">
        <v>163</v>
      </c>
      <c r="AG31" s="86">
        <v>111</v>
      </c>
      <c r="AH31" s="86">
        <v>132</v>
      </c>
      <c r="AI31" s="86"/>
      <c r="AJ31" s="86"/>
      <c r="AK31" s="86"/>
      <c r="AL31" s="86"/>
      <c r="AM31" s="86"/>
      <c r="AN31" s="88">
        <v>40749.14753472222</v>
      </c>
      <c r="AO31" s="86"/>
      <c r="AP31" s="86" t="b">
        <v>1</v>
      </c>
      <c r="AQ31" s="86" t="b">
        <v>0</v>
      </c>
      <c r="AR31" s="86" t="b">
        <v>1</v>
      </c>
      <c r="AS31" s="86"/>
      <c r="AT31" s="86">
        <v>5</v>
      </c>
      <c r="AU31" s="91" t="s">
        <v>683</v>
      </c>
      <c r="AV31" s="86" t="b">
        <v>0</v>
      </c>
      <c r="AW31" s="86" t="s">
        <v>704</v>
      </c>
      <c r="AX31" s="91" t="s">
        <v>733</v>
      </c>
      <c r="AY31" s="86" t="s">
        <v>66</v>
      </c>
      <c r="AZ31" s="86" t="str">
        <f>REPLACE(INDEX(GroupVertices[Group],MATCH(Vertices[[#This Row],[Vertex]],GroupVertices[Vertex],0)),1,1,"")</f>
        <v>2</v>
      </c>
      <c r="BA31" s="51">
        <v>1</v>
      </c>
      <c r="BB31" s="52">
        <v>4.166666666666667</v>
      </c>
      <c r="BC31" s="51">
        <v>0</v>
      </c>
      <c r="BD31" s="52">
        <v>0</v>
      </c>
      <c r="BE31" s="51">
        <v>0</v>
      </c>
      <c r="BF31" s="52">
        <v>0</v>
      </c>
      <c r="BG31" s="51">
        <v>23</v>
      </c>
      <c r="BH31" s="52">
        <v>95.83333333333333</v>
      </c>
      <c r="BI31" s="51">
        <v>24</v>
      </c>
      <c r="BJ31" s="51"/>
      <c r="BK31" s="51"/>
      <c r="BL31" s="51"/>
      <c r="BM31" s="51"/>
      <c r="BN31" s="51" t="s">
        <v>325</v>
      </c>
      <c r="BO31" s="51" t="s">
        <v>325</v>
      </c>
      <c r="BP31" s="136" t="s">
        <v>1254</v>
      </c>
      <c r="BQ31" s="136" t="s">
        <v>1254</v>
      </c>
      <c r="BR31" s="136" t="s">
        <v>1276</v>
      </c>
      <c r="BS31" s="136" t="s">
        <v>1276</v>
      </c>
      <c r="BT31" s="2"/>
      <c r="BU31" s="3"/>
      <c r="BV31" s="3"/>
      <c r="BW31" s="3"/>
      <c r="BX31" s="3"/>
    </row>
    <row r="32" spans="1:76" ht="15">
      <c r="A32" s="14" t="s">
        <v>280</v>
      </c>
      <c r="B32" s="15"/>
      <c r="C32" s="15"/>
      <c r="D32" s="96">
        <v>800</v>
      </c>
      <c r="E32" s="82"/>
      <c r="F32" s="115" t="s">
        <v>700</v>
      </c>
      <c r="G32" s="15"/>
      <c r="H32" s="16" t="s">
        <v>280</v>
      </c>
      <c r="I32" s="66"/>
      <c r="J32" s="66"/>
      <c r="K32" s="117" t="s">
        <v>769</v>
      </c>
      <c r="L32" s="97">
        <v>3636.6363636363635</v>
      </c>
      <c r="M32" s="98">
        <v>5296.7099609375</v>
      </c>
      <c r="N32" s="98">
        <v>8944.1201171875</v>
      </c>
      <c r="O32" s="77"/>
      <c r="P32" s="99"/>
      <c r="Q32" s="99"/>
      <c r="R32" s="100"/>
      <c r="S32" s="51">
        <v>4</v>
      </c>
      <c r="T32" s="51">
        <v>0</v>
      </c>
      <c r="U32" s="52">
        <v>0</v>
      </c>
      <c r="V32" s="52">
        <v>0.013889</v>
      </c>
      <c r="W32" s="52">
        <v>0.058594</v>
      </c>
      <c r="X32" s="52">
        <v>0.904467</v>
      </c>
      <c r="Y32" s="52">
        <v>1</v>
      </c>
      <c r="Z32" s="52">
        <v>0</v>
      </c>
      <c r="AA32" s="83">
        <v>32</v>
      </c>
      <c r="AB32" s="83"/>
      <c r="AC32" s="101"/>
      <c r="AD32" s="86" t="s">
        <v>503</v>
      </c>
      <c r="AE32" s="86">
        <v>685</v>
      </c>
      <c r="AF32" s="86">
        <v>41742</v>
      </c>
      <c r="AG32" s="86">
        <v>11081</v>
      </c>
      <c r="AH32" s="86">
        <v>4471</v>
      </c>
      <c r="AI32" s="86"/>
      <c r="AJ32" s="86" t="s">
        <v>600</v>
      </c>
      <c r="AK32" s="86" t="s">
        <v>623</v>
      </c>
      <c r="AL32" s="91" t="s">
        <v>648</v>
      </c>
      <c r="AM32" s="86"/>
      <c r="AN32" s="88">
        <v>39835.51627314815</v>
      </c>
      <c r="AO32" s="91" t="s">
        <v>676</v>
      </c>
      <c r="AP32" s="86" t="b">
        <v>0</v>
      </c>
      <c r="AQ32" s="86" t="b">
        <v>0</v>
      </c>
      <c r="AR32" s="86" t="b">
        <v>1</v>
      </c>
      <c r="AS32" s="86"/>
      <c r="AT32" s="86">
        <v>917</v>
      </c>
      <c r="AU32" s="91" t="s">
        <v>683</v>
      </c>
      <c r="AV32" s="86" t="b">
        <v>1</v>
      </c>
      <c r="AW32" s="86" t="s">
        <v>704</v>
      </c>
      <c r="AX32" s="91" t="s">
        <v>734</v>
      </c>
      <c r="AY32" s="86" t="s">
        <v>65</v>
      </c>
      <c r="AZ32" s="86" t="str">
        <f>REPLACE(INDEX(GroupVertices[Group],MATCH(Vertices[[#This Row],[Vertex]],GroupVertices[Vertex],0)),1,1,"")</f>
        <v>2</v>
      </c>
      <c r="BA32" s="51"/>
      <c r="BB32" s="52"/>
      <c r="BC32" s="51"/>
      <c r="BD32" s="52"/>
      <c r="BE32" s="51"/>
      <c r="BF32" s="52"/>
      <c r="BG32" s="51"/>
      <c r="BH32" s="52"/>
      <c r="BI32" s="51"/>
      <c r="BJ32" s="51"/>
      <c r="BK32" s="51"/>
      <c r="BL32" s="51"/>
      <c r="BM32" s="51"/>
      <c r="BN32" s="51"/>
      <c r="BO32" s="51"/>
      <c r="BP32" s="51"/>
      <c r="BQ32" s="51"/>
      <c r="BR32" s="51"/>
      <c r="BS32" s="51"/>
      <c r="BT32" s="2"/>
      <c r="BU32" s="3"/>
      <c r="BV32" s="3"/>
      <c r="BW32" s="3"/>
      <c r="BX32" s="3"/>
    </row>
    <row r="33" spans="1:76" ht="15">
      <c r="A33" s="14" t="s">
        <v>269</v>
      </c>
      <c r="B33" s="15"/>
      <c r="C33" s="15"/>
      <c r="D33" s="96">
        <v>612.5</v>
      </c>
      <c r="E33" s="82"/>
      <c r="F33" s="115" t="s">
        <v>359</v>
      </c>
      <c r="G33" s="15"/>
      <c r="H33" s="16" t="s">
        <v>269</v>
      </c>
      <c r="I33" s="66"/>
      <c r="J33" s="66"/>
      <c r="K33" s="117" t="s">
        <v>770</v>
      </c>
      <c r="L33" s="97">
        <v>2727.7272727272725</v>
      </c>
      <c r="M33" s="98">
        <v>6676.37158203125</v>
      </c>
      <c r="N33" s="98">
        <v>8046.396484375</v>
      </c>
      <c r="O33" s="77"/>
      <c r="P33" s="99"/>
      <c r="Q33" s="99"/>
      <c r="R33" s="100"/>
      <c r="S33" s="51">
        <v>3</v>
      </c>
      <c r="T33" s="51">
        <v>7</v>
      </c>
      <c r="U33" s="52">
        <v>9.833333</v>
      </c>
      <c r="V33" s="52">
        <v>0.014706</v>
      </c>
      <c r="W33" s="52">
        <v>0.082429</v>
      </c>
      <c r="X33" s="52">
        <v>1.506559</v>
      </c>
      <c r="Y33" s="52">
        <v>0.38095238095238093</v>
      </c>
      <c r="Z33" s="52">
        <v>0.42857142857142855</v>
      </c>
      <c r="AA33" s="83">
        <v>33</v>
      </c>
      <c r="AB33" s="83"/>
      <c r="AC33" s="101"/>
      <c r="AD33" s="86" t="s">
        <v>568</v>
      </c>
      <c r="AE33" s="86">
        <v>961</v>
      </c>
      <c r="AF33" s="86">
        <v>495</v>
      </c>
      <c r="AG33" s="86">
        <v>9564</v>
      </c>
      <c r="AH33" s="86">
        <v>9144</v>
      </c>
      <c r="AI33" s="86"/>
      <c r="AJ33" s="86" t="s">
        <v>601</v>
      </c>
      <c r="AK33" s="86" t="s">
        <v>624</v>
      </c>
      <c r="AL33" s="91" t="s">
        <v>649</v>
      </c>
      <c r="AM33" s="86"/>
      <c r="AN33" s="88">
        <v>40050.63439814815</v>
      </c>
      <c r="AO33" s="91" t="s">
        <v>677</v>
      </c>
      <c r="AP33" s="86" t="b">
        <v>0</v>
      </c>
      <c r="AQ33" s="86" t="b">
        <v>0</v>
      </c>
      <c r="AR33" s="86" t="b">
        <v>1</v>
      </c>
      <c r="AS33" s="86"/>
      <c r="AT33" s="86">
        <v>25</v>
      </c>
      <c r="AU33" s="91" t="s">
        <v>684</v>
      </c>
      <c r="AV33" s="86" t="b">
        <v>0</v>
      </c>
      <c r="AW33" s="86" t="s">
        <v>704</v>
      </c>
      <c r="AX33" s="91" t="s">
        <v>735</v>
      </c>
      <c r="AY33" s="86" t="s">
        <v>66</v>
      </c>
      <c r="AZ33" s="86" t="str">
        <f>REPLACE(INDEX(GroupVertices[Group],MATCH(Vertices[[#This Row],[Vertex]],GroupVertices[Vertex],0)),1,1,"")</f>
        <v>2</v>
      </c>
      <c r="BA33" s="51">
        <v>11</v>
      </c>
      <c r="BB33" s="52">
        <v>5.699481865284974</v>
      </c>
      <c r="BC33" s="51">
        <v>1</v>
      </c>
      <c r="BD33" s="52">
        <v>0.5181347150259067</v>
      </c>
      <c r="BE33" s="51">
        <v>0</v>
      </c>
      <c r="BF33" s="52">
        <v>0</v>
      </c>
      <c r="BG33" s="51">
        <v>181</v>
      </c>
      <c r="BH33" s="52">
        <v>93.78238341968913</v>
      </c>
      <c r="BI33" s="51">
        <v>193</v>
      </c>
      <c r="BJ33" s="51"/>
      <c r="BK33" s="51"/>
      <c r="BL33" s="51"/>
      <c r="BM33" s="51"/>
      <c r="BN33" s="51" t="s">
        <v>1227</v>
      </c>
      <c r="BO33" s="51" t="s">
        <v>1234</v>
      </c>
      <c r="BP33" s="136" t="s">
        <v>1255</v>
      </c>
      <c r="BQ33" s="136" t="s">
        <v>1262</v>
      </c>
      <c r="BR33" s="136" t="s">
        <v>1277</v>
      </c>
      <c r="BS33" s="136" t="s">
        <v>1277</v>
      </c>
      <c r="BT33" s="2"/>
      <c r="BU33" s="3"/>
      <c r="BV33" s="3"/>
      <c r="BW33" s="3"/>
      <c r="BX33" s="3"/>
    </row>
    <row r="34" spans="1:76" ht="15">
      <c r="A34" s="14" t="s">
        <v>281</v>
      </c>
      <c r="B34" s="15"/>
      <c r="C34" s="15"/>
      <c r="D34" s="96">
        <v>800</v>
      </c>
      <c r="E34" s="82"/>
      <c r="F34" s="115" t="s">
        <v>701</v>
      </c>
      <c r="G34" s="15"/>
      <c r="H34" s="16" t="s">
        <v>281</v>
      </c>
      <c r="I34" s="66"/>
      <c r="J34" s="66"/>
      <c r="K34" s="117" t="s">
        <v>771</v>
      </c>
      <c r="L34" s="97">
        <v>3636.6363636363635</v>
      </c>
      <c r="M34" s="98">
        <v>5085.74755859375</v>
      </c>
      <c r="N34" s="98">
        <v>4522.6689453125</v>
      </c>
      <c r="O34" s="77"/>
      <c r="P34" s="99"/>
      <c r="Q34" s="99"/>
      <c r="R34" s="100"/>
      <c r="S34" s="51">
        <v>4</v>
      </c>
      <c r="T34" s="51">
        <v>0</v>
      </c>
      <c r="U34" s="52">
        <v>0</v>
      </c>
      <c r="V34" s="52">
        <v>0.013889</v>
      </c>
      <c r="W34" s="52">
        <v>0.058594</v>
      </c>
      <c r="X34" s="52">
        <v>0.904467</v>
      </c>
      <c r="Y34" s="52">
        <v>1</v>
      </c>
      <c r="Z34" s="52">
        <v>0</v>
      </c>
      <c r="AA34" s="83">
        <v>34</v>
      </c>
      <c r="AB34" s="83"/>
      <c r="AC34" s="101"/>
      <c r="AD34" s="86" t="s">
        <v>569</v>
      </c>
      <c r="AE34" s="86">
        <v>305</v>
      </c>
      <c r="AF34" s="86">
        <v>160</v>
      </c>
      <c r="AG34" s="86">
        <v>906</v>
      </c>
      <c r="AH34" s="86">
        <v>1399</v>
      </c>
      <c r="AI34" s="86"/>
      <c r="AJ34" s="86" t="s">
        <v>602</v>
      </c>
      <c r="AK34" s="86" t="s">
        <v>625</v>
      </c>
      <c r="AL34" s="91" t="s">
        <v>650</v>
      </c>
      <c r="AM34" s="86"/>
      <c r="AN34" s="88">
        <v>42673.96144675926</v>
      </c>
      <c r="AO34" s="91" t="s">
        <v>678</v>
      </c>
      <c r="AP34" s="86" t="b">
        <v>0</v>
      </c>
      <c r="AQ34" s="86" t="b">
        <v>0</v>
      </c>
      <c r="AR34" s="86" t="b">
        <v>1</v>
      </c>
      <c r="AS34" s="86"/>
      <c r="AT34" s="86">
        <v>1</v>
      </c>
      <c r="AU34" s="91" t="s">
        <v>683</v>
      </c>
      <c r="AV34" s="86" t="b">
        <v>0</v>
      </c>
      <c r="AW34" s="86" t="s">
        <v>704</v>
      </c>
      <c r="AX34" s="91" t="s">
        <v>736</v>
      </c>
      <c r="AY34" s="86" t="s">
        <v>65</v>
      </c>
      <c r="AZ34" s="86" t="str">
        <f>REPLACE(INDEX(GroupVertices[Group],MATCH(Vertices[[#This Row],[Vertex]],GroupVertices[Vertex],0)),1,1,"")</f>
        <v>2</v>
      </c>
      <c r="BA34" s="51"/>
      <c r="BB34" s="52"/>
      <c r="BC34" s="51"/>
      <c r="BD34" s="52"/>
      <c r="BE34" s="51"/>
      <c r="BF34" s="52"/>
      <c r="BG34" s="51"/>
      <c r="BH34" s="52"/>
      <c r="BI34" s="51"/>
      <c r="BJ34" s="51"/>
      <c r="BK34" s="51"/>
      <c r="BL34" s="51"/>
      <c r="BM34" s="51"/>
      <c r="BN34" s="51"/>
      <c r="BO34" s="51"/>
      <c r="BP34" s="51"/>
      <c r="BQ34" s="51"/>
      <c r="BR34" s="51"/>
      <c r="BS34" s="51"/>
      <c r="BT34" s="2"/>
      <c r="BU34" s="3"/>
      <c r="BV34" s="3"/>
      <c r="BW34" s="3"/>
      <c r="BX34" s="3"/>
    </row>
    <row r="35" spans="1:76" ht="15">
      <c r="A35" s="14" t="s">
        <v>268</v>
      </c>
      <c r="B35" s="15"/>
      <c r="C35" s="15"/>
      <c r="D35" s="96">
        <v>612.5</v>
      </c>
      <c r="E35" s="82"/>
      <c r="F35" s="115" t="s">
        <v>358</v>
      </c>
      <c r="G35" s="15"/>
      <c r="H35" s="16" t="s">
        <v>268</v>
      </c>
      <c r="I35" s="66"/>
      <c r="J35" s="66"/>
      <c r="K35" s="117" t="s">
        <v>772</v>
      </c>
      <c r="L35" s="97">
        <v>2727.7272727272725</v>
      </c>
      <c r="M35" s="98">
        <v>5151.8330078125</v>
      </c>
      <c r="N35" s="98">
        <v>7201.6064453125</v>
      </c>
      <c r="O35" s="77"/>
      <c r="P35" s="99"/>
      <c r="Q35" s="99"/>
      <c r="R35" s="100"/>
      <c r="S35" s="51">
        <v>3</v>
      </c>
      <c r="T35" s="51">
        <v>6</v>
      </c>
      <c r="U35" s="52">
        <v>1.5</v>
      </c>
      <c r="V35" s="52">
        <v>0.014286</v>
      </c>
      <c r="W35" s="52">
        <v>0.074411</v>
      </c>
      <c r="X35" s="52">
        <v>1.297282</v>
      </c>
      <c r="Y35" s="52">
        <v>0.5</v>
      </c>
      <c r="Z35" s="52">
        <v>0.5</v>
      </c>
      <c r="AA35" s="83">
        <v>35</v>
      </c>
      <c r="AB35" s="83"/>
      <c r="AC35" s="101"/>
      <c r="AD35" s="86" t="s">
        <v>570</v>
      </c>
      <c r="AE35" s="86">
        <v>498</v>
      </c>
      <c r="AF35" s="86">
        <v>2559</v>
      </c>
      <c r="AG35" s="86">
        <v>970</v>
      </c>
      <c r="AH35" s="86">
        <v>7047</v>
      </c>
      <c r="AI35" s="86"/>
      <c r="AJ35" s="86" t="s">
        <v>603</v>
      </c>
      <c r="AK35" s="86"/>
      <c r="AL35" s="91" t="s">
        <v>651</v>
      </c>
      <c r="AM35" s="86"/>
      <c r="AN35" s="88">
        <v>41290.96196759259</v>
      </c>
      <c r="AO35" s="91" t="s">
        <v>679</v>
      </c>
      <c r="AP35" s="86" t="b">
        <v>1</v>
      </c>
      <c r="AQ35" s="86" t="b">
        <v>0</v>
      </c>
      <c r="AR35" s="86" t="b">
        <v>0</v>
      </c>
      <c r="AS35" s="86"/>
      <c r="AT35" s="86">
        <v>141</v>
      </c>
      <c r="AU35" s="91" t="s">
        <v>683</v>
      </c>
      <c r="AV35" s="86" t="b">
        <v>0</v>
      </c>
      <c r="AW35" s="86" t="s">
        <v>704</v>
      </c>
      <c r="AX35" s="91" t="s">
        <v>737</v>
      </c>
      <c r="AY35" s="86" t="s">
        <v>66</v>
      </c>
      <c r="AZ35" s="86" t="str">
        <f>REPLACE(INDEX(GroupVertices[Group],MATCH(Vertices[[#This Row],[Vertex]],GroupVertices[Vertex],0)),1,1,"")</f>
        <v>2</v>
      </c>
      <c r="BA35" s="51">
        <v>1</v>
      </c>
      <c r="BB35" s="52">
        <v>4.166666666666667</v>
      </c>
      <c r="BC35" s="51">
        <v>0</v>
      </c>
      <c r="BD35" s="52">
        <v>0</v>
      </c>
      <c r="BE35" s="51">
        <v>0</v>
      </c>
      <c r="BF35" s="52">
        <v>0</v>
      </c>
      <c r="BG35" s="51">
        <v>23</v>
      </c>
      <c r="BH35" s="52">
        <v>95.83333333333333</v>
      </c>
      <c r="BI35" s="51">
        <v>24</v>
      </c>
      <c r="BJ35" s="51"/>
      <c r="BK35" s="51"/>
      <c r="BL35" s="51"/>
      <c r="BM35" s="51"/>
      <c r="BN35" s="51" t="s">
        <v>326</v>
      </c>
      <c r="BO35" s="51" t="s">
        <v>326</v>
      </c>
      <c r="BP35" s="136" t="s">
        <v>1254</v>
      </c>
      <c r="BQ35" s="136" t="s">
        <v>1254</v>
      </c>
      <c r="BR35" s="136" t="s">
        <v>1276</v>
      </c>
      <c r="BS35" s="136" t="s">
        <v>1276</v>
      </c>
      <c r="BT35" s="2"/>
      <c r="BU35" s="3"/>
      <c r="BV35" s="3"/>
      <c r="BW35" s="3"/>
      <c r="BX35" s="3"/>
    </row>
    <row r="36" spans="1:76" ht="15">
      <c r="A36" s="14" t="s">
        <v>282</v>
      </c>
      <c r="B36" s="15"/>
      <c r="C36" s="15"/>
      <c r="D36" s="96">
        <v>800</v>
      </c>
      <c r="E36" s="82"/>
      <c r="F36" s="115" t="s">
        <v>702</v>
      </c>
      <c r="G36" s="15"/>
      <c r="H36" s="16" t="s">
        <v>282</v>
      </c>
      <c r="I36" s="66"/>
      <c r="J36" s="66"/>
      <c r="K36" s="117" t="s">
        <v>773</v>
      </c>
      <c r="L36" s="97">
        <v>3636.6363636363635</v>
      </c>
      <c r="M36" s="98">
        <v>7854.8408203125</v>
      </c>
      <c r="N36" s="98">
        <v>7429.33251953125</v>
      </c>
      <c r="O36" s="77"/>
      <c r="P36" s="99"/>
      <c r="Q36" s="99"/>
      <c r="R36" s="100"/>
      <c r="S36" s="51">
        <v>4</v>
      </c>
      <c r="T36" s="51">
        <v>0</v>
      </c>
      <c r="U36" s="52">
        <v>0</v>
      </c>
      <c r="V36" s="52">
        <v>0.013889</v>
      </c>
      <c r="W36" s="52">
        <v>0.058594</v>
      </c>
      <c r="X36" s="52">
        <v>0.904467</v>
      </c>
      <c r="Y36" s="52">
        <v>1</v>
      </c>
      <c r="Z36" s="52">
        <v>0</v>
      </c>
      <c r="AA36" s="83">
        <v>36</v>
      </c>
      <c r="AB36" s="83"/>
      <c r="AC36" s="101"/>
      <c r="AD36" s="86" t="s">
        <v>571</v>
      </c>
      <c r="AE36" s="86">
        <v>30</v>
      </c>
      <c r="AF36" s="86">
        <v>36</v>
      </c>
      <c r="AG36" s="86">
        <v>14</v>
      </c>
      <c r="AH36" s="86">
        <v>0</v>
      </c>
      <c r="AI36" s="86"/>
      <c r="AJ36" s="86" t="s">
        <v>604</v>
      </c>
      <c r="AK36" s="86" t="s">
        <v>626</v>
      </c>
      <c r="AL36" s="86"/>
      <c r="AM36" s="86"/>
      <c r="AN36" s="88">
        <v>42800.40096064815</v>
      </c>
      <c r="AO36" s="86"/>
      <c r="AP36" s="86" t="b">
        <v>1</v>
      </c>
      <c r="AQ36" s="86" t="b">
        <v>0</v>
      </c>
      <c r="AR36" s="86" t="b">
        <v>0</v>
      </c>
      <c r="AS36" s="86"/>
      <c r="AT36" s="86">
        <v>1</v>
      </c>
      <c r="AU36" s="86"/>
      <c r="AV36" s="86" t="b">
        <v>0</v>
      </c>
      <c r="AW36" s="86" t="s">
        <v>704</v>
      </c>
      <c r="AX36" s="91" t="s">
        <v>738</v>
      </c>
      <c r="AY36" s="86" t="s">
        <v>65</v>
      </c>
      <c r="AZ36" s="86" t="str">
        <f>REPLACE(INDEX(GroupVertices[Group],MATCH(Vertices[[#This Row],[Vertex]],GroupVertices[Vertex],0)),1,1,"")</f>
        <v>2</v>
      </c>
      <c r="BA36" s="51"/>
      <c r="BB36" s="52"/>
      <c r="BC36" s="51"/>
      <c r="BD36" s="52"/>
      <c r="BE36" s="51"/>
      <c r="BF36" s="52"/>
      <c r="BG36" s="51"/>
      <c r="BH36" s="52"/>
      <c r="BI36" s="51"/>
      <c r="BJ36" s="51"/>
      <c r="BK36" s="51"/>
      <c r="BL36" s="51"/>
      <c r="BM36" s="51"/>
      <c r="BN36" s="51"/>
      <c r="BO36" s="51"/>
      <c r="BP36" s="51"/>
      <c r="BQ36" s="51"/>
      <c r="BR36" s="51"/>
      <c r="BS36" s="51"/>
      <c r="BT36" s="2"/>
      <c r="BU36" s="3"/>
      <c r="BV36" s="3"/>
      <c r="BW36" s="3"/>
      <c r="BX36" s="3"/>
    </row>
    <row r="37" spans="1:76" ht="15">
      <c r="A37" s="102" t="s">
        <v>283</v>
      </c>
      <c r="B37" s="103"/>
      <c r="C37" s="103"/>
      <c r="D37" s="104">
        <v>237.5</v>
      </c>
      <c r="E37" s="105"/>
      <c r="F37" s="116" t="s">
        <v>703</v>
      </c>
      <c r="G37" s="103"/>
      <c r="H37" s="106" t="s">
        <v>283</v>
      </c>
      <c r="I37" s="107"/>
      <c r="J37" s="107"/>
      <c r="K37" s="118" t="s">
        <v>774</v>
      </c>
      <c r="L37" s="108">
        <v>909.9090909090909</v>
      </c>
      <c r="M37" s="109">
        <v>302.3583068847656</v>
      </c>
      <c r="N37" s="109">
        <v>5662.8505859375</v>
      </c>
      <c r="O37" s="110"/>
      <c r="P37" s="111"/>
      <c r="Q37" s="111"/>
      <c r="R37" s="112"/>
      <c r="S37" s="51">
        <v>1</v>
      </c>
      <c r="T37" s="51">
        <v>0</v>
      </c>
      <c r="U37" s="52">
        <v>0</v>
      </c>
      <c r="V37" s="52">
        <v>0.013333</v>
      </c>
      <c r="W37" s="52">
        <v>0.022512</v>
      </c>
      <c r="X37" s="52">
        <v>0.353966</v>
      </c>
      <c r="Y37" s="52">
        <v>0</v>
      </c>
      <c r="Z37" s="52">
        <v>0</v>
      </c>
      <c r="AA37" s="113">
        <v>37</v>
      </c>
      <c r="AB37" s="113"/>
      <c r="AC37" s="114"/>
      <c r="AD37" s="86" t="s">
        <v>572</v>
      </c>
      <c r="AE37" s="86">
        <v>762</v>
      </c>
      <c r="AF37" s="86">
        <v>655735</v>
      </c>
      <c r="AG37" s="86">
        <v>7445</v>
      </c>
      <c r="AH37" s="86">
        <v>3546</v>
      </c>
      <c r="AI37" s="86"/>
      <c r="AJ37" s="86" t="s">
        <v>605</v>
      </c>
      <c r="AK37" s="86" t="s">
        <v>607</v>
      </c>
      <c r="AL37" s="91" t="s">
        <v>652</v>
      </c>
      <c r="AM37" s="86"/>
      <c r="AN37" s="88">
        <v>40106.33101851852</v>
      </c>
      <c r="AO37" s="91" t="s">
        <v>680</v>
      </c>
      <c r="AP37" s="86" t="b">
        <v>0</v>
      </c>
      <c r="AQ37" s="86" t="b">
        <v>0</v>
      </c>
      <c r="AR37" s="86" t="b">
        <v>1</v>
      </c>
      <c r="AS37" s="86"/>
      <c r="AT37" s="86">
        <v>5933</v>
      </c>
      <c r="AU37" s="91" t="s">
        <v>683</v>
      </c>
      <c r="AV37" s="86" t="b">
        <v>1</v>
      </c>
      <c r="AW37" s="86" t="s">
        <v>704</v>
      </c>
      <c r="AX37" s="91" t="s">
        <v>739</v>
      </c>
      <c r="AY37" s="86" t="s">
        <v>65</v>
      </c>
      <c r="AZ37" s="86" t="str">
        <f>REPLACE(INDEX(GroupVertices[Group],MATCH(Vertices[[#This Row],[Vertex]],GroupVertices[Vertex],0)),1,1,"")</f>
        <v>1</v>
      </c>
      <c r="BA37" s="51"/>
      <c r="BB37" s="52"/>
      <c r="BC37" s="51"/>
      <c r="BD37" s="52"/>
      <c r="BE37" s="51"/>
      <c r="BF37" s="52"/>
      <c r="BG37" s="51"/>
      <c r="BH37" s="52"/>
      <c r="BI37" s="51"/>
      <c r="BJ37" s="51"/>
      <c r="BK37" s="51"/>
      <c r="BL37" s="51"/>
      <c r="BM37" s="51"/>
      <c r="BN37" s="51"/>
      <c r="BO37" s="51"/>
      <c r="BP37" s="51"/>
      <c r="BQ37" s="51"/>
      <c r="BR37" s="51"/>
      <c r="BS37" s="51"/>
      <c r="BT37" s="2"/>
      <c r="BU37" s="3"/>
      <c r="BV37" s="3"/>
      <c r="BW37" s="3"/>
      <c r="BX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hyperlinks>
    <hyperlink ref="AL3" r:id="rId1" display="https://t.co/MIS8QlNyLg"/>
    <hyperlink ref="AL4" r:id="rId2" display="https://t.co/SdVhCNVmNP"/>
    <hyperlink ref="AL5" r:id="rId3" display="https://t.co/ntil2vPBOa"/>
    <hyperlink ref="AL6" r:id="rId4" display="https://t.co/tfRKzuDD1c"/>
    <hyperlink ref="AL7" r:id="rId5" display="http://t.co/TUjNGW78eb"/>
    <hyperlink ref="AL8" r:id="rId6" display="https://t.co/DT1RZUnFjw"/>
    <hyperlink ref="AL9" r:id="rId7" display="https://t.co/zxDQgomfIb"/>
    <hyperlink ref="AL11" r:id="rId8" display="https://t.co/tXWVLyHyWM"/>
    <hyperlink ref="AL12" r:id="rId9" display="https://t.co/homaIbYJ0A"/>
    <hyperlink ref="AL14" r:id="rId10" display="https://t.co/rNdbT03rie"/>
    <hyperlink ref="AL15" r:id="rId11" display="https://t.co/tJyfYDWyJ0"/>
    <hyperlink ref="AL16" r:id="rId12" display="https://t.co/NIxKLneYGf"/>
    <hyperlink ref="AL17" r:id="rId13" display="https://t.co/oxwloL7Iur"/>
    <hyperlink ref="AL18" r:id="rId14" display="https://t.co/zXmnJRcMwM"/>
    <hyperlink ref="AL19" r:id="rId15" display="https://t.co/dFHQkhVUvi"/>
    <hyperlink ref="AL22" r:id="rId16" display="https://t.co/tbP4FHRcIl"/>
    <hyperlink ref="AL23" r:id="rId17" display="https://t.co/016mspfXdX"/>
    <hyperlink ref="AL25" r:id="rId18" display="https://t.co/en1L4OW95u"/>
    <hyperlink ref="AL26" r:id="rId19" display="https://t.co/VfVge1CoGw"/>
    <hyperlink ref="AL27" r:id="rId20" display="https://t.co/UtJQ5yRBVQ"/>
    <hyperlink ref="AL29" r:id="rId21" display="https://t.co/QbfHSKvP8S"/>
    <hyperlink ref="AL32" r:id="rId22" display="http://t.co/uEloWfeVBr"/>
    <hyperlink ref="AL33" r:id="rId23" display="https://t.co/TaRlPwq53t"/>
    <hyperlink ref="AL34" r:id="rId24" display="https://t.co/hHPoMSTDn3"/>
    <hyperlink ref="AL35" r:id="rId25" display="https://t.co/eZ0ZVuvCwh"/>
    <hyperlink ref="AL37" r:id="rId26" display="https://t.co/aVcGOnPJRb"/>
    <hyperlink ref="AO3" r:id="rId27" display="https://pbs.twimg.com/profile_banners/300297407/1554177025"/>
    <hyperlink ref="AO4" r:id="rId28" display="https://pbs.twimg.com/profile_banners/723179534019760129/1569090422"/>
    <hyperlink ref="AO5" r:id="rId29" display="https://pbs.twimg.com/profile_banners/249077935/1515776454"/>
    <hyperlink ref="AO6" r:id="rId30" display="https://pbs.twimg.com/profile_banners/1069204008928272389/1544564043"/>
    <hyperlink ref="AO7" r:id="rId31" display="https://pbs.twimg.com/profile_banners/1091986813/1564393101"/>
    <hyperlink ref="AO8" r:id="rId32" display="https://pbs.twimg.com/profile_banners/925659916727144448/1509530581"/>
    <hyperlink ref="AO10" r:id="rId33" display="https://pbs.twimg.com/profile_banners/829045125804343300/1543334441"/>
    <hyperlink ref="AO11" r:id="rId34" display="https://pbs.twimg.com/profile_banners/1976143068/1563898101"/>
    <hyperlink ref="AO12" r:id="rId35" display="https://pbs.twimg.com/profile_banners/707211392705814528/1538688195"/>
    <hyperlink ref="AO14" r:id="rId36" display="https://pbs.twimg.com/profile_banners/1118817261173780483/1573464886"/>
    <hyperlink ref="AO15" r:id="rId37" display="https://pbs.twimg.com/profile_banners/779241183516262400/1498634965"/>
    <hyperlink ref="AO16" r:id="rId38" display="https://pbs.twimg.com/profile_banners/221323628/1465749610"/>
    <hyperlink ref="AO17" r:id="rId39" display="https://pbs.twimg.com/profile_banners/3035400207/1446033836"/>
    <hyperlink ref="AO18" r:id="rId40" display="https://pbs.twimg.com/profile_banners/10653332/1515593479"/>
    <hyperlink ref="AO21" r:id="rId41" display="https://pbs.twimg.com/profile_banners/5776022/1573199785"/>
    <hyperlink ref="AO22" r:id="rId42" display="https://pbs.twimg.com/profile_banners/47620601/1559560124"/>
    <hyperlink ref="AO23" r:id="rId43" display="https://pbs.twimg.com/profile_banners/471258123/1436450995"/>
    <hyperlink ref="AO24" r:id="rId44" display="https://pbs.twimg.com/profile_banners/736542490648530944/1480107268"/>
    <hyperlink ref="AO25" r:id="rId45" display="https://pbs.twimg.com/profile_banners/42698498/1489851339"/>
    <hyperlink ref="AO26" r:id="rId46" display="https://pbs.twimg.com/profile_banners/513350418/1467898102"/>
    <hyperlink ref="AO27" r:id="rId47" display="https://pbs.twimg.com/profile_banners/430595346/1572876114"/>
    <hyperlink ref="AO29" r:id="rId48" display="https://pbs.twimg.com/profile_banners/835781587677638657/1547625240"/>
    <hyperlink ref="AO30" r:id="rId49" display="https://pbs.twimg.com/profile_banners/270262828/1569588065"/>
    <hyperlink ref="AO32" r:id="rId50" display="https://pbs.twimg.com/profile_banners/19336092/1540305264"/>
    <hyperlink ref="AO33" r:id="rId51" display="https://pbs.twimg.com/profile_banners/68717528/1382037381"/>
    <hyperlink ref="AO34" r:id="rId52" display="https://pbs.twimg.com/profile_banners/792864782080696320/1477869148"/>
    <hyperlink ref="AO35" r:id="rId53" display="https://pbs.twimg.com/profile_banners/1096599878/1555355722"/>
    <hyperlink ref="AO37" r:id="rId54" display="https://pbs.twimg.com/profile_banners/83795099/1554460944"/>
    <hyperlink ref="AU3" r:id="rId55" display="http://abs.twimg.com/images/themes/theme18/bg.gif"/>
    <hyperlink ref="AU5" r:id="rId56" display="http://abs.twimg.com/images/themes/theme15/bg.png"/>
    <hyperlink ref="AU6" r:id="rId57" display="http://abs.twimg.com/images/themes/theme1/bg.png"/>
    <hyperlink ref="AU7" r:id="rId58" display="http://abs.twimg.com/images/themes/theme1/bg.png"/>
    <hyperlink ref="AU8" r:id="rId59" display="http://abs.twimg.com/images/themes/theme1/bg.png"/>
    <hyperlink ref="AU9" r:id="rId60" display="http://abs.twimg.com/images/themes/theme1/bg.png"/>
    <hyperlink ref="AU11" r:id="rId61" display="http://abs.twimg.com/images/themes/theme1/bg.png"/>
    <hyperlink ref="AU14" r:id="rId62" display="http://abs.twimg.com/images/themes/theme1/bg.png"/>
    <hyperlink ref="AU15" r:id="rId63" display="http://abs.twimg.com/images/themes/theme1/bg.png"/>
    <hyperlink ref="AU16" r:id="rId64" display="http://abs.twimg.com/images/themes/theme1/bg.png"/>
    <hyperlink ref="AU17" r:id="rId65" display="http://abs.twimg.com/images/themes/theme1/bg.png"/>
    <hyperlink ref="AU18" r:id="rId66" display="http://abs.twimg.com/images/themes/theme1/bg.png"/>
    <hyperlink ref="AU20" r:id="rId67" display="http://abs.twimg.com/images/themes/theme1/bg.png"/>
    <hyperlink ref="AU21" r:id="rId68" display="http://abs.twimg.com/images/themes/theme1/bg.png"/>
    <hyperlink ref="AU22" r:id="rId69" display="http://abs.twimg.com/images/themes/theme1/bg.png"/>
    <hyperlink ref="AU23" r:id="rId70" display="http://abs.twimg.com/images/themes/theme1/bg.png"/>
    <hyperlink ref="AU25" r:id="rId71" display="http://abs.twimg.com/images/themes/theme1/bg.png"/>
    <hyperlink ref="AU26" r:id="rId72" display="http://abs.twimg.com/images/themes/theme1/bg.png"/>
    <hyperlink ref="AU27" r:id="rId73" display="http://abs.twimg.com/images/themes/theme1/bg.png"/>
    <hyperlink ref="AU30" r:id="rId74" display="http://abs.twimg.com/images/themes/theme1/bg.png"/>
    <hyperlink ref="AU31" r:id="rId75" display="http://abs.twimg.com/images/themes/theme1/bg.png"/>
    <hyperlink ref="AU32" r:id="rId76" display="http://abs.twimg.com/images/themes/theme1/bg.png"/>
    <hyperlink ref="AU33" r:id="rId77" display="http://abs.twimg.com/images/themes/theme14/bg.gif"/>
    <hyperlink ref="AU34" r:id="rId78" display="http://abs.twimg.com/images/themes/theme1/bg.png"/>
    <hyperlink ref="AU35" r:id="rId79" display="http://abs.twimg.com/images/themes/theme1/bg.png"/>
    <hyperlink ref="AU37" r:id="rId80" display="http://abs.twimg.com/images/themes/theme1/bg.png"/>
    <hyperlink ref="F3" r:id="rId81" display="http://pbs.twimg.com/profile_images/753514780527177728/v_zXa-bW_normal.jpg"/>
    <hyperlink ref="F4" r:id="rId82" display="http://pbs.twimg.com/profile_images/763342089061076992/YuqU_-On_normal.jpg"/>
    <hyperlink ref="F5" r:id="rId83" display="http://pbs.twimg.com/profile_images/951863249867296774/mufrq7n8_normal.jpg"/>
    <hyperlink ref="F6" r:id="rId84" display="http://pbs.twimg.com/profile_images/1072605556328857607/I4VnthH5_normal.jpg"/>
    <hyperlink ref="F7" r:id="rId85" display="http://pbs.twimg.com/profile_images/1189493469921845249/xo21NYE0_normal.jpg"/>
    <hyperlink ref="F8" r:id="rId86" display="http://pbs.twimg.com/profile_images/925665349286158336/KvSqS6xS_normal.jpg"/>
    <hyperlink ref="F9" r:id="rId87" display="http://pbs.twimg.com/profile_images/1091050574018215936/19FyfSFl_normal.jpg"/>
    <hyperlink ref="F10" r:id="rId88" display="http://pbs.twimg.com/profile_images/1134045632140914689/Y_2IQ-sc_normal.jpg"/>
    <hyperlink ref="F11" r:id="rId89" display="http://pbs.twimg.com/profile_images/1153698365839945729/sXH9CRje_normal.jpg"/>
    <hyperlink ref="F12" r:id="rId90" display="http://pbs.twimg.com/profile_images/1164860701573337090/idkYGGxV_normal.jpg"/>
    <hyperlink ref="F13" r:id="rId91" display="http://pbs.twimg.com/profile_images/1189524118603030533/Lz0xmbfM_normal.jpg"/>
    <hyperlink ref="F14" r:id="rId92" display="http://pbs.twimg.com/profile_images/1118817453956575232/cH1NaeWI_normal.jpg"/>
    <hyperlink ref="F15" r:id="rId93" display="http://pbs.twimg.com/profile_images/953624110218776577/evXdmHOZ_normal.jpg"/>
    <hyperlink ref="F16" r:id="rId94" display="http://pbs.twimg.com/profile_images/719174565277089792/CchqLm6c_normal.jpg"/>
    <hyperlink ref="F17" r:id="rId95" display="http://pbs.twimg.com/profile_images/801819761797722113/q9g2E4pP_normal.jpg"/>
    <hyperlink ref="F18" r:id="rId96" display="http://pbs.twimg.com/profile_images/952838112820023296/3dgOQi_b_normal.jpg"/>
    <hyperlink ref="F19" r:id="rId97" display="http://pbs.twimg.com/profile_images/1158424628966154240/vI5WPCRk_normal.jpg"/>
    <hyperlink ref="F20" r:id="rId98" display="http://pbs.twimg.com/profile_images/1345311313/15792963_normal.jpg"/>
    <hyperlink ref="F21" r:id="rId99" display="http://pbs.twimg.com/profile_images/1133288490865745920/WiR3ftHl_normal.png"/>
    <hyperlink ref="F22" r:id="rId100" display="http://pbs.twimg.com/profile_images/1144156788998234112/oDRFHif2_normal.jpg"/>
    <hyperlink ref="F23" r:id="rId101" display="http://pbs.twimg.com/profile_images/821027059841597440/QqQZE6xd_normal.jpg"/>
    <hyperlink ref="F24" r:id="rId102" display="http://pbs.twimg.com/profile_images/736551345201762305/L9mKLWqw_normal.jpg"/>
    <hyperlink ref="F25" r:id="rId103" display="http://pbs.twimg.com/profile_images/843119065719869440/SBYhbV5j_normal.jpg"/>
    <hyperlink ref="F26" r:id="rId104" display="http://pbs.twimg.com/profile_images/832195157772611584/cRocADew_normal.jpg"/>
    <hyperlink ref="F27" r:id="rId105" display="http://pbs.twimg.com/profile_images/3085704096/f2c3c707a10a4b3eca56215a4c667448_normal.jpeg"/>
    <hyperlink ref="F28" r:id="rId106" display="http://pbs.twimg.com/profile_images/1182882813919551489/v28i0y44_normal.jpg"/>
    <hyperlink ref="F29" r:id="rId107" display="http://pbs.twimg.com/profile_images/1104125625290420225/nOLfp43J_normal.png"/>
    <hyperlink ref="F30" r:id="rId108" display="http://pbs.twimg.com/profile_images/1177563617316806656/5R9_69FW_normal.jpg"/>
    <hyperlink ref="F31" r:id="rId109" display="http://pbs.twimg.com/profile_images/531772861766053888/NdVcB8a__normal.jpeg"/>
    <hyperlink ref="F32" r:id="rId110" display="http://pbs.twimg.com/profile_images/707609413054537730/-RZfvtNk_normal.jpg"/>
    <hyperlink ref="F33" r:id="rId111" display="http://pbs.twimg.com/profile_images/627792466016608256/EKxFcb0o_normal.jpg"/>
    <hyperlink ref="F34" r:id="rId112" display="http://pbs.twimg.com/profile_images/1128663320163168256/Y2OaX8Xz_normal.jpg"/>
    <hyperlink ref="F35" r:id="rId113" display="http://pbs.twimg.com/profile_images/1139840983166791682/ZdgLrbCx_normal.jpg"/>
    <hyperlink ref="F36" r:id="rId114" display="http://pbs.twimg.com/profile_images/838685173826924545/N4sLx85V_normal.jpg"/>
    <hyperlink ref="F37" r:id="rId115" display="http://pbs.twimg.com/profile_images/875661200784330754/cXTSJeMm_normal.jpg"/>
    <hyperlink ref="AX3" r:id="rId116" display="https://twitter.com/sageintl66"/>
    <hyperlink ref="AX4" r:id="rId117" display="https://twitter.com/yata_ger"/>
    <hyperlink ref="AX5" r:id="rId118" display="https://twitter.com/ata_brussels"/>
    <hyperlink ref="AX6" r:id="rId119" display="https://twitter.com/atlforum"/>
    <hyperlink ref="AX7" r:id="rId120" display="https://twitter.com/ukingermany"/>
    <hyperlink ref="AX8" r:id="rId121" display="https://twitter.com/dagatagermany"/>
    <hyperlink ref="AX9" r:id="rId122" display="https://twitter.com/hjgiessmann"/>
    <hyperlink ref="AX10" r:id="rId123" display="https://twitter.com/borisnannt"/>
    <hyperlink ref="AX11" r:id="rId124" display="https://twitter.com/emmanuelmacron"/>
    <hyperlink ref="AX12" r:id="rId125" display="https://twitter.com/kazulenas_tomas"/>
    <hyperlink ref="AX13" r:id="rId126" display="https://twitter.com/friederikedeli1"/>
    <hyperlink ref="AX14" r:id="rId127" display="https://twitter.com/catmneves"/>
    <hyperlink ref="AX15" r:id="rId128" display="https://twitter.com/pair_zu"/>
    <hyperlink ref="AX16" r:id="rId129" display="https://twitter.com/bsh_presse"/>
    <hyperlink ref="AX17" r:id="rId130" display="https://twitter.com/baks_sprecher"/>
    <hyperlink ref="AX18" r:id="rId131" display="https://twitter.com/zeppelin"/>
    <hyperlink ref="AX19" r:id="rId132" display="https://twitter.com/schneiderkarwhv"/>
    <hyperlink ref="AX20" r:id="rId133" display="https://twitter.com/donatariedel"/>
    <hyperlink ref="AX21" r:id="rId134" display="https://twitter.com/handelsblatt"/>
    <hyperlink ref="AX22" r:id="rId135" display="https://twitter.com/akk"/>
    <hyperlink ref="AX23" r:id="rId136" display="https://twitter.com/marceldirsus"/>
    <hyperlink ref="AX24" r:id="rId137" display="https://twitter.com/krue_martin"/>
    <hyperlink ref="AX25" r:id="rId138" display="https://twitter.com/rkiesewetter"/>
    <hyperlink ref="AX26" r:id="rId139" display="https://twitter.com/ischinger"/>
    <hyperlink ref="AX27" r:id="rId140" display="https://twitter.com/munsecconf"/>
    <hyperlink ref="AX28" r:id="rId141" display="https://twitter.com/jana_puglierin"/>
    <hyperlink ref="AX29" r:id="rId142" display="https://twitter.com/claudmajor"/>
    <hyperlink ref="AX30" r:id="rId143" display="https://twitter.com/chicadeldosel"/>
    <hyperlink ref="AX31" r:id="rId144" display="https://twitter.com/veronikafucela"/>
    <hyperlink ref="AX32" r:id="rId145" display="https://twitter.com/boell_stiftung"/>
    <hyperlink ref="AX33" r:id="rId146" display="https://twitter.com/alex_schroeder"/>
    <hyperlink ref="AX34" r:id="rId147" display="https://twitter.com/_lsimon"/>
    <hyperlink ref="AX35" r:id="rId148" display="https://twitter.com/tabwilke"/>
    <hyperlink ref="AX36" r:id="rId149" display="https://twitter.com/linda_curika"/>
    <hyperlink ref="AX37" r:id="rId150" display="https://twitter.com/nato"/>
  </hyperlinks>
  <printOptions/>
  <pageMargins left="0.7" right="0.7" top="0.75" bottom="0.75" header="0.3" footer="0.3"/>
  <pageSetup horizontalDpi="600" verticalDpi="600" orientation="portrait" r:id="rId154"/>
  <legacyDrawing r:id="rId152"/>
  <tableParts>
    <tablePart r:id="rId15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9.140625" style="0" bestFit="1" customWidth="1"/>
    <col min="30" max="30" width="33.5742187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990</v>
      </c>
      <c r="Z2" s="67" t="s">
        <v>991</v>
      </c>
      <c r="AA2" s="67" t="s">
        <v>992</v>
      </c>
      <c r="AB2" s="67" t="s">
        <v>993</v>
      </c>
      <c r="AC2" s="67" t="s">
        <v>994</v>
      </c>
      <c r="AD2" s="67" t="s">
        <v>995</v>
      </c>
      <c r="AE2" s="67" t="s">
        <v>996</v>
      </c>
      <c r="AF2" s="67" t="s">
        <v>997</v>
      </c>
      <c r="AG2" s="67" t="s">
        <v>1000</v>
      </c>
      <c r="AH2" s="13" t="s">
        <v>1053</v>
      </c>
      <c r="AI2" s="13" t="s">
        <v>1064</v>
      </c>
      <c r="AJ2" s="13" t="s">
        <v>1091</v>
      </c>
      <c r="AK2" s="13" t="s">
        <v>1105</v>
      </c>
      <c r="AL2" s="13" t="s">
        <v>1171</v>
      </c>
      <c r="AM2" s="13" t="s">
        <v>1195</v>
      </c>
      <c r="AN2" s="13" t="s">
        <v>1196</v>
      </c>
      <c r="AO2" s="13" t="s">
        <v>1211</v>
      </c>
    </row>
    <row r="3" spans="1:41" ht="15">
      <c r="A3" s="128" t="s">
        <v>776</v>
      </c>
      <c r="B3" s="129" t="s">
        <v>784</v>
      </c>
      <c r="C3" s="129" t="s">
        <v>56</v>
      </c>
      <c r="D3" s="120"/>
      <c r="E3" s="119"/>
      <c r="F3" s="121" t="s">
        <v>1291</v>
      </c>
      <c r="G3" s="122"/>
      <c r="H3" s="122"/>
      <c r="I3" s="123">
        <v>3</v>
      </c>
      <c r="J3" s="124"/>
      <c r="K3" s="51">
        <v>11</v>
      </c>
      <c r="L3" s="51">
        <v>14</v>
      </c>
      <c r="M3" s="51">
        <v>4</v>
      </c>
      <c r="N3" s="51">
        <v>18</v>
      </c>
      <c r="O3" s="51">
        <v>5</v>
      </c>
      <c r="P3" s="52">
        <v>0</v>
      </c>
      <c r="Q3" s="52">
        <v>0</v>
      </c>
      <c r="R3" s="51">
        <v>1</v>
      </c>
      <c r="S3" s="51">
        <v>0</v>
      </c>
      <c r="T3" s="51">
        <v>11</v>
      </c>
      <c r="U3" s="51">
        <v>18</v>
      </c>
      <c r="V3" s="51">
        <v>3</v>
      </c>
      <c r="W3" s="52">
        <v>1.68595</v>
      </c>
      <c r="X3" s="52">
        <v>0.11818181818181818</v>
      </c>
      <c r="Y3" s="51">
        <v>19</v>
      </c>
      <c r="Z3" s="52">
        <v>3.5185185185185186</v>
      </c>
      <c r="AA3" s="51">
        <v>9</v>
      </c>
      <c r="AB3" s="52">
        <v>1.6666666666666667</v>
      </c>
      <c r="AC3" s="51">
        <v>0</v>
      </c>
      <c r="AD3" s="52">
        <v>0</v>
      </c>
      <c r="AE3" s="51">
        <v>512</v>
      </c>
      <c r="AF3" s="52">
        <v>94.81481481481481</v>
      </c>
      <c r="AG3" s="51">
        <v>540</v>
      </c>
      <c r="AH3" s="86" t="s">
        <v>1054</v>
      </c>
      <c r="AI3" s="86" t="s">
        <v>311</v>
      </c>
      <c r="AJ3" s="86" t="s">
        <v>1092</v>
      </c>
      <c r="AK3" s="94" t="s">
        <v>1106</v>
      </c>
      <c r="AL3" s="94" t="s">
        <v>1172</v>
      </c>
      <c r="AM3" s="94"/>
      <c r="AN3" s="94" t="s">
        <v>1197</v>
      </c>
      <c r="AO3" s="94" t="s">
        <v>1212</v>
      </c>
    </row>
    <row r="4" spans="1:41" ht="15">
      <c r="A4" s="128" t="s">
        <v>777</v>
      </c>
      <c r="B4" s="129" t="s">
        <v>785</v>
      </c>
      <c r="C4" s="129" t="s">
        <v>56</v>
      </c>
      <c r="D4" s="125"/>
      <c r="E4" s="103"/>
      <c r="F4" s="106" t="s">
        <v>1292</v>
      </c>
      <c r="G4" s="110"/>
      <c r="H4" s="110"/>
      <c r="I4" s="126">
        <v>4</v>
      </c>
      <c r="J4" s="113"/>
      <c r="K4" s="51">
        <v>6</v>
      </c>
      <c r="L4" s="51">
        <v>14</v>
      </c>
      <c r="M4" s="51">
        <v>2</v>
      </c>
      <c r="N4" s="51">
        <v>16</v>
      </c>
      <c r="O4" s="51">
        <v>0</v>
      </c>
      <c r="P4" s="52">
        <v>0.25</v>
      </c>
      <c r="Q4" s="52">
        <v>0.4</v>
      </c>
      <c r="R4" s="51">
        <v>1</v>
      </c>
      <c r="S4" s="51">
        <v>0</v>
      </c>
      <c r="T4" s="51">
        <v>6</v>
      </c>
      <c r="U4" s="51">
        <v>16</v>
      </c>
      <c r="V4" s="51">
        <v>2</v>
      </c>
      <c r="W4" s="52">
        <v>1</v>
      </c>
      <c r="X4" s="52">
        <v>0.5</v>
      </c>
      <c r="Y4" s="51">
        <v>13</v>
      </c>
      <c r="Z4" s="52">
        <v>5.394190871369295</v>
      </c>
      <c r="AA4" s="51">
        <v>1</v>
      </c>
      <c r="AB4" s="52">
        <v>0.4149377593360996</v>
      </c>
      <c r="AC4" s="51">
        <v>0</v>
      </c>
      <c r="AD4" s="52">
        <v>0</v>
      </c>
      <c r="AE4" s="51">
        <v>227</v>
      </c>
      <c r="AF4" s="52">
        <v>94.19087136929461</v>
      </c>
      <c r="AG4" s="51">
        <v>241</v>
      </c>
      <c r="AH4" s="86"/>
      <c r="AI4" s="86"/>
      <c r="AJ4" s="86" t="s">
        <v>1093</v>
      </c>
      <c r="AK4" s="94" t="s">
        <v>1107</v>
      </c>
      <c r="AL4" s="94" t="s">
        <v>1173</v>
      </c>
      <c r="AM4" s="94"/>
      <c r="AN4" s="94" t="s">
        <v>1198</v>
      </c>
      <c r="AO4" s="94" t="s">
        <v>1213</v>
      </c>
    </row>
    <row r="5" spans="1:41" ht="15">
      <c r="A5" s="128" t="s">
        <v>778</v>
      </c>
      <c r="B5" s="129" t="s">
        <v>786</v>
      </c>
      <c r="C5" s="129" t="s">
        <v>56</v>
      </c>
      <c r="D5" s="125"/>
      <c r="E5" s="103"/>
      <c r="F5" s="106" t="s">
        <v>1293</v>
      </c>
      <c r="G5" s="110"/>
      <c r="H5" s="110"/>
      <c r="I5" s="126">
        <v>5</v>
      </c>
      <c r="J5" s="113"/>
      <c r="K5" s="51">
        <v>6</v>
      </c>
      <c r="L5" s="51">
        <v>11</v>
      </c>
      <c r="M5" s="51">
        <v>0</v>
      </c>
      <c r="N5" s="51">
        <v>11</v>
      </c>
      <c r="O5" s="51">
        <v>1</v>
      </c>
      <c r="P5" s="52">
        <v>0</v>
      </c>
      <c r="Q5" s="52">
        <v>0</v>
      </c>
      <c r="R5" s="51">
        <v>1</v>
      </c>
      <c r="S5" s="51">
        <v>0</v>
      </c>
      <c r="T5" s="51">
        <v>6</v>
      </c>
      <c r="U5" s="51">
        <v>11</v>
      </c>
      <c r="V5" s="51">
        <v>2</v>
      </c>
      <c r="W5" s="52">
        <v>1.111111</v>
      </c>
      <c r="X5" s="52">
        <v>0.3333333333333333</v>
      </c>
      <c r="Y5" s="51">
        <v>3</v>
      </c>
      <c r="Z5" s="52">
        <v>1.0830324909747293</v>
      </c>
      <c r="AA5" s="51">
        <v>7</v>
      </c>
      <c r="AB5" s="52">
        <v>2.527075812274368</v>
      </c>
      <c r="AC5" s="51">
        <v>0</v>
      </c>
      <c r="AD5" s="52">
        <v>0</v>
      </c>
      <c r="AE5" s="51">
        <v>267</v>
      </c>
      <c r="AF5" s="52">
        <v>96.38989169675091</v>
      </c>
      <c r="AG5" s="51">
        <v>277</v>
      </c>
      <c r="AH5" s="86"/>
      <c r="AI5" s="86"/>
      <c r="AJ5" s="86" t="s">
        <v>1094</v>
      </c>
      <c r="AK5" s="94" t="s">
        <v>1108</v>
      </c>
      <c r="AL5" s="94" t="s">
        <v>1174</v>
      </c>
      <c r="AM5" s="94"/>
      <c r="AN5" s="94" t="s">
        <v>1199</v>
      </c>
      <c r="AO5" s="94" t="s">
        <v>1214</v>
      </c>
    </row>
    <row r="6" spans="1:41" ht="15">
      <c r="A6" s="128" t="s">
        <v>779</v>
      </c>
      <c r="B6" s="129" t="s">
        <v>787</v>
      </c>
      <c r="C6" s="129" t="s">
        <v>56</v>
      </c>
      <c r="D6" s="125"/>
      <c r="E6" s="103"/>
      <c r="F6" s="106" t="s">
        <v>1294</v>
      </c>
      <c r="G6" s="110"/>
      <c r="H6" s="110"/>
      <c r="I6" s="126">
        <v>6</v>
      </c>
      <c r="J6" s="113"/>
      <c r="K6" s="51">
        <v>4</v>
      </c>
      <c r="L6" s="51">
        <v>6</v>
      </c>
      <c r="M6" s="51">
        <v>0</v>
      </c>
      <c r="N6" s="51">
        <v>6</v>
      </c>
      <c r="O6" s="51">
        <v>0</v>
      </c>
      <c r="P6" s="52">
        <v>0.2</v>
      </c>
      <c r="Q6" s="52">
        <v>0.3333333333333333</v>
      </c>
      <c r="R6" s="51">
        <v>1</v>
      </c>
      <c r="S6" s="51">
        <v>0</v>
      </c>
      <c r="T6" s="51">
        <v>4</v>
      </c>
      <c r="U6" s="51">
        <v>6</v>
      </c>
      <c r="V6" s="51">
        <v>2</v>
      </c>
      <c r="W6" s="52">
        <v>0.875</v>
      </c>
      <c r="X6" s="52">
        <v>0.5</v>
      </c>
      <c r="Y6" s="51">
        <v>0</v>
      </c>
      <c r="Z6" s="52">
        <v>0</v>
      </c>
      <c r="AA6" s="51">
        <v>3</v>
      </c>
      <c r="AB6" s="52">
        <v>3.7037037037037037</v>
      </c>
      <c r="AC6" s="51">
        <v>0</v>
      </c>
      <c r="AD6" s="52">
        <v>0</v>
      </c>
      <c r="AE6" s="51">
        <v>78</v>
      </c>
      <c r="AF6" s="52">
        <v>96.29629629629629</v>
      </c>
      <c r="AG6" s="51">
        <v>81</v>
      </c>
      <c r="AH6" s="86"/>
      <c r="AI6" s="86"/>
      <c r="AJ6" s="86" t="s">
        <v>320</v>
      </c>
      <c r="AK6" s="94" t="s">
        <v>1109</v>
      </c>
      <c r="AL6" s="94" t="s">
        <v>1175</v>
      </c>
      <c r="AM6" s="94"/>
      <c r="AN6" s="94" t="s">
        <v>1200</v>
      </c>
      <c r="AO6" s="94" t="s">
        <v>1215</v>
      </c>
    </row>
    <row r="7" spans="1:41" ht="15">
      <c r="A7" s="128" t="s">
        <v>780</v>
      </c>
      <c r="B7" s="129" t="s">
        <v>788</v>
      </c>
      <c r="C7" s="129" t="s">
        <v>56</v>
      </c>
      <c r="D7" s="125"/>
      <c r="E7" s="103"/>
      <c r="F7" s="106" t="s">
        <v>1295</v>
      </c>
      <c r="G7" s="110"/>
      <c r="H7" s="110"/>
      <c r="I7" s="126">
        <v>7</v>
      </c>
      <c r="J7" s="113"/>
      <c r="K7" s="51">
        <v>3</v>
      </c>
      <c r="L7" s="51">
        <v>3</v>
      </c>
      <c r="M7" s="51">
        <v>0</v>
      </c>
      <c r="N7" s="51">
        <v>3</v>
      </c>
      <c r="O7" s="51">
        <v>1</v>
      </c>
      <c r="P7" s="52">
        <v>0</v>
      </c>
      <c r="Q7" s="52">
        <v>0</v>
      </c>
      <c r="R7" s="51">
        <v>1</v>
      </c>
      <c r="S7" s="51">
        <v>0</v>
      </c>
      <c r="T7" s="51">
        <v>3</v>
      </c>
      <c r="U7" s="51">
        <v>3</v>
      </c>
      <c r="V7" s="51">
        <v>2</v>
      </c>
      <c r="W7" s="52">
        <v>0.888889</v>
      </c>
      <c r="X7" s="52">
        <v>0.3333333333333333</v>
      </c>
      <c r="Y7" s="51">
        <v>0</v>
      </c>
      <c r="Z7" s="52">
        <v>0</v>
      </c>
      <c r="AA7" s="51">
        <v>1</v>
      </c>
      <c r="AB7" s="52">
        <v>1.639344262295082</v>
      </c>
      <c r="AC7" s="51">
        <v>0</v>
      </c>
      <c r="AD7" s="52">
        <v>0</v>
      </c>
      <c r="AE7" s="51">
        <v>60</v>
      </c>
      <c r="AF7" s="52">
        <v>98.36065573770492</v>
      </c>
      <c r="AG7" s="51">
        <v>61</v>
      </c>
      <c r="AH7" s="86"/>
      <c r="AI7" s="86"/>
      <c r="AJ7" s="86" t="s">
        <v>1095</v>
      </c>
      <c r="AK7" s="94" t="s">
        <v>1110</v>
      </c>
      <c r="AL7" s="94" t="s">
        <v>488</v>
      </c>
      <c r="AM7" s="94"/>
      <c r="AN7" s="94" t="s">
        <v>1201</v>
      </c>
      <c r="AO7" s="94" t="s">
        <v>1216</v>
      </c>
    </row>
    <row r="8" spans="1:41" ht="15">
      <c r="A8" s="128" t="s">
        <v>781</v>
      </c>
      <c r="B8" s="129" t="s">
        <v>789</v>
      </c>
      <c r="C8" s="129" t="s">
        <v>56</v>
      </c>
      <c r="D8" s="125"/>
      <c r="E8" s="103"/>
      <c r="F8" s="106" t="s">
        <v>1296</v>
      </c>
      <c r="G8" s="110"/>
      <c r="H8" s="110"/>
      <c r="I8" s="126">
        <v>8</v>
      </c>
      <c r="J8" s="113"/>
      <c r="K8" s="51">
        <v>2</v>
      </c>
      <c r="L8" s="51">
        <v>2</v>
      </c>
      <c r="M8" s="51">
        <v>0</v>
      </c>
      <c r="N8" s="51">
        <v>2</v>
      </c>
      <c r="O8" s="51">
        <v>1</v>
      </c>
      <c r="P8" s="52">
        <v>0</v>
      </c>
      <c r="Q8" s="52">
        <v>0</v>
      </c>
      <c r="R8" s="51">
        <v>1</v>
      </c>
      <c r="S8" s="51">
        <v>0</v>
      </c>
      <c r="T8" s="51">
        <v>2</v>
      </c>
      <c r="U8" s="51">
        <v>2</v>
      </c>
      <c r="V8" s="51">
        <v>1</v>
      </c>
      <c r="W8" s="52">
        <v>0.5</v>
      </c>
      <c r="X8" s="52">
        <v>0.5</v>
      </c>
      <c r="Y8" s="51">
        <v>2</v>
      </c>
      <c r="Z8" s="52">
        <v>6.666666666666667</v>
      </c>
      <c r="AA8" s="51">
        <v>0</v>
      </c>
      <c r="AB8" s="52">
        <v>0</v>
      </c>
      <c r="AC8" s="51">
        <v>0</v>
      </c>
      <c r="AD8" s="52">
        <v>0</v>
      </c>
      <c r="AE8" s="51">
        <v>28</v>
      </c>
      <c r="AF8" s="52">
        <v>93.33333333333333</v>
      </c>
      <c r="AG8" s="51">
        <v>30</v>
      </c>
      <c r="AH8" s="86"/>
      <c r="AI8" s="86"/>
      <c r="AJ8" s="86" t="s">
        <v>314</v>
      </c>
      <c r="AK8" s="94" t="s">
        <v>1111</v>
      </c>
      <c r="AL8" s="94" t="s">
        <v>1176</v>
      </c>
      <c r="AM8" s="94"/>
      <c r="AN8" s="94"/>
      <c r="AO8" s="94" t="s">
        <v>1217</v>
      </c>
    </row>
    <row r="9" spans="1:41" ht="15">
      <c r="A9" s="128" t="s">
        <v>782</v>
      </c>
      <c r="B9" s="129" t="s">
        <v>790</v>
      </c>
      <c r="C9" s="129" t="s">
        <v>56</v>
      </c>
      <c r="D9" s="125"/>
      <c r="E9" s="103"/>
      <c r="F9" s="106" t="s">
        <v>1297</v>
      </c>
      <c r="G9" s="110"/>
      <c r="H9" s="110"/>
      <c r="I9" s="126">
        <v>9</v>
      </c>
      <c r="J9" s="113"/>
      <c r="K9" s="51">
        <v>2</v>
      </c>
      <c r="L9" s="51">
        <v>1</v>
      </c>
      <c r="M9" s="51">
        <v>0</v>
      </c>
      <c r="N9" s="51">
        <v>1</v>
      </c>
      <c r="O9" s="51">
        <v>0</v>
      </c>
      <c r="P9" s="52">
        <v>0</v>
      </c>
      <c r="Q9" s="52">
        <v>0</v>
      </c>
      <c r="R9" s="51">
        <v>1</v>
      </c>
      <c r="S9" s="51">
        <v>0</v>
      </c>
      <c r="T9" s="51">
        <v>2</v>
      </c>
      <c r="U9" s="51">
        <v>1</v>
      </c>
      <c r="V9" s="51">
        <v>1</v>
      </c>
      <c r="W9" s="52">
        <v>0.5</v>
      </c>
      <c r="X9" s="52">
        <v>0.5</v>
      </c>
      <c r="Y9" s="51">
        <v>0</v>
      </c>
      <c r="Z9" s="52">
        <v>0</v>
      </c>
      <c r="AA9" s="51">
        <v>0</v>
      </c>
      <c r="AB9" s="52">
        <v>0</v>
      </c>
      <c r="AC9" s="51">
        <v>0</v>
      </c>
      <c r="AD9" s="52">
        <v>0</v>
      </c>
      <c r="AE9" s="51">
        <v>19</v>
      </c>
      <c r="AF9" s="52">
        <v>100</v>
      </c>
      <c r="AG9" s="51">
        <v>19</v>
      </c>
      <c r="AH9" s="86"/>
      <c r="AI9" s="86"/>
      <c r="AJ9" s="86" t="s">
        <v>315</v>
      </c>
      <c r="AK9" s="94" t="s">
        <v>488</v>
      </c>
      <c r="AL9" s="94" t="s">
        <v>488</v>
      </c>
      <c r="AM9" s="94"/>
      <c r="AN9" s="94" t="s">
        <v>273</v>
      </c>
      <c r="AO9" s="94" t="s">
        <v>1218</v>
      </c>
    </row>
    <row r="10" spans="1:41" ht="14.25" customHeight="1">
      <c r="A10" s="128" t="s">
        <v>783</v>
      </c>
      <c r="B10" s="129" t="s">
        <v>791</v>
      </c>
      <c r="C10" s="129" t="s">
        <v>56</v>
      </c>
      <c r="D10" s="125"/>
      <c r="E10" s="103"/>
      <c r="F10" s="106" t="s">
        <v>1298</v>
      </c>
      <c r="G10" s="110"/>
      <c r="H10" s="110"/>
      <c r="I10" s="126">
        <v>10</v>
      </c>
      <c r="J10" s="113"/>
      <c r="K10" s="51">
        <v>1</v>
      </c>
      <c r="L10" s="51">
        <v>1</v>
      </c>
      <c r="M10" s="51">
        <v>0</v>
      </c>
      <c r="N10" s="51">
        <v>1</v>
      </c>
      <c r="O10" s="51">
        <v>1</v>
      </c>
      <c r="P10" s="52" t="s">
        <v>795</v>
      </c>
      <c r="Q10" s="52" t="s">
        <v>795</v>
      </c>
      <c r="R10" s="51">
        <v>1</v>
      </c>
      <c r="S10" s="51">
        <v>1</v>
      </c>
      <c r="T10" s="51">
        <v>1</v>
      </c>
      <c r="U10" s="51">
        <v>1</v>
      </c>
      <c r="V10" s="51">
        <v>0</v>
      </c>
      <c r="W10" s="52">
        <v>0</v>
      </c>
      <c r="X10" s="52" t="s">
        <v>795</v>
      </c>
      <c r="Y10" s="51">
        <v>1</v>
      </c>
      <c r="Z10" s="52">
        <v>2.4390243902439024</v>
      </c>
      <c r="AA10" s="51">
        <v>0</v>
      </c>
      <c r="AB10" s="52">
        <v>0</v>
      </c>
      <c r="AC10" s="51">
        <v>0</v>
      </c>
      <c r="AD10" s="52">
        <v>0</v>
      </c>
      <c r="AE10" s="51">
        <v>40</v>
      </c>
      <c r="AF10" s="52">
        <v>97.5609756097561</v>
      </c>
      <c r="AG10" s="51">
        <v>41</v>
      </c>
      <c r="AH10" s="86"/>
      <c r="AI10" s="86"/>
      <c r="AJ10" s="86" t="s">
        <v>314</v>
      </c>
      <c r="AK10" s="94" t="s">
        <v>1112</v>
      </c>
      <c r="AL10" s="94" t="s">
        <v>488</v>
      </c>
      <c r="AM10" s="94"/>
      <c r="AN10" s="94"/>
      <c r="AO10" s="94" t="s">
        <v>253</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776</v>
      </c>
      <c r="B2" s="94" t="s">
        <v>270</v>
      </c>
      <c r="C2" s="86">
        <f>VLOOKUP(GroupVertices[[#This Row],[Vertex]],Vertices[],MATCH("ID",Vertices[[#Headers],[Vertex]:[Top Word Pairs in Tweet by Salience]],0),FALSE)</f>
        <v>4</v>
      </c>
    </row>
    <row r="3" spans="1:3" ht="15">
      <c r="A3" s="86" t="s">
        <v>776</v>
      </c>
      <c r="B3" s="94" t="s">
        <v>283</v>
      </c>
      <c r="C3" s="86">
        <f>VLOOKUP(GroupVertices[[#This Row],[Vertex]],Vertices[],MATCH("ID",Vertices[[#Headers],[Vertex]:[Top Word Pairs in Tweet by Salience]],0),FALSE)</f>
        <v>37</v>
      </c>
    </row>
    <row r="4" spans="1:3" ht="15">
      <c r="A4" s="86" t="s">
        <v>776</v>
      </c>
      <c r="B4" s="94" t="s">
        <v>271</v>
      </c>
      <c r="C4" s="86">
        <f>VLOOKUP(GroupVertices[[#This Row],[Vertex]],Vertices[],MATCH("ID",Vertices[[#Headers],[Vertex]:[Top Word Pairs in Tweet by Salience]],0),FALSE)</f>
        <v>8</v>
      </c>
    </row>
    <row r="5" spans="1:3" ht="15">
      <c r="A5" s="86" t="s">
        <v>776</v>
      </c>
      <c r="B5" s="94" t="s">
        <v>260</v>
      </c>
      <c r="C5" s="86">
        <f>VLOOKUP(GroupVertices[[#This Row],[Vertex]],Vertices[],MATCH("ID",Vertices[[#Headers],[Vertex]:[Top Word Pairs in Tweet by Salience]],0),FALSE)</f>
        <v>19</v>
      </c>
    </row>
    <row r="6" spans="1:3" ht="15">
      <c r="A6" s="86" t="s">
        <v>776</v>
      </c>
      <c r="B6" s="94" t="s">
        <v>257</v>
      </c>
      <c r="C6" s="86">
        <f>VLOOKUP(GroupVertices[[#This Row],[Vertex]],Vertices[],MATCH("ID",Vertices[[#Headers],[Vertex]:[Top Word Pairs in Tweet by Salience]],0),FALSE)</f>
        <v>14</v>
      </c>
    </row>
    <row r="7" spans="1:3" ht="15">
      <c r="A7" s="86" t="s">
        <v>776</v>
      </c>
      <c r="B7" s="94" t="s">
        <v>256</v>
      </c>
      <c r="C7" s="86">
        <f>VLOOKUP(GroupVertices[[#This Row],[Vertex]],Vertices[],MATCH("ID",Vertices[[#Headers],[Vertex]:[Top Word Pairs in Tweet by Salience]],0),FALSE)</f>
        <v>13</v>
      </c>
    </row>
    <row r="8" spans="1:3" ht="15">
      <c r="A8" s="86" t="s">
        <v>776</v>
      </c>
      <c r="B8" s="94" t="s">
        <v>255</v>
      </c>
      <c r="C8" s="86">
        <f>VLOOKUP(GroupVertices[[#This Row],[Vertex]],Vertices[],MATCH("ID",Vertices[[#Headers],[Vertex]:[Top Word Pairs in Tweet by Salience]],0),FALSE)</f>
        <v>12</v>
      </c>
    </row>
    <row r="9" spans="1:3" ht="15">
      <c r="A9" s="86" t="s">
        <v>776</v>
      </c>
      <c r="B9" s="94" t="s">
        <v>252</v>
      </c>
      <c r="C9" s="86">
        <f>VLOOKUP(GroupVertices[[#This Row],[Vertex]],Vertices[],MATCH("ID",Vertices[[#Headers],[Vertex]:[Top Word Pairs in Tweet by Salience]],0),FALSE)</f>
        <v>7</v>
      </c>
    </row>
    <row r="10" spans="1:3" ht="15">
      <c r="A10" s="86" t="s">
        <v>776</v>
      </c>
      <c r="B10" s="94" t="s">
        <v>251</v>
      </c>
      <c r="C10" s="86">
        <f>VLOOKUP(GroupVertices[[#This Row],[Vertex]],Vertices[],MATCH("ID",Vertices[[#Headers],[Vertex]:[Top Word Pairs in Tweet by Salience]],0),FALSE)</f>
        <v>6</v>
      </c>
    </row>
    <row r="11" spans="1:3" ht="15">
      <c r="A11" s="86" t="s">
        <v>776</v>
      </c>
      <c r="B11" s="94" t="s">
        <v>250</v>
      </c>
      <c r="C11" s="86">
        <f>VLOOKUP(GroupVertices[[#This Row],[Vertex]],Vertices[],MATCH("ID",Vertices[[#Headers],[Vertex]:[Top Word Pairs in Tweet by Salience]],0),FALSE)</f>
        <v>5</v>
      </c>
    </row>
    <row r="12" spans="1:3" ht="15">
      <c r="A12" s="86" t="s">
        <v>776</v>
      </c>
      <c r="B12" s="94" t="s">
        <v>249</v>
      </c>
      <c r="C12" s="86">
        <f>VLOOKUP(GroupVertices[[#This Row],[Vertex]],Vertices[],MATCH("ID",Vertices[[#Headers],[Vertex]:[Top Word Pairs in Tweet by Salience]],0),FALSE)</f>
        <v>3</v>
      </c>
    </row>
    <row r="13" spans="1:3" ht="15">
      <c r="A13" s="86" t="s">
        <v>777</v>
      </c>
      <c r="B13" s="94" t="s">
        <v>282</v>
      </c>
      <c r="C13" s="86">
        <f>VLOOKUP(GroupVertices[[#This Row],[Vertex]],Vertices[],MATCH("ID",Vertices[[#Headers],[Vertex]:[Top Word Pairs in Tweet by Salience]],0),FALSE)</f>
        <v>36</v>
      </c>
    </row>
    <row r="14" spans="1:3" ht="15">
      <c r="A14" s="86" t="s">
        <v>777</v>
      </c>
      <c r="B14" s="94" t="s">
        <v>268</v>
      </c>
      <c r="C14" s="86">
        <f>VLOOKUP(GroupVertices[[#This Row],[Vertex]],Vertices[],MATCH("ID",Vertices[[#Headers],[Vertex]:[Top Word Pairs in Tweet by Salience]],0),FALSE)</f>
        <v>35</v>
      </c>
    </row>
    <row r="15" spans="1:3" ht="15">
      <c r="A15" s="86" t="s">
        <v>777</v>
      </c>
      <c r="B15" s="94" t="s">
        <v>269</v>
      </c>
      <c r="C15" s="86">
        <f>VLOOKUP(GroupVertices[[#This Row],[Vertex]],Vertices[],MATCH("ID",Vertices[[#Headers],[Vertex]:[Top Word Pairs in Tweet by Salience]],0),FALSE)</f>
        <v>33</v>
      </c>
    </row>
    <row r="16" spans="1:3" ht="15">
      <c r="A16" s="86" t="s">
        <v>777</v>
      </c>
      <c r="B16" s="94" t="s">
        <v>267</v>
      </c>
      <c r="C16" s="86">
        <f>VLOOKUP(GroupVertices[[#This Row],[Vertex]],Vertices[],MATCH("ID",Vertices[[#Headers],[Vertex]:[Top Word Pairs in Tweet by Salience]],0),FALSE)</f>
        <v>31</v>
      </c>
    </row>
    <row r="17" spans="1:3" ht="15">
      <c r="A17" s="86" t="s">
        <v>777</v>
      </c>
      <c r="B17" s="94" t="s">
        <v>281</v>
      </c>
      <c r="C17" s="86">
        <f>VLOOKUP(GroupVertices[[#This Row],[Vertex]],Vertices[],MATCH("ID",Vertices[[#Headers],[Vertex]:[Top Word Pairs in Tweet by Salience]],0),FALSE)</f>
        <v>34</v>
      </c>
    </row>
    <row r="18" spans="1:3" ht="15">
      <c r="A18" s="86" t="s">
        <v>777</v>
      </c>
      <c r="B18" s="94" t="s">
        <v>280</v>
      </c>
      <c r="C18" s="86">
        <f>VLOOKUP(GroupVertices[[#This Row],[Vertex]],Vertices[],MATCH("ID",Vertices[[#Headers],[Vertex]:[Top Word Pairs in Tweet by Salience]],0),FALSE)</f>
        <v>32</v>
      </c>
    </row>
    <row r="19" spans="1:3" ht="15">
      <c r="A19" s="86" t="s">
        <v>778</v>
      </c>
      <c r="B19" s="94" t="s">
        <v>266</v>
      </c>
      <c r="C19" s="86">
        <f>VLOOKUP(GroupVertices[[#This Row],[Vertex]],Vertices[],MATCH("ID",Vertices[[#Headers],[Vertex]:[Top Word Pairs in Tweet by Salience]],0),FALSE)</f>
        <v>30</v>
      </c>
    </row>
    <row r="20" spans="1:3" ht="15">
      <c r="A20" s="86" t="s">
        <v>778</v>
      </c>
      <c r="B20" s="94" t="s">
        <v>279</v>
      </c>
      <c r="C20" s="86">
        <f>VLOOKUP(GroupVertices[[#This Row],[Vertex]],Vertices[],MATCH("ID",Vertices[[#Headers],[Vertex]:[Top Word Pairs in Tweet by Salience]],0),FALSE)</f>
        <v>29</v>
      </c>
    </row>
    <row r="21" spans="1:3" ht="15">
      <c r="A21" s="86" t="s">
        <v>778</v>
      </c>
      <c r="B21" s="94" t="s">
        <v>272</v>
      </c>
      <c r="C21" s="86">
        <f>VLOOKUP(GroupVertices[[#This Row],[Vertex]],Vertices[],MATCH("ID",Vertices[[#Headers],[Vertex]:[Top Word Pairs in Tweet by Salience]],0),FALSE)</f>
        <v>28</v>
      </c>
    </row>
    <row r="22" spans="1:3" ht="15">
      <c r="A22" s="86" t="s">
        <v>778</v>
      </c>
      <c r="B22" s="94" t="s">
        <v>278</v>
      </c>
      <c r="C22" s="86">
        <f>VLOOKUP(GroupVertices[[#This Row],[Vertex]],Vertices[],MATCH("ID",Vertices[[#Headers],[Vertex]:[Top Word Pairs in Tweet by Salience]],0),FALSE)</f>
        <v>27</v>
      </c>
    </row>
    <row r="23" spans="1:3" ht="15">
      <c r="A23" s="86" t="s">
        <v>778</v>
      </c>
      <c r="B23" s="94" t="s">
        <v>265</v>
      </c>
      <c r="C23" s="86">
        <f>VLOOKUP(GroupVertices[[#This Row],[Vertex]],Vertices[],MATCH("ID",Vertices[[#Headers],[Vertex]:[Top Word Pairs in Tweet by Salience]],0),FALSE)</f>
        <v>26</v>
      </c>
    </row>
    <row r="24" spans="1:3" ht="15">
      <c r="A24" s="86" t="s">
        <v>778</v>
      </c>
      <c r="B24" s="94" t="s">
        <v>264</v>
      </c>
      <c r="C24" s="86">
        <f>VLOOKUP(GroupVertices[[#This Row],[Vertex]],Vertices[],MATCH("ID",Vertices[[#Headers],[Vertex]:[Top Word Pairs in Tweet by Salience]],0),FALSE)</f>
        <v>25</v>
      </c>
    </row>
    <row r="25" spans="1:3" ht="15">
      <c r="A25" s="86" t="s">
        <v>779</v>
      </c>
      <c r="B25" s="94" t="s">
        <v>259</v>
      </c>
      <c r="C25" s="86">
        <f>VLOOKUP(GroupVertices[[#This Row],[Vertex]],Vertices[],MATCH("ID",Vertices[[#Headers],[Vertex]:[Top Word Pairs in Tweet by Salience]],0),FALSE)</f>
        <v>17</v>
      </c>
    </row>
    <row r="26" spans="1:3" ht="15">
      <c r="A26" s="86" t="s">
        <v>779</v>
      </c>
      <c r="B26" s="94" t="s">
        <v>275</v>
      </c>
      <c r="C26" s="86">
        <f>VLOOKUP(GroupVertices[[#This Row],[Vertex]],Vertices[],MATCH("ID",Vertices[[#Headers],[Vertex]:[Top Word Pairs in Tweet by Salience]],0),FALSE)</f>
        <v>18</v>
      </c>
    </row>
    <row r="27" spans="1:3" ht="15">
      <c r="A27" s="86" t="s">
        <v>779</v>
      </c>
      <c r="B27" s="94" t="s">
        <v>258</v>
      </c>
      <c r="C27" s="86">
        <f>VLOOKUP(GroupVertices[[#This Row],[Vertex]],Vertices[],MATCH("ID",Vertices[[#Headers],[Vertex]:[Top Word Pairs in Tweet by Salience]],0),FALSE)</f>
        <v>15</v>
      </c>
    </row>
    <row r="28" spans="1:3" ht="15">
      <c r="A28" s="86" t="s">
        <v>779</v>
      </c>
      <c r="B28" s="94" t="s">
        <v>274</v>
      </c>
      <c r="C28" s="86">
        <f>VLOOKUP(GroupVertices[[#This Row],[Vertex]],Vertices[],MATCH("ID",Vertices[[#Headers],[Vertex]:[Top Word Pairs in Tweet by Salience]],0),FALSE)</f>
        <v>16</v>
      </c>
    </row>
    <row r="29" spans="1:3" ht="15">
      <c r="A29" s="86" t="s">
        <v>780</v>
      </c>
      <c r="B29" s="94" t="s">
        <v>261</v>
      </c>
      <c r="C29" s="86">
        <f>VLOOKUP(GroupVertices[[#This Row],[Vertex]],Vertices[],MATCH("ID",Vertices[[#Headers],[Vertex]:[Top Word Pairs in Tweet by Salience]],0),FALSE)</f>
        <v>20</v>
      </c>
    </row>
    <row r="30" spans="1:3" ht="15">
      <c r="A30" s="86" t="s">
        <v>780</v>
      </c>
      <c r="B30" s="94" t="s">
        <v>277</v>
      </c>
      <c r="C30" s="86">
        <f>VLOOKUP(GroupVertices[[#This Row],[Vertex]],Vertices[],MATCH("ID",Vertices[[#Headers],[Vertex]:[Top Word Pairs in Tweet by Salience]],0),FALSE)</f>
        <v>22</v>
      </c>
    </row>
    <row r="31" spans="1:3" ht="15">
      <c r="A31" s="86" t="s">
        <v>780</v>
      </c>
      <c r="B31" s="94" t="s">
        <v>276</v>
      </c>
      <c r="C31" s="86">
        <f>VLOOKUP(GroupVertices[[#This Row],[Vertex]],Vertices[],MATCH("ID",Vertices[[#Headers],[Vertex]:[Top Word Pairs in Tweet by Salience]],0),FALSE)</f>
        <v>21</v>
      </c>
    </row>
    <row r="32" spans="1:3" ht="15">
      <c r="A32" s="86" t="s">
        <v>781</v>
      </c>
      <c r="B32" s="94" t="s">
        <v>263</v>
      </c>
      <c r="C32" s="86">
        <f>VLOOKUP(GroupVertices[[#This Row],[Vertex]],Vertices[],MATCH("ID",Vertices[[#Headers],[Vertex]:[Top Word Pairs in Tweet by Salience]],0),FALSE)</f>
        <v>24</v>
      </c>
    </row>
    <row r="33" spans="1:3" ht="15">
      <c r="A33" s="86" t="s">
        <v>781</v>
      </c>
      <c r="B33" s="94" t="s">
        <v>262</v>
      </c>
      <c r="C33" s="86">
        <f>VLOOKUP(GroupVertices[[#This Row],[Vertex]],Vertices[],MATCH("ID",Vertices[[#Headers],[Vertex]:[Top Word Pairs in Tweet by Salience]],0),FALSE)</f>
        <v>23</v>
      </c>
    </row>
    <row r="34" spans="1:3" ht="15">
      <c r="A34" s="86" t="s">
        <v>782</v>
      </c>
      <c r="B34" s="94" t="s">
        <v>254</v>
      </c>
      <c r="C34" s="86">
        <f>VLOOKUP(GroupVertices[[#This Row],[Vertex]],Vertices[],MATCH("ID",Vertices[[#Headers],[Vertex]:[Top Word Pairs in Tweet by Salience]],0),FALSE)</f>
        <v>10</v>
      </c>
    </row>
    <row r="35" spans="1:3" ht="15">
      <c r="A35" s="86" t="s">
        <v>782</v>
      </c>
      <c r="B35" s="94" t="s">
        <v>273</v>
      </c>
      <c r="C35" s="86">
        <f>VLOOKUP(GroupVertices[[#This Row],[Vertex]],Vertices[],MATCH("ID",Vertices[[#Headers],[Vertex]:[Top Word Pairs in Tweet by Salience]],0),FALSE)</f>
        <v>11</v>
      </c>
    </row>
    <row r="36" spans="1:3" ht="15">
      <c r="A36" s="86" t="s">
        <v>783</v>
      </c>
      <c r="B36" s="94" t="s">
        <v>253</v>
      </c>
      <c r="C36" s="86">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1004</v>
      </c>
      <c r="B2" s="36" t="s">
        <v>191</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27</v>
      </c>
      <c r="L2" s="39">
        <f>MIN(Vertices[Closeness Centrality])</f>
        <v>0</v>
      </c>
      <c r="M2" s="40">
        <f>COUNTIF(Vertices[Closeness Centrality],"&gt;= "&amp;L2)-COUNTIF(Vertices[Closeness Centrality],"&gt;="&amp;L3)</f>
        <v>30</v>
      </c>
      <c r="N2" s="39">
        <f>MIN(Vertices[Eigenvector Centrality])</f>
        <v>0</v>
      </c>
      <c r="O2" s="40">
        <f>COUNTIF(Vertices[Eigenvector Centrality],"&gt;= "&amp;N2)-COUNTIF(Vertices[Eigenvector Centrality],"&gt;="&amp;N3)</f>
        <v>7</v>
      </c>
      <c r="P2" s="39">
        <f>MIN(Vertices[PageRank])</f>
        <v>0.353966</v>
      </c>
      <c r="Q2" s="40">
        <f>COUNTIF(Vertices[PageRank],"&gt;= "&amp;P2)-COUNTIF(Vertices[PageRank],"&gt;="&amp;P3)</f>
        <v>5</v>
      </c>
      <c r="R2" s="39">
        <f>MIN(Vertices[Clustering Coefficient])</f>
        <v>0</v>
      </c>
      <c r="S2" s="45">
        <f>COUNTIF(Vertices[Clustering Coefficient],"&gt;= "&amp;R2)-COUNTIF(Vertices[Clustering Coefficient],"&gt;="&amp;R3)</f>
        <v>13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5"/>
      <c r="B3" s="135"/>
      <c r="D3" s="34">
        <f aca="true" t="shared" si="1" ref="D3:D26">D2+($D$57-$D$2)/BinDivisor</f>
        <v>0</v>
      </c>
      <c r="E3" s="3">
        <f>COUNTIF(Vertices[Degree],"&gt;= "&amp;D3)-COUNTIF(Vertices[Degree],"&gt;="&amp;D4)</f>
        <v>0</v>
      </c>
      <c r="F3" s="41">
        <f aca="true" t="shared" si="2" ref="F3:F26">F2+($F$57-$F$2)/BinDivisor</f>
        <v>0.2</v>
      </c>
      <c r="G3" s="42">
        <f>COUNTIF(Vertices[In-Degree],"&gt;= "&amp;F3)-COUNTIF(Vertices[In-Degree],"&gt;="&amp;F4)</f>
        <v>0</v>
      </c>
      <c r="H3" s="41">
        <f aca="true" t="shared" si="3" ref="H3:H26">H2+($H$57-$H$2)/BinDivisor</f>
        <v>0.21818181818181817</v>
      </c>
      <c r="I3" s="42">
        <f>COUNTIF(Vertices[Out-Degree],"&gt;= "&amp;H3)-COUNTIF(Vertices[Out-Degree],"&gt;="&amp;H4)</f>
        <v>0</v>
      </c>
      <c r="J3" s="41">
        <f aca="true" t="shared" si="4" ref="J3:J26">J2+($J$57-$J$2)/BinDivisor</f>
        <v>11.548484854545453</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1</v>
      </c>
      <c r="N3" s="41">
        <f aca="true" t="shared" si="6" ref="N3:N26">N2+($N$57-$N$2)/BinDivisor</f>
        <v>0.0026233272727272726</v>
      </c>
      <c r="O3" s="42">
        <f>COUNTIF(Vertices[Eigenvector Centrality],"&gt;= "&amp;N3)-COUNTIF(Vertices[Eigenvector Centrality],"&gt;="&amp;N4)</f>
        <v>3</v>
      </c>
      <c r="P3" s="41">
        <f aca="true" t="shared" si="7" ref="P3:P26">P2+($P$57-$P$2)/BinDivisor</f>
        <v>0.43042585454545457</v>
      </c>
      <c r="Q3" s="42">
        <f>COUNTIF(Vertices[PageRank],"&gt;= "&amp;P3)-COUNTIF(Vertices[PageRank],"&gt;="&amp;P4)</f>
        <v>2</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35</v>
      </c>
      <c r="D4" s="34">
        <f t="shared" si="1"/>
        <v>0</v>
      </c>
      <c r="E4" s="3">
        <f>COUNTIF(Vertices[Degree],"&gt;= "&amp;D4)-COUNTIF(Vertices[Degree],"&gt;="&amp;D5)</f>
        <v>0</v>
      </c>
      <c r="F4" s="39">
        <f t="shared" si="2"/>
        <v>0.4</v>
      </c>
      <c r="G4" s="40">
        <f>COUNTIF(Vertices[In-Degree],"&gt;= "&amp;F4)-COUNTIF(Vertices[In-Degree],"&gt;="&amp;F5)</f>
        <v>0</v>
      </c>
      <c r="H4" s="39">
        <f t="shared" si="3"/>
        <v>0.43636363636363634</v>
      </c>
      <c r="I4" s="40">
        <f>COUNTIF(Vertices[Out-Degree],"&gt;= "&amp;H4)-COUNTIF(Vertices[Out-Degree],"&gt;="&amp;H5)</f>
        <v>0</v>
      </c>
      <c r="J4" s="39">
        <f t="shared" si="4"/>
        <v>23.096969709090907</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0.005246654545454545</v>
      </c>
      <c r="O4" s="40">
        <f>COUNTIF(Vertices[Eigenvector Centrality],"&gt;= "&amp;N4)-COUNTIF(Vertices[Eigenvector Centrality],"&gt;="&amp;N5)</f>
        <v>2</v>
      </c>
      <c r="P4" s="39">
        <f t="shared" si="7"/>
        <v>0.5068857090909091</v>
      </c>
      <c r="Q4" s="40">
        <f>COUNTIF(Vertices[PageRank],"&gt;= "&amp;P4)-COUNTIF(Vertices[PageRank],"&gt;="&amp;P5)</f>
        <v>2</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0.6000000000000001</v>
      </c>
      <c r="G5" s="42">
        <f>COUNTIF(Vertices[In-Degree],"&gt;= "&amp;F5)-COUNTIF(Vertices[In-Degree],"&gt;="&amp;F6)</f>
        <v>0</v>
      </c>
      <c r="H5" s="41">
        <f t="shared" si="3"/>
        <v>0.6545454545454545</v>
      </c>
      <c r="I5" s="42">
        <f>COUNTIF(Vertices[Out-Degree],"&gt;= "&amp;H5)-COUNTIF(Vertices[Out-Degree],"&gt;="&amp;H6)</f>
        <v>0</v>
      </c>
      <c r="J5" s="41">
        <f t="shared" si="4"/>
        <v>34.64545456363636</v>
      </c>
      <c r="K5" s="42">
        <f>COUNTIF(Vertices[Betweenness Centrality],"&gt;= "&amp;J5)-COUNTIF(Vertices[Betweenness Centrality],"&gt;="&amp;J6)</f>
        <v>1</v>
      </c>
      <c r="L5" s="41">
        <f t="shared" si="5"/>
        <v>0.05454545454545454</v>
      </c>
      <c r="M5" s="42">
        <f>COUNTIF(Vertices[Closeness Centrality],"&gt;= "&amp;L5)-COUNTIF(Vertices[Closeness Centrality],"&gt;="&amp;L6)</f>
        <v>0</v>
      </c>
      <c r="N5" s="41">
        <f t="shared" si="6"/>
        <v>0.007869981818181817</v>
      </c>
      <c r="O5" s="42">
        <f>COUNTIF(Vertices[Eigenvector Centrality],"&gt;= "&amp;N5)-COUNTIF(Vertices[Eigenvector Centrality],"&gt;="&amp;N6)</f>
        <v>1</v>
      </c>
      <c r="P5" s="41">
        <f t="shared" si="7"/>
        <v>0.5833455636363637</v>
      </c>
      <c r="Q5" s="42">
        <f>COUNTIF(Vertices[PageRank],"&gt;= "&amp;P5)-COUNTIF(Vertices[PageRank],"&gt;="&amp;P6)</f>
        <v>3</v>
      </c>
      <c r="R5" s="41">
        <f t="shared" si="8"/>
        <v>0.05454545454545454</v>
      </c>
      <c r="S5" s="46">
        <f>COUNTIF(Vertices[Clustering Coefficient],"&gt;= "&amp;R5)-COUNTIF(Vertices[Clustering Coefficient],"&gt;="&amp;R6)</f>
        <v>1</v>
      </c>
      <c r="T5" s="41" t="e">
        <f ca="1" t="shared" si="9"/>
        <v>#REF!</v>
      </c>
      <c r="U5" s="42" t="e">
        <f ca="1" t="shared" si="0"/>
        <v>#REF!</v>
      </c>
    </row>
    <row r="6" spans="1:21" ht="15">
      <c r="A6" s="36" t="s">
        <v>148</v>
      </c>
      <c r="B6" s="36">
        <v>68</v>
      </c>
      <c r="D6" s="34">
        <f t="shared" si="1"/>
        <v>0</v>
      </c>
      <c r="E6" s="3">
        <f>COUNTIF(Vertices[Degree],"&gt;= "&amp;D6)-COUNTIF(Vertices[Degree],"&gt;="&amp;D7)</f>
        <v>0</v>
      </c>
      <c r="F6" s="39">
        <f t="shared" si="2"/>
        <v>0.8</v>
      </c>
      <c r="G6" s="40">
        <f>COUNTIF(Vertices[In-Degree],"&gt;= "&amp;F6)-COUNTIF(Vertices[In-Degree],"&gt;="&amp;F7)</f>
        <v>0</v>
      </c>
      <c r="H6" s="39">
        <f t="shared" si="3"/>
        <v>0.8727272727272727</v>
      </c>
      <c r="I6" s="40">
        <f>COUNTIF(Vertices[Out-Degree],"&gt;= "&amp;H6)-COUNTIF(Vertices[Out-Degree],"&gt;="&amp;H7)</f>
        <v>11</v>
      </c>
      <c r="J6" s="39">
        <f t="shared" si="4"/>
        <v>46.19393941818181</v>
      </c>
      <c r="K6" s="40">
        <f>COUNTIF(Vertices[Betweenness Centrality],"&gt;= "&amp;J6)-COUNTIF(Vertices[Betweenness Centrality],"&gt;="&amp;J7)</f>
        <v>1</v>
      </c>
      <c r="L6" s="39">
        <f t="shared" si="5"/>
        <v>0.07272727272727272</v>
      </c>
      <c r="M6" s="40">
        <f>COUNTIF(Vertices[Closeness Centrality],"&gt;= "&amp;L6)-COUNTIF(Vertices[Closeness Centrality],"&gt;="&amp;L7)</f>
        <v>0</v>
      </c>
      <c r="N6" s="39">
        <f t="shared" si="6"/>
        <v>0.01049330909090909</v>
      </c>
      <c r="O6" s="40">
        <f>COUNTIF(Vertices[Eigenvector Centrality],"&gt;= "&amp;N6)-COUNTIF(Vertices[Eigenvector Centrality],"&gt;="&amp;N7)</f>
        <v>1</v>
      </c>
      <c r="P6" s="39">
        <f t="shared" si="7"/>
        <v>0.6598054181818183</v>
      </c>
      <c r="Q6" s="40">
        <f>COUNTIF(Vertices[PageRank],"&gt;= "&amp;P6)-COUNTIF(Vertices[PageRank],"&gt;="&amp;P7)</f>
        <v>1</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1</v>
      </c>
      <c r="G7" s="42">
        <f>COUNTIF(Vertices[In-Degree],"&gt;= "&amp;F7)-COUNTIF(Vertices[In-Degree],"&gt;="&amp;F8)</f>
        <v>8</v>
      </c>
      <c r="H7" s="41">
        <f t="shared" si="3"/>
        <v>1.0909090909090908</v>
      </c>
      <c r="I7" s="42">
        <f>COUNTIF(Vertices[Out-Degree],"&gt;= "&amp;H7)-COUNTIF(Vertices[Out-Degree],"&gt;="&amp;H8)</f>
        <v>0</v>
      </c>
      <c r="J7" s="41">
        <f t="shared" si="4"/>
        <v>57.74242427272726</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0.013116636363636363</v>
      </c>
      <c r="O7" s="42">
        <f>COUNTIF(Vertices[Eigenvector Centrality],"&gt;= "&amp;N7)-COUNTIF(Vertices[Eigenvector Centrality],"&gt;="&amp;N8)</f>
        <v>2</v>
      </c>
      <c r="P7" s="41">
        <f t="shared" si="7"/>
        <v>0.7362652727272728</v>
      </c>
      <c r="Q7" s="42">
        <f>COUNTIF(Vertices[PageRank],"&gt;= "&amp;P7)-COUNTIF(Vertices[PageRank],"&gt;="&amp;P8)</f>
        <v>1</v>
      </c>
      <c r="R7" s="41">
        <f t="shared" si="8"/>
        <v>0.09090909090909091</v>
      </c>
      <c r="S7" s="46">
        <f>COUNTIF(Vertices[Clustering Coefficient],"&gt;= "&amp;R7)-COUNTIF(Vertices[Clustering Coefficient],"&gt;="&amp;R8)</f>
        <v>1</v>
      </c>
      <c r="T7" s="41" t="e">
        <f ca="1" t="shared" si="9"/>
        <v>#REF!</v>
      </c>
      <c r="U7" s="42" t="e">
        <f ca="1" t="shared" si="0"/>
        <v>#REF!</v>
      </c>
    </row>
    <row r="8" spans="1:21" ht="15">
      <c r="A8" s="36" t="s">
        <v>150</v>
      </c>
      <c r="B8" s="36">
        <v>80</v>
      </c>
      <c r="D8" s="34">
        <f t="shared" si="1"/>
        <v>0</v>
      </c>
      <c r="E8" s="3">
        <f>COUNTIF(Vertices[Degree],"&gt;= "&amp;D8)-COUNTIF(Vertices[Degree],"&gt;="&amp;D9)</f>
        <v>0</v>
      </c>
      <c r="F8" s="39">
        <f t="shared" si="2"/>
        <v>1.2</v>
      </c>
      <c r="G8" s="40">
        <f>COUNTIF(Vertices[In-Degree],"&gt;= "&amp;F8)-COUNTIF(Vertices[In-Degree],"&gt;="&amp;F9)</f>
        <v>0</v>
      </c>
      <c r="H8" s="39">
        <f t="shared" si="3"/>
        <v>1.309090909090909</v>
      </c>
      <c r="I8" s="40">
        <f>COUNTIF(Vertices[Out-Degree],"&gt;= "&amp;H8)-COUNTIF(Vertices[Out-Degree],"&gt;="&amp;H9)</f>
        <v>0</v>
      </c>
      <c r="J8" s="39">
        <f t="shared" si="4"/>
        <v>69.29090912727271</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0.015739963636363635</v>
      </c>
      <c r="O8" s="40">
        <f>COUNTIF(Vertices[Eigenvector Centrality],"&gt;= "&amp;N8)-COUNTIF(Vertices[Eigenvector Centrality],"&gt;="&amp;N9)</f>
        <v>0</v>
      </c>
      <c r="P8" s="39">
        <f t="shared" si="7"/>
        <v>0.8127251272727274</v>
      </c>
      <c r="Q8" s="40">
        <f>COUNTIF(Vertices[PageRank],"&gt;= "&amp;P8)-COUNTIF(Vertices[PageRank],"&gt;="&amp;P9)</f>
        <v>2</v>
      </c>
      <c r="R8" s="39">
        <f t="shared" si="8"/>
        <v>0.1090909090909091</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1.4</v>
      </c>
      <c r="G9" s="42">
        <f>COUNTIF(Vertices[In-Degree],"&gt;= "&amp;F9)-COUNTIF(Vertices[In-Degree],"&gt;="&amp;F10)</f>
        <v>0</v>
      </c>
      <c r="H9" s="41">
        <f t="shared" si="3"/>
        <v>1.5272727272727273</v>
      </c>
      <c r="I9" s="42">
        <f>COUNTIF(Vertices[Out-Degree],"&gt;= "&amp;H9)-COUNTIF(Vertices[Out-Degree],"&gt;="&amp;H10)</f>
        <v>0</v>
      </c>
      <c r="J9" s="41">
        <f t="shared" si="4"/>
        <v>80.83939398181816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0.018363290909090908</v>
      </c>
      <c r="O9" s="42">
        <f>COUNTIF(Vertices[Eigenvector Centrality],"&gt;= "&amp;N9)-COUNTIF(Vertices[Eigenvector Centrality],"&gt;="&amp;N10)</f>
        <v>0</v>
      </c>
      <c r="P9" s="41">
        <f t="shared" si="7"/>
        <v>0.889184981818182</v>
      </c>
      <c r="Q9" s="42">
        <f>COUNTIF(Vertices[PageRank],"&gt;= "&amp;P9)-COUNTIF(Vertices[PageRank],"&gt;="&amp;P10)</f>
        <v>4</v>
      </c>
      <c r="R9" s="41">
        <f t="shared" si="8"/>
        <v>0.1272727272727273</v>
      </c>
      <c r="S9" s="46">
        <f>COUNTIF(Vertices[Clustering Coefficient],"&gt;= "&amp;R9)-COUNTIF(Vertices[Clustering Coefficient],"&gt;="&amp;R10)</f>
        <v>1</v>
      </c>
      <c r="T9" s="41" t="e">
        <f ca="1" t="shared" si="9"/>
        <v>#REF!</v>
      </c>
      <c r="U9" s="42" t="e">
        <f ca="1" t="shared" si="0"/>
        <v>#REF!</v>
      </c>
    </row>
    <row r="10" spans="1:21" ht="15">
      <c r="A10" s="36" t="s">
        <v>1005</v>
      </c>
      <c r="B10" s="36">
        <v>3</v>
      </c>
      <c r="D10" s="34">
        <f t="shared" si="1"/>
        <v>0</v>
      </c>
      <c r="E10" s="3">
        <f>COUNTIF(Vertices[Degree],"&gt;= "&amp;D10)-COUNTIF(Vertices[Degree],"&gt;="&amp;D11)</f>
        <v>0</v>
      </c>
      <c r="F10" s="39">
        <f t="shared" si="2"/>
        <v>1.5999999999999999</v>
      </c>
      <c r="G10" s="40">
        <f>COUNTIF(Vertices[In-Degree],"&gt;= "&amp;F10)-COUNTIF(Vertices[In-Degree],"&gt;="&amp;F11)</f>
        <v>0</v>
      </c>
      <c r="H10" s="39">
        <f t="shared" si="3"/>
        <v>1.7454545454545456</v>
      </c>
      <c r="I10" s="40">
        <f>COUNTIF(Vertices[Out-Degree],"&gt;= "&amp;H10)-COUNTIF(Vertices[Out-Degree],"&gt;="&amp;H11)</f>
        <v>0</v>
      </c>
      <c r="J10" s="39">
        <f t="shared" si="4"/>
        <v>92.38787883636361</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0.02098661818181818</v>
      </c>
      <c r="O10" s="40">
        <f>COUNTIF(Vertices[Eigenvector Centrality],"&gt;= "&amp;N10)-COUNTIF(Vertices[Eigenvector Centrality],"&gt;="&amp;N11)</f>
        <v>5</v>
      </c>
      <c r="P10" s="39">
        <f t="shared" si="7"/>
        <v>0.9656448363636365</v>
      </c>
      <c r="Q10" s="40">
        <f>COUNTIF(Vertices[PageRank],"&gt;= "&amp;P10)-COUNTIF(Vertices[PageRank],"&gt;="&amp;P11)</f>
        <v>5</v>
      </c>
      <c r="R10" s="39">
        <f t="shared" si="8"/>
        <v>0.14545454545454548</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1.7999999999999998</v>
      </c>
      <c r="G11" s="42">
        <f>COUNTIF(Vertices[In-Degree],"&gt;= "&amp;F11)-COUNTIF(Vertices[In-Degree],"&gt;="&amp;F12)</f>
        <v>0</v>
      </c>
      <c r="H11" s="41">
        <f t="shared" si="3"/>
        <v>1.9636363636363638</v>
      </c>
      <c r="I11" s="42">
        <f>COUNTIF(Vertices[Out-Degree],"&gt;= "&amp;H11)-COUNTIF(Vertices[Out-Degree],"&gt;="&amp;H12)</f>
        <v>3</v>
      </c>
      <c r="J11" s="41">
        <f t="shared" si="4"/>
        <v>103.93636369090906</v>
      </c>
      <c r="K11" s="42">
        <f>COUNTIF(Vertices[Betweenness Centrality],"&gt;= "&amp;J11)-COUNTIF(Vertices[Betweenness Centrality],"&gt;="&amp;J12)</f>
        <v>1</v>
      </c>
      <c r="L11" s="41">
        <f t="shared" si="5"/>
        <v>0.16363636363636366</v>
      </c>
      <c r="M11" s="42">
        <f>COUNTIF(Vertices[Closeness Centrality],"&gt;= "&amp;L11)-COUNTIF(Vertices[Closeness Centrality],"&gt;="&amp;L12)</f>
        <v>0</v>
      </c>
      <c r="N11" s="41">
        <f t="shared" si="6"/>
        <v>0.023609945454545454</v>
      </c>
      <c r="O11" s="42">
        <f>COUNTIF(Vertices[Eigenvector Centrality],"&gt;= "&amp;N11)-COUNTIF(Vertices[Eigenvector Centrality],"&gt;="&amp;N12)</f>
        <v>0</v>
      </c>
      <c r="P11" s="41">
        <f t="shared" si="7"/>
        <v>1.042104690909091</v>
      </c>
      <c r="Q11" s="42">
        <f>COUNTIF(Vertices[PageRank],"&gt;= "&amp;P11)-COUNTIF(Vertices[PageRank],"&gt;="&amp;P12)</f>
        <v>1</v>
      </c>
      <c r="R11" s="41">
        <f t="shared" si="8"/>
        <v>0.16363636363636366</v>
      </c>
      <c r="S11" s="46">
        <f>COUNTIF(Vertices[Clustering Coefficient],"&gt;= "&amp;R11)-COUNTIF(Vertices[Clustering Coefficient],"&gt;="&amp;R12)</f>
        <v>2</v>
      </c>
      <c r="T11" s="41" t="e">
        <f ca="1" t="shared" si="9"/>
        <v>#REF!</v>
      </c>
      <c r="U11" s="42" t="e">
        <f ca="1" t="shared" si="0"/>
        <v>#REF!</v>
      </c>
    </row>
    <row r="12" spans="1:21" ht="15">
      <c r="A12" s="36" t="s">
        <v>285</v>
      </c>
      <c r="B12" s="36">
        <v>51</v>
      </c>
      <c r="D12" s="34">
        <f t="shared" si="1"/>
        <v>0</v>
      </c>
      <c r="E12" s="3">
        <f>COUNTIF(Vertices[Degree],"&gt;= "&amp;D12)-COUNTIF(Vertices[Degree],"&gt;="&amp;D13)</f>
        <v>0</v>
      </c>
      <c r="F12" s="39">
        <f t="shared" si="2"/>
        <v>1.9999999999999998</v>
      </c>
      <c r="G12" s="40">
        <f>COUNTIF(Vertices[In-Degree],"&gt;= "&amp;F12)-COUNTIF(Vertices[In-Degree],"&gt;="&amp;F13)</f>
        <v>5</v>
      </c>
      <c r="H12" s="39">
        <f t="shared" si="3"/>
        <v>2.181818181818182</v>
      </c>
      <c r="I12" s="40">
        <f>COUNTIF(Vertices[Out-Degree],"&gt;= "&amp;H12)-COUNTIF(Vertices[Out-Degree],"&gt;="&amp;H13)</f>
        <v>0</v>
      </c>
      <c r="J12" s="39">
        <f t="shared" si="4"/>
        <v>115.48484854545451</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0.026233272727272727</v>
      </c>
      <c r="O12" s="40">
        <f>COUNTIF(Vertices[Eigenvector Centrality],"&gt;= "&amp;N12)-COUNTIF(Vertices[Eigenvector Centrality],"&gt;="&amp;N13)</f>
        <v>0</v>
      </c>
      <c r="P12" s="39">
        <f t="shared" si="7"/>
        <v>1.1185645454545454</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284</v>
      </c>
      <c r="B13" s="36">
        <v>20</v>
      </c>
      <c r="D13" s="34">
        <f t="shared" si="1"/>
        <v>0</v>
      </c>
      <c r="E13" s="3">
        <f>COUNTIF(Vertices[Degree],"&gt;= "&amp;D13)-COUNTIF(Vertices[Degree],"&gt;="&amp;D14)</f>
        <v>0</v>
      </c>
      <c r="F13" s="41">
        <f t="shared" si="2"/>
        <v>2.1999999999999997</v>
      </c>
      <c r="G13" s="42">
        <f>COUNTIF(Vertices[In-Degree],"&gt;= "&amp;F13)-COUNTIF(Vertices[In-Degree],"&gt;="&amp;F14)</f>
        <v>0</v>
      </c>
      <c r="H13" s="41">
        <f t="shared" si="3"/>
        <v>2.4000000000000004</v>
      </c>
      <c r="I13" s="42">
        <f>COUNTIF(Vertices[Out-Degree],"&gt;= "&amp;H13)-COUNTIF(Vertices[Out-Degree],"&gt;="&amp;H14)</f>
        <v>0</v>
      </c>
      <c r="J13" s="41">
        <f t="shared" si="4"/>
        <v>127.03333339999996</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0.0288566</v>
      </c>
      <c r="O13" s="42">
        <f>COUNTIF(Vertices[Eigenvector Centrality],"&gt;= "&amp;N13)-COUNTIF(Vertices[Eigenvector Centrality],"&gt;="&amp;N14)</f>
        <v>2</v>
      </c>
      <c r="P13" s="41">
        <f t="shared" si="7"/>
        <v>1.1950243999999999</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211</v>
      </c>
      <c r="B14" s="36">
        <v>9</v>
      </c>
      <c r="D14" s="34">
        <f t="shared" si="1"/>
        <v>0</v>
      </c>
      <c r="E14" s="3">
        <f>COUNTIF(Vertices[Degree],"&gt;= "&amp;D14)-COUNTIF(Vertices[Degree],"&gt;="&amp;D15)</f>
        <v>0</v>
      </c>
      <c r="F14" s="39">
        <f t="shared" si="2"/>
        <v>2.4</v>
      </c>
      <c r="G14" s="40">
        <f>COUNTIF(Vertices[In-Degree],"&gt;= "&amp;F14)-COUNTIF(Vertices[In-Degree],"&gt;="&amp;F15)</f>
        <v>0</v>
      </c>
      <c r="H14" s="39">
        <f t="shared" si="3"/>
        <v>2.6181818181818186</v>
      </c>
      <c r="I14" s="40">
        <f>COUNTIF(Vertices[Out-Degree],"&gt;= "&amp;H14)-COUNTIF(Vertices[Out-Degree],"&gt;="&amp;H15)</f>
        <v>0</v>
      </c>
      <c r="J14" s="39">
        <f t="shared" si="4"/>
        <v>138.58181825454542</v>
      </c>
      <c r="K14" s="40">
        <f>COUNTIF(Vertices[Betweenness Centrality],"&gt;= "&amp;J14)-COUNTIF(Vertices[Betweenness Centrality],"&gt;="&amp;J15)</f>
        <v>2</v>
      </c>
      <c r="L14" s="39">
        <f t="shared" si="5"/>
        <v>0.21818181818181823</v>
      </c>
      <c r="M14" s="40">
        <f>COUNTIF(Vertices[Closeness Centrality],"&gt;= "&amp;L14)-COUNTIF(Vertices[Closeness Centrality],"&gt;="&amp;L15)</f>
        <v>0</v>
      </c>
      <c r="N14" s="39">
        <f t="shared" si="6"/>
        <v>0.03147992727272727</v>
      </c>
      <c r="O14" s="40">
        <f>COUNTIF(Vertices[Eigenvector Centrality],"&gt;= "&amp;N14)-COUNTIF(Vertices[Eigenvector Centrality],"&gt;="&amp;N15)</f>
        <v>2</v>
      </c>
      <c r="P14" s="39">
        <f t="shared" si="7"/>
        <v>1.2714842545454543</v>
      </c>
      <c r="Q14" s="40">
        <f>COUNTIF(Vertices[PageRank],"&gt;= "&amp;P14)-COUNTIF(Vertices[PageRank],"&gt;="&amp;P15)</f>
        <v>3</v>
      </c>
      <c r="R14" s="39">
        <f t="shared" si="8"/>
        <v>0.21818181818181823</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2.6</v>
      </c>
      <c r="G15" s="42">
        <f>COUNTIF(Vertices[In-Degree],"&gt;= "&amp;F15)-COUNTIF(Vertices[In-Degree],"&gt;="&amp;F16)</f>
        <v>0</v>
      </c>
      <c r="H15" s="41">
        <f t="shared" si="3"/>
        <v>2.836363636363637</v>
      </c>
      <c r="I15" s="42">
        <f>COUNTIF(Vertices[Out-Degree],"&gt;= "&amp;H15)-COUNTIF(Vertices[Out-Degree],"&gt;="&amp;H16)</f>
        <v>3</v>
      </c>
      <c r="J15" s="41">
        <f t="shared" si="4"/>
        <v>150.13030310909087</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0.03410325454545454</v>
      </c>
      <c r="O15" s="42">
        <f>COUNTIF(Vertices[Eigenvector Centrality],"&gt;= "&amp;N15)-COUNTIF(Vertices[Eigenvector Centrality],"&gt;="&amp;N16)</f>
        <v>0</v>
      </c>
      <c r="P15" s="41">
        <f t="shared" si="7"/>
        <v>1.3479441090909088</v>
      </c>
      <c r="Q15" s="42">
        <f>COUNTIF(Vertices[PageRank],"&gt;= "&amp;P15)-COUNTIF(Vertices[PageRank],"&gt;="&amp;P16)</f>
        <v>0</v>
      </c>
      <c r="R15" s="41">
        <f t="shared" si="8"/>
        <v>0.23636363636363641</v>
      </c>
      <c r="S15" s="46">
        <f>COUNTIF(Vertices[Clustering Coefficient],"&gt;= "&amp;R15)-COUNTIF(Vertices[Clustering Coefficient],"&gt;="&amp;R16)</f>
        <v>2</v>
      </c>
      <c r="T15" s="41" t="e">
        <f ca="1" t="shared" si="9"/>
        <v>#REF!</v>
      </c>
      <c r="U15" s="42" t="e">
        <f ca="1" t="shared" si="0"/>
        <v>#REF!</v>
      </c>
    </row>
    <row r="16" spans="1:21" ht="15">
      <c r="A16" s="36" t="s">
        <v>151</v>
      </c>
      <c r="B16" s="36">
        <v>9</v>
      </c>
      <c r="D16" s="34">
        <f t="shared" si="1"/>
        <v>0</v>
      </c>
      <c r="E16" s="3">
        <f>COUNTIF(Vertices[Degree],"&gt;= "&amp;D16)-COUNTIF(Vertices[Degree],"&gt;="&amp;D17)</f>
        <v>0</v>
      </c>
      <c r="F16" s="39">
        <f t="shared" si="2"/>
        <v>2.8000000000000003</v>
      </c>
      <c r="G16" s="40">
        <f>COUNTIF(Vertices[In-Degree],"&gt;= "&amp;F16)-COUNTIF(Vertices[In-Degree],"&gt;="&amp;F17)</f>
        <v>0</v>
      </c>
      <c r="H16" s="39">
        <f t="shared" si="3"/>
        <v>3.054545454545455</v>
      </c>
      <c r="I16" s="40">
        <f>COUNTIF(Vertices[Out-Degree],"&gt;= "&amp;H16)-COUNTIF(Vertices[Out-Degree],"&gt;="&amp;H17)</f>
        <v>0</v>
      </c>
      <c r="J16" s="39">
        <f t="shared" si="4"/>
        <v>161.67878796363632</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0.036726581818181815</v>
      </c>
      <c r="O16" s="40">
        <f>COUNTIF(Vertices[Eigenvector Centrality],"&gt;= "&amp;N16)-COUNTIF(Vertices[Eigenvector Centrality],"&gt;="&amp;N17)</f>
        <v>2</v>
      </c>
      <c r="P16" s="39">
        <f t="shared" si="7"/>
        <v>1.4244039636363632</v>
      </c>
      <c r="Q16" s="40">
        <f>COUNTIF(Vertices[PageRank],"&gt;= "&amp;P16)-COUNTIF(Vertices[PageRank],"&gt;="&amp;P17)</f>
        <v>1</v>
      </c>
      <c r="R16" s="39">
        <f t="shared" si="8"/>
        <v>0.2545454545454546</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3.0000000000000004</v>
      </c>
      <c r="G17" s="42">
        <f>COUNTIF(Vertices[In-Degree],"&gt;= "&amp;F17)-COUNTIF(Vertices[In-Degree],"&gt;="&amp;F18)</f>
        <v>5</v>
      </c>
      <c r="H17" s="41">
        <f t="shared" si="3"/>
        <v>3.2727272727272734</v>
      </c>
      <c r="I17" s="42">
        <f>COUNTIF(Vertices[Out-Degree],"&gt;= "&amp;H17)-COUNTIF(Vertices[Out-Degree],"&gt;="&amp;H18)</f>
        <v>0</v>
      </c>
      <c r="J17" s="41">
        <f t="shared" si="4"/>
        <v>173.22727281818177</v>
      </c>
      <c r="K17" s="42">
        <f>COUNTIF(Vertices[Betweenness Centrality],"&gt;= "&amp;J17)-COUNTIF(Vertices[Betweenness Centrality],"&gt;="&amp;J18)</f>
        <v>1</v>
      </c>
      <c r="L17" s="41">
        <f t="shared" si="5"/>
        <v>0.27272727272727276</v>
      </c>
      <c r="M17" s="42">
        <f>COUNTIF(Vertices[Closeness Centrality],"&gt;= "&amp;L17)-COUNTIF(Vertices[Closeness Centrality],"&gt;="&amp;L18)</f>
        <v>0</v>
      </c>
      <c r="N17" s="41">
        <f t="shared" si="6"/>
        <v>0.03934990909090909</v>
      </c>
      <c r="O17" s="42">
        <f>COUNTIF(Vertices[Eigenvector Centrality],"&gt;= "&amp;N17)-COUNTIF(Vertices[Eigenvector Centrality],"&gt;="&amp;N18)</f>
        <v>0</v>
      </c>
      <c r="P17" s="41">
        <f t="shared" si="7"/>
        <v>1.5008638181818177</v>
      </c>
      <c r="Q17" s="42">
        <f>COUNTIF(Vertices[PageRank],"&gt;= "&amp;P17)-COUNTIF(Vertices[PageRank],"&gt;="&amp;P18)</f>
        <v>1</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0.14035087719298245</v>
      </c>
      <c r="D18" s="34">
        <f t="shared" si="1"/>
        <v>0</v>
      </c>
      <c r="E18" s="3">
        <f>COUNTIF(Vertices[Degree],"&gt;= "&amp;D18)-COUNTIF(Vertices[Degree],"&gt;="&amp;D19)</f>
        <v>0</v>
      </c>
      <c r="F18" s="39">
        <f t="shared" si="2"/>
        <v>3.2000000000000006</v>
      </c>
      <c r="G18" s="40">
        <f>COUNTIF(Vertices[In-Degree],"&gt;= "&amp;F18)-COUNTIF(Vertices[In-Degree],"&gt;="&amp;F19)</f>
        <v>0</v>
      </c>
      <c r="H18" s="39">
        <f t="shared" si="3"/>
        <v>3.4909090909090916</v>
      </c>
      <c r="I18" s="40">
        <f>COUNTIF(Vertices[Out-Degree],"&gt;= "&amp;H18)-COUNTIF(Vertices[Out-Degree],"&gt;="&amp;H19)</f>
        <v>0</v>
      </c>
      <c r="J18" s="39">
        <f t="shared" si="4"/>
        <v>184.77575767272722</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0.04197323636363636</v>
      </c>
      <c r="O18" s="40">
        <f>COUNTIF(Vertices[Eigenvector Centrality],"&gt;= "&amp;N18)-COUNTIF(Vertices[Eigenvector Centrality],"&gt;="&amp;N19)</f>
        <v>0</v>
      </c>
      <c r="P18" s="39">
        <f t="shared" si="7"/>
        <v>1.5773236727272721</v>
      </c>
      <c r="Q18" s="40">
        <f>COUNTIF(Vertices[PageRank],"&gt;= "&amp;P18)-COUNTIF(Vertices[PageRank],"&gt;="&amp;P19)</f>
        <v>2</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0.24615384615384617</v>
      </c>
      <c r="D19" s="34">
        <f t="shared" si="1"/>
        <v>0</v>
      </c>
      <c r="E19" s="3">
        <f>COUNTIF(Vertices[Degree],"&gt;= "&amp;D19)-COUNTIF(Vertices[Degree],"&gt;="&amp;D20)</f>
        <v>0</v>
      </c>
      <c r="F19" s="41">
        <f t="shared" si="2"/>
        <v>3.400000000000001</v>
      </c>
      <c r="G19" s="42">
        <f>COUNTIF(Vertices[In-Degree],"&gt;= "&amp;F19)-COUNTIF(Vertices[In-Degree],"&gt;="&amp;F20)</f>
        <v>0</v>
      </c>
      <c r="H19" s="41">
        <f t="shared" si="3"/>
        <v>3.70909090909091</v>
      </c>
      <c r="I19" s="42">
        <f>COUNTIF(Vertices[Out-Degree],"&gt;= "&amp;H19)-COUNTIF(Vertices[Out-Degree],"&gt;="&amp;H20)</f>
        <v>0</v>
      </c>
      <c r="J19" s="41">
        <f t="shared" si="4"/>
        <v>196.32424252727267</v>
      </c>
      <c r="K19" s="42">
        <f>COUNTIF(Vertices[Betweenness Centrality],"&gt;= "&amp;J19)-COUNTIF(Vertices[Betweenness Centrality],"&gt;="&amp;J20)</f>
        <v>1</v>
      </c>
      <c r="L19" s="41">
        <f t="shared" si="5"/>
        <v>0.30909090909090914</v>
      </c>
      <c r="M19" s="42">
        <f>COUNTIF(Vertices[Closeness Centrality],"&gt;= "&amp;L19)-COUNTIF(Vertices[Closeness Centrality],"&gt;="&amp;L20)</f>
        <v>0</v>
      </c>
      <c r="N19" s="41">
        <f t="shared" si="6"/>
        <v>0.044596563636363634</v>
      </c>
      <c r="O19" s="42">
        <f>COUNTIF(Vertices[Eigenvector Centrality],"&gt;= "&amp;N19)-COUNTIF(Vertices[Eigenvector Centrality],"&gt;="&amp;N20)</f>
        <v>0</v>
      </c>
      <c r="P19" s="41">
        <f t="shared" si="7"/>
        <v>1.6537835272727266</v>
      </c>
      <c r="Q19" s="42">
        <f>COUNTIF(Vertices[PageRank],"&gt;= "&amp;P19)-COUNTIF(Vertices[PageRank],"&gt;="&amp;P20)</f>
        <v>1</v>
      </c>
      <c r="R19" s="41">
        <f t="shared" si="8"/>
        <v>0.30909090909090914</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3.600000000000001</v>
      </c>
      <c r="G20" s="40">
        <f>COUNTIF(Vertices[In-Degree],"&gt;= "&amp;F20)-COUNTIF(Vertices[In-Degree],"&gt;="&amp;F21)</f>
        <v>0</v>
      </c>
      <c r="H20" s="39">
        <f t="shared" si="3"/>
        <v>3.927272727272728</v>
      </c>
      <c r="I20" s="40">
        <f>COUNTIF(Vertices[Out-Degree],"&gt;= "&amp;H20)-COUNTIF(Vertices[Out-Degree],"&gt;="&amp;H21)</f>
        <v>2</v>
      </c>
      <c r="J20" s="39">
        <f t="shared" si="4"/>
        <v>207.87272738181812</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0.04721989090909091</v>
      </c>
      <c r="O20" s="40">
        <f>COUNTIF(Vertices[Eigenvector Centrality],"&gt;= "&amp;N20)-COUNTIF(Vertices[Eigenvector Centrality],"&gt;="&amp;N21)</f>
        <v>0</v>
      </c>
      <c r="P20" s="39">
        <f t="shared" si="7"/>
        <v>1.730243381818181</v>
      </c>
      <c r="Q20" s="40">
        <f>COUNTIF(Vertices[PageRank],"&gt;= "&amp;P20)-COUNTIF(Vertices[PageRank],"&gt;="&amp;P21)</f>
        <v>0</v>
      </c>
      <c r="R20" s="39">
        <f t="shared" si="8"/>
        <v>0.3272727272727273</v>
      </c>
      <c r="S20" s="45">
        <f>COUNTIF(Vertices[Clustering Coefficient],"&gt;= "&amp;R20)-COUNTIF(Vertices[Clustering Coefficient],"&gt;="&amp;R21)</f>
        <v>3</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3.800000000000001</v>
      </c>
      <c r="G21" s="42">
        <f>COUNTIF(Vertices[In-Degree],"&gt;= "&amp;F21)-COUNTIF(Vertices[In-Degree],"&gt;="&amp;F22)</f>
        <v>0</v>
      </c>
      <c r="H21" s="41">
        <f t="shared" si="3"/>
        <v>4.145454545454546</v>
      </c>
      <c r="I21" s="42">
        <f>COUNTIF(Vertices[Out-Degree],"&gt;= "&amp;H21)-COUNTIF(Vertices[Out-Degree],"&gt;="&amp;H22)</f>
        <v>0</v>
      </c>
      <c r="J21" s="41">
        <f t="shared" si="4"/>
        <v>219.42121223636357</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0.04984321818181818</v>
      </c>
      <c r="O21" s="42">
        <f>COUNTIF(Vertices[Eigenvector Centrality],"&gt;= "&amp;N21)-COUNTIF(Vertices[Eigenvector Centrality],"&gt;="&amp;N22)</f>
        <v>0</v>
      </c>
      <c r="P21" s="41">
        <f t="shared" si="7"/>
        <v>1.8067032363636355</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4.000000000000001</v>
      </c>
      <c r="G22" s="40">
        <f>COUNTIF(Vertices[In-Degree],"&gt;= "&amp;F22)-COUNTIF(Vertices[In-Degree],"&gt;="&amp;F23)</f>
        <v>5</v>
      </c>
      <c r="H22" s="39">
        <f t="shared" si="3"/>
        <v>4.363636363636364</v>
      </c>
      <c r="I22" s="40">
        <f>COUNTIF(Vertices[Out-Degree],"&gt;= "&amp;H22)-COUNTIF(Vertices[Out-Degree],"&gt;="&amp;H23)</f>
        <v>0</v>
      </c>
      <c r="J22" s="39">
        <f t="shared" si="4"/>
        <v>230.96969709090902</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0.05246654545454545</v>
      </c>
      <c r="O22" s="40">
        <f>COUNTIF(Vertices[Eigenvector Centrality],"&gt;= "&amp;N22)-COUNTIF(Vertices[Eigenvector Centrality],"&gt;="&amp;N23)</f>
        <v>0</v>
      </c>
      <c r="P22" s="39">
        <f t="shared" si="7"/>
        <v>1.88316309090909</v>
      </c>
      <c r="Q22" s="40">
        <f>COUNTIF(Vertices[PageRank],"&gt;= "&amp;P22)-COUNTIF(Vertices[PageRank],"&gt;="&amp;P23)</f>
        <v>0</v>
      </c>
      <c r="R22" s="39">
        <f t="shared" si="8"/>
        <v>0.3636363636363637</v>
      </c>
      <c r="S22" s="45">
        <f>COUNTIF(Vertices[Clustering Coefficient],"&gt;= "&amp;R22)-COUNTIF(Vertices[Clustering Coefficient],"&gt;="&amp;R23)</f>
        <v>1</v>
      </c>
      <c r="T22" s="39" t="e">
        <f ca="1" t="shared" si="9"/>
        <v>#REF!</v>
      </c>
      <c r="U22" s="40" t="e">
        <f ca="1" t="shared" si="0"/>
        <v>#REF!</v>
      </c>
    </row>
    <row r="23" spans="1:21" ht="15">
      <c r="A23" s="36" t="s">
        <v>154</v>
      </c>
      <c r="B23" s="36">
        <v>30</v>
      </c>
      <c r="D23" s="34">
        <f t="shared" si="1"/>
        <v>0</v>
      </c>
      <c r="E23" s="3">
        <f>COUNTIF(Vertices[Degree],"&gt;= "&amp;D23)-COUNTIF(Vertices[Degree],"&gt;="&amp;D24)</f>
        <v>0</v>
      </c>
      <c r="F23" s="41">
        <f t="shared" si="2"/>
        <v>4.200000000000001</v>
      </c>
      <c r="G23" s="42">
        <f>COUNTIF(Vertices[In-Degree],"&gt;= "&amp;F23)-COUNTIF(Vertices[In-Degree],"&gt;="&amp;F24)</f>
        <v>0</v>
      </c>
      <c r="H23" s="41">
        <f t="shared" si="3"/>
        <v>4.581818181818182</v>
      </c>
      <c r="I23" s="42">
        <f>COUNTIF(Vertices[Out-Degree],"&gt;= "&amp;H23)-COUNTIF(Vertices[Out-Degree],"&gt;="&amp;H24)</f>
        <v>0</v>
      </c>
      <c r="J23" s="41">
        <f t="shared" si="4"/>
        <v>242.51818194545447</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0.055089872727272726</v>
      </c>
      <c r="O23" s="42">
        <f>COUNTIF(Vertices[Eigenvector Centrality],"&gt;= "&amp;N23)-COUNTIF(Vertices[Eigenvector Centrality],"&gt;="&amp;N24)</f>
        <v>0</v>
      </c>
      <c r="P23" s="41">
        <f t="shared" si="7"/>
        <v>1.9596229454545444</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76</v>
      </c>
      <c r="D24" s="34">
        <f t="shared" si="1"/>
        <v>0</v>
      </c>
      <c r="E24" s="3">
        <f>COUNTIF(Vertices[Degree],"&gt;= "&amp;D24)-COUNTIF(Vertices[Degree],"&gt;="&amp;D25)</f>
        <v>0</v>
      </c>
      <c r="F24" s="39">
        <f t="shared" si="2"/>
        <v>4.400000000000001</v>
      </c>
      <c r="G24" s="40">
        <f>COUNTIF(Vertices[In-Degree],"&gt;= "&amp;F24)-COUNTIF(Vertices[In-Degree],"&gt;="&amp;F25)</f>
        <v>0</v>
      </c>
      <c r="H24" s="39">
        <f t="shared" si="3"/>
        <v>4.8</v>
      </c>
      <c r="I24" s="40">
        <f>COUNTIF(Vertices[Out-Degree],"&gt;= "&amp;H24)-COUNTIF(Vertices[Out-Degree],"&gt;="&amp;H25)</f>
        <v>0</v>
      </c>
      <c r="J24" s="39">
        <f t="shared" si="4"/>
        <v>254.06666679999992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0.0577132</v>
      </c>
      <c r="O24" s="40">
        <f>COUNTIF(Vertices[Eigenvector Centrality],"&gt;= "&amp;N24)-COUNTIF(Vertices[Eigenvector Centrality],"&gt;="&amp;N25)</f>
        <v>4</v>
      </c>
      <c r="P24" s="39">
        <f t="shared" si="7"/>
        <v>2.036082799999999</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4.600000000000001</v>
      </c>
      <c r="G25" s="42">
        <f>COUNTIF(Vertices[In-Degree],"&gt;= "&amp;F25)-COUNTIF(Vertices[In-Degree],"&gt;="&amp;F26)</f>
        <v>0</v>
      </c>
      <c r="H25" s="41">
        <f t="shared" si="3"/>
        <v>5.018181818181818</v>
      </c>
      <c r="I25" s="42">
        <f>COUNTIF(Vertices[Out-Degree],"&gt;= "&amp;H25)-COUNTIF(Vertices[Out-Degree],"&gt;="&amp;H26)</f>
        <v>0</v>
      </c>
      <c r="J25" s="41">
        <f t="shared" si="4"/>
        <v>265.6151516545454</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0.06033652727272727</v>
      </c>
      <c r="O25" s="42">
        <f>COUNTIF(Vertices[Eigenvector Centrality],"&gt;= "&amp;N25)-COUNTIF(Vertices[Eigenvector Centrality],"&gt;="&amp;N26)</f>
        <v>0</v>
      </c>
      <c r="P25" s="41">
        <f t="shared" si="7"/>
        <v>2.1125426545454538</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6</v>
      </c>
      <c r="D26" s="34">
        <f t="shared" si="1"/>
        <v>0</v>
      </c>
      <c r="E26" s="3">
        <f>COUNTIF(Vertices[Degree],"&gt;= "&amp;D26)-COUNTIF(Vertices[Degree],"&gt;="&amp;D28)</f>
        <v>0</v>
      </c>
      <c r="F26" s="39">
        <f t="shared" si="2"/>
        <v>4.800000000000002</v>
      </c>
      <c r="G26" s="40">
        <f>COUNTIF(Vertices[In-Degree],"&gt;= "&amp;F26)-COUNTIF(Vertices[In-Degree],"&gt;="&amp;F28)</f>
        <v>0</v>
      </c>
      <c r="H26" s="39">
        <f t="shared" si="3"/>
        <v>5.236363636363635</v>
      </c>
      <c r="I26" s="40">
        <f>COUNTIF(Vertices[Out-Degree],"&gt;= "&amp;H26)-COUNTIF(Vertices[Out-Degree],"&gt;="&amp;H28)</f>
        <v>0</v>
      </c>
      <c r="J26" s="39">
        <f t="shared" si="4"/>
        <v>277.16363650909085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0.06295985454545454</v>
      </c>
      <c r="O26" s="40">
        <f>COUNTIF(Vertices[Eigenvector Centrality],"&gt;= "&amp;N26)-COUNTIF(Vertices[Eigenvector Centrality],"&gt;="&amp;N28)</f>
        <v>0</v>
      </c>
      <c r="P26" s="39">
        <f t="shared" si="7"/>
        <v>2.1890025090909084</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2.651265</v>
      </c>
      <c r="D27" s="34"/>
      <c r="E27" s="3">
        <f>COUNTIF(Vertices[Degree],"&gt;= "&amp;D27)-COUNTIF(Vertices[Degree],"&gt;="&amp;D28)</f>
        <v>0</v>
      </c>
      <c r="F27" s="78"/>
      <c r="G27" s="79">
        <f>COUNTIF(Vertices[In-Degree],"&gt;= "&amp;F27)-COUNTIF(Vertices[In-Degree],"&gt;="&amp;F28)</f>
        <v>-2</v>
      </c>
      <c r="H27" s="78"/>
      <c r="I27" s="79">
        <f>COUNTIF(Vertices[Out-Degree],"&gt;= "&amp;H27)-COUNTIF(Vertices[Out-Degree],"&gt;="&amp;H28)</f>
        <v>-5</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-11</v>
      </c>
      <c r="T27" s="78"/>
      <c r="U27" s="79">
        <f ca="1">COUNTIF(Vertices[Clustering Coefficient],"&gt;= "&amp;T27)-COUNTIF(Vertices[Clustering Coefficient],"&gt;="&amp;T28)</f>
        <v>0</v>
      </c>
    </row>
    <row r="28" spans="1:21" ht="15">
      <c r="A28" s="135"/>
      <c r="B28" s="135"/>
      <c r="D28" s="34">
        <f>D26+($D$57-$D$2)/BinDivisor</f>
        <v>0</v>
      </c>
      <c r="E28" s="3">
        <f>COUNTIF(Vertices[Degree],"&gt;= "&amp;D28)-COUNTIF(Vertices[Degree],"&gt;="&amp;D40)</f>
        <v>0</v>
      </c>
      <c r="F28" s="41">
        <f>F26+($F$57-$F$2)/BinDivisor</f>
        <v>5.000000000000002</v>
      </c>
      <c r="G28" s="42">
        <f>COUNTIF(Vertices[In-Degree],"&gt;= "&amp;F28)-COUNTIF(Vertices[In-Degree],"&gt;="&amp;F40)</f>
        <v>0</v>
      </c>
      <c r="H28" s="41">
        <f>H26+($H$57-$H$2)/BinDivisor</f>
        <v>5.454545454545453</v>
      </c>
      <c r="I28" s="42">
        <f>COUNTIF(Vertices[Out-Degree],"&gt;= "&amp;H28)-COUNTIF(Vertices[Out-Degree],"&gt;="&amp;H40)</f>
        <v>0</v>
      </c>
      <c r="J28" s="41">
        <f>J26+($J$57-$J$2)/BinDivisor</f>
        <v>288.7121213636363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0.0655831818181818</v>
      </c>
      <c r="O28" s="42">
        <f>COUNTIF(Vertices[Eigenvector Centrality],"&gt;= "&amp;N28)-COUNTIF(Vertices[Eigenvector Centrality],"&gt;="&amp;N40)</f>
        <v>0</v>
      </c>
      <c r="P28" s="41">
        <f>P26+($P$57-$P$2)/BinDivisor</f>
        <v>2.265462363636363</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0.0546218487394958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1006</v>
      </c>
      <c r="B30" s="36">
        <v>0.456406</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1007</v>
      </c>
      <c r="B32" s="36" t="s">
        <v>1021</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1008</v>
      </c>
      <c r="B34" s="36" t="s">
        <v>1306</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1009</v>
      </c>
      <c r="B36" s="36" t="s">
        <v>1301</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1010</v>
      </c>
      <c r="B37" s="36" t="s">
        <v>1302</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1011</v>
      </c>
      <c r="B38" s="67" t="s">
        <v>1303</v>
      </c>
      <c r="D38" s="34"/>
      <c r="E38" s="3">
        <f>COUNTIF(Vertices[Degree],"&gt;= "&amp;D38)-COUNTIF(Vertices[Degree],"&gt;="&amp;D40)</f>
        <v>0</v>
      </c>
      <c r="F38" s="78"/>
      <c r="G38" s="79">
        <f>COUNTIF(Vertices[In-Degree],"&gt;= "&amp;F38)-COUNTIF(Vertices[In-Degree],"&gt;="&amp;F40)</f>
        <v>-2</v>
      </c>
      <c r="H38" s="78"/>
      <c r="I38" s="79">
        <f>COUNTIF(Vertices[Out-Degree],"&gt;= "&amp;H38)-COUNTIF(Vertices[Out-Degree],"&gt;="&amp;H40)</f>
        <v>-5</v>
      </c>
      <c r="J38" s="78"/>
      <c r="K38" s="79">
        <f>COUNTIF(Vertices[Betweenness Centrality],"&gt;= "&amp;J38)-COUNTIF(Vertices[Betweenness Centrality],"&gt;="&amp;J40)</f>
        <v>-1</v>
      </c>
      <c r="L38" s="78"/>
      <c r="M38" s="79">
        <f>COUNTIF(Vertices[Closeness Centrality],"&gt;= "&amp;L38)-COUNTIF(Vertices[Closeness Centrality],"&gt;="&amp;L40)</f>
        <v>-4</v>
      </c>
      <c r="N38" s="78"/>
      <c r="O38" s="79">
        <f>COUNTIF(Vertices[Eigenvector Centrality],"&gt;= "&amp;N38)-COUNTIF(Vertices[Eigenvector Centrality],"&gt;="&amp;N40)</f>
        <v>-4</v>
      </c>
      <c r="P38" s="78"/>
      <c r="Q38" s="79">
        <f>COUNTIF(Vertices[Eigenvector Centrality],"&gt;= "&amp;P38)-COUNTIF(Vertices[Eigenvector Centrality],"&gt;="&amp;P40)</f>
        <v>0</v>
      </c>
      <c r="R38" s="78"/>
      <c r="S38" s="80">
        <f>COUNTIF(Vertices[Clustering Coefficient],"&gt;= "&amp;R38)-COUNTIF(Vertices[Clustering Coefficient],"&gt;="&amp;R40)</f>
        <v>-11</v>
      </c>
      <c r="T38" s="78"/>
      <c r="U38" s="79">
        <f ca="1">COUNTIF(Vertices[Clustering Coefficient],"&gt;= "&amp;T38)-COUNTIF(Vertices[Clustering Coefficient],"&gt;="&amp;T40)</f>
        <v>0</v>
      </c>
    </row>
    <row r="39" spans="1:21" ht="15">
      <c r="A39" s="36" t="s">
        <v>1012</v>
      </c>
      <c r="B39" s="36" t="s">
        <v>1304</v>
      </c>
      <c r="D39" s="34"/>
      <c r="E39" s="3">
        <f>COUNTIF(Vertices[Degree],"&gt;= "&amp;D39)-COUNTIF(Vertices[Degree],"&gt;="&amp;D40)</f>
        <v>0</v>
      </c>
      <c r="F39" s="78"/>
      <c r="G39" s="79">
        <f>COUNTIF(Vertices[In-Degree],"&gt;= "&amp;F39)-COUNTIF(Vertices[In-Degree],"&gt;="&amp;F40)</f>
        <v>-2</v>
      </c>
      <c r="H39" s="78"/>
      <c r="I39" s="79">
        <f>COUNTIF(Vertices[Out-Degree],"&gt;= "&amp;H39)-COUNTIF(Vertices[Out-Degree],"&gt;="&amp;H40)</f>
        <v>-5</v>
      </c>
      <c r="J39" s="78"/>
      <c r="K39" s="79">
        <f>COUNTIF(Vertices[Betweenness Centrality],"&gt;= "&amp;J39)-COUNTIF(Vertices[Betweenness Centrality],"&gt;="&amp;J40)</f>
        <v>-1</v>
      </c>
      <c r="L39" s="78"/>
      <c r="M39" s="79">
        <f>COUNTIF(Vertices[Closeness Centrality],"&gt;= "&amp;L39)-COUNTIF(Vertices[Closeness Centrality],"&gt;="&amp;L40)</f>
        <v>-4</v>
      </c>
      <c r="N39" s="78"/>
      <c r="O39" s="79">
        <f>COUNTIF(Vertices[Eigenvector Centrality],"&gt;= "&amp;N39)-COUNTIF(Vertices[Eigenvector Centrality],"&gt;="&amp;N40)</f>
        <v>-4</v>
      </c>
      <c r="P39" s="78"/>
      <c r="Q39" s="79">
        <f>COUNTIF(Vertices[Eigenvector Centrality],"&gt;= "&amp;P39)-COUNTIF(Vertices[Eigenvector Centrality],"&gt;="&amp;P40)</f>
        <v>0</v>
      </c>
      <c r="R39" s="78"/>
      <c r="S39" s="80">
        <f>COUNTIF(Vertices[Clustering Coefficient],"&gt;= "&amp;R39)-COUNTIF(Vertices[Clustering Coefficient],"&gt;="&amp;R40)</f>
        <v>-11</v>
      </c>
      <c r="T39" s="78"/>
      <c r="U39" s="79">
        <f ca="1">COUNTIF(Vertices[Clustering Coefficient],"&gt;= "&amp;T39)-COUNTIF(Vertices[Clustering Coefficient],"&gt;="&amp;T40)</f>
        <v>0</v>
      </c>
    </row>
    <row r="40" spans="1:21" ht="15">
      <c r="A40" s="36" t="s">
        <v>1013</v>
      </c>
      <c r="B40" s="36" t="s">
        <v>1305</v>
      </c>
      <c r="D40" s="34">
        <f>D28+($D$57-$D$2)/BinDivisor</f>
        <v>0</v>
      </c>
      <c r="E40" s="3">
        <f>COUNTIF(Vertices[Degree],"&gt;= "&amp;D40)-COUNTIF(Vertices[Degree],"&gt;="&amp;D41)</f>
        <v>0</v>
      </c>
      <c r="F40" s="39">
        <f>F28+($F$57-$F$2)/BinDivisor</f>
        <v>5.200000000000002</v>
      </c>
      <c r="G40" s="40">
        <f>COUNTIF(Vertices[In-Degree],"&gt;= "&amp;F40)-COUNTIF(Vertices[In-Degree],"&gt;="&amp;F41)</f>
        <v>0</v>
      </c>
      <c r="H40" s="39">
        <f>H28+($H$57-$H$2)/BinDivisor</f>
        <v>5.672727272727271</v>
      </c>
      <c r="I40" s="40">
        <f>COUNTIF(Vertices[Out-Degree],"&gt;= "&amp;H40)-COUNTIF(Vertices[Out-Degree],"&gt;="&amp;H41)</f>
        <v>0</v>
      </c>
      <c r="J40" s="39">
        <f>J28+($J$57-$J$2)/BinDivisor</f>
        <v>300.26060621818175</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0.06820650909090907</v>
      </c>
      <c r="O40" s="40">
        <f>COUNTIF(Vertices[Eigenvector Centrality],"&gt;= "&amp;N40)-COUNTIF(Vertices[Eigenvector Centrality],"&gt;="&amp;N41)</f>
        <v>0</v>
      </c>
      <c r="P40" s="39">
        <f>P28+($P$57-$P$2)/BinDivisor</f>
        <v>2.341922218181818</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s="36" t="s">
        <v>1014</v>
      </c>
      <c r="B41" s="36" t="s">
        <v>775</v>
      </c>
      <c r="D41" s="34">
        <f aca="true" t="shared" si="10" ref="D41:D56">D40+($D$57-$D$2)/BinDivisor</f>
        <v>0</v>
      </c>
      <c r="E41" s="3">
        <f>COUNTIF(Vertices[Degree],"&gt;= "&amp;D41)-COUNTIF(Vertices[Degree],"&gt;="&amp;D42)</f>
        <v>0</v>
      </c>
      <c r="F41" s="41">
        <f aca="true" t="shared" si="11" ref="F41:F56">F40+($F$57-$F$2)/BinDivisor</f>
        <v>5.400000000000002</v>
      </c>
      <c r="G41" s="42">
        <f>COUNTIF(Vertices[In-Degree],"&gt;= "&amp;F41)-COUNTIF(Vertices[In-Degree],"&gt;="&amp;F42)</f>
        <v>0</v>
      </c>
      <c r="H41" s="41">
        <f aca="true" t="shared" si="12" ref="H41:H56">H40+($H$57-$H$2)/BinDivisor</f>
        <v>5.890909090909089</v>
      </c>
      <c r="I41" s="42">
        <f>COUNTIF(Vertices[Out-Degree],"&gt;= "&amp;H41)-COUNTIF(Vertices[Out-Degree],"&gt;="&amp;H42)</f>
        <v>3</v>
      </c>
      <c r="J41" s="41">
        <f aca="true" t="shared" si="13" ref="J41:J56">J40+($J$57-$J$2)/BinDivisor</f>
        <v>311.8090910727272</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0.07082983636363634</v>
      </c>
      <c r="O41" s="42">
        <f>COUNTIF(Vertices[Eigenvector Centrality],"&gt;= "&amp;N41)-COUNTIF(Vertices[Eigenvector Centrality],"&gt;="&amp;N42)</f>
        <v>0</v>
      </c>
      <c r="P41" s="41">
        <f aca="true" t="shared" si="16" ref="P41:P56">P40+($P$57-$P$2)/BinDivisor</f>
        <v>2.4183820727272725</v>
      </c>
      <c r="Q41" s="42">
        <f>COUNTIF(Vertices[PageRank],"&gt;= "&amp;P41)-COUNTIF(Vertices[PageRank],"&gt;="&amp;P42)</f>
        <v>0</v>
      </c>
      <c r="R41" s="41">
        <f aca="true" t="shared" si="17" ref="R41:R56">R40+($R$57-$R$2)/BinDivisor</f>
        <v>0.490909090909091</v>
      </c>
      <c r="S41" s="46">
        <f>COUNTIF(Vertices[Clustering Coefficient],"&gt;= "&amp;R41)-COUNTIF(Vertices[Clustering Coefficient],"&gt;="&amp;R42)</f>
        <v>5</v>
      </c>
      <c r="T41" s="41" t="e">
        <f aca="true" t="shared" si="18" ref="T41:T56">T40+($T$57-$T$2)/BinDivisor</f>
        <v>#REF!</v>
      </c>
      <c r="U41" s="42" t="e">
        <f ca="1" t="shared" si="0"/>
        <v>#REF!</v>
      </c>
    </row>
    <row r="42" spans="1:21" ht="15">
      <c r="A42" s="36" t="s">
        <v>1015</v>
      </c>
      <c r="B42" s="36" t="s">
        <v>775</v>
      </c>
      <c r="D42" s="34">
        <f t="shared" si="10"/>
        <v>0</v>
      </c>
      <c r="E42" s="3">
        <f>COUNTIF(Vertices[Degree],"&gt;= "&amp;D42)-COUNTIF(Vertices[Degree],"&gt;="&amp;D43)</f>
        <v>0</v>
      </c>
      <c r="F42" s="39">
        <f t="shared" si="11"/>
        <v>5.600000000000002</v>
      </c>
      <c r="G42" s="40">
        <f>COUNTIF(Vertices[In-Degree],"&gt;= "&amp;F42)-COUNTIF(Vertices[In-Degree],"&gt;="&amp;F43)</f>
        <v>0</v>
      </c>
      <c r="H42" s="39">
        <f t="shared" si="12"/>
        <v>6.109090909090907</v>
      </c>
      <c r="I42" s="40">
        <f>COUNTIF(Vertices[Out-Degree],"&gt;= "&amp;H42)-COUNTIF(Vertices[Out-Degree],"&gt;="&amp;H43)</f>
        <v>0</v>
      </c>
      <c r="J42" s="39">
        <f t="shared" si="13"/>
        <v>323.35757592727265</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0.0734531636363636</v>
      </c>
      <c r="O42" s="40">
        <f>COUNTIF(Vertices[Eigenvector Centrality],"&gt;= "&amp;N42)-COUNTIF(Vertices[Eigenvector Centrality],"&gt;="&amp;N43)</f>
        <v>2</v>
      </c>
      <c r="P42" s="39">
        <f t="shared" si="16"/>
        <v>2.494841927272727</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6" t="s">
        <v>1016</v>
      </c>
      <c r="B43" s="36" t="s">
        <v>775</v>
      </c>
      <c r="D43" s="34">
        <f t="shared" si="10"/>
        <v>0</v>
      </c>
      <c r="E43" s="3">
        <f>COUNTIF(Vertices[Degree],"&gt;= "&amp;D43)-COUNTIF(Vertices[Degree],"&gt;="&amp;D44)</f>
        <v>0</v>
      </c>
      <c r="F43" s="41">
        <f t="shared" si="11"/>
        <v>5.8000000000000025</v>
      </c>
      <c r="G43" s="42">
        <f>COUNTIF(Vertices[In-Degree],"&gt;= "&amp;F43)-COUNTIF(Vertices[In-Degree],"&gt;="&amp;F44)</f>
        <v>0</v>
      </c>
      <c r="H43" s="41">
        <f t="shared" si="12"/>
        <v>6.3272727272727245</v>
      </c>
      <c r="I43" s="42">
        <f>COUNTIF(Vertices[Out-Degree],"&gt;= "&amp;H43)-COUNTIF(Vertices[Out-Degree],"&gt;="&amp;H44)</f>
        <v>0</v>
      </c>
      <c r="J43" s="41">
        <f t="shared" si="13"/>
        <v>334.9060607818181</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0.07607649090909087</v>
      </c>
      <c r="O43" s="42">
        <f>COUNTIF(Vertices[Eigenvector Centrality],"&gt;= "&amp;N43)-COUNTIF(Vertices[Eigenvector Centrality],"&gt;="&amp;N44)</f>
        <v>0</v>
      </c>
      <c r="P43" s="41">
        <f t="shared" si="16"/>
        <v>2.571301781818182</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6" t="s">
        <v>1017</v>
      </c>
      <c r="B44" s="36"/>
      <c r="D44" s="34">
        <f t="shared" si="10"/>
        <v>0</v>
      </c>
      <c r="E44" s="3">
        <f>COUNTIF(Vertices[Degree],"&gt;= "&amp;D44)-COUNTIF(Vertices[Degree],"&gt;="&amp;D45)</f>
        <v>0</v>
      </c>
      <c r="F44" s="39">
        <f t="shared" si="11"/>
        <v>6.000000000000003</v>
      </c>
      <c r="G44" s="40">
        <f>COUNTIF(Vertices[In-Degree],"&gt;= "&amp;F44)-COUNTIF(Vertices[In-Degree],"&gt;="&amp;F45)</f>
        <v>0</v>
      </c>
      <c r="H44" s="39">
        <f t="shared" si="12"/>
        <v>6.545454545454542</v>
      </c>
      <c r="I44" s="40">
        <f>COUNTIF(Vertices[Out-Degree],"&gt;= "&amp;H44)-COUNTIF(Vertices[Out-Degree],"&gt;="&amp;H45)</f>
        <v>0</v>
      </c>
      <c r="J44" s="39">
        <f t="shared" si="13"/>
        <v>346.45454563636355</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0.07869981818181813</v>
      </c>
      <c r="O44" s="40">
        <f>COUNTIF(Vertices[Eigenvector Centrality],"&gt;= "&amp;N44)-COUNTIF(Vertices[Eigenvector Centrality],"&gt;="&amp;N45)</f>
        <v>0</v>
      </c>
      <c r="P44" s="39">
        <f t="shared" si="16"/>
        <v>2.6477616363636365</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6.200000000000003</v>
      </c>
      <c r="G45" s="42">
        <f>COUNTIF(Vertices[In-Degree],"&gt;= "&amp;F45)-COUNTIF(Vertices[In-Degree],"&gt;="&amp;F46)</f>
        <v>0</v>
      </c>
      <c r="H45" s="41">
        <f t="shared" si="12"/>
        <v>6.76363636363636</v>
      </c>
      <c r="I45" s="42">
        <f>COUNTIF(Vertices[Out-Degree],"&gt;= "&amp;H45)-COUNTIF(Vertices[Out-Degree],"&gt;="&amp;H46)</f>
        <v>0</v>
      </c>
      <c r="J45" s="41">
        <f t="shared" si="13"/>
        <v>358.003030490909</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0.0813231454545454</v>
      </c>
      <c r="O45" s="42">
        <f>COUNTIF(Vertices[Eigenvector Centrality],"&gt;= "&amp;N45)-COUNTIF(Vertices[Eigenvector Centrality],"&gt;="&amp;N46)</f>
        <v>1</v>
      </c>
      <c r="P45" s="41">
        <f t="shared" si="16"/>
        <v>2.724221490909091</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1:21" ht="15">
      <c r="A46" s="36" t="s">
        <v>1018</v>
      </c>
      <c r="B46" s="36" t="s">
        <v>32</v>
      </c>
      <c r="D46" s="34">
        <f t="shared" si="10"/>
        <v>0</v>
      </c>
      <c r="E46" s="3">
        <f>COUNTIF(Vertices[Degree],"&gt;= "&amp;D46)-COUNTIF(Vertices[Degree],"&gt;="&amp;D47)</f>
        <v>0</v>
      </c>
      <c r="F46" s="39">
        <f t="shared" si="11"/>
        <v>6.400000000000003</v>
      </c>
      <c r="G46" s="40">
        <f>COUNTIF(Vertices[In-Degree],"&gt;= "&amp;F46)-COUNTIF(Vertices[In-Degree],"&gt;="&amp;F47)</f>
        <v>0</v>
      </c>
      <c r="H46" s="39">
        <f t="shared" si="12"/>
        <v>6.981818181818178</v>
      </c>
      <c r="I46" s="40">
        <f>COUNTIF(Vertices[Out-Degree],"&gt;= "&amp;H46)-COUNTIF(Vertices[Out-Degree],"&gt;="&amp;H47)</f>
        <v>1</v>
      </c>
      <c r="J46" s="39">
        <f t="shared" si="13"/>
        <v>369.55151534545445</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0.08394647272727267</v>
      </c>
      <c r="O46" s="40">
        <f>COUNTIF(Vertices[Eigenvector Centrality],"&gt;= "&amp;N46)-COUNTIF(Vertices[Eigenvector Centrality],"&gt;="&amp;N47)</f>
        <v>0</v>
      </c>
      <c r="P46" s="39">
        <f t="shared" si="16"/>
        <v>2.800681345454546</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1:21" ht="15">
      <c r="A47" s="36" t="s">
        <v>1019</v>
      </c>
      <c r="B47" s="36"/>
      <c r="D47" s="34">
        <f t="shared" si="10"/>
        <v>0</v>
      </c>
      <c r="E47" s="3">
        <f>COUNTIF(Vertices[Degree],"&gt;= "&amp;D47)-COUNTIF(Vertices[Degree],"&gt;="&amp;D48)</f>
        <v>0</v>
      </c>
      <c r="F47" s="41">
        <f t="shared" si="11"/>
        <v>6.600000000000003</v>
      </c>
      <c r="G47" s="42">
        <f>COUNTIF(Vertices[In-Degree],"&gt;= "&amp;F47)-COUNTIF(Vertices[In-Degree],"&gt;="&amp;F48)</f>
        <v>0</v>
      </c>
      <c r="H47" s="41">
        <f t="shared" si="12"/>
        <v>7.199999999999996</v>
      </c>
      <c r="I47" s="42">
        <f>COUNTIF(Vertices[Out-Degree],"&gt;= "&amp;H47)-COUNTIF(Vertices[Out-Degree],"&gt;="&amp;H48)</f>
        <v>0</v>
      </c>
      <c r="J47" s="41">
        <f t="shared" si="13"/>
        <v>381.1000001999999</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0.08656979999999993</v>
      </c>
      <c r="O47" s="42">
        <f>COUNTIF(Vertices[Eigenvector Centrality],"&gt;= "&amp;N47)-COUNTIF(Vertices[Eigenvector Centrality],"&gt;="&amp;N48)</f>
        <v>0</v>
      </c>
      <c r="P47" s="41">
        <f t="shared" si="16"/>
        <v>2.8771412000000005</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1:21" ht="15">
      <c r="A48" s="36" t="s">
        <v>1020</v>
      </c>
      <c r="B48" s="36"/>
      <c r="D48" s="34">
        <f t="shared" si="10"/>
        <v>0</v>
      </c>
      <c r="E48" s="3">
        <f>COUNTIF(Vertices[Degree],"&gt;= "&amp;D48)-COUNTIF(Vertices[Degree],"&gt;="&amp;D49)</f>
        <v>0</v>
      </c>
      <c r="F48" s="39">
        <f t="shared" si="11"/>
        <v>6.800000000000003</v>
      </c>
      <c r="G48" s="40">
        <f>COUNTIF(Vertices[In-Degree],"&gt;= "&amp;F48)-COUNTIF(Vertices[In-Degree],"&gt;="&amp;F49)</f>
        <v>0</v>
      </c>
      <c r="H48" s="39">
        <f t="shared" si="12"/>
        <v>7.4181818181818135</v>
      </c>
      <c r="I48" s="40">
        <f>COUNTIF(Vertices[Out-Degree],"&gt;= "&amp;H48)-COUNTIF(Vertices[Out-Degree],"&gt;="&amp;H49)</f>
        <v>0</v>
      </c>
      <c r="J48" s="39">
        <f t="shared" si="13"/>
        <v>392.64848505454535</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0.0891931272727272</v>
      </c>
      <c r="O48" s="40">
        <f>COUNTIF(Vertices[Eigenvector Centrality],"&gt;= "&amp;N48)-COUNTIF(Vertices[Eigenvector Centrality],"&gt;="&amp;N49)</f>
        <v>0</v>
      </c>
      <c r="P48" s="39">
        <f t="shared" si="16"/>
        <v>2.953601054545455</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1:21" ht="15">
      <c r="A49" t="s">
        <v>163</v>
      </c>
      <c r="B49" t="s">
        <v>17</v>
      </c>
      <c r="D49" s="34">
        <f t="shared" si="10"/>
        <v>0</v>
      </c>
      <c r="E49" s="3">
        <f>COUNTIF(Vertices[Degree],"&gt;= "&amp;D49)-COUNTIF(Vertices[Degree],"&gt;="&amp;D50)</f>
        <v>0</v>
      </c>
      <c r="F49" s="41">
        <f t="shared" si="11"/>
        <v>7.0000000000000036</v>
      </c>
      <c r="G49" s="42">
        <f>COUNTIF(Vertices[In-Degree],"&gt;= "&amp;F49)-COUNTIF(Vertices[In-Degree],"&gt;="&amp;F50)</f>
        <v>1</v>
      </c>
      <c r="H49" s="41">
        <f t="shared" si="12"/>
        <v>7.636363636363631</v>
      </c>
      <c r="I49" s="42">
        <f>COUNTIF(Vertices[Out-Degree],"&gt;= "&amp;H49)-COUNTIF(Vertices[Out-Degree],"&gt;="&amp;H50)</f>
        <v>0</v>
      </c>
      <c r="J49" s="41">
        <f t="shared" si="13"/>
        <v>404.1969699090908</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0.09181645454545447</v>
      </c>
      <c r="O49" s="42">
        <f>COUNTIF(Vertices[Eigenvector Centrality],"&gt;= "&amp;N49)-COUNTIF(Vertices[Eigenvector Centrality],"&gt;="&amp;N50)</f>
        <v>0</v>
      </c>
      <c r="P49" s="41">
        <f t="shared" si="16"/>
        <v>3.03006090909091</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1:21" ht="15">
      <c r="A50" s="35"/>
      <c r="B50" s="35"/>
      <c r="D50" s="34">
        <f t="shared" si="10"/>
        <v>0</v>
      </c>
      <c r="E50" s="3">
        <f>COUNTIF(Vertices[Degree],"&gt;= "&amp;D50)-COUNTIF(Vertices[Degree],"&gt;="&amp;D51)</f>
        <v>0</v>
      </c>
      <c r="F50" s="39">
        <f t="shared" si="11"/>
        <v>7.200000000000004</v>
      </c>
      <c r="G50" s="40">
        <f>COUNTIF(Vertices[In-Degree],"&gt;= "&amp;F50)-COUNTIF(Vertices[In-Degree],"&gt;="&amp;F51)</f>
        <v>0</v>
      </c>
      <c r="H50" s="39">
        <f t="shared" si="12"/>
        <v>7.854545454545449</v>
      </c>
      <c r="I50" s="40">
        <f>COUNTIF(Vertices[Out-Degree],"&gt;= "&amp;H50)-COUNTIF(Vertices[Out-Degree],"&gt;="&amp;H51)</f>
        <v>0</v>
      </c>
      <c r="J50" s="39">
        <f t="shared" si="13"/>
        <v>415.74545476363625</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0.09443978181818173</v>
      </c>
      <c r="O50" s="40">
        <f>COUNTIF(Vertices[Eigenvector Centrality],"&gt;= "&amp;N50)-COUNTIF(Vertices[Eigenvector Centrality],"&gt;="&amp;N51)</f>
        <v>0</v>
      </c>
      <c r="P50" s="39">
        <f t="shared" si="16"/>
        <v>3.1065207636363645</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7.400000000000004</v>
      </c>
      <c r="G51" s="42">
        <f>COUNTIF(Vertices[In-Degree],"&gt;= "&amp;F51)-COUNTIF(Vertices[In-Degree],"&gt;="&amp;F52)</f>
        <v>0</v>
      </c>
      <c r="H51" s="41">
        <f t="shared" si="12"/>
        <v>8.072727272727267</v>
      </c>
      <c r="I51" s="42">
        <f>COUNTIF(Vertices[Out-Degree],"&gt;= "&amp;H51)-COUNTIF(Vertices[Out-Degree],"&gt;="&amp;H52)</f>
        <v>0</v>
      </c>
      <c r="J51" s="41">
        <f t="shared" si="13"/>
        <v>427.2939396181817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0.097063109090909</v>
      </c>
      <c r="O51" s="42">
        <f>COUNTIF(Vertices[Eigenvector Centrality],"&gt;= "&amp;N51)-COUNTIF(Vertices[Eigenvector Centrality],"&gt;="&amp;N52)</f>
        <v>0</v>
      </c>
      <c r="P51" s="41">
        <f t="shared" si="16"/>
        <v>3.182980618181819</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7.600000000000004</v>
      </c>
      <c r="G52" s="40">
        <f>COUNTIF(Vertices[In-Degree],"&gt;= "&amp;F52)-COUNTIF(Vertices[In-Degree],"&gt;="&amp;F53)</f>
        <v>0</v>
      </c>
      <c r="H52" s="39">
        <f t="shared" si="12"/>
        <v>8.290909090909086</v>
      </c>
      <c r="I52" s="40">
        <f>COUNTIF(Vertices[Out-Degree],"&gt;= "&amp;H52)-COUNTIF(Vertices[Out-Degree],"&gt;="&amp;H53)</f>
        <v>0</v>
      </c>
      <c r="J52" s="39">
        <f t="shared" si="13"/>
        <v>438.84242447272715</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0.09968643636363626</v>
      </c>
      <c r="O52" s="40">
        <f>COUNTIF(Vertices[Eigenvector Centrality],"&gt;= "&amp;N52)-COUNTIF(Vertices[Eigenvector Centrality],"&gt;="&amp;N53)</f>
        <v>0</v>
      </c>
      <c r="P52" s="39">
        <f t="shared" si="16"/>
        <v>3.259440472727274</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7.800000000000004</v>
      </c>
      <c r="G53" s="42">
        <f>COUNTIF(Vertices[In-Degree],"&gt;= "&amp;F53)-COUNTIF(Vertices[In-Degree],"&gt;="&amp;F54)</f>
        <v>0</v>
      </c>
      <c r="H53" s="41">
        <f t="shared" si="12"/>
        <v>8.509090909090904</v>
      </c>
      <c r="I53" s="42">
        <f>COUNTIF(Vertices[Out-Degree],"&gt;= "&amp;H53)-COUNTIF(Vertices[Out-Degree],"&gt;="&amp;H54)</f>
        <v>0</v>
      </c>
      <c r="J53" s="41">
        <f t="shared" si="13"/>
        <v>450.3909093272726</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0.10230976363636353</v>
      </c>
      <c r="O53" s="42">
        <f>COUNTIF(Vertices[Eigenvector Centrality],"&gt;= "&amp;N53)-COUNTIF(Vertices[Eigenvector Centrality],"&gt;="&amp;N54)</f>
        <v>0</v>
      </c>
      <c r="P53" s="41">
        <f t="shared" si="16"/>
        <v>3.3359003272727286</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8.000000000000004</v>
      </c>
      <c r="G54" s="40">
        <f>COUNTIF(Vertices[In-Degree],"&gt;= "&amp;F54)-COUNTIF(Vertices[In-Degree],"&gt;="&amp;F55)</f>
        <v>0</v>
      </c>
      <c r="H54" s="39">
        <f t="shared" si="12"/>
        <v>8.727272727272723</v>
      </c>
      <c r="I54" s="40">
        <f>COUNTIF(Vertices[Out-Degree],"&gt;= "&amp;H54)-COUNTIF(Vertices[Out-Degree],"&gt;="&amp;H55)</f>
        <v>0</v>
      </c>
      <c r="J54" s="39">
        <f t="shared" si="13"/>
        <v>461.93939418181805</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0.1049330909090908</v>
      </c>
      <c r="O54" s="40">
        <f>COUNTIF(Vertices[Eigenvector Centrality],"&gt;= "&amp;N54)-COUNTIF(Vertices[Eigenvector Centrality],"&gt;="&amp;N55)</f>
        <v>0</v>
      </c>
      <c r="P54" s="39">
        <f t="shared" si="16"/>
        <v>3.4123601818181832</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8.200000000000003</v>
      </c>
      <c r="G55" s="42">
        <f>COUNTIF(Vertices[In-Degree],"&gt;= "&amp;F55)-COUNTIF(Vertices[In-Degree],"&gt;="&amp;F56)</f>
        <v>0</v>
      </c>
      <c r="H55" s="41">
        <f t="shared" si="12"/>
        <v>8.945454545454542</v>
      </c>
      <c r="I55" s="42">
        <f>COUNTIF(Vertices[Out-Degree],"&gt;= "&amp;H55)-COUNTIF(Vertices[Out-Degree],"&gt;="&amp;H56)</f>
        <v>0</v>
      </c>
      <c r="J55" s="41">
        <f t="shared" si="13"/>
        <v>473.4878790363635</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0.10755641818181806</v>
      </c>
      <c r="O55" s="42">
        <f>COUNTIF(Vertices[Eigenvector Centrality],"&gt;= "&amp;N55)-COUNTIF(Vertices[Eigenvector Centrality],"&gt;="&amp;N56)</f>
        <v>0</v>
      </c>
      <c r="P55" s="41">
        <f t="shared" si="16"/>
        <v>3.488820036363638</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8.400000000000002</v>
      </c>
      <c r="G56" s="40">
        <f>COUNTIF(Vertices[In-Degree],"&gt;= "&amp;F56)-COUNTIF(Vertices[In-Degree],"&gt;="&amp;F57)</f>
        <v>0</v>
      </c>
      <c r="H56" s="39">
        <f t="shared" si="12"/>
        <v>9.16363636363636</v>
      </c>
      <c r="I56" s="40">
        <f>COUNTIF(Vertices[Out-Degree],"&gt;= "&amp;H56)-COUNTIF(Vertices[Out-Degree],"&gt;="&amp;H57)</f>
        <v>0</v>
      </c>
      <c r="J56" s="39">
        <f t="shared" si="13"/>
        <v>485.03636389090894</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0.11017974545454533</v>
      </c>
      <c r="O56" s="40">
        <f>COUNTIF(Vertices[Eigenvector Centrality],"&gt;= "&amp;N56)-COUNTIF(Vertices[Eigenvector Centrality],"&gt;="&amp;N57)</f>
        <v>0</v>
      </c>
      <c r="P56" s="39">
        <f t="shared" si="16"/>
        <v>3.5652798909090926</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11</v>
      </c>
      <c r="G57" s="44">
        <f>COUNTIF(Vertices[In-Degree],"&gt;= "&amp;F57)-COUNTIF(Vertices[In-Degree],"&gt;="&amp;F58)</f>
        <v>1</v>
      </c>
      <c r="H57" s="43">
        <f>MAX(Vertices[Out-Degree])</f>
        <v>12</v>
      </c>
      <c r="I57" s="44">
        <f>COUNTIF(Vertices[Out-Degree],"&gt;= "&amp;H57)-COUNTIF(Vertices[Out-Degree],"&gt;="&amp;H58)</f>
        <v>1</v>
      </c>
      <c r="J57" s="43">
        <f>MAX(Vertices[Betweenness Centrality])</f>
        <v>635.166667</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0.144283</v>
      </c>
      <c r="O57" s="44">
        <f>COUNTIF(Vertices[Eigenvector Centrality],"&gt;= "&amp;N57)-COUNTIF(Vertices[Eigenvector Centrality],"&gt;="&amp;N58)</f>
        <v>1</v>
      </c>
      <c r="P57" s="43">
        <f>MAX(Vertices[PageRank])</f>
        <v>4.559258</v>
      </c>
      <c r="Q57" s="44">
        <f>COUNTIF(Vertices[PageRank],"&gt;= "&amp;P57)-COUNTIF(Vertices[PageRank],"&gt;="&amp;P58)</f>
        <v>1</v>
      </c>
      <c r="R57" s="43">
        <f>MAX(Vertices[Clustering Coefficient])</f>
        <v>1</v>
      </c>
      <c r="S57" s="47">
        <f>COUNTIF(Vertices[Clustering Coefficient],"&gt;= "&amp;R57)-COUNTIF(Vertices[Clustering Coefficient],"&gt;="&amp;R58)</f>
        <v>6</v>
      </c>
      <c r="T57" s="43" t="e">
        <f ca="1">MAX(INDIRECT(DynamicFilterSourceColumnRange))</f>
        <v>#REF!</v>
      </c>
      <c r="U57" s="44" t="e">
        <f ca="1" t="shared" si="0"/>
        <v>#REF!</v>
      </c>
    </row>
    <row r="63" spans="1:2" ht="15">
      <c r="A63" s="35" t="s">
        <v>81</v>
      </c>
      <c r="B63" s="48" t="str">
        <f>IF(COUNT(Vertices[Degree])&gt;0,D2,NoMetricMessage)</f>
        <v>Not Available</v>
      </c>
    </row>
    <row r="64" spans="1:2" ht="15">
      <c r="A64" s="35" t="s">
        <v>82</v>
      </c>
      <c r="B64" s="48" t="str">
        <f>IF(COUNT(Vertices[Degree])&gt;0,D57,NoMetricMessage)</f>
        <v>Not Available</v>
      </c>
    </row>
    <row r="65" spans="1:2" ht="15">
      <c r="A65" s="35" t="s">
        <v>83</v>
      </c>
      <c r="B65" s="49" t="str">
        <f>_xlfn.IFERROR(AVERAGE(Vertices[Degree]),NoMetricMessage)</f>
        <v>Not Available</v>
      </c>
    </row>
    <row r="66" spans="1:2" ht="15">
      <c r="A66" s="35" t="s">
        <v>84</v>
      </c>
      <c r="B66" s="49" t="str">
        <f>_xlfn.IFERROR(MEDIAN(Vertices[Degree]),NoMetricMessage)</f>
        <v>Not Available</v>
      </c>
    </row>
    <row r="77" spans="1:2" ht="15">
      <c r="A77" s="35" t="s">
        <v>88</v>
      </c>
      <c r="B77" s="48">
        <f>IF(COUNT(Vertices[In-Degree])&gt;0,F2,NoMetricMessage)</f>
        <v>0</v>
      </c>
    </row>
    <row r="78" spans="1:2" ht="15">
      <c r="A78" s="35" t="s">
        <v>89</v>
      </c>
      <c r="B78" s="48">
        <f>IF(COUNT(Vertices[In-Degree])&gt;0,F57,NoMetricMessage)</f>
        <v>11</v>
      </c>
    </row>
    <row r="79" spans="1:2" ht="15">
      <c r="A79" s="35" t="s">
        <v>90</v>
      </c>
      <c r="B79" s="49">
        <f>_xlfn.IFERROR(AVERAGE(Vertices[In-Degree]),NoMetricMessage)</f>
        <v>2.0285714285714285</v>
      </c>
    </row>
    <row r="80" spans="1:2" ht="15">
      <c r="A80" s="35" t="s">
        <v>91</v>
      </c>
      <c r="B80" s="49">
        <f>_xlfn.IFERROR(MEDIAN(Vertices[In-Degree]),NoMetricMessage)</f>
        <v>1</v>
      </c>
    </row>
    <row r="91" spans="1:2" ht="15">
      <c r="A91" s="35" t="s">
        <v>94</v>
      </c>
      <c r="B91" s="48">
        <f>IF(COUNT(Vertices[Out-Degree])&gt;0,H2,NoMetricMessage)</f>
        <v>0</v>
      </c>
    </row>
    <row r="92" spans="1:2" ht="15">
      <c r="A92" s="35" t="s">
        <v>95</v>
      </c>
      <c r="B92" s="48">
        <f>IF(COUNT(Vertices[Out-Degree])&gt;0,H57,NoMetricMessage)</f>
        <v>12</v>
      </c>
    </row>
    <row r="93" spans="1:2" ht="15">
      <c r="A93" s="35" t="s">
        <v>96</v>
      </c>
      <c r="B93" s="49">
        <f>_xlfn.IFERROR(AVERAGE(Vertices[Out-Degree]),NoMetricMessage)</f>
        <v>2.0285714285714285</v>
      </c>
    </row>
    <row r="94" spans="1:2" ht="15">
      <c r="A94" s="35" t="s">
        <v>97</v>
      </c>
      <c r="B94" s="49">
        <f>_xlfn.IFERROR(MEDIAN(Vertices[Out-Degree]),NoMetricMessage)</f>
        <v>1</v>
      </c>
    </row>
    <row r="105" spans="1:2" ht="15">
      <c r="A105" s="35" t="s">
        <v>100</v>
      </c>
      <c r="B105" s="49">
        <f>IF(COUNT(Vertices[Betweenness Centrality])&gt;0,J2,NoMetricMessage)</f>
        <v>0</v>
      </c>
    </row>
    <row r="106" spans="1:2" ht="15">
      <c r="A106" s="35" t="s">
        <v>101</v>
      </c>
      <c r="B106" s="49">
        <f>IF(COUNT(Vertices[Betweenness Centrality])&gt;0,J57,NoMetricMessage)</f>
        <v>635.166667</v>
      </c>
    </row>
    <row r="107" spans="1:2" ht="15">
      <c r="A107" s="35" t="s">
        <v>102</v>
      </c>
      <c r="B107" s="49">
        <f>_xlfn.IFERROR(AVERAGE(Vertices[Betweenness Centrality]),NoMetricMessage)</f>
        <v>43.885714285714286</v>
      </c>
    </row>
    <row r="108" spans="1:2" ht="15">
      <c r="A108" s="35" t="s">
        <v>103</v>
      </c>
      <c r="B108" s="49">
        <f>_xlfn.IFERROR(MEDIAN(Vertices[Betweenness Centrality]),NoMetricMessage)</f>
        <v>0</v>
      </c>
    </row>
    <row r="119" spans="1:2" ht="15">
      <c r="A119" s="35" t="s">
        <v>106</v>
      </c>
      <c r="B119" s="49">
        <f>IF(COUNT(Vertices[Closeness Centrality])&gt;0,L2,NoMetricMessage)</f>
        <v>0</v>
      </c>
    </row>
    <row r="120" spans="1:2" ht="15">
      <c r="A120" s="35" t="s">
        <v>107</v>
      </c>
      <c r="B120" s="49">
        <f>IF(COUNT(Vertices[Closeness Centrality])&gt;0,L57,NoMetricMessage)</f>
        <v>1</v>
      </c>
    </row>
    <row r="121" spans="1:2" ht="15">
      <c r="A121" s="35" t="s">
        <v>108</v>
      </c>
      <c r="B121" s="49">
        <f>_xlfn.IFERROR(AVERAGE(Vertices[Closeness Centrality]),NoMetricMessage)</f>
        <v>0.1254718571428571</v>
      </c>
    </row>
    <row r="122" spans="1:2" ht="15">
      <c r="A122" s="35" t="s">
        <v>109</v>
      </c>
      <c r="B122" s="49">
        <f>_xlfn.IFERROR(MEDIAN(Vertices[Closeness Centrality]),NoMetricMessage)</f>
        <v>0.013699</v>
      </c>
    </row>
    <row r="133" spans="1:2" ht="15">
      <c r="A133" s="35" t="s">
        <v>112</v>
      </c>
      <c r="B133" s="49">
        <f>IF(COUNT(Vertices[Eigenvector Centrality])&gt;0,N2,NoMetricMessage)</f>
        <v>0</v>
      </c>
    </row>
    <row r="134" spans="1:2" ht="15">
      <c r="A134" s="35" t="s">
        <v>113</v>
      </c>
      <c r="B134" s="49">
        <f>IF(COUNT(Vertices[Eigenvector Centrality])&gt;0,N57,NoMetricMessage)</f>
        <v>0.144283</v>
      </c>
    </row>
    <row r="135" spans="1:2" ht="15">
      <c r="A135" s="35" t="s">
        <v>114</v>
      </c>
      <c r="B135" s="49">
        <f>_xlfn.IFERROR(AVERAGE(Vertices[Eigenvector Centrality]),NoMetricMessage)</f>
        <v>0.02857137142857143</v>
      </c>
    </row>
    <row r="136" spans="1:2" ht="15">
      <c r="A136" s="35" t="s">
        <v>115</v>
      </c>
      <c r="B136" s="49">
        <f>_xlfn.IFERROR(MEDIAN(Vertices[Eigenvector Centrality]),NoMetricMessage)</f>
        <v>0.022512</v>
      </c>
    </row>
    <row r="147" spans="1:2" ht="15">
      <c r="A147" s="35" t="s">
        <v>140</v>
      </c>
      <c r="B147" s="49">
        <f>IF(COUNT(Vertices[PageRank])&gt;0,P2,NoMetricMessage)</f>
        <v>0.353966</v>
      </c>
    </row>
    <row r="148" spans="1:2" ht="15">
      <c r="A148" s="35" t="s">
        <v>141</v>
      </c>
      <c r="B148" s="49">
        <f>IF(COUNT(Vertices[PageRank])&gt;0,P57,NoMetricMessage)</f>
        <v>4.559258</v>
      </c>
    </row>
    <row r="149" spans="1:2" ht="15">
      <c r="A149" s="35" t="s">
        <v>142</v>
      </c>
      <c r="B149" s="49">
        <f>_xlfn.IFERROR(AVERAGE(Vertices[PageRank]),NoMetricMessage)</f>
        <v>0.9999845714285712</v>
      </c>
    </row>
    <row r="150" spans="1:2" ht="15">
      <c r="A150" s="35" t="s">
        <v>143</v>
      </c>
      <c r="B150" s="49">
        <f>_xlfn.IFERROR(MEDIAN(Vertices[PageRank]),NoMetricMessage)</f>
        <v>0.904467</v>
      </c>
    </row>
    <row r="161" spans="1:2" ht="15">
      <c r="A161" s="35" t="s">
        <v>118</v>
      </c>
      <c r="B161" s="49">
        <f>IF(COUNT(Vertices[Clustering Coefficient])&gt;0,R2,NoMetricMessage)</f>
        <v>0</v>
      </c>
    </row>
    <row r="162" spans="1:2" ht="15">
      <c r="A162" s="35" t="s">
        <v>119</v>
      </c>
      <c r="B162" s="49">
        <f>IF(COUNT(Vertices[Clustering Coefficient])&gt;0,R57,NoMetricMessage)</f>
        <v>1</v>
      </c>
    </row>
    <row r="163" spans="1:2" ht="15">
      <c r="A163" s="35" t="s">
        <v>120</v>
      </c>
      <c r="B163" s="49">
        <f>_xlfn.IFERROR(AVERAGE(Vertices[Clustering Coefficient]),NoMetricMessage)</f>
        <v>0.31484327064158996</v>
      </c>
    </row>
    <row r="164" spans="1:2" ht="15">
      <c r="A164" s="35" t="s">
        <v>121</v>
      </c>
      <c r="B164" s="49">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1307</v>
      </c>
    </row>
    <row r="21" spans="4:11" ht="409.5">
      <c r="D21">
        <v>9</v>
      </c>
      <c r="H21">
        <v>9</v>
      </c>
      <c r="J21" t="s">
        <v>188</v>
      </c>
      <c r="K21" s="13" t="s">
        <v>1308</v>
      </c>
    </row>
    <row r="22" spans="4:11" ht="409.5">
      <c r="D22">
        <v>10</v>
      </c>
      <c r="J22" t="s">
        <v>189</v>
      </c>
      <c r="K22" s="81" t="s">
        <v>1309</v>
      </c>
    </row>
    <row r="23" spans="4:11" ht="15">
      <c r="D23">
        <v>11</v>
      </c>
      <c r="J23" t="s">
        <v>190</v>
      </c>
      <c r="K23">
        <v>18</v>
      </c>
    </row>
    <row r="24" spans="10:11" ht="15">
      <c r="J24" t="s">
        <v>207</v>
      </c>
      <c r="K24" t="s">
        <v>1299</v>
      </c>
    </row>
    <row r="25" spans="10:11" ht="409.5">
      <c r="J25" t="s">
        <v>208</v>
      </c>
      <c r="K25" s="13" t="s">
        <v>1300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E1578-708E-4680-B832-96FFDDE791C4}">
  <dimension ref="A1:G3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796</v>
      </c>
      <c r="B1" s="13" t="s">
        <v>975</v>
      </c>
      <c r="C1" s="13" t="s">
        <v>976</v>
      </c>
      <c r="D1" s="13" t="s">
        <v>144</v>
      </c>
      <c r="E1" s="13" t="s">
        <v>978</v>
      </c>
      <c r="F1" s="13" t="s">
        <v>979</v>
      </c>
      <c r="G1" s="13" t="s">
        <v>980</v>
      </c>
    </row>
    <row r="2" spans="1:7" ht="15">
      <c r="A2" s="86" t="s">
        <v>797</v>
      </c>
      <c r="B2" s="86">
        <v>38</v>
      </c>
      <c r="C2" s="130">
        <v>0.02945736434108527</v>
      </c>
      <c r="D2" s="86" t="s">
        <v>977</v>
      </c>
      <c r="E2" s="86"/>
      <c r="F2" s="86"/>
      <c r="G2" s="86"/>
    </row>
    <row r="3" spans="1:7" ht="15">
      <c r="A3" s="86" t="s">
        <v>798</v>
      </c>
      <c r="B3" s="86">
        <v>21</v>
      </c>
      <c r="C3" s="130">
        <v>0.01627906976744186</v>
      </c>
      <c r="D3" s="86" t="s">
        <v>977</v>
      </c>
      <c r="E3" s="86"/>
      <c r="F3" s="86"/>
      <c r="G3" s="86"/>
    </row>
    <row r="4" spans="1:7" ht="15">
      <c r="A4" s="86" t="s">
        <v>799</v>
      </c>
      <c r="B4" s="86">
        <v>0</v>
      </c>
      <c r="C4" s="130">
        <v>0</v>
      </c>
      <c r="D4" s="86" t="s">
        <v>977</v>
      </c>
      <c r="E4" s="86"/>
      <c r="F4" s="86"/>
      <c r="G4" s="86"/>
    </row>
    <row r="5" spans="1:7" ht="15">
      <c r="A5" s="86" t="s">
        <v>800</v>
      </c>
      <c r="B5" s="86">
        <v>1231</v>
      </c>
      <c r="C5" s="130">
        <v>0.9542635658914729</v>
      </c>
      <c r="D5" s="86" t="s">
        <v>977</v>
      </c>
      <c r="E5" s="86"/>
      <c r="F5" s="86"/>
      <c r="G5" s="86"/>
    </row>
    <row r="6" spans="1:7" ht="15">
      <c r="A6" s="86" t="s">
        <v>801</v>
      </c>
      <c r="B6" s="86">
        <v>1290</v>
      </c>
      <c r="C6" s="130">
        <v>1</v>
      </c>
      <c r="D6" s="86" t="s">
        <v>977</v>
      </c>
      <c r="E6" s="86"/>
      <c r="F6" s="86"/>
      <c r="G6" s="86"/>
    </row>
    <row r="7" spans="1:7" ht="15">
      <c r="A7" s="94" t="s">
        <v>802</v>
      </c>
      <c r="B7" s="94">
        <v>42</v>
      </c>
      <c r="C7" s="131">
        <v>0</v>
      </c>
      <c r="D7" s="94" t="s">
        <v>977</v>
      </c>
      <c r="E7" s="94" t="b">
        <v>0</v>
      </c>
      <c r="F7" s="94" t="b">
        <v>0</v>
      </c>
      <c r="G7" s="94" t="b">
        <v>0</v>
      </c>
    </row>
    <row r="8" spans="1:7" ht="15">
      <c r="A8" s="94" t="s">
        <v>283</v>
      </c>
      <c r="B8" s="94">
        <v>24</v>
      </c>
      <c r="C8" s="131">
        <v>0.013746590772235173</v>
      </c>
      <c r="D8" s="94" t="s">
        <v>977</v>
      </c>
      <c r="E8" s="94" t="b">
        <v>0</v>
      </c>
      <c r="F8" s="94" t="b">
        <v>0</v>
      </c>
      <c r="G8" s="94" t="b">
        <v>0</v>
      </c>
    </row>
    <row r="9" spans="1:7" ht="15">
      <c r="A9" s="94" t="s">
        <v>803</v>
      </c>
      <c r="B9" s="94">
        <v>18</v>
      </c>
      <c r="C9" s="131">
        <v>0.007951479154024851</v>
      </c>
      <c r="D9" s="94" t="s">
        <v>977</v>
      </c>
      <c r="E9" s="94" t="b">
        <v>0</v>
      </c>
      <c r="F9" s="94" t="b">
        <v>0</v>
      </c>
      <c r="G9" s="94" t="b">
        <v>0</v>
      </c>
    </row>
    <row r="10" spans="1:7" ht="15">
      <c r="A10" s="94" t="s">
        <v>804</v>
      </c>
      <c r="B10" s="94">
        <v>16</v>
      </c>
      <c r="C10" s="131">
        <v>0.008050502909809857</v>
      </c>
      <c r="D10" s="94" t="s">
        <v>977</v>
      </c>
      <c r="E10" s="94" t="b">
        <v>0</v>
      </c>
      <c r="F10" s="94" t="b">
        <v>0</v>
      </c>
      <c r="G10" s="94" t="b">
        <v>0</v>
      </c>
    </row>
    <row r="11" spans="1:7" ht="15">
      <c r="A11" s="94" t="s">
        <v>805</v>
      </c>
      <c r="B11" s="94">
        <v>14</v>
      </c>
      <c r="C11" s="131">
        <v>0.008018844617137184</v>
      </c>
      <c r="D11" s="94" t="s">
        <v>977</v>
      </c>
      <c r="E11" s="94" t="b">
        <v>0</v>
      </c>
      <c r="F11" s="94" t="b">
        <v>0</v>
      </c>
      <c r="G11" s="94" t="b">
        <v>0</v>
      </c>
    </row>
    <row r="12" spans="1:7" ht="15">
      <c r="A12" s="94" t="s">
        <v>806</v>
      </c>
      <c r="B12" s="94">
        <v>11</v>
      </c>
      <c r="C12" s="131">
        <v>0.01220536872350624</v>
      </c>
      <c r="D12" s="94" t="s">
        <v>977</v>
      </c>
      <c r="E12" s="94" t="b">
        <v>0</v>
      </c>
      <c r="F12" s="94" t="b">
        <v>1</v>
      </c>
      <c r="G12" s="94" t="b">
        <v>0</v>
      </c>
    </row>
    <row r="13" spans="1:7" ht="15">
      <c r="A13" s="94" t="s">
        <v>807</v>
      </c>
      <c r="B13" s="94">
        <v>9</v>
      </c>
      <c r="C13" s="131">
        <v>0.0072281645001526776</v>
      </c>
      <c r="D13" s="94" t="s">
        <v>977</v>
      </c>
      <c r="E13" s="94" t="b">
        <v>0</v>
      </c>
      <c r="F13" s="94" t="b">
        <v>0</v>
      </c>
      <c r="G13" s="94" t="b">
        <v>0</v>
      </c>
    </row>
    <row r="14" spans="1:7" ht="15">
      <c r="A14" s="94" t="s">
        <v>270</v>
      </c>
      <c r="B14" s="94">
        <v>9</v>
      </c>
      <c r="C14" s="131">
        <v>0.0072281645001526776</v>
      </c>
      <c r="D14" s="94" t="s">
        <v>977</v>
      </c>
      <c r="E14" s="94" t="b">
        <v>0</v>
      </c>
      <c r="F14" s="94" t="b">
        <v>0</v>
      </c>
      <c r="G14" s="94" t="b">
        <v>0</v>
      </c>
    </row>
    <row r="15" spans="1:7" ht="15">
      <c r="A15" s="94" t="s">
        <v>808</v>
      </c>
      <c r="B15" s="94">
        <v>8</v>
      </c>
      <c r="C15" s="131">
        <v>0.006916295831029598</v>
      </c>
      <c r="D15" s="94" t="s">
        <v>977</v>
      </c>
      <c r="E15" s="94" t="b">
        <v>0</v>
      </c>
      <c r="F15" s="94" t="b">
        <v>0</v>
      </c>
      <c r="G15" s="94" t="b">
        <v>0</v>
      </c>
    </row>
    <row r="16" spans="1:7" ht="15">
      <c r="A16" s="94" t="s">
        <v>809</v>
      </c>
      <c r="B16" s="94">
        <v>8</v>
      </c>
      <c r="C16" s="131">
        <v>0.006916295831029598</v>
      </c>
      <c r="D16" s="94" t="s">
        <v>977</v>
      </c>
      <c r="E16" s="94" t="b">
        <v>0</v>
      </c>
      <c r="F16" s="94" t="b">
        <v>0</v>
      </c>
      <c r="G16" s="94" t="b">
        <v>0</v>
      </c>
    </row>
    <row r="17" spans="1:7" ht="15">
      <c r="A17" s="94" t="s">
        <v>810</v>
      </c>
      <c r="B17" s="94">
        <v>8</v>
      </c>
      <c r="C17" s="131">
        <v>0.006916295831029598</v>
      </c>
      <c r="D17" s="94" t="s">
        <v>977</v>
      </c>
      <c r="E17" s="94" t="b">
        <v>0</v>
      </c>
      <c r="F17" s="94" t="b">
        <v>0</v>
      </c>
      <c r="G17" s="94" t="b">
        <v>0</v>
      </c>
    </row>
    <row r="18" spans="1:7" ht="15">
      <c r="A18" s="94" t="s">
        <v>811</v>
      </c>
      <c r="B18" s="94">
        <v>8</v>
      </c>
      <c r="C18" s="131">
        <v>0.009807340207154267</v>
      </c>
      <c r="D18" s="94" t="s">
        <v>977</v>
      </c>
      <c r="E18" s="94" t="b">
        <v>0</v>
      </c>
      <c r="F18" s="94" t="b">
        <v>0</v>
      </c>
      <c r="G18" s="94" t="b">
        <v>0</v>
      </c>
    </row>
    <row r="19" spans="1:7" ht="15">
      <c r="A19" s="94" t="s">
        <v>812</v>
      </c>
      <c r="B19" s="94">
        <v>8</v>
      </c>
      <c r="C19" s="131">
        <v>0.009807340207154267</v>
      </c>
      <c r="D19" s="94" t="s">
        <v>977</v>
      </c>
      <c r="E19" s="94" t="b">
        <v>0</v>
      </c>
      <c r="F19" s="94" t="b">
        <v>0</v>
      </c>
      <c r="G19" s="94" t="b">
        <v>0</v>
      </c>
    </row>
    <row r="20" spans="1:7" ht="15">
      <c r="A20" s="94" t="s">
        <v>813</v>
      </c>
      <c r="B20" s="94">
        <v>7</v>
      </c>
      <c r="C20" s="131">
        <v>0.008581422681259982</v>
      </c>
      <c r="D20" s="94" t="s">
        <v>977</v>
      </c>
      <c r="E20" s="94" t="b">
        <v>0</v>
      </c>
      <c r="F20" s="94" t="b">
        <v>0</v>
      </c>
      <c r="G20" s="94" t="b">
        <v>0</v>
      </c>
    </row>
    <row r="21" spans="1:7" ht="15">
      <c r="A21" s="94" t="s">
        <v>814</v>
      </c>
      <c r="B21" s="94">
        <v>6</v>
      </c>
      <c r="C21" s="131">
        <v>0.006087140744400409</v>
      </c>
      <c r="D21" s="94" t="s">
        <v>977</v>
      </c>
      <c r="E21" s="94" t="b">
        <v>0</v>
      </c>
      <c r="F21" s="94" t="b">
        <v>0</v>
      </c>
      <c r="G21" s="94" t="b">
        <v>0</v>
      </c>
    </row>
    <row r="22" spans="1:7" ht="15">
      <c r="A22" s="94" t="s">
        <v>815</v>
      </c>
      <c r="B22" s="94">
        <v>6</v>
      </c>
      <c r="C22" s="131">
        <v>0.006657473849185223</v>
      </c>
      <c r="D22" s="94" t="s">
        <v>977</v>
      </c>
      <c r="E22" s="94" t="b">
        <v>0</v>
      </c>
      <c r="F22" s="94" t="b">
        <v>0</v>
      </c>
      <c r="G22" s="94" t="b">
        <v>0</v>
      </c>
    </row>
    <row r="23" spans="1:7" ht="15">
      <c r="A23" s="94" t="s">
        <v>816</v>
      </c>
      <c r="B23" s="94">
        <v>6</v>
      </c>
      <c r="C23" s="131">
        <v>0.006087140744400409</v>
      </c>
      <c r="D23" s="94" t="s">
        <v>977</v>
      </c>
      <c r="E23" s="94" t="b">
        <v>0</v>
      </c>
      <c r="F23" s="94" t="b">
        <v>0</v>
      </c>
      <c r="G23" s="94" t="b">
        <v>0</v>
      </c>
    </row>
    <row r="24" spans="1:7" ht="15">
      <c r="A24" s="94" t="s">
        <v>817</v>
      </c>
      <c r="B24" s="94">
        <v>6</v>
      </c>
      <c r="C24" s="131">
        <v>0.006087140744400409</v>
      </c>
      <c r="D24" s="94" t="s">
        <v>977</v>
      </c>
      <c r="E24" s="94" t="b">
        <v>0</v>
      </c>
      <c r="F24" s="94" t="b">
        <v>0</v>
      </c>
      <c r="G24" s="94" t="b">
        <v>0</v>
      </c>
    </row>
    <row r="25" spans="1:7" ht="15">
      <c r="A25" s="94" t="s">
        <v>818</v>
      </c>
      <c r="B25" s="94">
        <v>6</v>
      </c>
      <c r="C25" s="131">
        <v>0.006087140744400409</v>
      </c>
      <c r="D25" s="94" t="s">
        <v>977</v>
      </c>
      <c r="E25" s="94" t="b">
        <v>1</v>
      </c>
      <c r="F25" s="94" t="b">
        <v>0</v>
      </c>
      <c r="G25" s="94" t="b">
        <v>0</v>
      </c>
    </row>
    <row r="26" spans="1:7" ht="15">
      <c r="A26" s="94" t="s">
        <v>819</v>
      </c>
      <c r="B26" s="94">
        <v>6</v>
      </c>
      <c r="C26" s="131">
        <v>0.006087140744400409</v>
      </c>
      <c r="D26" s="94" t="s">
        <v>977</v>
      </c>
      <c r="E26" s="94" t="b">
        <v>0</v>
      </c>
      <c r="F26" s="94" t="b">
        <v>0</v>
      </c>
      <c r="G26" s="94" t="b">
        <v>0</v>
      </c>
    </row>
    <row r="27" spans="1:7" ht="15">
      <c r="A27" s="94" t="s">
        <v>271</v>
      </c>
      <c r="B27" s="94">
        <v>5</v>
      </c>
      <c r="C27" s="131">
        <v>0.005547894874321019</v>
      </c>
      <c r="D27" s="94" t="s">
        <v>977</v>
      </c>
      <c r="E27" s="94" t="b">
        <v>0</v>
      </c>
      <c r="F27" s="94" t="b">
        <v>0</v>
      </c>
      <c r="G27" s="94" t="b">
        <v>0</v>
      </c>
    </row>
    <row r="28" spans="1:7" ht="15">
      <c r="A28" s="94" t="s">
        <v>820</v>
      </c>
      <c r="B28" s="94">
        <v>5</v>
      </c>
      <c r="C28" s="131">
        <v>0.005547894874321019</v>
      </c>
      <c r="D28" s="94" t="s">
        <v>977</v>
      </c>
      <c r="E28" s="94" t="b">
        <v>0</v>
      </c>
      <c r="F28" s="94" t="b">
        <v>0</v>
      </c>
      <c r="G28" s="94" t="b">
        <v>0</v>
      </c>
    </row>
    <row r="29" spans="1:7" ht="15">
      <c r="A29" s="94" t="s">
        <v>821</v>
      </c>
      <c r="B29" s="94">
        <v>5</v>
      </c>
      <c r="C29" s="131">
        <v>0.005547894874321019</v>
      </c>
      <c r="D29" s="94" t="s">
        <v>977</v>
      </c>
      <c r="E29" s="94" t="b">
        <v>0</v>
      </c>
      <c r="F29" s="94" t="b">
        <v>0</v>
      </c>
      <c r="G29" s="94" t="b">
        <v>0</v>
      </c>
    </row>
    <row r="30" spans="1:7" ht="15">
      <c r="A30" s="94" t="s">
        <v>822</v>
      </c>
      <c r="B30" s="94">
        <v>5</v>
      </c>
      <c r="C30" s="131">
        <v>0.005547894874321019</v>
      </c>
      <c r="D30" s="94" t="s">
        <v>977</v>
      </c>
      <c r="E30" s="94" t="b">
        <v>0</v>
      </c>
      <c r="F30" s="94" t="b">
        <v>0</v>
      </c>
      <c r="G30" s="94" t="b">
        <v>0</v>
      </c>
    </row>
    <row r="31" spans="1:7" ht="15">
      <c r="A31" s="94" t="s">
        <v>823</v>
      </c>
      <c r="B31" s="94">
        <v>5</v>
      </c>
      <c r="C31" s="131">
        <v>0.005547894874321019</v>
      </c>
      <c r="D31" s="94" t="s">
        <v>977</v>
      </c>
      <c r="E31" s="94" t="b">
        <v>0</v>
      </c>
      <c r="F31" s="94" t="b">
        <v>0</v>
      </c>
      <c r="G31" s="94" t="b">
        <v>0</v>
      </c>
    </row>
    <row r="32" spans="1:7" ht="15">
      <c r="A32" s="94" t="s">
        <v>824</v>
      </c>
      <c r="B32" s="94">
        <v>5</v>
      </c>
      <c r="C32" s="131">
        <v>0.005547894874321019</v>
      </c>
      <c r="D32" s="94" t="s">
        <v>977</v>
      </c>
      <c r="E32" s="94" t="b">
        <v>1</v>
      </c>
      <c r="F32" s="94" t="b">
        <v>0</v>
      </c>
      <c r="G32" s="94" t="b">
        <v>0</v>
      </c>
    </row>
    <row r="33" spans="1:7" ht="15">
      <c r="A33" s="94" t="s">
        <v>281</v>
      </c>
      <c r="B33" s="94">
        <v>5</v>
      </c>
      <c r="C33" s="131">
        <v>0.005547894874321019</v>
      </c>
      <c r="D33" s="94" t="s">
        <v>977</v>
      </c>
      <c r="E33" s="94" t="b">
        <v>0</v>
      </c>
      <c r="F33" s="94" t="b">
        <v>0</v>
      </c>
      <c r="G33" s="94" t="b">
        <v>0</v>
      </c>
    </row>
    <row r="34" spans="1:7" ht="15">
      <c r="A34" s="94" t="s">
        <v>825</v>
      </c>
      <c r="B34" s="94">
        <v>5</v>
      </c>
      <c r="C34" s="131">
        <v>0.005547894874321019</v>
      </c>
      <c r="D34" s="94" t="s">
        <v>977</v>
      </c>
      <c r="E34" s="94" t="b">
        <v>0</v>
      </c>
      <c r="F34" s="94" t="b">
        <v>0</v>
      </c>
      <c r="G34" s="94" t="b">
        <v>0</v>
      </c>
    </row>
    <row r="35" spans="1:7" ht="15">
      <c r="A35" s="94" t="s">
        <v>826</v>
      </c>
      <c r="B35" s="94">
        <v>5</v>
      </c>
      <c r="C35" s="131">
        <v>0.006129587629471417</v>
      </c>
      <c r="D35" s="94" t="s">
        <v>977</v>
      </c>
      <c r="E35" s="94" t="b">
        <v>0</v>
      </c>
      <c r="F35" s="94" t="b">
        <v>0</v>
      </c>
      <c r="G35" s="94" t="b">
        <v>0</v>
      </c>
    </row>
    <row r="36" spans="1:7" ht="15">
      <c r="A36" s="94" t="s">
        <v>827</v>
      </c>
      <c r="B36" s="94">
        <v>5</v>
      </c>
      <c r="C36" s="131">
        <v>0.005547894874321019</v>
      </c>
      <c r="D36" s="94" t="s">
        <v>977</v>
      </c>
      <c r="E36" s="94" t="b">
        <v>0</v>
      </c>
      <c r="F36" s="94" t="b">
        <v>0</v>
      </c>
      <c r="G36" s="94" t="b">
        <v>0</v>
      </c>
    </row>
    <row r="37" spans="1:7" ht="15">
      <c r="A37" s="94" t="s">
        <v>828</v>
      </c>
      <c r="B37" s="94">
        <v>5</v>
      </c>
      <c r="C37" s="131">
        <v>0.0068795200220782594</v>
      </c>
      <c r="D37" s="94" t="s">
        <v>977</v>
      </c>
      <c r="E37" s="94" t="b">
        <v>0</v>
      </c>
      <c r="F37" s="94" t="b">
        <v>0</v>
      </c>
      <c r="G37" s="94" t="b">
        <v>0</v>
      </c>
    </row>
    <row r="38" spans="1:7" ht="15">
      <c r="A38" s="94" t="s">
        <v>829</v>
      </c>
      <c r="B38" s="94">
        <v>5</v>
      </c>
      <c r="C38" s="131">
        <v>0.005547894874321019</v>
      </c>
      <c r="D38" s="94" t="s">
        <v>977</v>
      </c>
      <c r="E38" s="94" t="b">
        <v>0</v>
      </c>
      <c r="F38" s="94" t="b">
        <v>0</v>
      </c>
      <c r="G38" s="94" t="b">
        <v>0</v>
      </c>
    </row>
    <row r="39" spans="1:7" ht="15">
      <c r="A39" s="94" t="s">
        <v>259</v>
      </c>
      <c r="B39" s="94">
        <v>4</v>
      </c>
      <c r="C39" s="131">
        <v>0.004903670103577134</v>
      </c>
      <c r="D39" s="94" t="s">
        <v>977</v>
      </c>
      <c r="E39" s="94" t="b">
        <v>0</v>
      </c>
      <c r="F39" s="94" t="b">
        <v>0</v>
      </c>
      <c r="G39" s="94" t="b">
        <v>0</v>
      </c>
    </row>
    <row r="40" spans="1:7" ht="15">
      <c r="A40" s="94" t="s">
        <v>830</v>
      </c>
      <c r="B40" s="94">
        <v>4</v>
      </c>
      <c r="C40" s="131">
        <v>0.004903670103577134</v>
      </c>
      <c r="D40" s="94" t="s">
        <v>977</v>
      </c>
      <c r="E40" s="94" t="b">
        <v>0</v>
      </c>
      <c r="F40" s="94" t="b">
        <v>0</v>
      </c>
      <c r="G40" s="94" t="b">
        <v>0</v>
      </c>
    </row>
    <row r="41" spans="1:7" ht="15">
      <c r="A41" s="94" t="s">
        <v>282</v>
      </c>
      <c r="B41" s="94">
        <v>4</v>
      </c>
      <c r="C41" s="131">
        <v>0.004903670103577134</v>
      </c>
      <c r="D41" s="94" t="s">
        <v>977</v>
      </c>
      <c r="E41" s="94" t="b">
        <v>0</v>
      </c>
      <c r="F41" s="94" t="b">
        <v>0</v>
      </c>
      <c r="G41" s="94" t="b">
        <v>0</v>
      </c>
    </row>
    <row r="42" spans="1:7" ht="15">
      <c r="A42" s="94" t="s">
        <v>268</v>
      </c>
      <c r="B42" s="94">
        <v>4</v>
      </c>
      <c r="C42" s="131">
        <v>0.004903670103577134</v>
      </c>
      <c r="D42" s="94" t="s">
        <v>977</v>
      </c>
      <c r="E42" s="94" t="b">
        <v>0</v>
      </c>
      <c r="F42" s="94" t="b">
        <v>0</v>
      </c>
      <c r="G42" s="94" t="b">
        <v>0</v>
      </c>
    </row>
    <row r="43" spans="1:7" ht="15">
      <c r="A43" s="94" t="s">
        <v>269</v>
      </c>
      <c r="B43" s="94">
        <v>4</v>
      </c>
      <c r="C43" s="131">
        <v>0.004903670103577134</v>
      </c>
      <c r="D43" s="94" t="s">
        <v>977</v>
      </c>
      <c r="E43" s="94" t="b">
        <v>0</v>
      </c>
      <c r="F43" s="94" t="b">
        <v>0</v>
      </c>
      <c r="G43" s="94" t="b">
        <v>0</v>
      </c>
    </row>
    <row r="44" spans="1:7" ht="15">
      <c r="A44" s="94" t="s">
        <v>280</v>
      </c>
      <c r="B44" s="94">
        <v>4</v>
      </c>
      <c r="C44" s="131">
        <v>0.004903670103577134</v>
      </c>
      <c r="D44" s="94" t="s">
        <v>977</v>
      </c>
      <c r="E44" s="94" t="b">
        <v>0</v>
      </c>
      <c r="F44" s="94" t="b">
        <v>0</v>
      </c>
      <c r="G44" s="94" t="b">
        <v>0</v>
      </c>
    </row>
    <row r="45" spans="1:7" ht="15">
      <c r="A45" s="94" t="s">
        <v>831</v>
      </c>
      <c r="B45" s="94">
        <v>4</v>
      </c>
      <c r="C45" s="131">
        <v>0.004903670103577134</v>
      </c>
      <c r="D45" s="94" t="s">
        <v>977</v>
      </c>
      <c r="E45" s="94" t="b">
        <v>0</v>
      </c>
      <c r="F45" s="94" t="b">
        <v>0</v>
      </c>
      <c r="G45" s="94" t="b">
        <v>0</v>
      </c>
    </row>
    <row r="46" spans="1:7" ht="15">
      <c r="A46" s="94" t="s">
        <v>832</v>
      </c>
      <c r="B46" s="94">
        <v>4</v>
      </c>
      <c r="C46" s="131">
        <v>0.004903670103577134</v>
      </c>
      <c r="D46" s="94" t="s">
        <v>977</v>
      </c>
      <c r="E46" s="94" t="b">
        <v>1</v>
      </c>
      <c r="F46" s="94" t="b">
        <v>0</v>
      </c>
      <c r="G46" s="94" t="b">
        <v>0</v>
      </c>
    </row>
    <row r="47" spans="1:7" ht="15">
      <c r="A47" s="94" t="s">
        <v>833</v>
      </c>
      <c r="B47" s="94">
        <v>4</v>
      </c>
      <c r="C47" s="131">
        <v>0.004903670103577134</v>
      </c>
      <c r="D47" s="94" t="s">
        <v>977</v>
      </c>
      <c r="E47" s="94" t="b">
        <v>0</v>
      </c>
      <c r="F47" s="94" t="b">
        <v>0</v>
      </c>
      <c r="G47" s="94" t="b">
        <v>0</v>
      </c>
    </row>
    <row r="48" spans="1:7" ht="15">
      <c r="A48" s="94" t="s">
        <v>834</v>
      </c>
      <c r="B48" s="94">
        <v>4</v>
      </c>
      <c r="C48" s="131">
        <v>0.004903670103577134</v>
      </c>
      <c r="D48" s="94" t="s">
        <v>977</v>
      </c>
      <c r="E48" s="94" t="b">
        <v>1</v>
      </c>
      <c r="F48" s="94" t="b">
        <v>0</v>
      </c>
      <c r="G48" s="94" t="b">
        <v>0</v>
      </c>
    </row>
    <row r="49" spans="1:7" ht="15">
      <c r="A49" s="94" t="s">
        <v>835</v>
      </c>
      <c r="B49" s="94">
        <v>4</v>
      </c>
      <c r="C49" s="131">
        <v>0.004903670103577134</v>
      </c>
      <c r="D49" s="94" t="s">
        <v>977</v>
      </c>
      <c r="E49" s="94" t="b">
        <v>0</v>
      </c>
      <c r="F49" s="94" t="b">
        <v>0</v>
      </c>
      <c r="G49" s="94" t="b">
        <v>0</v>
      </c>
    </row>
    <row r="50" spans="1:7" ht="15">
      <c r="A50" s="94" t="s">
        <v>836</v>
      </c>
      <c r="B50" s="94">
        <v>4</v>
      </c>
      <c r="C50" s="131">
        <v>0.004903670103577134</v>
      </c>
      <c r="D50" s="94" t="s">
        <v>977</v>
      </c>
      <c r="E50" s="94" t="b">
        <v>0</v>
      </c>
      <c r="F50" s="94" t="b">
        <v>0</v>
      </c>
      <c r="G50" s="94" t="b">
        <v>0</v>
      </c>
    </row>
    <row r="51" spans="1:7" ht="15">
      <c r="A51" s="94" t="s">
        <v>837</v>
      </c>
      <c r="B51" s="94">
        <v>4</v>
      </c>
      <c r="C51" s="131">
        <v>0.004903670103577134</v>
      </c>
      <c r="D51" s="94" t="s">
        <v>977</v>
      </c>
      <c r="E51" s="94" t="b">
        <v>0</v>
      </c>
      <c r="F51" s="94" t="b">
        <v>0</v>
      </c>
      <c r="G51" s="94" t="b">
        <v>0</v>
      </c>
    </row>
    <row r="52" spans="1:7" ht="15">
      <c r="A52" s="94" t="s">
        <v>838</v>
      </c>
      <c r="B52" s="94">
        <v>4</v>
      </c>
      <c r="C52" s="131">
        <v>0.004903670103577134</v>
      </c>
      <c r="D52" s="94" t="s">
        <v>977</v>
      </c>
      <c r="E52" s="94" t="b">
        <v>0</v>
      </c>
      <c r="F52" s="94" t="b">
        <v>0</v>
      </c>
      <c r="G52" s="94" t="b">
        <v>0</v>
      </c>
    </row>
    <row r="53" spans="1:7" ht="15">
      <c r="A53" s="94" t="s">
        <v>839</v>
      </c>
      <c r="B53" s="94">
        <v>4</v>
      </c>
      <c r="C53" s="131">
        <v>0.004903670103577134</v>
      </c>
      <c r="D53" s="94" t="s">
        <v>977</v>
      </c>
      <c r="E53" s="94" t="b">
        <v>0</v>
      </c>
      <c r="F53" s="94" t="b">
        <v>0</v>
      </c>
      <c r="G53" s="94" t="b">
        <v>0</v>
      </c>
    </row>
    <row r="54" spans="1:7" ht="15">
      <c r="A54" s="94" t="s">
        <v>840</v>
      </c>
      <c r="B54" s="94">
        <v>4</v>
      </c>
      <c r="C54" s="131">
        <v>0.004903670103577134</v>
      </c>
      <c r="D54" s="94" t="s">
        <v>977</v>
      </c>
      <c r="E54" s="94" t="b">
        <v>0</v>
      </c>
      <c r="F54" s="94" t="b">
        <v>0</v>
      </c>
      <c r="G54" s="94" t="b">
        <v>0</v>
      </c>
    </row>
    <row r="55" spans="1:7" ht="15">
      <c r="A55" s="94" t="s">
        <v>841</v>
      </c>
      <c r="B55" s="94">
        <v>4</v>
      </c>
      <c r="C55" s="131">
        <v>0.004903670103577134</v>
      </c>
      <c r="D55" s="94" t="s">
        <v>977</v>
      </c>
      <c r="E55" s="94" t="b">
        <v>0</v>
      </c>
      <c r="F55" s="94" t="b">
        <v>0</v>
      </c>
      <c r="G55" s="94" t="b">
        <v>0</v>
      </c>
    </row>
    <row r="56" spans="1:7" ht="15">
      <c r="A56" s="94" t="s">
        <v>842</v>
      </c>
      <c r="B56" s="94">
        <v>4</v>
      </c>
      <c r="C56" s="131">
        <v>0.004903670103577134</v>
      </c>
      <c r="D56" s="94" t="s">
        <v>977</v>
      </c>
      <c r="E56" s="94" t="b">
        <v>0</v>
      </c>
      <c r="F56" s="94" t="b">
        <v>0</v>
      </c>
      <c r="G56" s="94" t="b">
        <v>0</v>
      </c>
    </row>
    <row r="57" spans="1:7" ht="15">
      <c r="A57" s="94" t="s">
        <v>843</v>
      </c>
      <c r="B57" s="94">
        <v>4</v>
      </c>
      <c r="C57" s="131">
        <v>0.004903670103577134</v>
      </c>
      <c r="D57" s="94" t="s">
        <v>977</v>
      </c>
      <c r="E57" s="94" t="b">
        <v>0</v>
      </c>
      <c r="F57" s="94" t="b">
        <v>0</v>
      </c>
      <c r="G57" s="94" t="b">
        <v>0</v>
      </c>
    </row>
    <row r="58" spans="1:7" ht="15">
      <c r="A58" s="94" t="s">
        <v>844</v>
      </c>
      <c r="B58" s="94">
        <v>4</v>
      </c>
      <c r="C58" s="131">
        <v>0.004903670103577134</v>
      </c>
      <c r="D58" s="94" t="s">
        <v>977</v>
      </c>
      <c r="E58" s="94" t="b">
        <v>0</v>
      </c>
      <c r="F58" s="94" t="b">
        <v>0</v>
      </c>
      <c r="G58" s="94" t="b">
        <v>0</v>
      </c>
    </row>
    <row r="59" spans="1:7" ht="15">
      <c r="A59" s="94" t="s">
        <v>845</v>
      </c>
      <c r="B59" s="94">
        <v>4</v>
      </c>
      <c r="C59" s="131">
        <v>0.004903670103577134</v>
      </c>
      <c r="D59" s="94" t="s">
        <v>977</v>
      </c>
      <c r="E59" s="94" t="b">
        <v>0</v>
      </c>
      <c r="F59" s="94" t="b">
        <v>0</v>
      </c>
      <c r="G59" s="94" t="b">
        <v>0</v>
      </c>
    </row>
    <row r="60" spans="1:7" ht="15">
      <c r="A60" s="94" t="s">
        <v>846</v>
      </c>
      <c r="B60" s="94">
        <v>4</v>
      </c>
      <c r="C60" s="131">
        <v>0.004903670103577134</v>
      </c>
      <c r="D60" s="94" t="s">
        <v>977</v>
      </c>
      <c r="E60" s="94" t="b">
        <v>0</v>
      </c>
      <c r="F60" s="94" t="b">
        <v>0</v>
      </c>
      <c r="G60" s="94" t="b">
        <v>0</v>
      </c>
    </row>
    <row r="61" spans="1:7" ht="15">
      <c r="A61" s="94" t="s">
        <v>279</v>
      </c>
      <c r="B61" s="94">
        <v>4</v>
      </c>
      <c r="C61" s="131">
        <v>0.004903670103577134</v>
      </c>
      <c r="D61" s="94" t="s">
        <v>977</v>
      </c>
      <c r="E61" s="94" t="b">
        <v>0</v>
      </c>
      <c r="F61" s="94" t="b">
        <v>0</v>
      </c>
      <c r="G61" s="94" t="b">
        <v>0</v>
      </c>
    </row>
    <row r="62" spans="1:7" ht="15">
      <c r="A62" s="94" t="s">
        <v>847</v>
      </c>
      <c r="B62" s="94">
        <v>4</v>
      </c>
      <c r="C62" s="131">
        <v>0.004903670103577134</v>
      </c>
      <c r="D62" s="94" t="s">
        <v>977</v>
      </c>
      <c r="E62" s="94" t="b">
        <v>0</v>
      </c>
      <c r="F62" s="94" t="b">
        <v>0</v>
      </c>
      <c r="G62" s="94" t="b">
        <v>0</v>
      </c>
    </row>
    <row r="63" spans="1:7" ht="15">
      <c r="A63" s="94" t="s">
        <v>848</v>
      </c>
      <c r="B63" s="94">
        <v>4</v>
      </c>
      <c r="C63" s="131">
        <v>0.004903670103577134</v>
      </c>
      <c r="D63" s="94" t="s">
        <v>977</v>
      </c>
      <c r="E63" s="94" t="b">
        <v>0</v>
      </c>
      <c r="F63" s="94" t="b">
        <v>0</v>
      </c>
      <c r="G63" s="94" t="b">
        <v>0</v>
      </c>
    </row>
    <row r="64" spans="1:7" ht="15">
      <c r="A64" s="94" t="s">
        <v>849</v>
      </c>
      <c r="B64" s="94">
        <v>4</v>
      </c>
      <c r="C64" s="131">
        <v>0.004903670103577134</v>
      </c>
      <c r="D64" s="94" t="s">
        <v>977</v>
      </c>
      <c r="E64" s="94" t="b">
        <v>0</v>
      </c>
      <c r="F64" s="94" t="b">
        <v>0</v>
      </c>
      <c r="G64" s="94" t="b">
        <v>0</v>
      </c>
    </row>
    <row r="65" spans="1:7" ht="15">
      <c r="A65" s="94" t="s">
        <v>850</v>
      </c>
      <c r="B65" s="94">
        <v>4</v>
      </c>
      <c r="C65" s="131">
        <v>0.004903670103577134</v>
      </c>
      <c r="D65" s="94" t="s">
        <v>977</v>
      </c>
      <c r="E65" s="94" t="b">
        <v>0</v>
      </c>
      <c r="F65" s="94" t="b">
        <v>0</v>
      </c>
      <c r="G65" s="94" t="b">
        <v>0</v>
      </c>
    </row>
    <row r="66" spans="1:7" ht="15">
      <c r="A66" s="94" t="s">
        <v>851</v>
      </c>
      <c r="B66" s="94">
        <v>4</v>
      </c>
      <c r="C66" s="131">
        <v>0.004903670103577134</v>
      </c>
      <c r="D66" s="94" t="s">
        <v>977</v>
      </c>
      <c r="E66" s="94" t="b">
        <v>0</v>
      </c>
      <c r="F66" s="94" t="b">
        <v>0</v>
      </c>
      <c r="G66" s="94" t="b">
        <v>0</v>
      </c>
    </row>
    <row r="67" spans="1:7" ht="15">
      <c r="A67" s="94" t="s">
        <v>852</v>
      </c>
      <c r="B67" s="94">
        <v>4</v>
      </c>
      <c r="C67" s="131">
        <v>0.004903670103577134</v>
      </c>
      <c r="D67" s="94" t="s">
        <v>977</v>
      </c>
      <c r="E67" s="94" t="b">
        <v>0</v>
      </c>
      <c r="F67" s="94" t="b">
        <v>0</v>
      </c>
      <c r="G67" s="94" t="b">
        <v>0</v>
      </c>
    </row>
    <row r="68" spans="1:7" ht="15">
      <c r="A68" s="94" t="s">
        <v>853</v>
      </c>
      <c r="B68" s="94">
        <v>4</v>
      </c>
      <c r="C68" s="131">
        <v>0.004903670103577134</v>
      </c>
      <c r="D68" s="94" t="s">
        <v>977</v>
      </c>
      <c r="E68" s="94" t="b">
        <v>0</v>
      </c>
      <c r="F68" s="94" t="b">
        <v>0</v>
      </c>
      <c r="G68" s="94" t="b">
        <v>0</v>
      </c>
    </row>
    <row r="69" spans="1:7" ht="15">
      <c r="A69" s="94" t="s">
        <v>854</v>
      </c>
      <c r="B69" s="94">
        <v>4</v>
      </c>
      <c r="C69" s="131">
        <v>0.004903670103577134</v>
      </c>
      <c r="D69" s="94" t="s">
        <v>977</v>
      </c>
      <c r="E69" s="94" t="b">
        <v>0</v>
      </c>
      <c r="F69" s="94" t="b">
        <v>0</v>
      </c>
      <c r="G69" s="94" t="b">
        <v>0</v>
      </c>
    </row>
    <row r="70" spans="1:7" ht="15">
      <c r="A70" s="94" t="s">
        <v>855</v>
      </c>
      <c r="B70" s="94">
        <v>4</v>
      </c>
      <c r="C70" s="131">
        <v>0.004903670103577134</v>
      </c>
      <c r="D70" s="94" t="s">
        <v>977</v>
      </c>
      <c r="E70" s="94" t="b">
        <v>0</v>
      </c>
      <c r="F70" s="94" t="b">
        <v>0</v>
      </c>
      <c r="G70" s="94" t="b">
        <v>0</v>
      </c>
    </row>
    <row r="71" spans="1:7" ht="15">
      <c r="A71" s="94" t="s">
        <v>856</v>
      </c>
      <c r="B71" s="94">
        <v>4</v>
      </c>
      <c r="C71" s="131">
        <v>0.004903670103577134</v>
      </c>
      <c r="D71" s="94" t="s">
        <v>977</v>
      </c>
      <c r="E71" s="94" t="b">
        <v>0</v>
      </c>
      <c r="F71" s="94" t="b">
        <v>0</v>
      </c>
      <c r="G71" s="94" t="b">
        <v>0</v>
      </c>
    </row>
    <row r="72" spans="1:7" ht="15">
      <c r="A72" s="94" t="s">
        <v>857</v>
      </c>
      <c r="B72" s="94">
        <v>4</v>
      </c>
      <c r="C72" s="131">
        <v>0.004903670103577134</v>
      </c>
      <c r="D72" s="94" t="s">
        <v>977</v>
      </c>
      <c r="E72" s="94" t="b">
        <v>0</v>
      </c>
      <c r="F72" s="94" t="b">
        <v>0</v>
      </c>
      <c r="G72" s="94" t="b">
        <v>0</v>
      </c>
    </row>
    <row r="73" spans="1:7" ht="15">
      <c r="A73" s="94" t="s">
        <v>858</v>
      </c>
      <c r="B73" s="94">
        <v>4</v>
      </c>
      <c r="C73" s="131">
        <v>0.004903670103577134</v>
      </c>
      <c r="D73" s="94" t="s">
        <v>977</v>
      </c>
      <c r="E73" s="94" t="b">
        <v>0</v>
      </c>
      <c r="F73" s="94" t="b">
        <v>0</v>
      </c>
      <c r="G73" s="94" t="b">
        <v>0</v>
      </c>
    </row>
    <row r="74" spans="1:7" ht="15">
      <c r="A74" s="94" t="s">
        <v>859</v>
      </c>
      <c r="B74" s="94">
        <v>4</v>
      </c>
      <c r="C74" s="131">
        <v>0.004903670103577134</v>
      </c>
      <c r="D74" s="94" t="s">
        <v>977</v>
      </c>
      <c r="E74" s="94" t="b">
        <v>0</v>
      </c>
      <c r="F74" s="94" t="b">
        <v>0</v>
      </c>
      <c r="G74" s="94" t="b">
        <v>0</v>
      </c>
    </row>
    <row r="75" spans="1:7" ht="15">
      <c r="A75" s="94" t="s">
        <v>860</v>
      </c>
      <c r="B75" s="94">
        <v>4</v>
      </c>
      <c r="C75" s="131">
        <v>0.004903670103577134</v>
      </c>
      <c r="D75" s="94" t="s">
        <v>977</v>
      </c>
      <c r="E75" s="94" t="b">
        <v>0</v>
      </c>
      <c r="F75" s="94" t="b">
        <v>0</v>
      </c>
      <c r="G75" s="94" t="b">
        <v>0</v>
      </c>
    </row>
    <row r="76" spans="1:7" ht="15">
      <c r="A76" s="94" t="s">
        <v>861</v>
      </c>
      <c r="B76" s="94">
        <v>4</v>
      </c>
      <c r="C76" s="131">
        <v>0.004903670103577134</v>
      </c>
      <c r="D76" s="94" t="s">
        <v>977</v>
      </c>
      <c r="E76" s="94" t="b">
        <v>0</v>
      </c>
      <c r="F76" s="94" t="b">
        <v>0</v>
      </c>
      <c r="G76" s="94" t="b">
        <v>0</v>
      </c>
    </row>
    <row r="77" spans="1:7" ht="15">
      <c r="A77" s="94" t="s">
        <v>862</v>
      </c>
      <c r="B77" s="94">
        <v>4</v>
      </c>
      <c r="C77" s="131">
        <v>0.004903670103577134</v>
      </c>
      <c r="D77" s="94" t="s">
        <v>977</v>
      </c>
      <c r="E77" s="94" t="b">
        <v>0</v>
      </c>
      <c r="F77" s="94" t="b">
        <v>0</v>
      </c>
      <c r="G77" s="94" t="b">
        <v>0</v>
      </c>
    </row>
    <row r="78" spans="1:7" ht="15">
      <c r="A78" s="94" t="s">
        <v>863</v>
      </c>
      <c r="B78" s="94">
        <v>4</v>
      </c>
      <c r="C78" s="131">
        <v>0.004903670103577134</v>
      </c>
      <c r="D78" s="94" t="s">
        <v>977</v>
      </c>
      <c r="E78" s="94" t="b">
        <v>0</v>
      </c>
      <c r="F78" s="94" t="b">
        <v>0</v>
      </c>
      <c r="G78" s="94" t="b">
        <v>0</v>
      </c>
    </row>
    <row r="79" spans="1:7" ht="15">
      <c r="A79" s="94" t="s">
        <v>864</v>
      </c>
      <c r="B79" s="94">
        <v>3</v>
      </c>
      <c r="C79" s="131">
        <v>0.004127712013246955</v>
      </c>
      <c r="D79" s="94" t="s">
        <v>977</v>
      </c>
      <c r="E79" s="94" t="b">
        <v>0</v>
      </c>
      <c r="F79" s="94" t="b">
        <v>0</v>
      </c>
      <c r="G79" s="94" t="b">
        <v>0</v>
      </c>
    </row>
    <row r="80" spans="1:7" ht="15">
      <c r="A80" s="94" t="s">
        <v>865</v>
      </c>
      <c r="B80" s="94">
        <v>3</v>
      </c>
      <c r="C80" s="131">
        <v>0.004127712013246955</v>
      </c>
      <c r="D80" s="94" t="s">
        <v>977</v>
      </c>
      <c r="E80" s="94" t="b">
        <v>0</v>
      </c>
      <c r="F80" s="94" t="b">
        <v>0</v>
      </c>
      <c r="G80" s="94" t="b">
        <v>0</v>
      </c>
    </row>
    <row r="81" spans="1:7" ht="15">
      <c r="A81" s="94" t="s">
        <v>866</v>
      </c>
      <c r="B81" s="94">
        <v>3</v>
      </c>
      <c r="C81" s="131">
        <v>0.004127712013246955</v>
      </c>
      <c r="D81" s="94" t="s">
        <v>977</v>
      </c>
      <c r="E81" s="94" t="b">
        <v>0</v>
      </c>
      <c r="F81" s="94" t="b">
        <v>0</v>
      </c>
      <c r="G81" s="94" t="b">
        <v>0</v>
      </c>
    </row>
    <row r="82" spans="1:7" ht="15">
      <c r="A82" s="94" t="s">
        <v>867</v>
      </c>
      <c r="B82" s="94">
        <v>3</v>
      </c>
      <c r="C82" s="131">
        <v>0.004127712013246955</v>
      </c>
      <c r="D82" s="94" t="s">
        <v>977</v>
      </c>
      <c r="E82" s="94" t="b">
        <v>0</v>
      </c>
      <c r="F82" s="94" t="b">
        <v>0</v>
      </c>
      <c r="G82" s="94" t="b">
        <v>0</v>
      </c>
    </row>
    <row r="83" spans="1:7" ht="15">
      <c r="A83" s="94" t="s">
        <v>868</v>
      </c>
      <c r="B83" s="94">
        <v>3</v>
      </c>
      <c r="C83" s="131">
        <v>0.004127712013246955</v>
      </c>
      <c r="D83" s="94" t="s">
        <v>977</v>
      </c>
      <c r="E83" s="94" t="b">
        <v>0</v>
      </c>
      <c r="F83" s="94" t="b">
        <v>0</v>
      </c>
      <c r="G83" s="94" t="b">
        <v>0</v>
      </c>
    </row>
    <row r="84" spans="1:7" ht="15">
      <c r="A84" s="94" t="s">
        <v>869</v>
      </c>
      <c r="B84" s="94">
        <v>3</v>
      </c>
      <c r="C84" s="131">
        <v>0.004127712013246955</v>
      </c>
      <c r="D84" s="94" t="s">
        <v>977</v>
      </c>
      <c r="E84" s="94" t="b">
        <v>0</v>
      </c>
      <c r="F84" s="94" t="b">
        <v>0</v>
      </c>
      <c r="G84" s="94" t="b">
        <v>0</v>
      </c>
    </row>
    <row r="85" spans="1:7" ht="15">
      <c r="A85" s="94" t="s">
        <v>870</v>
      </c>
      <c r="B85" s="94">
        <v>3</v>
      </c>
      <c r="C85" s="131">
        <v>0.004127712013246955</v>
      </c>
      <c r="D85" s="94" t="s">
        <v>977</v>
      </c>
      <c r="E85" s="94" t="b">
        <v>0</v>
      </c>
      <c r="F85" s="94" t="b">
        <v>0</v>
      </c>
      <c r="G85" s="94" t="b">
        <v>0</v>
      </c>
    </row>
    <row r="86" spans="1:7" ht="15">
      <c r="A86" s="94" t="s">
        <v>871</v>
      </c>
      <c r="B86" s="94">
        <v>3</v>
      </c>
      <c r="C86" s="131">
        <v>0.004127712013246955</v>
      </c>
      <c r="D86" s="94" t="s">
        <v>977</v>
      </c>
      <c r="E86" s="94" t="b">
        <v>1</v>
      </c>
      <c r="F86" s="94" t="b">
        <v>0</v>
      </c>
      <c r="G86" s="94" t="b">
        <v>0</v>
      </c>
    </row>
    <row r="87" spans="1:7" ht="15">
      <c r="A87" s="94" t="s">
        <v>872</v>
      </c>
      <c r="B87" s="94">
        <v>3</v>
      </c>
      <c r="C87" s="131">
        <v>0.004127712013246955</v>
      </c>
      <c r="D87" s="94" t="s">
        <v>977</v>
      </c>
      <c r="E87" s="94" t="b">
        <v>0</v>
      </c>
      <c r="F87" s="94" t="b">
        <v>0</v>
      </c>
      <c r="G87" s="94" t="b">
        <v>0</v>
      </c>
    </row>
    <row r="88" spans="1:7" ht="15">
      <c r="A88" s="94" t="s">
        <v>873</v>
      </c>
      <c r="B88" s="94">
        <v>3</v>
      </c>
      <c r="C88" s="131">
        <v>0.004127712013246955</v>
      </c>
      <c r="D88" s="94" t="s">
        <v>977</v>
      </c>
      <c r="E88" s="94" t="b">
        <v>0</v>
      </c>
      <c r="F88" s="94" t="b">
        <v>0</v>
      </c>
      <c r="G88" s="94" t="b">
        <v>0</v>
      </c>
    </row>
    <row r="89" spans="1:7" ht="15">
      <c r="A89" s="94" t="s">
        <v>874</v>
      </c>
      <c r="B89" s="94">
        <v>3</v>
      </c>
      <c r="C89" s="131">
        <v>0.004127712013246955</v>
      </c>
      <c r="D89" s="94" t="s">
        <v>977</v>
      </c>
      <c r="E89" s="94" t="b">
        <v>0</v>
      </c>
      <c r="F89" s="94" t="b">
        <v>0</v>
      </c>
      <c r="G89" s="94" t="b">
        <v>0</v>
      </c>
    </row>
    <row r="90" spans="1:7" ht="15">
      <c r="A90" s="94" t="s">
        <v>875</v>
      </c>
      <c r="B90" s="94">
        <v>3</v>
      </c>
      <c r="C90" s="131">
        <v>0.004127712013246955</v>
      </c>
      <c r="D90" s="94" t="s">
        <v>977</v>
      </c>
      <c r="E90" s="94" t="b">
        <v>0</v>
      </c>
      <c r="F90" s="94" t="b">
        <v>0</v>
      </c>
      <c r="G90" s="94" t="b">
        <v>0</v>
      </c>
    </row>
    <row r="91" spans="1:7" ht="15">
      <c r="A91" s="94" t="s">
        <v>876</v>
      </c>
      <c r="B91" s="94">
        <v>3</v>
      </c>
      <c r="C91" s="131">
        <v>0.004127712013246955</v>
      </c>
      <c r="D91" s="94" t="s">
        <v>977</v>
      </c>
      <c r="E91" s="94" t="b">
        <v>0</v>
      </c>
      <c r="F91" s="94" t="b">
        <v>0</v>
      </c>
      <c r="G91" s="94" t="b">
        <v>0</v>
      </c>
    </row>
    <row r="92" spans="1:7" ht="15">
      <c r="A92" s="94" t="s">
        <v>877</v>
      </c>
      <c r="B92" s="94">
        <v>3</v>
      </c>
      <c r="C92" s="131">
        <v>0.004127712013246955</v>
      </c>
      <c r="D92" s="94" t="s">
        <v>977</v>
      </c>
      <c r="E92" s="94" t="b">
        <v>0</v>
      </c>
      <c r="F92" s="94" t="b">
        <v>0</v>
      </c>
      <c r="G92" s="94" t="b">
        <v>0</v>
      </c>
    </row>
    <row r="93" spans="1:7" ht="15">
      <c r="A93" s="94" t="s">
        <v>878</v>
      </c>
      <c r="B93" s="94">
        <v>3</v>
      </c>
      <c r="C93" s="131">
        <v>0.004127712013246955</v>
      </c>
      <c r="D93" s="94" t="s">
        <v>977</v>
      </c>
      <c r="E93" s="94" t="b">
        <v>0</v>
      </c>
      <c r="F93" s="94" t="b">
        <v>0</v>
      </c>
      <c r="G93" s="94" t="b">
        <v>0</v>
      </c>
    </row>
    <row r="94" spans="1:7" ht="15">
      <c r="A94" s="94" t="s">
        <v>879</v>
      </c>
      <c r="B94" s="94">
        <v>3</v>
      </c>
      <c r="C94" s="131">
        <v>0.004127712013246955</v>
      </c>
      <c r="D94" s="94" t="s">
        <v>977</v>
      </c>
      <c r="E94" s="94" t="b">
        <v>0</v>
      </c>
      <c r="F94" s="94" t="b">
        <v>0</v>
      </c>
      <c r="G94" s="94" t="b">
        <v>0</v>
      </c>
    </row>
    <row r="95" spans="1:7" ht="15">
      <c r="A95" s="94" t="s">
        <v>880</v>
      </c>
      <c r="B95" s="94">
        <v>3</v>
      </c>
      <c r="C95" s="131">
        <v>0.004127712013246955</v>
      </c>
      <c r="D95" s="94" t="s">
        <v>977</v>
      </c>
      <c r="E95" s="94" t="b">
        <v>0</v>
      </c>
      <c r="F95" s="94" t="b">
        <v>0</v>
      </c>
      <c r="G95" s="94" t="b">
        <v>0</v>
      </c>
    </row>
    <row r="96" spans="1:7" ht="15">
      <c r="A96" s="94" t="s">
        <v>881</v>
      </c>
      <c r="B96" s="94">
        <v>3</v>
      </c>
      <c r="C96" s="131">
        <v>0.004127712013246955</v>
      </c>
      <c r="D96" s="94" t="s">
        <v>977</v>
      </c>
      <c r="E96" s="94" t="b">
        <v>0</v>
      </c>
      <c r="F96" s="94" t="b">
        <v>0</v>
      </c>
      <c r="G96" s="94" t="b">
        <v>0</v>
      </c>
    </row>
    <row r="97" spans="1:7" ht="15">
      <c r="A97" s="94" t="s">
        <v>882</v>
      </c>
      <c r="B97" s="94">
        <v>3</v>
      </c>
      <c r="C97" s="131">
        <v>0.004127712013246955</v>
      </c>
      <c r="D97" s="94" t="s">
        <v>977</v>
      </c>
      <c r="E97" s="94" t="b">
        <v>0</v>
      </c>
      <c r="F97" s="94" t="b">
        <v>1</v>
      </c>
      <c r="G97" s="94" t="b">
        <v>0</v>
      </c>
    </row>
    <row r="98" spans="1:7" ht="15">
      <c r="A98" s="94" t="s">
        <v>883</v>
      </c>
      <c r="B98" s="94">
        <v>3</v>
      </c>
      <c r="C98" s="131">
        <v>0.004127712013246955</v>
      </c>
      <c r="D98" s="94" t="s">
        <v>977</v>
      </c>
      <c r="E98" s="94" t="b">
        <v>0</v>
      </c>
      <c r="F98" s="94" t="b">
        <v>0</v>
      </c>
      <c r="G98" s="94" t="b">
        <v>0</v>
      </c>
    </row>
    <row r="99" spans="1:7" ht="15">
      <c r="A99" s="94" t="s">
        <v>884</v>
      </c>
      <c r="B99" s="94">
        <v>3</v>
      </c>
      <c r="C99" s="131">
        <v>0.004127712013246955</v>
      </c>
      <c r="D99" s="94" t="s">
        <v>977</v>
      </c>
      <c r="E99" s="94" t="b">
        <v>0</v>
      </c>
      <c r="F99" s="94" t="b">
        <v>1</v>
      </c>
      <c r="G99" s="94" t="b">
        <v>0</v>
      </c>
    </row>
    <row r="100" spans="1:7" ht="15">
      <c r="A100" s="94" t="s">
        <v>885</v>
      </c>
      <c r="B100" s="94">
        <v>3</v>
      </c>
      <c r="C100" s="131">
        <v>0.004127712013246955</v>
      </c>
      <c r="D100" s="94" t="s">
        <v>977</v>
      </c>
      <c r="E100" s="94" t="b">
        <v>0</v>
      </c>
      <c r="F100" s="94" t="b">
        <v>0</v>
      </c>
      <c r="G100" s="94" t="b">
        <v>0</v>
      </c>
    </row>
    <row r="101" spans="1:7" ht="15">
      <c r="A101" s="94" t="s">
        <v>886</v>
      </c>
      <c r="B101" s="94">
        <v>3</v>
      </c>
      <c r="C101" s="131">
        <v>0.004127712013246955</v>
      </c>
      <c r="D101" s="94" t="s">
        <v>977</v>
      </c>
      <c r="E101" s="94" t="b">
        <v>0</v>
      </c>
      <c r="F101" s="94" t="b">
        <v>0</v>
      </c>
      <c r="G101" s="94" t="b">
        <v>0</v>
      </c>
    </row>
    <row r="102" spans="1:7" ht="15">
      <c r="A102" s="94" t="s">
        <v>887</v>
      </c>
      <c r="B102" s="94">
        <v>3</v>
      </c>
      <c r="C102" s="131">
        <v>0.004127712013246955</v>
      </c>
      <c r="D102" s="94" t="s">
        <v>977</v>
      </c>
      <c r="E102" s="94" t="b">
        <v>1</v>
      </c>
      <c r="F102" s="94" t="b">
        <v>0</v>
      </c>
      <c r="G102" s="94" t="b">
        <v>0</v>
      </c>
    </row>
    <row r="103" spans="1:7" ht="15">
      <c r="A103" s="94" t="s">
        <v>888</v>
      </c>
      <c r="B103" s="94">
        <v>3</v>
      </c>
      <c r="C103" s="131">
        <v>0.004127712013246955</v>
      </c>
      <c r="D103" s="94" t="s">
        <v>977</v>
      </c>
      <c r="E103" s="94" t="b">
        <v>0</v>
      </c>
      <c r="F103" s="94" t="b">
        <v>0</v>
      </c>
      <c r="G103" s="94" t="b">
        <v>0</v>
      </c>
    </row>
    <row r="104" spans="1:7" ht="15">
      <c r="A104" s="94" t="s">
        <v>889</v>
      </c>
      <c r="B104" s="94">
        <v>3</v>
      </c>
      <c r="C104" s="131">
        <v>0.004127712013246955</v>
      </c>
      <c r="D104" s="94" t="s">
        <v>977</v>
      </c>
      <c r="E104" s="94" t="b">
        <v>0</v>
      </c>
      <c r="F104" s="94" t="b">
        <v>0</v>
      </c>
      <c r="G104" s="94" t="b">
        <v>0</v>
      </c>
    </row>
    <row r="105" spans="1:7" ht="15">
      <c r="A105" s="94" t="s">
        <v>890</v>
      </c>
      <c r="B105" s="94">
        <v>3</v>
      </c>
      <c r="C105" s="131">
        <v>0.004127712013246955</v>
      </c>
      <c r="D105" s="94" t="s">
        <v>977</v>
      </c>
      <c r="E105" s="94" t="b">
        <v>0</v>
      </c>
      <c r="F105" s="94" t="b">
        <v>0</v>
      </c>
      <c r="G105" s="94" t="b">
        <v>0</v>
      </c>
    </row>
    <row r="106" spans="1:7" ht="15">
      <c r="A106" s="94" t="s">
        <v>278</v>
      </c>
      <c r="B106" s="94">
        <v>3</v>
      </c>
      <c r="C106" s="131">
        <v>0.004127712013246955</v>
      </c>
      <c r="D106" s="94" t="s">
        <v>977</v>
      </c>
      <c r="E106" s="94" t="b">
        <v>0</v>
      </c>
      <c r="F106" s="94" t="b">
        <v>0</v>
      </c>
      <c r="G106" s="94" t="b">
        <v>0</v>
      </c>
    </row>
    <row r="107" spans="1:7" ht="15">
      <c r="A107" s="94" t="s">
        <v>891</v>
      </c>
      <c r="B107" s="94">
        <v>3</v>
      </c>
      <c r="C107" s="131">
        <v>0.004127712013246955</v>
      </c>
      <c r="D107" s="94" t="s">
        <v>977</v>
      </c>
      <c r="E107" s="94" t="b">
        <v>0</v>
      </c>
      <c r="F107" s="94" t="b">
        <v>0</v>
      </c>
      <c r="G107" s="94" t="b">
        <v>0</v>
      </c>
    </row>
    <row r="108" spans="1:7" ht="15">
      <c r="A108" s="94" t="s">
        <v>892</v>
      </c>
      <c r="B108" s="94">
        <v>3</v>
      </c>
      <c r="C108" s="131">
        <v>0.004127712013246955</v>
      </c>
      <c r="D108" s="94" t="s">
        <v>977</v>
      </c>
      <c r="E108" s="94" t="b">
        <v>0</v>
      </c>
      <c r="F108" s="94" t="b">
        <v>0</v>
      </c>
      <c r="G108" s="94" t="b">
        <v>0</v>
      </c>
    </row>
    <row r="109" spans="1:7" ht="15">
      <c r="A109" s="94" t="s">
        <v>893</v>
      </c>
      <c r="B109" s="94">
        <v>3</v>
      </c>
      <c r="C109" s="131">
        <v>0.004127712013246955</v>
      </c>
      <c r="D109" s="94" t="s">
        <v>977</v>
      </c>
      <c r="E109" s="94" t="b">
        <v>0</v>
      </c>
      <c r="F109" s="94" t="b">
        <v>0</v>
      </c>
      <c r="G109" s="94" t="b">
        <v>0</v>
      </c>
    </row>
    <row r="110" spans="1:7" ht="15">
      <c r="A110" s="94" t="s">
        <v>894</v>
      </c>
      <c r="B110" s="94">
        <v>3</v>
      </c>
      <c r="C110" s="131">
        <v>0.004127712013246955</v>
      </c>
      <c r="D110" s="94" t="s">
        <v>977</v>
      </c>
      <c r="E110" s="94" t="b">
        <v>0</v>
      </c>
      <c r="F110" s="94" t="b">
        <v>0</v>
      </c>
      <c r="G110" s="94" t="b">
        <v>0</v>
      </c>
    </row>
    <row r="111" spans="1:7" ht="15">
      <c r="A111" s="94" t="s">
        <v>895</v>
      </c>
      <c r="B111" s="94">
        <v>3</v>
      </c>
      <c r="C111" s="131">
        <v>0.004127712013246955</v>
      </c>
      <c r="D111" s="94" t="s">
        <v>977</v>
      </c>
      <c r="E111" s="94" t="b">
        <v>0</v>
      </c>
      <c r="F111" s="94" t="b">
        <v>0</v>
      </c>
      <c r="G111" s="94" t="b">
        <v>0</v>
      </c>
    </row>
    <row r="112" spans="1:7" ht="15">
      <c r="A112" s="94" t="s">
        <v>896</v>
      </c>
      <c r="B112" s="94">
        <v>3</v>
      </c>
      <c r="C112" s="131">
        <v>0.004127712013246955</v>
      </c>
      <c r="D112" s="94" t="s">
        <v>977</v>
      </c>
      <c r="E112" s="94" t="b">
        <v>0</v>
      </c>
      <c r="F112" s="94" t="b">
        <v>0</v>
      </c>
      <c r="G112" s="94" t="b">
        <v>0</v>
      </c>
    </row>
    <row r="113" spans="1:7" ht="15">
      <c r="A113" s="94" t="s">
        <v>897</v>
      </c>
      <c r="B113" s="94">
        <v>3</v>
      </c>
      <c r="C113" s="131">
        <v>0.004127712013246955</v>
      </c>
      <c r="D113" s="94" t="s">
        <v>977</v>
      </c>
      <c r="E113" s="94" t="b">
        <v>0</v>
      </c>
      <c r="F113" s="94" t="b">
        <v>0</v>
      </c>
      <c r="G113" s="94" t="b">
        <v>0</v>
      </c>
    </row>
    <row r="114" spans="1:7" ht="15">
      <c r="A114" s="94" t="s">
        <v>898</v>
      </c>
      <c r="B114" s="94">
        <v>3</v>
      </c>
      <c r="C114" s="131">
        <v>0.004127712013246955</v>
      </c>
      <c r="D114" s="94" t="s">
        <v>977</v>
      </c>
      <c r="E114" s="94" t="b">
        <v>0</v>
      </c>
      <c r="F114" s="94" t="b">
        <v>0</v>
      </c>
      <c r="G114" s="94" t="b">
        <v>0</v>
      </c>
    </row>
    <row r="115" spans="1:7" ht="15">
      <c r="A115" s="94" t="s">
        <v>899</v>
      </c>
      <c r="B115" s="94">
        <v>3</v>
      </c>
      <c r="C115" s="131">
        <v>0.004127712013246955</v>
      </c>
      <c r="D115" s="94" t="s">
        <v>977</v>
      </c>
      <c r="E115" s="94" t="b">
        <v>0</v>
      </c>
      <c r="F115" s="94" t="b">
        <v>0</v>
      </c>
      <c r="G115" s="94" t="b">
        <v>0</v>
      </c>
    </row>
    <row r="116" spans="1:7" ht="15">
      <c r="A116" s="94" t="s">
        <v>900</v>
      </c>
      <c r="B116" s="94">
        <v>3</v>
      </c>
      <c r="C116" s="131">
        <v>0.004127712013246955</v>
      </c>
      <c r="D116" s="94" t="s">
        <v>977</v>
      </c>
      <c r="E116" s="94" t="b">
        <v>0</v>
      </c>
      <c r="F116" s="94" t="b">
        <v>0</v>
      </c>
      <c r="G116" s="94" t="b">
        <v>0</v>
      </c>
    </row>
    <row r="117" spans="1:7" ht="15">
      <c r="A117" s="94" t="s">
        <v>901</v>
      </c>
      <c r="B117" s="94">
        <v>3</v>
      </c>
      <c r="C117" s="131">
        <v>0.004127712013246955</v>
      </c>
      <c r="D117" s="94" t="s">
        <v>977</v>
      </c>
      <c r="E117" s="94" t="b">
        <v>0</v>
      </c>
      <c r="F117" s="94" t="b">
        <v>0</v>
      </c>
      <c r="G117" s="94" t="b">
        <v>0</v>
      </c>
    </row>
    <row r="118" spans="1:7" ht="15">
      <c r="A118" s="94" t="s">
        <v>902</v>
      </c>
      <c r="B118" s="94">
        <v>3</v>
      </c>
      <c r="C118" s="131">
        <v>0.004127712013246955</v>
      </c>
      <c r="D118" s="94" t="s">
        <v>977</v>
      </c>
      <c r="E118" s="94" t="b">
        <v>0</v>
      </c>
      <c r="F118" s="94" t="b">
        <v>0</v>
      </c>
      <c r="G118" s="94" t="b">
        <v>0</v>
      </c>
    </row>
    <row r="119" spans="1:7" ht="15">
      <c r="A119" s="94" t="s">
        <v>903</v>
      </c>
      <c r="B119" s="94">
        <v>3</v>
      </c>
      <c r="C119" s="131">
        <v>0.004127712013246955</v>
      </c>
      <c r="D119" s="94" t="s">
        <v>977</v>
      </c>
      <c r="E119" s="94" t="b">
        <v>0</v>
      </c>
      <c r="F119" s="94" t="b">
        <v>0</v>
      </c>
      <c r="G119" s="94" t="b">
        <v>0</v>
      </c>
    </row>
    <row r="120" spans="1:7" ht="15">
      <c r="A120" s="94" t="s">
        <v>904</v>
      </c>
      <c r="B120" s="94">
        <v>3</v>
      </c>
      <c r="C120" s="131">
        <v>0.004127712013246955</v>
      </c>
      <c r="D120" s="94" t="s">
        <v>977</v>
      </c>
      <c r="E120" s="94" t="b">
        <v>0</v>
      </c>
      <c r="F120" s="94" t="b">
        <v>0</v>
      </c>
      <c r="G120" s="94" t="b">
        <v>0</v>
      </c>
    </row>
    <row r="121" spans="1:7" ht="15">
      <c r="A121" s="94" t="s">
        <v>905</v>
      </c>
      <c r="B121" s="94">
        <v>3</v>
      </c>
      <c r="C121" s="131">
        <v>0.004127712013246955</v>
      </c>
      <c r="D121" s="94" t="s">
        <v>977</v>
      </c>
      <c r="E121" s="94" t="b">
        <v>0</v>
      </c>
      <c r="F121" s="94" t="b">
        <v>0</v>
      </c>
      <c r="G121" s="94" t="b">
        <v>0</v>
      </c>
    </row>
    <row r="122" spans="1:7" ht="15">
      <c r="A122" s="94" t="s">
        <v>906</v>
      </c>
      <c r="B122" s="94">
        <v>3</v>
      </c>
      <c r="C122" s="131">
        <v>0.004127712013246955</v>
      </c>
      <c r="D122" s="94" t="s">
        <v>977</v>
      </c>
      <c r="E122" s="94" t="b">
        <v>0</v>
      </c>
      <c r="F122" s="94" t="b">
        <v>0</v>
      </c>
      <c r="G122" s="94" t="b">
        <v>0</v>
      </c>
    </row>
    <row r="123" spans="1:7" ht="15">
      <c r="A123" s="94" t="s">
        <v>907</v>
      </c>
      <c r="B123" s="94">
        <v>2</v>
      </c>
      <c r="C123" s="131">
        <v>0.003174596145819734</v>
      </c>
      <c r="D123" s="94" t="s">
        <v>977</v>
      </c>
      <c r="E123" s="94" t="b">
        <v>0</v>
      </c>
      <c r="F123" s="94" t="b">
        <v>0</v>
      </c>
      <c r="G123" s="94" t="b">
        <v>0</v>
      </c>
    </row>
    <row r="124" spans="1:7" ht="15">
      <c r="A124" s="94" t="s">
        <v>908</v>
      </c>
      <c r="B124" s="94">
        <v>2</v>
      </c>
      <c r="C124" s="131">
        <v>0.003174596145819734</v>
      </c>
      <c r="D124" s="94" t="s">
        <v>977</v>
      </c>
      <c r="E124" s="94" t="b">
        <v>0</v>
      </c>
      <c r="F124" s="94" t="b">
        <v>0</v>
      </c>
      <c r="G124" s="94" t="b">
        <v>0</v>
      </c>
    </row>
    <row r="125" spans="1:7" ht="15">
      <c r="A125" s="94" t="s">
        <v>909</v>
      </c>
      <c r="B125" s="94">
        <v>2</v>
      </c>
      <c r="C125" s="131">
        <v>0.003174596145819734</v>
      </c>
      <c r="D125" s="94" t="s">
        <v>977</v>
      </c>
      <c r="E125" s="94" t="b">
        <v>0</v>
      </c>
      <c r="F125" s="94" t="b">
        <v>0</v>
      </c>
      <c r="G125" s="94" t="b">
        <v>0</v>
      </c>
    </row>
    <row r="126" spans="1:7" ht="15">
      <c r="A126" s="94" t="s">
        <v>910</v>
      </c>
      <c r="B126" s="94">
        <v>2</v>
      </c>
      <c r="C126" s="131">
        <v>0.003174596145819734</v>
      </c>
      <c r="D126" s="94" t="s">
        <v>977</v>
      </c>
      <c r="E126" s="94" t="b">
        <v>0</v>
      </c>
      <c r="F126" s="94" t="b">
        <v>0</v>
      </c>
      <c r="G126" s="94" t="b">
        <v>0</v>
      </c>
    </row>
    <row r="127" spans="1:7" ht="15">
      <c r="A127" s="94" t="s">
        <v>911</v>
      </c>
      <c r="B127" s="94">
        <v>2</v>
      </c>
      <c r="C127" s="131">
        <v>0.003174596145819734</v>
      </c>
      <c r="D127" s="94" t="s">
        <v>977</v>
      </c>
      <c r="E127" s="94" t="b">
        <v>1</v>
      </c>
      <c r="F127" s="94" t="b">
        <v>0</v>
      </c>
      <c r="G127" s="94" t="b">
        <v>0</v>
      </c>
    </row>
    <row r="128" spans="1:7" ht="15">
      <c r="A128" s="94" t="s">
        <v>912</v>
      </c>
      <c r="B128" s="94">
        <v>2</v>
      </c>
      <c r="C128" s="131">
        <v>0.003174596145819734</v>
      </c>
      <c r="D128" s="94" t="s">
        <v>977</v>
      </c>
      <c r="E128" s="94" t="b">
        <v>0</v>
      </c>
      <c r="F128" s="94" t="b">
        <v>1</v>
      </c>
      <c r="G128" s="94" t="b">
        <v>0</v>
      </c>
    </row>
    <row r="129" spans="1:7" ht="15">
      <c r="A129" s="94" t="s">
        <v>913</v>
      </c>
      <c r="B129" s="94">
        <v>2</v>
      </c>
      <c r="C129" s="131">
        <v>0.003174596145819734</v>
      </c>
      <c r="D129" s="94" t="s">
        <v>977</v>
      </c>
      <c r="E129" s="94" t="b">
        <v>0</v>
      </c>
      <c r="F129" s="94" t="b">
        <v>0</v>
      </c>
      <c r="G129" s="94" t="b">
        <v>0</v>
      </c>
    </row>
    <row r="130" spans="1:7" ht="15">
      <c r="A130" s="94" t="s">
        <v>914</v>
      </c>
      <c r="B130" s="94">
        <v>2</v>
      </c>
      <c r="C130" s="131">
        <v>0.003174596145819734</v>
      </c>
      <c r="D130" s="94" t="s">
        <v>977</v>
      </c>
      <c r="E130" s="94" t="b">
        <v>1</v>
      </c>
      <c r="F130" s="94" t="b">
        <v>0</v>
      </c>
      <c r="G130" s="94" t="b">
        <v>0</v>
      </c>
    </row>
    <row r="131" spans="1:7" ht="15">
      <c r="A131" s="94" t="s">
        <v>915</v>
      </c>
      <c r="B131" s="94">
        <v>2</v>
      </c>
      <c r="C131" s="131">
        <v>0.003174596145819734</v>
      </c>
      <c r="D131" s="94" t="s">
        <v>977</v>
      </c>
      <c r="E131" s="94" t="b">
        <v>0</v>
      </c>
      <c r="F131" s="94" t="b">
        <v>0</v>
      </c>
      <c r="G131" s="94" t="b">
        <v>0</v>
      </c>
    </row>
    <row r="132" spans="1:7" ht="15">
      <c r="A132" s="94" t="s">
        <v>916</v>
      </c>
      <c r="B132" s="94">
        <v>2</v>
      </c>
      <c r="C132" s="131">
        <v>0.003174596145819734</v>
      </c>
      <c r="D132" s="94" t="s">
        <v>977</v>
      </c>
      <c r="E132" s="94" t="b">
        <v>0</v>
      </c>
      <c r="F132" s="94" t="b">
        <v>0</v>
      </c>
      <c r="G132" s="94" t="b">
        <v>0</v>
      </c>
    </row>
    <row r="133" spans="1:7" ht="15">
      <c r="A133" s="94" t="s">
        <v>917</v>
      </c>
      <c r="B133" s="94">
        <v>2</v>
      </c>
      <c r="C133" s="131">
        <v>0.003174596145819734</v>
      </c>
      <c r="D133" s="94" t="s">
        <v>977</v>
      </c>
      <c r="E133" s="94" t="b">
        <v>0</v>
      </c>
      <c r="F133" s="94" t="b">
        <v>0</v>
      </c>
      <c r="G133" s="94" t="b">
        <v>0</v>
      </c>
    </row>
    <row r="134" spans="1:7" ht="15">
      <c r="A134" s="94" t="s">
        <v>918</v>
      </c>
      <c r="B134" s="94">
        <v>2</v>
      </c>
      <c r="C134" s="131">
        <v>0.003174596145819734</v>
      </c>
      <c r="D134" s="94" t="s">
        <v>977</v>
      </c>
      <c r="E134" s="94" t="b">
        <v>0</v>
      </c>
      <c r="F134" s="94" t="b">
        <v>0</v>
      </c>
      <c r="G134" s="94" t="b">
        <v>0</v>
      </c>
    </row>
    <row r="135" spans="1:7" ht="15">
      <c r="A135" s="94" t="s">
        <v>919</v>
      </c>
      <c r="B135" s="94">
        <v>2</v>
      </c>
      <c r="C135" s="131">
        <v>0.003174596145819734</v>
      </c>
      <c r="D135" s="94" t="s">
        <v>977</v>
      </c>
      <c r="E135" s="94" t="b">
        <v>0</v>
      </c>
      <c r="F135" s="94" t="b">
        <v>0</v>
      </c>
      <c r="G135" s="94" t="b">
        <v>0</v>
      </c>
    </row>
    <row r="136" spans="1:7" ht="15">
      <c r="A136" s="94" t="s">
        <v>920</v>
      </c>
      <c r="B136" s="94">
        <v>2</v>
      </c>
      <c r="C136" s="131">
        <v>0.003174596145819734</v>
      </c>
      <c r="D136" s="94" t="s">
        <v>977</v>
      </c>
      <c r="E136" s="94" t="b">
        <v>0</v>
      </c>
      <c r="F136" s="94" t="b">
        <v>0</v>
      </c>
      <c r="G136" s="94" t="b">
        <v>0</v>
      </c>
    </row>
    <row r="137" spans="1:7" ht="15">
      <c r="A137" s="94" t="s">
        <v>921</v>
      </c>
      <c r="B137" s="94">
        <v>2</v>
      </c>
      <c r="C137" s="131">
        <v>0.003174596145819734</v>
      </c>
      <c r="D137" s="94" t="s">
        <v>977</v>
      </c>
      <c r="E137" s="94" t="b">
        <v>0</v>
      </c>
      <c r="F137" s="94" t="b">
        <v>0</v>
      </c>
      <c r="G137" s="94" t="b">
        <v>0</v>
      </c>
    </row>
    <row r="138" spans="1:7" ht="15">
      <c r="A138" s="94" t="s">
        <v>922</v>
      </c>
      <c r="B138" s="94">
        <v>2</v>
      </c>
      <c r="C138" s="131">
        <v>0.003174596145819734</v>
      </c>
      <c r="D138" s="94" t="s">
        <v>977</v>
      </c>
      <c r="E138" s="94" t="b">
        <v>0</v>
      </c>
      <c r="F138" s="94" t="b">
        <v>0</v>
      </c>
      <c r="G138" s="94" t="b">
        <v>0</v>
      </c>
    </row>
    <row r="139" spans="1:7" ht="15">
      <c r="A139" s="94" t="s">
        <v>923</v>
      </c>
      <c r="B139" s="94">
        <v>2</v>
      </c>
      <c r="C139" s="131">
        <v>0.003174596145819734</v>
      </c>
      <c r="D139" s="94" t="s">
        <v>977</v>
      </c>
      <c r="E139" s="94" t="b">
        <v>0</v>
      </c>
      <c r="F139" s="94" t="b">
        <v>0</v>
      </c>
      <c r="G139" s="94" t="b">
        <v>0</v>
      </c>
    </row>
    <row r="140" spans="1:7" ht="15">
      <c r="A140" s="94" t="s">
        <v>924</v>
      </c>
      <c r="B140" s="94">
        <v>2</v>
      </c>
      <c r="C140" s="131">
        <v>0.003174596145819734</v>
      </c>
      <c r="D140" s="94" t="s">
        <v>977</v>
      </c>
      <c r="E140" s="94" t="b">
        <v>0</v>
      </c>
      <c r="F140" s="94" t="b">
        <v>0</v>
      </c>
      <c r="G140" s="94" t="b">
        <v>0</v>
      </c>
    </row>
    <row r="141" spans="1:7" ht="15">
      <c r="A141" s="94" t="s">
        <v>925</v>
      </c>
      <c r="B141" s="94">
        <v>2</v>
      </c>
      <c r="C141" s="131">
        <v>0.003174596145819734</v>
      </c>
      <c r="D141" s="94" t="s">
        <v>977</v>
      </c>
      <c r="E141" s="94" t="b">
        <v>0</v>
      </c>
      <c r="F141" s="94" t="b">
        <v>0</v>
      </c>
      <c r="G141" s="94" t="b">
        <v>0</v>
      </c>
    </row>
    <row r="142" spans="1:7" ht="15">
      <c r="A142" s="94" t="s">
        <v>926</v>
      </c>
      <c r="B142" s="94">
        <v>2</v>
      </c>
      <c r="C142" s="131">
        <v>0.003174596145819734</v>
      </c>
      <c r="D142" s="94" t="s">
        <v>977</v>
      </c>
      <c r="E142" s="94" t="b">
        <v>0</v>
      </c>
      <c r="F142" s="94" t="b">
        <v>0</v>
      </c>
      <c r="G142" s="94" t="b">
        <v>0</v>
      </c>
    </row>
    <row r="143" spans="1:7" ht="15">
      <c r="A143" s="94" t="s">
        <v>927</v>
      </c>
      <c r="B143" s="94">
        <v>2</v>
      </c>
      <c r="C143" s="131">
        <v>0.003174596145819734</v>
      </c>
      <c r="D143" s="94" t="s">
        <v>977</v>
      </c>
      <c r="E143" s="94" t="b">
        <v>0</v>
      </c>
      <c r="F143" s="94" t="b">
        <v>0</v>
      </c>
      <c r="G143" s="94" t="b">
        <v>0</v>
      </c>
    </row>
    <row r="144" spans="1:7" ht="15">
      <c r="A144" s="94" t="s">
        <v>928</v>
      </c>
      <c r="B144" s="94">
        <v>2</v>
      </c>
      <c r="C144" s="131">
        <v>0.003174596145819734</v>
      </c>
      <c r="D144" s="94" t="s">
        <v>977</v>
      </c>
      <c r="E144" s="94" t="b">
        <v>0</v>
      </c>
      <c r="F144" s="94" t="b">
        <v>0</v>
      </c>
      <c r="G144" s="94" t="b">
        <v>0</v>
      </c>
    </row>
    <row r="145" spans="1:7" ht="15">
      <c r="A145" s="94" t="s">
        <v>929</v>
      </c>
      <c r="B145" s="94">
        <v>2</v>
      </c>
      <c r="C145" s="131">
        <v>0.003174596145819734</v>
      </c>
      <c r="D145" s="94" t="s">
        <v>977</v>
      </c>
      <c r="E145" s="94" t="b">
        <v>0</v>
      </c>
      <c r="F145" s="94" t="b">
        <v>0</v>
      </c>
      <c r="G145" s="94" t="b">
        <v>0</v>
      </c>
    </row>
    <row r="146" spans="1:7" ht="15">
      <c r="A146" s="94" t="s">
        <v>930</v>
      </c>
      <c r="B146" s="94">
        <v>2</v>
      </c>
      <c r="C146" s="131">
        <v>0.003174596145819734</v>
      </c>
      <c r="D146" s="94" t="s">
        <v>977</v>
      </c>
      <c r="E146" s="94" t="b">
        <v>0</v>
      </c>
      <c r="F146" s="94" t="b">
        <v>0</v>
      </c>
      <c r="G146" s="94" t="b">
        <v>0</v>
      </c>
    </row>
    <row r="147" spans="1:7" ht="15">
      <c r="A147" s="94" t="s">
        <v>931</v>
      </c>
      <c r="B147" s="94">
        <v>2</v>
      </c>
      <c r="C147" s="131">
        <v>0.003174596145819734</v>
      </c>
      <c r="D147" s="94" t="s">
        <v>977</v>
      </c>
      <c r="E147" s="94" t="b">
        <v>0</v>
      </c>
      <c r="F147" s="94" t="b">
        <v>0</v>
      </c>
      <c r="G147" s="94" t="b">
        <v>0</v>
      </c>
    </row>
    <row r="148" spans="1:7" ht="15">
      <c r="A148" s="94" t="s">
        <v>932</v>
      </c>
      <c r="B148" s="94">
        <v>2</v>
      </c>
      <c r="C148" s="131">
        <v>0.003174596145819734</v>
      </c>
      <c r="D148" s="94" t="s">
        <v>977</v>
      </c>
      <c r="E148" s="94" t="b">
        <v>0</v>
      </c>
      <c r="F148" s="94" t="b">
        <v>0</v>
      </c>
      <c r="G148" s="94" t="b">
        <v>0</v>
      </c>
    </row>
    <row r="149" spans="1:7" ht="15">
      <c r="A149" s="94" t="s">
        <v>933</v>
      </c>
      <c r="B149" s="94">
        <v>2</v>
      </c>
      <c r="C149" s="131">
        <v>0.003174596145819734</v>
      </c>
      <c r="D149" s="94" t="s">
        <v>977</v>
      </c>
      <c r="E149" s="94" t="b">
        <v>0</v>
      </c>
      <c r="F149" s="94" t="b">
        <v>0</v>
      </c>
      <c r="G149" s="94" t="b">
        <v>0</v>
      </c>
    </row>
    <row r="150" spans="1:7" ht="15">
      <c r="A150" s="94" t="s">
        <v>934</v>
      </c>
      <c r="B150" s="94">
        <v>2</v>
      </c>
      <c r="C150" s="131">
        <v>0.003174596145819734</v>
      </c>
      <c r="D150" s="94" t="s">
        <v>977</v>
      </c>
      <c r="E150" s="94" t="b">
        <v>1</v>
      </c>
      <c r="F150" s="94" t="b">
        <v>0</v>
      </c>
      <c r="G150" s="94" t="b">
        <v>0</v>
      </c>
    </row>
    <row r="151" spans="1:7" ht="15">
      <c r="A151" s="94" t="s">
        <v>935</v>
      </c>
      <c r="B151" s="94">
        <v>2</v>
      </c>
      <c r="C151" s="131">
        <v>0.003174596145819734</v>
      </c>
      <c r="D151" s="94" t="s">
        <v>977</v>
      </c>
      <c r="E151" s="94" t="b">
        <v>0</v>
      </c>
      <c r="F151" s="94" t="b">
        <v>0</v>
      </c>
      <c r="G151" s="94" t="b">
        <v>0</v>
      </c>
    </row>
    <row r="152" spans="1:7" ht="15">
      <c r="A152" s="94" t="s">
        <v>936</v>
      </c>
      <c r="B152" s="94">
        <v>2</v>
      </c>
      <c r="C152" s="131">
        <v>0.003174596145819734</v>
      </c>
      <c r="D152" s="94" t="s">
        <v>977</v>
      </c>
      <c r="E152" s="94" t="b">
        <v>0</v>
      </c>
      <c r="F152" s="94" t="b">
        <v>0</v>
      </c>
      <c r="G152" s="94" t="b">
        <v>0</v>
      </c>
    </row>
    <row r="153" spans="1:7" ht="15">
      <c r="A153" s="94" t="s">
        <v>937</v>
      </c>
      <c r="B153" s="94">
        <v>2</v>
      </c>
      <c r="C153" s="131">
        <v>0.003174596145819734</v>
      </c>
      <c r="D153" s="94" t="s">
        <v>977</v>
      </c>
      <c r="E153" s="94" t="b">
        <v>0</v>
      </c>
      <c r="F153" s="94" t="b">
        <v>0</v>
      </c>
      <c r="G153" s="94" t="b">
        <v>0</v>
      </c>
    </row>
    <row r="154" spans="1:7" ht="15">
      <c r="A154" s="94" t="s">
        <v>938</v>
      </c>
      <c r="B154" s="94">
        <v>2</v>
      </c>
      <c r="C154" s="131">
        <v>0.003174596145819734</v>
      </c>
      <c r="D154" s="94" t="s">
        <v>977</v>
      </c>
      <c r="E154" s="94" t="b">
        <v>0</v>
      </c>
      <c r="F154" s="94" t="b">
        <v>0</v>
      </c>
      <c r="G154" s="94" t="b">
        <v>0</v>
      </c>
    </row>
    <row r="155" spans="1:7" ht="15">
      <c r="A155" s="94" t="s">
        <v>939</v>
      </c>
      <c r="B155" s="94">
        <v>2</v>
      </c>
      <c r="C155" s="131">
        <v>0.003174596145819734</v>
      </c>
      <c r="D155" s="94" t="s">
        <v>977</v>
      </c>
      <c r="E155" s="94" t="b">
        <v>0</v>
      </c>
      <c r="F155" s="94" t="b">
        <v>0</v>
      </c>
      <c r="G155" s="94" t="b">
        <v>0</v>
      </c>
    </row>
    <row r="156" spans="1:7" ht="15">
      <c r="A156" s="94" t="s">
        <v>940</v>
      </c>
      <c r="B156" s="94">
        <v>2</v>
      </c>
      <c r="C156" s="131">
        <v>0.003174596145819734</v>
      </c>
      <c r="D156" s="94" t="s">
        <v>977</v>
      </c>
      <c r="E156" s="94" t="b">
        <v>0</v>
      </c>
      <c r="F156" s="94" t="b">
        <v>0</v>
      </c>
      <c r="G156" s="94" t="b">
        <v>0</v>
      </c>
    </row>
    <row r="157" spans="1:7" ht="15">
      <c r="A157" s="94" t="s">
        <v>941</v>
      </c>
      <c r="B157" s="94">
        <v>2</v>
      </c>
      <c r="C157" s="131">
        <v>0.003174596145819734</v>
      </c>
      <c r="D157" s="94" t="s">
        <v>977</v>
      </c>
      <c r="E157" s="94" t="b">
        <v>0</v>
      </c>
      <c r="F157" s="94" t="b">
        <v>0</v>
      </c>
      <c r="G157" s="94" t="b">
        <v>0</v>
      </c>
    </row>
    <row r="158" spans="1:7" ht="15">
      <c r="A158" s="94" t="s">
        <v>942</v>
      </c>
      <c r="B158" s="94">
        <v>2</v>
      </c>
      <c r="C158" s="131">
        <v>0.003174596145819734</v>
      </c>
      <c r="D158" s="94" t="s">
        <v>977</v>
      </c>
      <c r="E158" s="94" t="b">
        <v>0</v>
      </c>
      <c r="F158" s="94" t="b">
        <v>0</v>
      </c>
      <c r="G158" s="94" t="b">
        <v>0</v>
      </c>
    </row>
    <row r="159" spans="1:7" ht="15">
      <c r="A159" s="94" t="s">
        <v>943</v>
      </c>
      <c r="B159" s="94">
        <v>2</v>
      </c>
      <c r="C159" s="131">
        <v>0.003174596145819734</v>
      </c>
      <c r="D159" s="94" t="s">
        <v>977</v>
      </c>
      <c r="E159" s="94" t="b">
        <v>0</v>
      </c>
      <c r="F159" s="94" t="b">
        <v>0</v>
      </c>
      <c r="G159" s="94" t="b">
        <v>0</v>
      </c>
    </row>
    <row r="160" spans="1:7" ht="15">
      <c r="A160" s="94" t="s">
        <v>944</v>
      </c>
      <c r="B160" s="94">
        <v>2</v>
      </c>
      <c r="C160" s="131">
        <v>0.003174596145819734</v>
      </c>
      <c r="D160" s="94" t="s">
        <v>977</v>
      </c>
      <c r="E160" s="94" t="b">
        <v>0</v>
      </c>
      <c r="F160" s="94" t="b">
        <v>0</v>
      </c>
      <c r="G160" s="94" t="b">
        <v>0</v>
      </c>
    </row>
    <row r="161" spans="1:7" ht="15">
      <c r="A161" s="94" t="s">
        <v>945</v>
      </c>
      <c r="B161" s="94">
        <v>2</v>
      </c>
      <c r="C161" s="131">
        <v>0.003174596145819734</v>
      </c>
      <c r="D161" s="94" t="s">
        <v>977</v>
      </c>
      <c r="E161" s="94" t="b">
        <v>0</v>
      </c>
      <c r="F161" s="94" t="b">
        <v>0</v>
      </c>
      <c r="G161" s="94" t="b">
        <v>0</v>
      </c>
    </row>
    <row r="162" spans="1:7" ht="15">
      <c r="A162" s="94" t="s">
        <v>946</v>
      </c>
      <c r="B162" s="94">
        <v>2</v>
      </c>
      <c r="C162" s="131">
        <v>0.003174596145819734</v>
      </c>
      <c r="D162" s="94" t="s">
        <v>977</v>
      </c>
      <c r="E162" s="94" t="b">
        <v>0</v>
      </c>
      <c r="F162" s="94" t="b">
        <v>0</v>
      </c>
      <c r="G162" s="94" t="b">
        <v>0</v>
      </c>
    </row>
    <row r="163" spans="1:7" ht="15">
      <c r="A163" s="94" t="s">
        <v>947</v>
      </c>
      <c r="B163" s="94">
        <v>2</v>
      </c>
      <c r="C163" s="131">
        <v>0.003174596145819734</v>
      </c>
      <c r="D163" s="94" t="s">
        <v>977</v>
      </c>
      <c r="E163" s="94" t="b">
        <v>0</v>
      </c>
      <c r="F163" s="94" t="b">
        <v>0</v>
      </c>
      <c r="G163" s="94" t="b">
        <v>0</v>
      </c>
    </row>
    <row r="164" spans="1:7" ht="15">
      <c r="A164" s="94" t="s">
        <v>948</v>
      </c>
      <c r="B164" s="94">
        <v>2</v>
      </c>
      <c r="C164" s="131">
        <v>0.003174596145819734</v>
      </c>
      <c r="D164" s="94" t="s">
        <v>977</v>
      </c>
      <c r="E164" s="94" t="b">
        <v>0</v>
      </c>
      <c r="F164" s="94" t="b">
        <v>0</v>
      </c>
      <c r="G164" s="94" t="b">
        <v>0</v>
      </c>
    </row>
    <row r="165" spans="1:7" ht="15">
      <c r="A165" s="94" t="s">
        <v>949</v>
      </c>
      <c r="B165" s="94">
        <v>2</v>
      </c>
      <c r="C165" s="131">
        <v>0.003174596145819734</v>
      </c>
      <c r="D165" s="94" t="s">
        <v>977</v>
      </c>
      <c r="E165" s="94" t="b">
        <v>0</v>
      </c>
      <c r="F165" s="94" t="b">
        <v>0</v>
      </c>
      <c r="G165" s="94" t="b">
        <v>0</v>
      </c>
    </row>
    <row r="166" spans="1:7" ht="15">
      <c r="A166" s="94" t="s">
        <v>950</v>
      </c>
      <c r="B166" s="94">
        <v>2</v>
      </c>
      <c r="C166" s="131">
        <v>0.003174596145819734</v>
      </c>
      <c r="D166" s="94" t="s">
        <v>977</v>
      </c>
      <c r="E166" s="94" t="b">
        <v>0</v>
      </c>
      <c r="F166" s="94" t="b">
        <v>0</v>
      </c>
      <c r="G166" s="94" t="b">
        <v>0</v>
      </c>
    </row>
    <row r="167" spans="1:7" ht="15">
      <c r="A167" s="94" t="s">
        <v>951</v>
      </c>
      <c r="B167" s="94">
        <v>2</v>
      </c>
      <c r="C167" s="131">
        <v>0.003174596145819734</v>
      </c>
      <c r="D167" s="94" t="s">
        <v>977</v>
      </c>
      <c r="E167" s="94" t="b">
        <v>0</v>
      </c>
      <c r="F167" s="94" t="b">
        <v>0</v>
      </c>
      <c r="G167" s="94" t="b">
        <v>0</v>
      </c>
    </row>
    <row r="168" spans="1:7" ht="15">
      <c r="A168" s="94" t="s">
        <v>952</v>
      </c>
      <c r="B168" s="94">
        <v>2</v>
      </c>
      <c r="C168" s="131">
        <v>0.003174596145819734</v>
      </c>
      <c r="D168" s="94" t="s">
        <v>977</v>
      </c>
      <c r="E168" s="94" t="b">
        <v>0</v>
      </c>
      <c r="F168" s="94" t="b">
        <v>0</v>
      </c>
      <c r="G168" s="94" t="b">
        <v>0</v>
      </c>
    </row>
    <row r="169" spans="1:7" ht="15">
      <c r="A169" s="94" t="s">
        <v>953</v>
      </c>
      <c r="B169" s="94">
        <v>2</v>
      </c>
      <c r="C169" s="131">
        <v>0.003174596145819734</v>
      </c>
      <c r="D169" s="94" t="s">
        <v>977</v>
      </c>
      <c r="E169" s="94" t="b">
        <v>0</v>
      </c>
      <c r="F169" s="94" t="b">
        <v>0</v>
      </c>
      <c r="G169" s="94" t="b">
        <v>0</v>
      </c>
    </row>
    <row r="170" spans="1:7" ht="15">
      <c r="A170" s="94" t="s">
        <v>954</v>
      </c>
      <c r="B170" s="94">
        <v>2</v>
      </c>
      <c r="C170" s="131">
        <v>0.003174596145819734</v>
      </c>
      <c r="D170" s="94" t="s">
        <v>977</v>
      </c>
      <c r="E170" s="94" t="b">
        <v>0</v>
      </c>
      <c r="F170" s="94" t="b">
        <v>0</v>
      </c>
      <c r="G170" s="94" t="b">
        <v>0</v>
      </c>
    </row>
    <row r="171" spans="1:7" ht="15">
      <c r="A171" s="94" t="s">
        <v>955</v>
      </c>
      <c r="B171" s="94">
        <v>2</v>
      </c>
      <c r="C171" s="131">
        <v>0.003174596145819734</v>
      </c>
      <c r="D171" s="94" t="s">
        <v>977</v>
      </c>
      <c r="E171" s="94" t="b">
        <v>0</v>
      </c>
      <c r="F171" s="94" t="b">
        <v>0</v>
      </c>
      <c r="G171" s="94" t="b">
        <v>0</v>
      </c>
    </row>
    <row r="172" spans="1:7" ht="15">
      <c r="A172" s="94" t="s">
        <v>956</v>
      </c>
      <c r="B172" s="94">
        <v>2</v>
      </c>
      <c r="C172" s="131">
        <v>0.003174596145819734</v>
      </c>
      <c r="D172" s="94" t="s">
        <v>977</v>
      </c>
      <c r="E172" s="94" t="b">
        <v>0</v>
      </c>
      <c r="F172" s="94" t="b">
        <v>0</v>
      </c>
      <c r="G172" s="94" t="b">
        <v>0</v>
      </c>
    </row>
    <row r="173" spans="1:7" ht="15">
      <c r="A173" s="94" t="s">
        <v>957</v>
      </c>
      <c r="B173" s="94">
        <v>2</v>
      </c>
      <c r="C173" s="131">
        <v>0.003174596145819734</v>
      </c>
      <c r="D173" s="94" t="s">
        <v>977</v>
      </c>
      <c r="E173" s="94" t="b">
        <v>1</v>
      </c>
      <c r="F173" s="94" t="b">
        <v>0</v>
      </c>
      <c r="G173" s="94" t="b">
        <v>0</v>
      </c>
    </row>
    <row r="174" spans="1:7" ht="15">
      <c r="A174" s="94" t="s">
        <v>958</v>
      </c>
      <c r="B174" s="94">
        <v>2</v>
      </c>
      <c r="C174" s="131">
        <v>0.003174596145819734</v>
      </c>
      <c r="D174" s="94" t="s">
        <v>977</v>
      </c>
      <c r="E174" s="94" t="b">
        <v>0</v>
      </c>
      <c r="F174" s="94" t="b">
        <v>0</v>
      </c>
      <c r="G174" s="94" t="b">
        <v>0</v>
      </c>
    </row>
    <row r="175" spans="1:7" ht="15">
      <c r="A175" s="94" t="s">
        <v>959</v>
      </c>
      <c r="B175" s="94">
        <v>2</v>
      </c>
      <c r="C175" s="131">
        <v>0.003174596145819734</v>
      </c>
      <c r="D175" s="94" t="s">
        <v>977</v>
      </c>
      <c r="E175" s="94" t="b">
        <v>0</v>
      </c>
      <c r="F175" s="94" t="b">
        <v>0</v>
      </c>
      <c r="G175" s="94" t="b">
        <v>0</v>
      </c>
    </row>
    <row r="176" spans="1:7" ht="15">
      <c r="A176" s="94" t="s">
        <v>960</v>
      </c>
      <c r="B176" s="94">
        <v>2</v>
      </c>
      <c r="C176" s="131">
        <v>0.003174596145819734</v>
      </c>
      <c r="D176" s="94" t="s">
        <v>977</v>
      </c>
      <c r="E176" s="94" t="b">
        <v>0</v>
      </c>
      <c r="F176" s="94" t="b">
        <v>0</v>
      </c>
      <c r="G176" s="94" t="b">
        <v>0</v>
      </c>
    </row>
    <row r="177" spans="1:7" ht="15">
      <c r="A177" s="94" t="s">
        <v>961</v>
      </c>
      <c r="B177" s="94">
        <v>2</v>
      </c>
      <c r="C177" s="131">
        <v>0.003174596145819734</v>
      </c>
      <c r="D177" s="94" t="s">
        <v>977</v>
      </c>
      <c r="E177" s="94" t="b">
        <v>0</v>
      </c>
      <c r="F177" s="94" t="b">
        <v>0</v>
      </c>
      <c r="G177" s="94" t="b">
        <v>0</v>
      </c>
    </row>
    <row r="178" spans="1:7" ht="15">
      <c r="A178" s="94" t="s">
        <v>962</v>
      </c>
      <c r="B178" s="94">
        <v>2</v>
      </c>
      <c r="C178" s="131">
        <v>0.003174596145819734</v>
      </c>
      <c r="D178" s="94" t="s">
        <v>977</v>
      </c>
      <c r="E178" s="94" t="b">
        <v>0</v>
      </c>
      <c r="F178" s="94" t="b">
        <v>0</v>
      </c>
      <c r="G178" s="94" t="b">
        <v>0</v>
      </c>
    </row>
    <row r="179" spans="1:7" ht="15">
      <c r="A179" s="94" t="s">
        <v>963</v>
      </c>
      <c r="B179" s="94">
        <v>2</v>
      </c>
      <c r="C179" s="131">
        <v>0.003174596145819734</v>
      </c>
      <c r="D179" s="94" t="s">
        <v>977</v>
      </c>
      <c r="E179" s="94" t="b">
        <v>0</v>
      </c>
      <c r="F179" s="94" t="b">
        <v>0</v>
      </c>
      <c r="G179" s="94" t="b">
        <v>0</v>
      </c>
    </row>
    <row r="180" spans="1:7" ht="15">
      <c r="A180" s="94" t="s">
        <v>275</v>
      </c>
      <c r="B180" s="94">
        <v>2</v>
      </c>
      <c r="C180" s="131">
        <v>0.003174596145819734</v>
      </c>
      <c r="D180" s="94" t="s">
        <v>977</v>
      </c>
      <c r="E180" s="94" t="b">
        <v>0</v>
      </c>
      <c r="F180" s="94" t="b">
        <v>0</v>
      </c>
      <c r="G180" s="94" t="b">
        <v>0</v>
      </c>
    </row>
    <row r="181" spans="1:7" ht="15">
      <c r="A181" s="94" t="s">
        <v>964</v>
      </c>
      <c r="B181" s="94">
        <v>2</v>
      </c>
      <c r="C181" s="131">
        <v>0.003174596145819734</v>
      </c>
      <c r="D181" s="94" t="s">
        <v>977</v>
      </c>
      <c r="E181" s="94" t="b">
        <v>0</v>
      </c>
      <c r="F181" s="94" t="b">
        <v>0</v>
      </c>
      <c r="G181" s="94" t="b">
        <v>0</v>
      </c>
    </row>
    <row r="182" spans="1:7" ht="15">
      <c r="A182" s="94" t="s">
        <v>965</v>
      </c>
      <c r="B182" s="94">
        <v>2</v>
      </c>
      <c r="C182" s="131">
        <v>0.003174596145819734</v>
      </c>
      <c r="D182" s="94" t="s">
        <v>977</v>
      </c>
      <c r="E182" s="94" t="b">
        <v>0</v>
      </c>
      <c r="F182" s="94" t="b">
        <v>0</v>
      </c>
      <c r="G182" s="94" t="b">
        <v>0</v>
      </c>
    </row>
    <row r="183" spans="1:7" ht="15">
      <c r="A183" s="94" t="s">
        <v>966</v>
      </c>
      <c r="B183" s="94">
        <v>2</v>
      </c>
      <c r="C183" s="131">
        <v>0.003174596145819734</v>
      </c>
      <c r="D183" s="94" t="s">
        <v>977</v>
      </c>
      <c r="E183" s="94" t="b">
        <v>0</v>
      </c>
      <c r="F183" s="94" t="b">
        <v>0</v>
      </c>
      <c r="G183" s="94" t="b">
        <v>0</v>
      </c>
    </row>
    <row r="184" spans="1:7" ht="15">
      <c r="A184" s="94" t="s">
        <v>967</v>
      </c>
      <c r="B184" s="94">
        <v>2</v>
      </c>
      <c r="C184" s="131">
        <v>0.003174596145819734</v>
      </c>
      <c r="D184" s="94" t="s">
        <v>977</v>
      </c>
      <c r="E184" s="94" t="b">
        <v>0</v>
      </c>
      <c r="F184" s="94" t="b">
        <v>0</v>
      </c>
      <c r="G184" s="94" t="b">
        <v>0</v>
      </c>
    </row>
    <row r="185" spans="1:7" ht="15">
      <c r="A185" s="94" t="s">
        <v>968</v>
      </c>
      <c r="B185" s="94">
        <v>2</v>
      </c>
      <c r="C185" s="131">
        <v>0.003174596145819734</v>
      </c>
      <c r="D185" s="94" t="s">
        <v>977</v>
      </c>
      <c r="E185" s="94" t="b">
        <v>0</v>
      </c>
      <c r="F185" s="94" t="b">
        <v>0</v>
      </c>
      <c r="G185" s="94" t="b">
        <v>0</v>
      </c>
    </row>
    <row r="186" spans="1:7" ht="15">
      <c r="A186" s="94" t="s">
        <v>969</v>
      </c>
      <c r="B186" s="94">
        <v>2</v>
      </c>
      <c r="C186" s="131">
        <v>0.003174596145819734</v>
      </c>
      <c r="D186" s="94" t="s">
        <v>977</v>
      </c>
      <c r="E186" s="94" t="b">
        <v>0</v>
      </c>
      <c r="F186" s="94" t="b">
        <v>0</v>
      </c>
      <c r="G186" s="94" t="b">
        <v>0</v>
      </c>
    </row>
    <row r="187" spans="1:7" ht="15">
      <c r="A187" s="94" t="s">
        <v>258</v>
      </c>
      <c r="B187" s="94">
        <v>2</v>
      </c>
      <c r="C187" s="131">
        <v>0.003174596145819734</v>
      </c>
      <c r="D187" s="94" t="s">
        <v>977</v>
      </c>
      <c r="E187" s="94" t="b">
        <v>0</v>
      </c>
      <c r="F187" s="94" t="b">
        <v>0</v>
      </c>
      <c r="G187" s="94" t="b">
        <v>0</v>
      </c>
    </row>
    <row r="188" spans="1:7" ht="15">
      <c r="A188" s="94" t="s">
        <v>274</v>
      </c>
      <c r="B188" s="94">
        <v>2</v>
      </c>
      <c r="C188" s="131">
        <v>0.003174596145819734</v>
      </c>
      <c r="D188" s="94" t="s">
        <v>977</v>
      </c>
      <c r="E188" s="94" t="b">
        <v>0</v>
      </c>
      <c r="F188" s="94" t="b">
        <v>0</v>
      </c>
      <c r="G188" s="94" t="b">
        <v>0</v>
      </c>
    </row>
    <row r="189" spans="1:7" ht="15">
      <c r="A189" s="94" t="s">
        <v>970</v>
      </c>
      <c r="B189" s="94">
        <v>2</v>
      </c>
      <c r="C189" s="131">
        <v>0.003174596145819734</v>
      </c>
      <c r="D189" s="94" t="s">
        <v>977</v>
      </c>
      <c r="E189" s="94" t="b">
        <v>0</v>
      </c>
      <c r="F189" s="94" t="b">
        <v>0</v>
      </c>
      <c r="G189" s="94" t="b">
        <v>0</v>
      </c>
    </row>
    <row r="190" spans="1:7" ht="15">
      <c r="A190" s="94" t="s">
        <v>971</v>
      </c>
      <c r="B190" s="94">
        <v>2</v>
      </c>
      <c r="C190" s="131">
        <v>0.003174596145819734</v>
      </c>
      <c r="D190" s="94" t="s">
        <v>977</v>
      </c>
      <c r="E190" s="94" t="b">
        <v>0</v>
      </c>
      <c r="F190" s="94" t="b">
        <v>0</v>
      </c>
      <c r="G190" s="94" t="b">
        <v>0</v>
      </c>
    </row>
    <row r="191" spans="1:7" ht="15">
      <c r="A191" s="94" t="s">
        <v>972</v>
      </c>
      <c r="B191" s="94">
        <v>2</v>
      </c>
      <c r="C191" s="131">
        <v>0.003174596145819734</v>
      </c>
      <c r="D191" s="94" t="s">
        <v>977</v>
      </c>
      <c r="E191" s="94" t="b">
        <v>0</v>
      </c>
      <c r="F191" s="94" t="b">
        <v>0</v>
      </c>
      <c r="G191" s="94" t="b">
        <v>0</v>
      </c>
    </row>
    <row r="192" spans="1:7" ht="15">
      <c r="A192" s="94" t="s">
        <v>973</v>
      </c>
      <c r="B192" s="94">
        <v>2</v>
      </c>
      <c r="C192" s="131">
        <v>0.0038973572398509015</v>
      </c>
      <c r="D192" s="94" t="s">
        <v>977</v>
      </c>
      <c r="E192" s="94" t="b">
        <v>0</v>
      </c>
      <c r="F192" s="94" t="b">
        <v>0</v>
      </c>
      <c r="G192" s="94" t="b">
        <v>0</v>
      </c>
    </row>
    <row r="193" spans="1:7" ht="15">
      <c r="A193" s="94" t="s">
        <v>974</v>
      </c>
      <c r="B193" s="94">
        <v>2</v>
      </c>
      <c r="C193" s="131">
        <v>0.0038973572398509015</v>
      </c>
      <c r="D193" s="94" t="s">
        <v>977</v>
      </c>
      <c r="E193" s="94" t="b">
        <v>0</v>
      </c>
      <c r="F193" s="94" t="b">
        <v>0</v>
      </c>
      <c r="G193" s="94" t="b">
        <v>0</v>
      </c>
    </row>
    <row r="194" spans="1:7" ht="15">
      <c r="A194" s="94" t="s">
        <v>802</v>
      </c>
      <c r="B194" s="94">
        <v>17</v>
      </c>
      <c r="C194" s="131">
        <v>0</v>
      </c>
      <c r="D194" s="94" t="s">
        <v>776</v>
      </c>
      <c r="E194" s="94" t="b">
        <v>0</v>
      </c>
      <c r="F194" s="94" t="b">
        <v>0</v>
      </c>
      <c r="G194" s="94" t="b">
        <v>0</v>
      </c>
    </row>
    <row r="195" spans="1:7" ht="15">
      <c r="A195" s="94" t="s">
        <v>283</v>
      </c>
      <c r="B195" s="94">
        <v>14</v>
      </c>
      <c r="C195" s="131">
        <v>0.013207565076105546</v>
      </c>
      <c r="D195" s="94" t="s">
        <v>776</v>
      </c>
      <c r="E195" s="94" t="b">
        <v>0</v>
      </c>
      <c r="F195" s="94" t="b">
        <v>0</v>
      </c>
      <c r="G195" s="94" t="b">
        <v>0</v>
      </c>
    </row>
    <row r="196" spans="1:7" ht="15">
      <c r="A196" s="94" t="s">
        <v>803</v>
      </c>
      <c r="B196" s="94">
        <v>10</v>
      </c>
      <c r="C196" s="131">
        <v>0.00664117929044017</v>
      </c>
      <c r="D196" s="94" t="s">
        <v>776</v>
      </c>
      <c r="E196" s="94" t="b">
        <v>0</v>
      </c>
      <c r="F196" s="94" t="b">
        <v>0</v>
      </c>
      <c r="G196" s="94" t="b">
        <v>0</v>
      </c>
    </row>
    <row r="197" spans="1:7" ht="15">
      <c r="A197" s="94" t="s">
        <v>805</v>
      </c>
      <c r="B197" s="94">
        <v>7</v>
      </c>
      <c r="C197" s="131">
        <v>0.007773648903596886</v>
      </c>
      <c r="D197" s="94" t="s">
        <v>776</v>
      </c>
      <c r="E197" s="94" t="b">
        <v>0</v>
      </c>
      <c r="F197" s="94" t="b">
        <v>0</v>
      </c>
      <c r="G197" s="94" t="b">
        <v>0</v>
      </c>
    </row>
    <row r="198" spans="1:7" ht="15">
      <c r="A198" s="94" t="s">
        <v>808</v>
      </c>
      <c r="B198" s="94">
        <v>6</v>
      </c>
      <c r="C198" s="131">
        <v>0.007820709008552687</v>
      </c>
      <c r="D198" s="94" t="s">
        <v>776</v>
      </c>
      <c r="E198" s="94" t="b">
        <v>0</v>
      </c>
      <c r="F198" s="94" t="b">
        <v>0</v>
      </c>
      <c r="G198" s="94" t="b">
        <v>0</v>
      </c>
    </row>
    <row r="199" spans="1:7" ht="15">
      <c r="A199" s="94" t="s">
        <v>809</v>
      </c>
      <c r="B199" s="94">
        <v>6</v>
      </c>
      <c r="C199" s="131">
        <v>0.007820709008552687</v>
      </c>
      <c r="D199" s="94" t="s">
        <v>776</v>
      </c>
      <c r="E199" s="94" t="b">
        <v>0</v>
      </c>
      <c r="F199" s="94" t="b">
        <v>0</v>
      </c>
      <c r="G199" s="94" t="b">
        <v>0</v>
      </c>
    </row>
    <row r="200" spans="1:7" ht="15">
      <c r="A200" s="94" t="s">
        <v>804</v>
      </c>
      <c r="B200" s="94">
        <v>6</v>
      </c>
      <c r="C200" s="131">
        <v>0.007820709008552687</v>
      </c>
      <c r="D200" s="94" t="s">
        <v>776</v>
      </c>
      <c r="E200" s="94" t="b">
        <v>0</v>
      </c>
      <c r="F200" s="94" t="b">
        <v>0</v>
      </c>
      <c r="G200" s="94" t="b">
        <v>0</v>
      </c>
    </row>
    <row r="201" spans="1:7" ht="15">
      <c r="A201" s="94" t="s">
        <v>806</v>
      </c>
      <c r="B201" s="94">
        <v>6</v>
      </c>
      <c r="C201" s="131">
        <v>0.016070644248662124</v>
      </c>
      <c r="D201" s="94" t="s">
        <v>776</v>
      </c>
      <c r="E201" s="94" t="b">
        <v>0</v>
      </c>
      <c r="F201" s="94" t="b">
        <v>1</v>
      </c>
      <c r="G201" s="94" t="b">
        <v>0</v>
      </c>
    </row>
    <row r="202" spans="1:7" ht="15">
      <c r="A202" s="94" t="s">
        <v>814</v>
      </c>
      <c r="B202" s="94">
        <v>5</v>
      </c>
      <c r="C202" s="131">
        <v>0.007658197651905694</v>
      </c>
      <c r="D202" s="94" t="s">
        <v>776</v>
      </c>
      <c r="E202" s="94" t="b">
        <v>0</v>
      </c>
      <c r="F202" s="94" t="b">
        <v>0</v>
      </c>
      <c r="G202" s="94" t="b">
        <v>0</v>
      </c>
    </row>
    <row r="203" spans="1:7" ht="15">
      <c r="A203" s="94" t="s">
        <v>810</v>
      </c>
      <c r="B203" s="94">
        <v>5</v>
      </c>
      <c r="C203" s="131">
        <v>0.007658197651905694</v>
      </c>
      <c r="D203" s="94" t="s">
        <v>776</v>
      </c>
      <c r="E203" s="94" t="b">
        <v>0</v>
      </c>
      <c r="F203" s="94" t="b">
        <v>0</v>
      </c>
      <c r="G203" s="94" t="b">
        <v>0</v>
      </c>
    </row>
    <row r="204" spans="1:7" ht="15">
      <c r="A204" s="94" t="s">
        <v>807</v>
      </c>
      <c r="B204" s="94">
        <v>5</v>
      </c>
      <c r="C204" s="131">
        <v>0.007658197651905694</v>
      </c>
      <c r="D204" s="94" t="s">
        <v>776</v>
      </c>
      <c r="E204" s="94" t="b">
        <v>0</v>
      </c>
      <c r="F204" s="94" t="b">
        <v>0</v>
      </c>
      <c r="G204" s="94" t="b">
        <v>0</v>
      </c>
    </row>
    <row r="205" spans="1:7" ht="15">
      <c r="A205" s="94" t="s">
        <v>270</v>
      </c>
      <c r="B205" s="94">
        <v>5</v>
      </c>
      <c r="C205" s="131">
        <v>0.007658197651905694</v>
      </c>
      <c r="D205" s="94" t="s">
        <v>776</v>
      </c>
      <c r="E205" s="94" t="b">
        <v>0</v>
      </c>
      <c r="F205" s="94" t="b">
        <v>0</v>
      </c>
      <c r="G205" s="94" t="b">
        <v>0</v>
      </c>
    </row>
    <row r="206" spans="1:7" ht="15">
      <c r="A206" s="94" t="s">
        <v>271</v>
      </c>
      <c r="B206" s="94">
        <v>4</v>
      </c>
      <c r="C206" s="131">
        <v>0.007243676427092927</v>
      </c>
      <c r="D206" s="94" t="s">
        <v>776</v>
      </c>
      <c r="E206" s="94" t="b">
        <v>0</v>
      </c>
      <c r="F206" s="94" t="b">
        <v>0</v>
      </c>
      <c r="G206" s="94" t="b">
        <v>0</v>
      </c>
    </row>
    <row r="207" spans="1:7" ht="15">
      <c r="A207" s="94" t="s">
        <v>820</v>
      </c>
      <c r="B207" s="94">
        <v>4</v>
      </c>
      <c r="C207" s="131">
        <v>0.007243676427092927</v>
      </c>
      <c r="D207" s="94" t="s">
        <v>776</v>
      </c>
      <c r="E207" s="94" t="b">
        <v>0</v>
      </c>
      <c r="F207" s="94" t="b">
        <v>0</v>
      </c>
      <c r="G207" s="94" t="b">
        <v>0</v>
      </c>
    </row>
    <row r="208" spans="1:7" ht="15">
      <c r="A208" s="94" t="s">
        <v>819</v>
      </c>
      <c r="B208" s="94">
        <v>4</v>
      </c>
      <c r="C208" s="131">
        <v>0.007243676427092927</v>
      </c>
      <c r="D208" s="94" t="s">
        <v>776</v>
      </c>
      <c r="E208" s="94" t="b">
        <v>0</v>
      </c>
      <c r="F208" s="94" t="b">
        <v>0</v>
      </c>
      <c r="G208" s="94" t="b">
        <v>0</v>
      </c>
    </row>
    <row r="209" spans="1:7" ht="15">
      <c r="A209" s="94" t="s">
        <v>816</v>
      </c>
      <c r="B209" s="94">
        <v>4</v>
      </c>
      <c r="C209" s="131">
        <v>0.007243676427092927</v>
      </c>
      <c r="D209" s="94" t="s">
        <v>776</v>
      </c>
      <c r="E209" s="94" t="b">
        <v>0</v>
      </c>
      <c r="F209" s="94" t="b">
        <v>0</v>
      </c>
      <c r="G209" s="94" t="b">
        <v>0</v>
      </c>
    </row>
    <row r="210" spans="1:7" ht="15">
      <c r="A210" s="94" t="s">
        <v>817</v>
      </c>
      <c r="B210" s="94">
        <v>4</v>
      </c>
      <c r="C210" s="131">
        <v>0.007243676427092927</v>
      </c>
      <c r="D210" s="94" t="s">
        <v>776</v>
      </c>
      <c r="E210" s="94" t="b">
        <v>0</v>
      </c>
      <c r="F210" s="94" t="b">
        <v>0</v>
      </c>
      <c r="G210" s="94" t="b">
        <v>0</v>
      </c>
    </row>
    <row r="211" spans="1:7" ht="15">
      <c r="A211" s="94" t="s">
        <v>818</v>
      </c>
      <c r="B211" s="94">
        <v>4</v>
      </c>
      <c r="C211" s="131">
        <v>0.007243676427092927</v>
      </c>
      <c r="D211" s="94" t="s">
        <v>776</v>
      </c>
      <c r="E211" s="94" t="b">
        <v>1</v>
      </c>
      <c r="F211" s="94" t="b">
        <v>0</v>
      </c>
      <c r="G211" s="94" t="b">
        <v>0</v>
      </c>
    </row>
    <row r="212" spans="1:7" ht="15">
      <c r="A212" s="94" t="s">
        <v>864</v>
      </c>
      <c r="B212" s="94">
        <v>3</v>
      </c>
      <c r="C212" s="131">
        <v>0.006512919308287708</v>
      </c>
      <c r="D212" s="94" t="s">
        <v>776</v>
      </c>
      <c r="E212" s="94" t="b">
        <v>0</v>
      </c>
      <c r="F212" s="94" t="b">
        <v>0</v>
      </c>
      <c r="G212" s="94" t="b">
        <v>0</v>
      </c>
    </row>
    <row r="213" spans="1:7" ht="15">
      <c r="A213" s="94" t="s">
        <v>865</v>
      </c>
      <c r="B213" s="94">
        <v>3</v>
      </c>
      <c r="C213" s="131">
        <v>0.006512919308287708</v>
      </c>
      <c r="D213" s="94" t="s">
        <v>776</v>
      </c>
      <c r="E213" s="94" t="b">
        <v>0</v>
      </c>
      <c r="F213" s="94" t="b">
        <v>0</v>
      </c>
      <c r="G213" s="94" t="b">
        <v>0</v>
      </c>
    </row>
    <row r="214" spans="1:7" ht="15">
      <c r="A214" s="94" t="s">
        <v>866</v>
      </c>
      <c r="B214" s="94">
        <v>3</v>
      </c>
      <c r="C214" s="131">
        <v>0.006512919308287708</v>
      </c>
      <c r="D214" s="94" t="s">
        <v>776</v>
      </c>
      <c r="E214" s="94" t="b">
        <v>0</v>
      </c>
      <c r="F214" s="94" t="b">
        <v>0</v>
      </c>
      <c r="G214" s="94" t="b">
        <v>0</v>
      </c>
    </row>
    <row r="215" spans="1:7" ht="15">
      <c r="A215" s="94" t="s">
        <v>259</v>
      </c>
      <c r="B215" s="94">
        <v>3</v>
      </c>
      <c r="C215" s="131">
        <v>0.006512919308287708</v>
      </c>
      <c r="D215" s="94" t="s">
        <v>776</v>
      </c>
      <c r="E215" s="94" t="b">
        <v>0</v>
      </c>
      <c r="F215" s="94" t="b">
        <v>0</v>
      </c>
      <c r="G215" s="94" t="b">
        <v>0</v>
      </c>
    </row>
    <row r="216" spans="1:7" ht="15">
      <c r="A216" s="94" t="s">
        <v>846</v>
      </c>
      <c r="B216" s="94">
        <v>3</v>
      </c>
      <c r="C216" s="131">
        <v>0.006512919308287708</v>
      </c>
      <c r="D216" s="94" t="s">
        <v>776</v>
      </c>
      <c r="E216" s="94" t="b">
        <v>0</v>
      </c>
      <c r="F216" s="94" t="b">
        <v>0</v>
      </c>
      <c r="G216" s="94" t="b">
        <v>0</v>
      </c>
    </row>
    <row r="217" spans="1:7" ht="15">
      <c r="A217" s="94" t="s">
        <v>832</v>
      </c>
      <c r="B217" s="94">
        <v>3</v>
      </c>
      <c r="C217" s="131">
        <v>0.006512919308287708</v>
      </c>
      <c r="D217" s="94" t="s">
        <v>776</v>
      </c>
      <c r="E217" s="94" t="b">
        <v>1</v>
      </c>
      <c r="F217" s="94" t="b">
        <v>0</v>
      </c>
      <c r="G217" s="94" t="b">
        <v>0</v>
      </c>
    </row>
    <row r="218" spans="1:7" ht="15">
      <c r="A218" s="94" t="s">
        <v>833</v>
      </c>
      <c r="B218" s="94">
        <v>3</v>
      </c>
      <c r="C218" s="131">
        <v>0.006512919308287708</v>
      </c>
      <c r="D218" s="94" t="s">
        <v>776</v>
      </c>
      <c r="E218" s="94" t="b">
        <v>0</v>
      </c>
      <c r="F218" s="94" t="b">
        <v>0</v>
      </c>
      <c r="G218" s="94" t="b">
        <v>0</v>
      </c>
    </row>
    <row r="219" spans="1:7" ht="15">
      <c r="A219" s="94" t="s">
        <v>834</v>
      </c>
      <c r="B219" s="94">
        <v>3</v>
      </c>
      <c r="C219" s="131">
        <v>0.006512919308287708</v>
      </c>
      <c r="D219" s="94" t="s">
        <v>776</v>
      </c>
      <c r="E219" s="94" t="b">
        <v>1</v>
      </c>
      <c r="F219" s="94" t="b">
        <v>0</v>
      </c>
      <c r="G219" s="94" t="b">
        <v>0</v>
      </c>
    </row>
    <row r="220" spans="1:7" ht="15">
      <c r="A220" s="94" t="s">
        <v>835</v>
      </c>
      <c r="B220" s="94">
        <v>3</v>
      </c>
      <c r="C220" s="131">
        <v>0.006512919308287708</v>
      </c>
      <c r="D220" s="94" t="s">
        <v>776</v>
      </c>
      <c r="E220" s="94" t="b">
        <v>0</v>
      </c>
      <c r="F220" s="94" t="b">
        <v>0</v>
      </c>
      <c r="G220" s="94" t="b">
        <v>0</v>
      </c>
    </row>
    <row r="221" spans="1:7" ht="15">
      <c r="A221" s="94" t="s">
        <v>836</v>
      </c>
      <c r="B221" s="94">
        <v>3</v>
      </c>
      <c r="C221" s="131">
        <v>0.006512919308287708</v>
      </c>
      <c r="D221" s="94" t="s">
        <v>776</v>
      </c>
      <c r="E221" s="94" t="b">
        <v>0</v>
      </c>
      <c r="F221" s="94" t="b">
        <v>0</v>
      </c>
      <c r="G221" s="94" t="b">
        <v>0</v>
      </c>
    </row>
    <row r="222" spans="1:7" ht="15">
      <c r="A222" s="94" t="s">
        <v>837</v>
      </c>
      <c r="B222" s="94">
        <v>3</v>
      </c>
      <c r="C222" s="131">
        <v>0.006512919308287708</v>
      </c>
      <c r="D222" s="94" t="s">
        <v>776</v>
      </c>
      <c r="E222" s="94" t="b">
        <v>0</v>
      </c>
      <c r="F222" s="94" t="b">
        <v>0</v>
      </c>
      <c r="G222" s="94" t="b">
        <v>0</v>
      </c>
    </row>
    <row r="223" spans="1:7" ht="15">
      <c r="A223" s="94" t="s">
        <v>838</v>
      </c>
      <c r="B223" s="94">
        <v>3</v>
      </c>
      <c r="C223" s="131">
        <v>0.006512919308287708</v>
      </c>
      <c r="D223" s="94" t="s">
        <v>776</v>
      </c>
      <c r="E223" s="94" t="b">
        <v>0</v>
      </c>
      <c r="F223" s="94" t="b">
        <v>0</v>
      </c>
      <c r="G223" s="94" t="b">
        <v>0</v>
      </c>
    </row>
    <row r="224" spans="1:7" ht="15">
      <c r="A224" s="94" t="s">
        <v>839</v>
      </c>
      <c r="B224" s="94">
        <v>3</v>
      </c>
      <c r="C224" s="131">
        <v>0.006512919308287708</v>
      </c>
      <c r="D224" s="94" t="s">
        <v>776</v>
      </c>
      <c r="E224" s="94" t="b">
        <v>0</v>
      </c>
      <c r="F224" s="94" t="b">
        <v>0</v>
      </c>
      <c r="G224" s="94" t="b">
        <v>0</v>
      </c>
    </row>
    <row r="225" spans="1:7" ht="15">
      <c r="A225" s="94" t="s">
        <v>840</v>
      </c>
      <c r="B225" s="94">
        <v>3</v>
      </c>
      <c r="C225" s="131">
        <v>0.006512919308287708</v>
      </c>
      <c r="D225" s="94" t="s">
        <v>776</v>
      </c>
      <c r="E225" s="94" t="b">
        <v>0</v>
      </c>
      <c r="F225" s="94" t="b">
        <v>0</v>
      </c>
      <c r="G225" s="94" t="b">
        <v>0</v>
      </c>
    </row>
    <row r="226" spans="1:7" ht="15">
      <c r="A226" s="94" t="s">
        <v>841</v>
      </c>
      <c r="B226" s="94">
        <v>3</v>
      </c>
      <c r="C226" s="131">
        <v>0.006512919308287708</v>
      </c>
      <c r="D226" s="94" t="s">
        <v>776</v>
      </c>
      <c r="E226" s="94" t="b">
        <v>0</v>
      </c>
      <c r="F226" s="94" t="b">
        <v>0</v>
      </c>
      <c r="G226" s="94" t="b">
        <v>0</v>
      </c>
    </row>
    <row r="227" spans="1:7" ht="15">
      <c r="A227" s="94" t="s">
        <v>842</v>
      </c>
      <c r="B227" s="94">
        <v>3</v>
      </c>
      <c r="C227" s="131">
        <v>0.006512919308287708</v>
      </c>
      <c r="D227" s="94" t="s">
        <v>776</v>
      </c>
      <c r="E227" s="94" t="b">
        <v>0</v>
      </c>
      <c r="F227" s="94" t="b">
        <v>0</v>
      </c>
      <c r="G227" s="94" t="b">
        <v>0</v>
      </c>
    </row>
    <row r="228" spans="1:7" ht="15">
      <c r="A228" s="94" t="s">
        <v>843</v>
      </c>
      <c r="B228" s="94">
        <v>3</v>
      </c>
      <c r="C228" s="131">
        <v>0.006512919308287708</v>
      </c>
      <c r="D228" s="94" t="s">
        <v>776</v>
      </c>
      <c r="E228" s="94" t="b">
        <v>0</v>
      </c>
      <c r="F228" s="94" t="b">
        <v>0</v>
      </c>
      <c r="G228" s="94" t="b">
        <v>0</v>
      </c>
    </row>
    <row r="229" spans="1:7" ht="15">
      <c r="A229" s="94" t="s">
        <v>844</v>
      </c>
      <c r="B229" s="94">
        <v>3</v>
      </c>
      <c r="C229" s="131">
        <v>0.006512919308287708</v>
      </c>
      <c r="D229" s="94" t="s">
        <v>776</v>
      </c>
      <c r="E229" s="94" t="b">
        <v>0</v>
      </c>
      <c r="F229" s="94" t="b">
        <v>0</v>
      </c>
      <c r="G229" s="94" t="b">
        <v>0</v>
      </c>
    </row>
    <row r="230" spans="1:7" ht="15">
      <c r="A230" s="94" t="s">
        <v>845</v>
      </c>
      <c r="B230" s="94">
        <v>3</v>
      </c>
      <c r="C230" s="131">
        <v>0.006512919308287708</v>
      </c>
      <c r="D230" s="94" t="s">
        <v>776</v>
      </c>
      <c r="E230" s="94" t="b">
        <v>0</v>
      </c>
      <c r="F230" s="94" t="b">
        <v>0</v>
      </c>
      <c r="G230" s="94" t="b">
        <v>0</v>
      </c>
    </row>
    <row r="231" spans="1:7" ht="15">
      <c r="A231" s="94" t="s">
        <v>907</v>
      </c>
      <c r="B231" s="94">
        <v>2</v>
      </c>
      <c r="C231" s="131">
        <v>0.005356881416220707</v>
      </c>
      <c r="D231" s="94" t="s">
        <v>776</v>
      </c>
      <c r="E231" s="94" t="b">
        <v>0</v>
      </c>
      <c r="F231" s="94" t="b">
        <v>0</v>
      </c>
      <c r="G231" s="94" t="b">
        <v>0</v>
      </c>
    </row>
    <row r="232" spans="1:7" ht="15">
      <c r="A232" s="94" t="s">
        <v>908</v>
      </c>
      <c r="B232" s="94">
        <v>2</v>
      </c>
      <c r="C232" s="131">
        <v>0.005356881416220707</v>
      </c>
      <c r="D232" s="94" t="s">
        <v>776</v>
      </c>
      <c r="E232" s="94" t="b">
        <v>0</v>
      </c>
      <c r="F232" s="94" t="b">
        <v>0</v>
      </c>
      <c r="G232" s="94" t="b">
        <v>0</v>
      </c>
    </row>
    <row r="233" spans="1:7" ht="15">
      <c r="A233" s="94" t="s">
        <v>869</v>
      </c>
      <c r="B233" s="94">
        <v>2</v>
      </c>
      <c r="C233" s="131">
        <v>0.005356881416220707</v>
      </c>
      <c r="D233" s="94" t="s">
        <v>776</v>
      </c>
      <c r="E233" s="94" t="b">
        <v>0</v>
      </c>
      <c r="F233" s="94" t="b">
        <v>0</v>
      </c>
      <c r="G233" s="94" t="b">
        <v>0</v>
      </c>
    </row>
    <row r="234" spans="1:7" ht="15">
      <c r="A234" s="94" t="s">
        <v>870</v>
      </c>
      <c r="B234" s="94">
        <v>2</v>
      </c>
      <c r="C234" s="131">
        <v>0.005356881416220707</v>
      </c>
      <c r="D234" s="94" t="s">
        <v>776</v>
      </c>
      <c r="E234" s="94" t="b">
        <v>0</v>
      </c>
      <c r="F234" s="94" t="b">
        <v>0</v>
      </c>
      <c r="G234" s="94" t="b">
        <v>0</v>
      </c>
    </row>
    <row r="235" spans="1:7" ht="15">
      <c r="A235" s="94" t="s">
        <v>871</v>
      </c>
      <c r="B235" s="94">
        <v>2</v>
      </c>
      <c r="C235" s="131">
        <v>0.005356881416220707</v>
      </c>
      <c r="D235" s="94" t="s">
        <v>776</v>
      </c>
      <c r="E235" s="94" t="b">
        <v>1</v>
      </c>
      <c r="F235" s="94" t="b">
        <v>0</v>
      </c>
      <c r="G235" s="94" t="b">
        <v>0</v>
      </c>
    </row>
    <row r="236" spans="1:7" ht="15">
      <c r="A236" s="94" t="s">
        <v>872</v>
      </c>
      <c r="B236" s="94">
        <v>2</v>
      </c>
      <c r="C236" s="131">
        <v>0.005356881416220707</v>
      </c>
      <c r="D236" s="94" t="s">
        <v>776</v>
      </c>
      <c r="E236" s="94" t="b">
        <v>0</v>
      </c>
      <c r="F236" s="94" t="b">
        <v>0</v>
      </c>
      <c r="G236" s="94" t="b">
        <v>0</v>
      </c>
    </row>
    <row r="237" spans="1:7" ht="15">
      <c r="A237" s="94" t="s">
        <v>873</v>
      </c>
      <c r="B237" s="94">
        <v>2</v>
      </c>
      <c r="C237" s="131">
        <v>0.005356881416220707</v>
      </c>
      <c r="D237" s="94" t="s">
        <v>776</v>
      </c>
      <c r="E237" s="94" t="b">
        <v>0</v>
      </c>
      <c r="F237" s="94" t="b">
        <v>0</v>
      </c>
      <c r="G237" s="94" t="b">
        <v>0</v>
      </c>
    </row>
    <row r="238" spans="1:7" ht="15">
      <c r="A238" s="94" t="s">
        <v>874</v>
      </c>
      <c r="B238" s="94">
        <v>2</v>
      </c>
      <c r="C238" s="131">
        <v>0.005356881416220707</v>
      </c>
      <c r="D238" s="94" t="s">
        <v>776</v>
      </c>
      <c r="E238" s="94" t="b">
        <v>0</v>
      </c>
      <c r="F238" s="94" t="b">
        <v>0</v>
      </c>
      <c r="G238" s="94" t="b">
        <v>0</v>
      </c>
    </row>
    <row r="239" spans="1:7" ht="15">
      <c r="A239" s="94" t="s">
        <v>831</v>
      </c>
      <c r="B239" s="94">
        <v>2</v>
      </c>
      <c r="C239" s="131">
        <v>0.005356881416220707</v>
      </c>
      <c r="D239" s="94" t="s">
        <v>776</v>
      </c>
      <c r="E239" s="94" t="b">
        <v>0</v>
      </c>
      <c r="F239" s="94" t="b">
        <v>0</v>
      </c>
      <c r="G239" s="94" t="b">
        <v>0</v>
      </c>
    </row>
    <row r="240" spans="1:7" ht="15">
      <c r="A240" s="94" t="s">
        <v>868</v>
      </c>
      <c r="B240" s="94">
        <v>2</v>
      </c>
      <c r="C240" s="131">
        <v>0.005356881416220707</v>
      </c>
      <c r="D240" s="94" t="s">
        <v>776</v>
      </c>
      <c r="E240" s="94" t="b">
        <v>0</v>
      </c>
      <c r="F240" s="94" t="b">
        <v>0</v>
      </c>
      <c r="G240" s="94" t="b">
        <v>0</v>
      </c>
    </row>
    <row r="241" spans="1:7" ht="15">
      <c r="A241" s="94" t="s">
        <v>811</v>
      </c>
      <c r="B241" s="94">
        <v>2</v>
      </c>
      <c r="C241" s="131">
        <v>0.0070919246188949495</v>
      </c>
      <c r="D241" s="94" t="s">
        <v>776</v>
      </c>
      <c r="E241" s="94" t="b">
        <v>0</v>
      </c>
      <c r="F241" s="94" t="b">
        <v>0</v>
      </c>
      <c r="G241" s="94" t="b">
        <v>0</v>
      </c>
    </row>
    <row r="242" spans="1:7" ht="15">
      <c r="A242" s="94" t="s">
        <v>812</v>
      </c>
      <c r="B242" s="94">
        <v>2</v>
      </c>
      <c r="C242" s="131">
        <v>0.0070919246188949495</v>
      </c>
      <c r="D242" s="94" t="s">
        <v>776</v>
      </c>
      <c r="E242" s="94" t="b">
        <v>0</v>
      </c>
      <c r="F242" s="94" t="b">
        <v>0</v>
      </c>
      <c r="G242" s="94" t="b">
        <v>0</v>
      </c>
    </row>
    <row r="243" spans="1:7" ht="15">
      <c r="A243" s="94" t="s">
        <v>821</v>
      </c>
      <c r="B243" s="94">
        <v>2</v>
      </c>
      <c r="C243" s="131">
        <v>0.005356881416220707</v>
      </c>
      <c r="D243" s="94" t="s">
        <v>776</v>
      </c>
      <c r="E243" s="94" t="b">
        <v>0</v>
      </c>
      <c r="F243" s="94" t="b">
        <v>0</v>
      </c>
      <c r="G243" s="94" t="b">
        <v>0</v>
      </c>
    </row>
    <row r="244" spans="1:7" ht="15">
      <c r="A244" s="94" t="s">
        <v>822</v>
      </c>
      <c r="B244" s="94">
        <v>2</v>
      </c>
      <c r="C244" s="131">
        <v>0.005356881416220707</v>
      </c>
      <c r="D244" s="94" t="s">
        <v>776</v>
      </c>
      <c r="E244" s="94" t="b">
        <v>0</v>
      </c>
      <c r="F244" s="94" t="b">
        <v>0</v>
      </c>
      <c r="G244" s="94" t="b">
        <v>0</v>
      </c>
    </row>
    <row r="245" spans="1:7" ht="15">
      <c r="A245" s="94" t="s">
        <v>825</v>
      </c>
      <c r="B245" s="94">
        <v>2</v>
      </c>
      <c r="C245" s="131">
        <v>0.005356881416220707</v>
      </c>
      <c r="D245" s="94" t="s">
        <v>776</v>
      </c>
      <c r="E245" s="94" t="b">
        <v>0</v>
      </c>
      <c r="F245" s="94" t="b">
        <v>0</v>
      </c>
      <c r="G245" s="94" t="b">
        <v>0</v>
      </c>
    </row>
    <row r="246" spans="1:7" ht="15">
      <c r="A246" s="94" t="s">
        <v>892</v>
      </c>
      <c r="B246" s="94">
        <v>2</v>
      </c>
      <c r="C246" s="131">
        <v>0.005356881416220707</v>
      </c>
      <c r="D246" s="94" t="s">
        <v>776</v>
      </c>
      <c r="E246" s="94" t="b">
        <v>0</v>
      </c>
      <c r="F246" s="94" t="b">
        <v>0</v>
      </c>
      <c r="G246" s="94" t="b">
        <v>0</v>
      </c>
    </row>
    <row r="247" spans="1:7" ht="15">
      <c r="A247" s="94" t="s">
        <v>893</v>
      </c>
      <c r="B247" s="94">
        <v>2</v>
      </c>
      <c r="C247" s="131">
        <v>0.005356881416220707</v>
      </c>
      <c r="D247" s="94" t="s">
        <v>776</v>
      </c>
      <c r="E247" s="94" t="b">
        <v>0</v>
      </c>
      <c r="F247" s="94" t="b">
        <v>0</v>
      </c>
      <c r="G247" s="94" t="b">
        <v>0</v>
      </c>
    </row>
    <row r="248" spans="1:7" ht="15">
      <c r="A248" s="94" t="s">
        <v>894</v>
      </c>
      <c r="B248" s="94">
        <v>2</v>
      </c>
      <c r="C248" s="131">
        <v>0.005356881416220707</v>
      </c>
      <c r="D248" s="94" t="s">
        <v>776</v>
      </c>
      <c r="E248" s="94" t="b">
        <v>0</v>
      </c>
      <c r="F248" s="94" t="b">
        <v>0</v>
      </c>
      <c r="G248" s="94" t="b">
        <v>0</v>
      </c>
    </row>
    <row r="249" spans="1:7" ht="15">
      <c r="A249" s="94" t="s">
        <v>895</v>
      </c>
      <c r="B249" s="94">
        <v>2</v>
      </c>
      <c r="C249" s="131">
        <v>0.005356881416220707</v>
      </c>
      <c r="D249" s="94" t="s">
        <v>776</v>
      </c>
      <c r="E249" s="94" t="b">
        <v>0</v>
      </c>
      <c r="F249" s="94" t="b">
        <v>0</v>
      </c>
      <c r="G249" s="94" t="b">
        <v>0</v>
      </c>
    </row>
    <row r="250" spans="1:7" ht="15">
      <c r="A250" s="94" t="s">
        <v>896</v>
      </c>
      <c r="B250" s="94">
        <v>2</v>
      </c>
      <c r="C250" s="131">
        <v>0.005356881416220707</v>
      </c>
      <c r="D250" s="94" t="s">
        <v>776</v>
      </c>
      <c r="E250" s="94" t="b">
        <v>0</v>
      </c>
      <c r="F250" s="94" t="b">
        <v>0</v>
      </c>
      <c r="G250" s="94" t="b">
        <v>0</v>
      </c>
    </row>
    <row r="251" spans="1:7" ht="15">
      <c r="A251" s="94" t="s">
        <v>897</v>
      </c>
      <c r="B251" s="94">
        <v>2</v>
      </c>
      <c r="C251" s="131">
        <v>0.005356881416220707</v>
      </c>
      <c r="D251" s="94" t="s">
        <v>776</v>
      </c>
      <c r="E251" s="94" t="b">
        <v>0</v>
      </c>
      <c r="F251" s="94" t="b">
        <v>0</v>
      </c>
      <c r="G251" s="94" t="b">
        <v>0</v>
      </c>
    </row>
    <row r="252" spans="1:7" ht="15">
      <c r="A252" s="94" t="s">
        <v>898</v>
      </c>
      <c r="B252" s="94">
        <v>2</v>
      </c>
      <c r="C252" s="131">
        <v>0.005356881416220707</v>
      </c>
      <c r="D252" s="94" t="s">
        <v>776</v>
      </c>
      <c r="E252" s="94" t="b">
        <v>0</v>
      </c>
      <c r="F252" s="94" t="b">
        <v>0</v>
      </c>
      <c r="G252" s="94" t="b">
        <v>0</v>
      </c>
    </row>
    <row r="253" spans="1:7" ht="15">
      <c r="A253" s="94" t="s">
        <v>899</v>
      </c>
      <c r="B253" s="94">
        <v>2</v>
      </c>
      <c r="C253" s="131">
        <v>0.005356881416220707</v>
      </c>
      <c r="D253" s="94" t="s">
        <v>776</v>
      </c>
      <c r="E253" s="94" t="b">
        <v>0</v>
      </c>
      <c r="F253" s="94" t="b">
        <v>0</v>
      </c>
      <c r="G253" s="94" t="b">
        <v>0</v>
      </c>
    </row>
    <row r="254" spans="1:7" ht="15">
      <c r="A254" s="94" t="s">
        <v>900</v>
      </c>
      <c r="B254" s="94">
        <v>2</v>
      </c>
      <c r="C254" s="131">
        <v>0.005356881416220707</v>
      </c>
      <c r="D254" s="94" t="s">
        <v>776</v>
      </c>
      <c r="E254" s="94" t="b">
        <v>0</v>
      </c>
      <c r="F254" s="94" t="b">
        <v>0</v>
      </c>
      <c r="G254" s="94" t="b">
        <v>0</v>
      </c>
    </row>
    <row r="255" spans="1:7" ht="15">
      <c r="A255" s="94" t="s">
        <v>901</v>
      </c>
      <c r="B255" s="94">
        <v>2</v>
      </c>
      <c r="C255" s="131">
        <v>0.005356881416220707</v>
      </c>
      <c r="D255" s="94" t="s">
        <v>776</v>
      </c>
      <c r="E255" s="94" t="b">
        <v>0</v>
      </c>
      <c r="F255" s="94" t="b">
        <v>0</v>
      </c>
      <c r="G255" s="94" t="b">
        <v>0</v>
      </c>
    </row>
    <row r="256" spans="1:7" ht="15">
      <c r="A256" s="94" t="s">
        <v>902</v>
      </c>
      <c r="B256" s="94">
        <v>2</v>
      </c>
      <c r="C256" s="131">
        <v>0.005356881416220707</v>
      </c>
      <c r="D256" s="94" t="s">
        <v>776</v>
      </c>
      <c r="E256" s="94" t="b">
        <v>0</v>
      </c>
      <c r="F256" s="94" t="b">
        <v>0</v>
      </c>
      <c r="G256" s="94" t="b">
        <v>0</v>
      </c>
    </row>
    <row r="257" spans="1:7" ht="15">
      <c r="A257" s="94" t="s">
        <v>903</v>
      </c>
      <c r="B257" s="94">
        <v>2</v>
      </c>
      <c r="C257" s="131">
        <v>0.005356881416220707</v>
      </c>
      <c r="D257" s="94" t="s">
        <v>776</v>
      </c>
      <c r="E257" s="94" t="b">
        <v>0</v>
      </c>
      <c r="F257" s="94" t="b">
        <v>0</v>
      </c>
      <c r="G257" s="94" t="b">
        <v>0</v>
      </c>
    </row>
    <row r="258" spans="1:7" ht="15">
      <c r="A258" s="94" t="s">
        <v>904</v>
      </c>
      <c r="B258" s="94">
        <v>2</v>
      </c>
      <c r="C258" s="131">
        <v>0.005356881416220707</v>
      </c>
      <c r="D258" s="94" t="s">
        <v>776</v>
      </c>
      <c r="E258" s="94" t="b">
        <v>0</v>
      </c>
      <c r="F258" s="94" t="b">
        <v>0</v>
      </c>
      <c r="G258" s="94" t="b">
        <v>0</v>
      </c>
    </row>
    <row r="259" spans="1:7" ht="15">
      <c r="A259" s="94" t="s">
        <v>905</v>
      </c>
      <c r="B259" s="94">
        <v>2</v>
      </c>
      <c r="C259" s="131">
        <v>0.005356881416220707</v>
      </c>
      <c r="D259" s="94" t="s">
        <v>776</v>
      </c>
      <c r="E259" s="94" t="b">
        <v>0</v>
      </c>
      <c r="F259" s="94" t="b">
        <v>0</v>
      </c>
      <c r="G259" s="94" t="b">
        <v>0</v>
      </c>
    </row>
    <row r="260" spans="1:7" ht="15">
      <c r="A260" s="94" t="s">
        <v>829</v>
      </c>
      <c r="B260" s="94">
        <v>2</v>
      </c>
      <c r="C260" s="131">
        <v>0.005356881416220707</v>
      </c>
      <c r="D260" s="94" t="s">
        <v>776</v>
      </c>
      <c r="E260" s="94" t="b">
        <v>0</v>
      </c>
      <c r="F260" s="94" t="b">
        <v>0</v>
      </c>
      <c r="G260" s="94" t="b">
        <v>0</v>
      </c>
    </row>
    <row r="261" spans="1:7" ht="15">
      <c r="A261" s="94" t="s">
        <v>906</v>
      </c>
      <c r="B261" s="94">
        <v>2</v>
      </c>
      <c r="C261" s="131">
        <v>0.005356881416220707</v>
      </c>
      <c r="D261" s="94" t="s">
        <v>776</v>
      </c>
      <c r="E261" s="94" t="b">
        <v>0</v>
      </c>
      <c r="F261" s="94" t="b">
        <v>0</v>
      </c>
      <c r="G261" s="94" t="b">
        <v>0</v>
      </c>
    </row>
    <row r="262" spans="1:7" ht="15">
      <c r="A262" s="94" t="s">
        <v>972</v>
      </c>
      <c r="B262" s="94">
        <v>2</v>
      </c>
      <c r="C262" s="131">
        <v>0.005356881416220707</v>
      </c>
      <c r="D262" s="94" t="s">
        <v>776</v>
      </c>
      <c r="E262" s="94" t="b">
        <v>0</v>
      </c>
      <c r="F262" s="94" t="b">
        <v>0</v>
      </c>
      <c r="G262" s="94" t="b">
        <v>0</v>
      </c>
    </row>
    <row r="263" spans="1:7" ht="15">
      <c r="A263" s="94" t="s">
        <v>973</v>
      </c>
      <c r="B263" s="94">
        <v>2</v>
      </c>
      <c r="C263" s="131">
        <v>0.0070919246188949495</v>
      </c>
      <c r="D263" s="94" t="s">
        <v>776</v>
      </c>
      <c r="E263" s="94" t="b">
        <v>0</v>
      </c>
      <c r="F263" s="94" t="b">
        <v>0</v>
      </c>
      <c r="G263" s="94" t="b">
        <v>0</v>
      </c>
    </row>
    <row r="264" spans="1:7" ht="15">
      <c r="A264" s="94" t="s">
        <v>802</v>
      </c>
      <c r="B264" s="94">
        <v>8</v>
      </c>
      <c r="C264" s="131">
        <v>0</v>
      </c>
      <c r="D264" s="94" t="s">
        <v>777</v>
      </c>
      <c r="E264" s="94" t="b">
        <v>0</v>
      </c>
      <c r="F264" s="94" t="b">
        <v>0</v>
      </c>
      <c r="G264" s="94" t="b">
        <v>0</v>
      </c>
    </row>
    <row r="265" spans="1:7" ht="15">
      <c r="A265" s="94" t="s">
        <v>803</v>
      </c>
      <c r="B265" s="94">
        <v>8</v>
      </c>
      <c r="C265" s="131">
        <v>0</v>
      </c>
      <c r="D265" s="94" t="s">
        <v>777</v>
      </c>
      <c r="E265" s="94" t="b">
        <v>0</v>
      </c>
      <c r="F265" s="94" t="b">
        <v>0</v>
      </c>
      <c r="G265" s="94" t="b">
        <v>0</v>
      </c>
    </row>
    <row r="266" spans="1:7" ht="15">
      <c r="A266" s="94" t="s">
        <v>805</v>
      </c>
      <c r="B266" s="94">
        <v>6</v>
      </c>
      <c r="C266" s="131">
        <v>0.004744508985125314</v>
      </c>
      <c r="D266" s="94" t="s">
        <v>777</v>
      </c>
      <c r="E266" s="94" t="b">
        <v>0</v>
      </c>
      <c r="F266" s="94" t="b">
        <v>0</v>
      </c>
      <c r="G266" s="94" t="b">
        <v>0</v>
      </c>
    </row>
    <row r="267" spans="1:7" ht="15">
      <c r="A267" s="94" t="s">
        <v>823</v>
      </c>
      <c r="B267" s="94">
        <v>4</v>
      </c>
      <c r="C267" s="131">
        <v>0.00762101254845522</v>
      </c>
      <c r="D267" s="94" t="s">
        <v>777</v>
      </c>
      <c r="E267" s="94" t="b">
        <v>0</v>
      </c>
      <c r="F267" s="94" t="b">
        <v>0</v>
      </c>
      <c r="G267" s="94" t="b">
        <v>0</v>
      </c>
    </row>
    <row r="268" spans="1:7" ht="15">
      <c r="A268" s="94" t="s">
        <v>824</v>
      </c>
      <c r="B268" s="94">
        <v>4</v>
      </c>
      <c r="C268" s="131">
        <v>0.00762101254845522</v>
      </c>
      <c r="D268" s="94" t="s">
        <v>777</v>
      </c>
      <c r="E268" s="94" t="b">
        <v>1</v>
      </c>
      <c r="F268" s="94" t="b">
        <v>0</v>
      </c>
      <c r="G268" s="94" t="b">
        <v>0</v>
      </c>
    </row>
    <row r="269" spans="1:7" ht="15">
      <c r="A269" s="94" t="s">
        <v>807</v>
      </c>
      <c r="B269" s="94">
        <v>4</v>
      </c>
      <c r="C269" s="131">
        <v>0.00762101254845522</v>
      </c>
      <c r="D269" s="94" t="s">
        <v>777</v>
      </c>
      <c r="E269" s="94" t="b">
        <v>0</v>
      </c>
      <c r="F269" s="94" t="b">
        <v>0</v>
      </c>
      <c r="G269" s="94" t="b">
        <v>0</v>
      </c>
    </row>
    <row r="270" spans="1:7" ht="15">
      <c r="A270" s="94" t="s">
        <v>281</v>
      </c>
      <c r="B270" s="94">
        <v>4</v>
      </c>
      <c r="C270" s="131">
        <v>0.00762101254845522</v>
      </c>
      <c r="D270" s="94" t="s">
        <v>777</v>
      </c>
      <c r="E270" s="94" t="b">
        <v>0</v>
      </c>
      <c r="F270" s="94" t="b">
        <v>0</v>
      </c>
      <c r="G270" s="94" t="b">
        <v>0</v>
      </c>
    </row>
    <row r="271" spans="1:7" ht="15">
      <c r="A271" s="94" t="s">
        <v>270</v>
      </c>
      <c r="B271" s="94">
        <v>4</v>
      </c>
      <c r="C271" s="131">
        <v>0.00762101254845522</v>
      </c>
      <c r="D271" s="94" t="s">
        <v>777</v>
      </c>
      <c r="E271" s="94" t="b">
        <v>0</v>
      </c>
      <c r="F271" s="94" t="b">
        <v>0</v>
      </c>
      <c r="G271" s="94" t="b">
        <v>0</v>
      </c>
    </row>
    <row r="272" spans="1:7" ht="15">
      <c r="A272" s="94" t="s">
        <v>804</v>
      </c>
      <c r="B272" s="94">
        <v>3</v>
      </c>
      <c r="C272" s="131">
        <v>0.008088013903904071</v>
      </c>
      <c r="D272" s="94" t="s">
        <v>777</v>
      </c>
      <c r="E272" s="94" t="b">
        <v>0</v>
      </c>
      <c r="F272" s="94" t="b">
        <v>0</v>
      </c>
      <c r="G272" s="94" t="b">
        <v>0</v>
      </c>
    </row>
    <row r="273" spans="1:7" ht="15">
      <c r="A273" s="94" t="s">
        <v>830</v>
      </c>
      <c r="B273" s="94">
        <v>3</v>
      </c>
      <c r="C273" s="131">
        <v>0.008088013903904071</v>
      </c>
      <c r="D273" s="94" t="s">
        <v>777</v>
      </c>
      <c r="E273" s="94" t="b">
        <v>0</v>
      </c>
      <c r="F273" s="94" t="b">
        <v>0</v>
      </c>
      <c r="G273" s="94" t="b">
        <v>0</v>
      </c>
    </row>
    <row r="274" spans="1:7" ht="15">
      <c r="A274" s="94" t="s">
        <v>821</v>
      </c>
      <c r="B274" s="94">
        <v>3</v>
      </c>
      <c r="C274" s="131">
        <v>0.008088013903904071</v>
      </c>
      <c r="D274" s="94" t="s">
        <v>777</v>
      </c>
      <c r="E274" s="94" t="b">
        <v>0</v>
      </c>
      <c r="F274" s="94" t="b">
        <v>0</v>
      </c>
      <c r="G274" s="94" t="b">
        <v>0</v>
      </c>
    </row>
    <row r="275" spans="1:7" ht="15">
      <c r="A275" s="94" t="s">
        <v>822</v>
      </c>
      <c r="B275" s="94">
        <v>3</v>
      </c>
      <c r="C275" s="131">
        <v>0.008088013903904071</v>
      </c>
      <c r="D275" s="94" t="s">
        <v>777</v>
      </c>
      <c r="E275" s="94" t="b">
        <v>0</v>
      </c>
      <c r="F275" s="94" t="b">
        <v>0</v>
      </c>
      <c r="G275" s="94" t="b">
        <v>0</v>
      </c>
    </row>
    <row r="276" spans="1:7" ht="15">
      <c r="A276" s="94" t="s">
        <v>282</v>
      </c>
      <c r="B276" s="94">
        <v>3</v>
      </c>
      <c r="C276" s="131">
        <v>0.008088013903904071</v>
      </c>
      <c r="D276" s="94" t="s">
        <v>777</v>
      </c>
      <c r="E276" s="94" t="b">
        <v>0</v>
      </c>
      <c r="F276" s="94" t="b">
        <v>0</v>
      </c>
      <c r="G276" s="94" t="b">
        <v>0</v>
      </c>
    </row>
    <row r="277" spans="1:7" ht="15">
      <c r="A277" s="94" t="s">
        <v>268</v>
      </c>
      <c r="B277" s="94">
        <v>3</v>
      </c>
      <c r="C277" s="131">
        <v>0.008088013903904071</v>
      </c>
      <c r="D277" s="94" t="s">
        <v>777</v>
      </c>
      <c r="E277" s="94" t="b">
        <v>0</v>
      </c>
      <c r="F277" s="94" t="b">
        <v>0</v>
      </c>
      <c r="G277" s="94" t="b">
        <v>0</v>
      </c>
    </row>
    <row r="278" spans="1:7" ht="15">
      <c r="A278" s="94" t="s">
        <v>269</v>
      </c>
      <c r="B278" s="94">
        <v>3</v>
      </c>
      <c r="C278" s="131">
        <v>0.008088013903904071</v>
      </c>
      <c r="D278" s="94" t="s">
        <v>777</v>
      </c>
      <c r="E278" s="94" t="b">
        <v>0</v>
      </c>
      <c r="F278" s="94" t="b">
        <v>0</v>
      </c>
      <c r="G278" s="94" t="b">
        <v>0</v>
      </c>
    </row>
    <row r="279" spans="1:7" ht="15">
      <c r="A279" s="94" t="s">
        <v>280</v>
      </c>
      <c r="B279" s="94">
        <v>3</v>
      </c>
      <c r="C279" s="131">
        <v>0.008088013903904071</v>
      </c>
      <c r="D279" s="94" t="s">
        <v>777</v>
      </c>
      <c r="E279" s="94" t="b">
        <v>0</v>
      </c>
      <c r="F279" s="94" t="b">
        <v>0</v>
      </c>
      <c r="G279" s="94" t="b">
        <v>0</v>
      </c>
    </row>
    <row r="280" spans="1:7" ht="15">
      <c r="A280" s="94" t="s">
        <v>825</v>
      </c>
      <c r="B280" s="94">
        <v>3</v>
      </c>
      <c r="C280" s="131">
        <v>0.008088013903904071</v>
      </c>
      <c r="D280" s="94" t="s">
        <v>777</v>
      </c>
      <c r="E280" s="94" t="b">
        <v>0</v>
      </c>
      <c r="F280" s="94" t="b">
        <v>0</v>
      </c>
      <c r="G280" s="94" t="b">
        <v>0</v>
      </c>
    </row>
    <row r="281" spans="1:7" ht="15">
      <c r="A281" s="94" t="s">
        <v>810</v>
      </c>
      <c r="B281" s="94">
        <v>3</v>
      </c>
      <c r="C281" s="131">
        <v>0.008088013903904071</v>
      </c>
      <c r="D281" s="94" t="s">
        <v>777</v>
      </c>
      <c r="E281" s="94" t="b">
        <v>0</v>
      </c>
      <c r="F281" s="94" t="b">
        <v>0</v>
      </c>
      <c r="G281" s="94" t="b">
        <v>0</v>
      </c>
    </row>
    <row r="282" spans="1:7" ht="15">
      <c r="A282" s="94" t="s">
        <v>283</v>
      </c>
      <c r="B282" s="94">
        <v>3</v>
      </c>
      <c r="C282" s="131">
        <v>0.011431518822682831</v>
      </c>
      <c r="D282" s="94" t="s">
        <v>777</v>
      </c>
      <c r="E282" s="94" t="b">
        <v>0</v>
      </c>
      <c r="F282" s="94" t="b">
        <v>0</v>
      </c>
      <c r="G282" s="94" t="b">
        <v>0</v>
      </c>
    </row>
    <row r="283" spans="1:7" ht="15">
      <c r="A283" s="94" t="s">
        <v>831</v>
      </c>
      <c r="B283" s="94">
        <v>2</v>
      </c>
      <c r="C283" s="131">
        <v>0.00762101254845522</v>
      </c>
      <c r="D283" s="94" t="s">
        <v>777</v>
      </c>
      <c r="E283" s="94" t="b">
        <v>0</v>
      </c>
      <c r="F283" s="94" t="b">
        <v>0</v>
      </c>
      <c r="G283" s="94" t="b">
        <v>0</v>
      </c>
    </row>
    <row r="284" spans="1:7" ht="15">
      <c r="A284" s="94" t="s">
        <v>867</v>
      </c>
      <c r="B284" s="94">
        <v>2</v>
      </c>
      <c r="C284" s="131">
        <v>0.00762101254845522</v>
      </c>
      <c r="D284" s="94" t="s">
        <v>777</v>
      </c>
      <c r="E284" s="94" t="b">
        <v>0</v>
      </c>
      <c r="F284" s="94" t="b">
        <v>0</v>
      </c>
      <c r="G284" s="94" t="b">
        <v>0</v>
      </c>
    </row>
    <row r="285" spans="1:7" ht="15">
      <c r="A285" s="94" t="s">
        <v>816</v>
      </c>
      <c r="B285" s="94">
        <v>2</v>
      </c>
      <c r="C285" s="131">
        <v>0.00762101254845522</v>
      </c>
      <c r="D285" s="94" t="s">
        <v>777</v>
      </c>
      <c r="E285" s="94" t="b">
        <v>0</v>
      </c>
      <c r="F285" s="94" t="b">
        <v>0</v>
      </c>
      <c r="G285" s="94" t="b">
        <v>0</v>
      </c>
    </row>
    <row r="286" spans="1:7" ht="15">
      <c r="A286" s="94" t="s">
        <v>817</v>
      </c>
      <c r="B286" s="94">
        <v>2</v>
      </c>
      <c r="C286" s="131">
        <v>0.00762101254845522</v>
      </c>
      <c r="D286" s="94" t="s">
        <v>777</v>
      </c>
      <c r="E286" s="94" t="b">
        <v>0</v>
      </c>
      <c r="F286" s="94" t="b">
        <v>0</v>
      </c>
      <c r="G286" s="94" t="b">
        <v>0</v>
      </c>
    </row>
    <row r="287" spans="1:7" ht="15">
      <c r="A287" s="94" t="s">
        <v>818</v>
      </c>
      <c r="B287" s="94">
        <v>2</v>
      </c>
      <c r="C287" s="131">
        <v>0.00762101254845522</v>
      </c>
      <c r="D287" s="94" t="s">
        <v>777</v>
      </c>
      <c r="E287" s="94" t="b">
        <v>1</v>
      </c>
      <c r="F287" s="94" t="b">
        <v>0</v>
      </c>
      <c r="G287" s="94" t="b">
        <v>0</v>
      </c>
    </row>
    <row r="288" spans="1:7" ht="15">
      <c r="A288" s="94" t="s">
        <v>808</v>
      </c>
      <c r="B288" s="94">
        <v>2</v>
      </c>
      <c r="C288" s="131">
        <v>0.00762101254845522</v>
      </c>
      <c r="D288" s="94" t="s">
        <v>777</v>
      </c>
      <c r="E288" s="94" t="b">
        <v>0</v>
      </c>
      <c r="F288" s="94" t="b">
        <v>0</v>
      </c>
      <c r="G288" s="94" t="b">
        <v>0</v>
      </c>
    </row>
    <row r="289" spans="1:7" ht="15">
      <c r="A289" s="94" t="s">
        <v>809</v>
      </c>
      <c r="B289" s="94">
        <v>2</v>
      </c>
      <c r="C289" s="131">
        <v>0.00762101254845522</v>
      </c>
      <c r="D289" s="94" t="s">
        <v>777</v>
      </c>
      <c r="E289" s="94" t="b">
        <v>0</v>
      </c>
      <c r="F289" s="94" t="b">
        <v>0</v>
      </c>
      <c r="G289" s="94" t="b">
        <v>0</v>
      </c>
    </row>
    <row r="290" spans="1:7" ht="15">
      <c r="A290" s="94" t="s">
        <v>802</v>
      </c>
      <c r="B290" s="94">
        <v>8</v>
      </c>
      <c r="C290" s="131">
        <v>0</v>
      </c>
      <c r="D290" s="94" t="s">
        <v>778</v>
      </c>
      <c r="E290" s="94" t="b">
        <v>0</v>
      </c>
      <c r="F290" s="94" t="b">
        <v>0</v>
      </c>
      <c r="G290" s="94" t="b">
        <v>0</v>
      </c>
    </row>
    <row r="291" spans="1:7" ht="15">
      <c r="A291" s="94" t="s">
        <v>811</v>
      </c>
      <c r="B291" s="94">
        <v>6</v>
      </c>
      <c r="C291" s="131">
        <v>0.014859374381591201</v>
      </c>
      <c r="D291" s="94" t="s">
        <v>778</v>
      </c>
      <c r="E291" s="94" t="b">
        <v>0</v>
      </c>
      <c r="F291" s="94" t="b">
        <v>0</v>
      </c>
      <c r="G291" s="94" t="b">
        <v>0</v>
      </c>
    </row>
    <row r="292" spans="1:7" ht="15">
      <c r="A292" s="94" t="s">
        <v>812</v>
      </c>
      <c r="B292" s="94">
        <v>6</v>
      </c>
      <c r="C292" s="131">
        <v>0.014859374381591201</v>
      </c>
      <c r="D292" s="94" t="s">
        <v>778</v>
      </c>
      <c r="E292" s="94" t="b">
        <v>0</v>
      </c>
      <c r="F292" s="94" t="b">
        <v>0</v>
      </c>
      <c r="G292" s="94" t="b">
        <v>0</v>
      </c>
    </row>
    <row r="293" spans="1:7" ht="15">
      <c r="A293" s="94" t="s">
        <v>813</v>
      </c>
      <c r="B293" s="94">
        <v>6</v>
      </c>
      <c r="C293" s="131">
        <v>0.014859374381591201</v>
      </c>
      <c r="D293" s="94" t="s">
        <v>778</v>
      </c>
      <c r="E293" s="94" t="b">
        <v>0</v>
      </c>
      <c r="F293" s="94" t="b">
        <v>0</v>
      </c>
      <c r="G293" s="94" t="b">
        <v>0</v>
      </c>
    </row>
    <row r="294" spans="1:7" ht="15">
      <c r="A294" s="94" t="s">
        <v>283</v>
      </c>
      <c r="B294" s="94">
        <v>6</v>
      </c>
      <c r="C294" s="131">
        <v>0.014859374381591201</v>
      </c>
      <c r="D294" s="94" t="s">
        <v>778</v>
      </c>
      <c r="E294" s="94" t="b">
        <v>0</v>
      </c>
      <c r="F294" s="94" t="b">
        <v>0</v>
      </c>
      <c r="G294" s="94" t="b">
        <v>0</v>
      </c>
    </row>
    <row r="295" spans="1:7" ht="15">
      <c r="A295" s="94" t="s">
        <v>804</v>
      </c>
      <c r="B295" s="94">
        <v>4</v>
      </c>
      <c r="C295" s="131">
        <v>0.007000697573580958</v>
      </c>
      <c r="D295" s="94" t="s">
        <v>778</v>
      </c>
      <c r="E295" s="94" t="b">
        <v>0</v>
      </c>
      <c r="F295" s="94" t="b">
        <v>0</v>
      </c>
      <c r="G295" s="94" t="b">
        <v>0</v>
      </c>
    </row>
    <row r="296" spans="1:7" ht="15">
      <c r="A296" s="94" t="s">
        <v>279</v>
      </c>
      <c r="B296" s="94">
        <v>3</v>
      </c>
      <c r="C296" s="131">
        <v>0.007429687190795601</v>
      </c>
      <c r="D296" s="94" t="s">
        <v>778</v>
      </c>
      <c r="E296" s="94" t="b">
        <v>0</v>
      </c>
      <c r="F296" s="94" t="b">
        <v>0</v>
      </c>
      <c r="G296" s="94" t="b">
        <v>0</v>
      </c>
    </row>
    <row r="297" spans="1:7" ht="15">
      <c r="A297" s="94" t="s">
        <v>847</v>
      </c>
      <c r="B297" s="94">
        <v>3</v>
      </c>
      <c r="C297" s="131">
        <v>0.007429687190795601</v>
      </c>
      <c r="D297" s="94" t="s">
        <v>778</v>
      </c>
      <c r="E297" s="94" t="b">
        <v>0</v>
      </c>
      <c r="F297" s="94" t="b">
        <v>0</v>
      </c>
      <c r="G297" s="94" t="b">
        <v>0</v>
      </c>
    </row>
    <row r="298" spans="1:7" ht="15">
      <c r="A298" s="94" t="s">
        <v>848</v>
      </c>
      <c r="B298" s="94">
        <v>3</v>
      </c>
      <c r="C298" s="131">
        <v>0.007429687190795601</v>
      </c>
      <c r="D298" s="94" t="s">
        <v>778</v>
      </c>
      <c r="E298" s="94" t="b">
        <v>0</v>
      </c>
      <c r="F298" s="94" t="b">
        <v>0</v>
      </c>
      <c r="G298" s="94" t="b">
        <v>0</v>
      </c>
    </row>
    <row r="299" spans="1:7" ht="15">
      <c r="A299" s="94" t="s">
        <v>849</v>
      </c>
      <c r="B299" s="94">
        <v>3</v>
      </c>
      <c r="C299" s="131">
        <v>0.007429687190795601</v>
      </c>
      <c r="D299" s="94" t="s">
        <v>778</v>
      </c>
      <c r="E299" s="94" t="b">
        <v>0</v>
      </c>
      <c r="F299" s="94" t="b">
        <v>0</v>
      </c>
      <c r="G299" s="94" t="b">
        <v>0</v>
      </c>
    </row>
    <row r="300" spans="1:7" ht="15">
      <c r="A300" s="94" t="s">
        <v>850</v>
      </c>
      <c r="B300" s="94">
        <v>3</v>
      </c>
      <c r="C300" s="131">
        <v>0.007429687190795601</v>
      </c>
      <c r="D300" s="94" t="s">
        <v>778</v>
      </c>
      <c r="E300" s="94" t="b">
        <v>0</v>
      </c>
      <c r="F300" s="94" t="b">
        <v>0</v>
      </c>
      <c r="G300" s="94" t="b">
        <v>0</v>
      </c>
    </row>
    <row r="301" spans="1:7" ht="15">
      <c r="A301" s="94" t="s">
        <v>851</v>
      </c>
      <c r="B301" s="94">
        <v>3</v>
      </c>
      <c r="C301" s="131">
        <v>0.007429687190795601</v>
      </c>
      <c r="D301" s="94" t="s">
        <v>778</v>
      </c>
      <c r="E301" s="94" t="b">
        <v>0</v>
      </c>
      <c r="F301" s="94" t="b">
        <v>0</v>
      </c>
      <c r="G301" s="94" t="b">
        <v>0</v>
      </c>
    </row>
    <row r="302" spans="1:7" ht="15">
      <c r="A302" s="94" t="s">
        <v>852</v>
      </c>
      <c r="B302" s="94">
        <v>3</v>
      </c>
      <c r="C302" s="131">
        <v>0.007429687190795601</v>
      </c>
      <c r="D302" s="94" t="s">
        <v>778</v>
      </c>
      <c r="E302" s="94" t="b">
        <v>0</v>
      </c>
      <c r="F302" s="94" t="b">
        <v>0</v>
      </c>
      <c r="G302" s="94" t="b">
        <v>0</v>
      </c>
    </row>
    <row r="303" spans="1:7" ht="15">
      <c r="A303" s="94" t="s">
        <v>853</v>
      </c>
      <c r="B303" s="94">
        <v>3</v>
      </c>
      <c r="C303" s="131">
        <v>0.007429687190795601</v>
      </c>
      <c r="D303" s="94" t="s">
        <v>778</v>
      </c>
      <c r="E303" s="94" t="b">
        <v>0</v>
      </c>
      <c r="F303" s="94" t="b">
        <v>0</v>
      </c>
      <c r="G303" s="94" t="b">
        <v>0</v>
      </c>
    </row>
    <row r="304" spans="1:7" ht="15">
      <c r="A304" s="94" t="s">
        <v>854</v>
      </c>
      <c r="B304" s="94">
        <v>3</v>
      </c>
      <c r="C304" s="131">
        <v>0.007429687190795601</v>
      </c>
      <c r="D304" s="94" t="s">
        <v>778</v>
      </c>
      <c r="E304" s="94" t="b">
        <v>0</v>
      </c>
      <c r="F304" s="94" t="b">
        <v>0</v>
      </c>
      <c r="G304" s="94" t="b">
        <v>0</v>
      </c>
    </row>
    <row r="305" spans="1:7" ht="15">
      <c r="A305" s="94" t="s">
        <v>855</v>
      </c>
      <c r="B305" s="94">
        <v>3</v>
      </c>
      <c r="C305" s="131">
        <v>0.007429687190795601</v>
      </c>
      <c r="D305" s="94" t="s">
        <v>778</v>
      </c>
      <c r="E305" s="94" t="b">
        <v>0</v>
      </c>
      <c r="F305" s="94" t="b">
        <v>0</v>
      </c>
      <c r="G305" s="94" t="b">
        <v>0</v>
      </c>
    </row>
    <row r="306" spans="1:7" ht="15">
      <c r="A306" s="94" t="s">
        <v>856</v>
      </c>
      <c r="B306" s="94">
        <v>3</v>
      </c>
      <c r="C306" s="131">
        <v>0.007429687190795601</v>
      </c>
      <c r="D306" s="94" t="s">
        <v>778</v>
      </c>
      <c r="E306" s="94" t="b">
        <v>0</v>
      </c>
      <c r="F306" s="94" t="b">
        <v>0</v>
      </c>
      <c r="G306" s="94" t="b">
        <v>0</v>
      </c>
    </row>
    <row r="307" spans="1:7" ht="15">
      <c r="A307" s="94" t="s">
        <v>857</v>
      </c>
      <c r="B307" s="94">
        <v>3</v>
      </c>
      <c r="C307" s="131">
        <v>0.007429687190795601</v>
      </c>
      <c r="D307" s="94" t="s">
        <v>778</v>
      </c>
      <c r="E307" s="94" t="b">
        <v>0</v>
      </c>
      <c r="F307" s="94" t="b">
        <v>0</v>
      </c>
      <c r="G307" s="94" t="b">
        <v>0</v>
      </c>
    </row>
    <row r="308" spans="1:7" ht="15">
      <c r="A308" s="94" t="s">
        <v>858</v>
      </c>
      <c r="B308" s="94">
        <v>3</v>
      </c>
      <c r="C308" s="131">
        <v>0.007429687190795601</v>
      </c>
      <c r="D308" s="94" t="s">
        <v>778</v>
      </c>
      <c r="E308" s="94" t="b">
        <v>0</v>
      </c>
      <c r="F308" s="94" t="b">
        <v>0</v>
      </c>
      <c r="G308" s="94" t="b">
        <v>0</v>
      </c>
    </row>
    <row r="309" spans="1:7" ht="15">
      <c r="A309" s="94" t="s">
        <v>859</v>
      </c>
      <c r="B309" s="94">
        <v>3</v>
      </c>
      <c r="C309" s="131">
        <v>0.007429687190795601</v>
      </c>
      <c r="D309" s="94" t="s">
        <v>778</v>
      </c>
      <c r="E309" s="94" t="b">
        <v>0</v>
      </c>
      <c r="F309" s="94" t="b">
        <v>0</v>
      </c>
      <c r="G309" s="94" t="b">
        <v>0</v>
      </c>
    </row>
    <row r="310" spans="1:7" ht="15">
      <c r="A310" s="94" t="s">
        <v>860</v>
      </c>
      <c r="B310" s="94">
        <v>3</v>
      </c>
      <c r="C310" s="131">
        <v>0.007429687190795601</v>
      </c>
      <c r="D310" s="94" t="s">
        <v>778</v>
      </c>
      <c r="E310" s="94" t="b">
        <v>0</v>
      </c>
      <c r="F310" s="94" t="b">
        <v>0</v>
      </c>
      <c r="G310" s="94" t="b">
        <v>0</v>
      </c>
    </row>
    <row r="311" spans="1:7" ht="15">
      <c r="A311" s="94" t="s">
        <v>861</v>
      </c>
      <c r="B311" s="94">
        <v>3</v>
      </c>
      <c r="C311" s="131">
        <v>0.007429687190795601</v>
      </c>
      <c r="D311" s="94" t="s">
        <v>778</v>
      </c>
      <c r="E311" s="94" t="b">
        <v>0</v>
      </c>
      <c r="F311" s="94" t="b">
        <v>0</v>
      </c>
      <c r="G311" s="94" t="b">
        <v>0</v>
      </c>
    </row>
    <row r="312" spans="1:7" ht="15">
      <c r="A312" s="94" t="s">
        <v>862</v>
      </c>
      <c r="B312" s="94">
        <v>3</v>
      </c>
      <c r="C312" s="131">
        <v>0.007429687190795601</v>
      </c>
      <c r="D312" s="94" t="s">
        <v>778</v>
      </c>
      <c r="E312" s="94" t="b">
        <v>0</v>
      </c>
      <c r="F312" s="94" t="b">
        <v>0</v>
      </c>
      <c r="G312" s="94" t="b">
        <v>0</v>
      </c>
    </row>
    <row r="313" spans="1:7" ht="15">
      <c r="A313" s="94" t="s">
        <v>878</v>
      </c>
      <c r="B313" s="94">
        <v>3</v>
      </c>
      <c r="C313" s="131">
        <v>0.007429687190795601</v>
      </c>
      <c r="D313" s="94" t="s">
        <v>778</v>
      </c>
      <c r="E313" s="94" t="b">
        <v>0</v>
      </c>
      <c r="F313" s="94" t="b">
        <v>0</v>
      </c>
      <c r="G313" s="94" t="b">
        <v>0</v>
      </c>
    </row>
    <row r="314" spans="1:7" ht="15">
      <c r="A314" s="94" t="s">
        <v>863</v>
      </c>
      <c r="B314" s="94">
        <v>3</v>
      </c>
      <c r="C314" s="131">
        <v>0.007429687190795601</v>
      </c>
      <c r="D314" s="94" t="s">
        <v>778</v>
      </c>
      <c r="E314" s="94" t="b">
        <v>0</v>
      </c>
      <c r="F314" s="94" t="b">
        <v>0</v>
      </c>
      <c r="G314" s="94" t="b">
        <v>0</v>
      </c>
    </row>
    <row r="315" spans="1:7" ht="15">
      <c r="A315" s="94" t="s">
        <v>879</v>
      </c>
      <c r="B315" s="94">
        <v>3</v>
      </c>
      <c r="C315" s="131">
        <v>0.007429687190795601</v>
      </c>
      <c r="D315" s="94" t="s">
        <v>778</v>
      </c>
      <c r="E315" s="94" t="b">
        <v>0</v>
      </c>
      <c r="F315" s="94" t="b">
        <v>0</v>
      </c>
      <c r="G315" s="94" t="b">
        <v>0</v>
      </c>
    </row>
    <row r="316" spans="1:7" ht="15">
      <c r="A316" s="94" t="s">
        <v>880</v>
      </c>
      <c r="B316" s="94">
        <v>3</v>
      </c>
      <c r="C316" s="131">
        <v>0.007429687190795601</v>
      </c>
      <c r="D316" s="94" t="s">
        <v>778</v>
      </c>
      <c r="E316" s="94" t="b">
        <v>0</v>
      </c>
      <c r="F316" s="94" t="b">
        <v>0</v>
      </c>
      <c r="G316" s="94" t="b">
        <v>0</v>
      </c>
    </row>
    <row r="317" spans="1:7" ht="15">
      <c r="A317" s="94" t="s">
        <v>881</v>
      </c>
      <c r="B317" s="94">
        <v>3</v>
      </c>
      <c r="C317" s="131">
        <v>0.007429687190795601</v>
      </c>
      <c r="D317" s="94" t="s">
        <v>778</v>
      </c>
      <c r="E317" s="94" t="b">
        <v>0</v>
      </c>
      <c r="F317" s="94" t="b">
        <v>0</v>
      </c>
      <c r="G317" s="94" t="b">
        <v>0</v>
      </c>
    </row>
    <row r="318" spans="1:7" ht="15">
      <c r="A318" s="94" t="s">
        <v>882</v>
      </c>
      <c r="B318" s="94">
        <v>3</v>
      </c>
      <c r="C318" s="131">
        <v>0.007429687190795601</v>
      </c>
      <c r="D318" s="94" t="s">
        <v>778</v>
      </c>
      <c r="E318" s="94" t="b">
        <v>0</v>
      </c>
      <c r="F318" s="94" t="b">
        <v>1</v>
      </c>
      <c r="G318" s="94" t="b">
        <v>0</v>
      </c>
    </row>
    <row r="319" spans="1:7" ht="15">
      <c r="A319" s="94" t="s">
        <v>883</v>
      </c>
      <c r="B319" s="94">
        <v>3</v>
      </c>
      <c r="C319" s="131">
        <v>0.007429687190795601</v>
      </c>
      <c r="D319" s="94" t="s">
        <v>778</v>
      </c>
      <c r="E319" s="94" t="b">
        <v>0</v>
      </c>
      <c r="F319" s="94" t="b">
        <v>0</v>
      </c>
      <c r="G319" s="94" t="b">
        <v>0</v>
      </c>
    </row>
    <row r="320" spans="1:7" ht="15">
      <c r="A320" s="94" t="s">
        <v>884</v>
      </c>
      <c r="B320" s="94">
        <v>3</v>
      </c>
      <c r="C320" s="131">
        <v>0.007429687190795601</v>
      </c>
      <c r="D320" s="94" t="s">
        <v>778</v>
      </c>
      <c r="E320" s="94" t="b">
        <v>0</v>
      </c>
      <c r="F320" s="94" t="b">
        <v>1</v>
      </c>
      <c r="G320" s="94" t="b">
        <v>0</v>
      </c>
    </row>
    <row r="321" spans="1:7" ht="15">
      <c r="A321" s="94" t="s">
        <v>885</v>
      </c>
      <c r="B321" s="94">
        <v>3</v>
      </c>
      <c r="C321" s="131">
        <v>0.007429687190795601</v>
      </c>
      <c r="D321" s="94" t="s">
        <v>778</v>
      </c>
      <c r="E321" s="94" t="b">
        <v>0</v>
      </c>
      <c r="F321" s="94" t="b">
        <v>0</v>
      </c>
      <c r="G321" s="94" t="b">
        <v>0</v>
      </c>
    </row>
    <row r="322" spans="1:7" ht="15">
      <c r="A322" s="94" t="s">
        <v>827</v>
      </c>
      <c r="B322" s="94">
        <v>3</v>
      </c>
      <c r="C322" s="131">
        <v>0.007429687190795601</v>
      </c>
      <c r="D322" s="94" t="s">
        <v>778</v>
      </c>
      <c r="E322" s="94" t="b">
        <v>0</v>
      </c>
      <c r="F322" s="94" t="b">
        <v>0</v>
      </c>
      <c r="G322" s="94" t="b">
        <v>0</v>
      </c>
    </row>
    <row r="323" spans="1:7" ht="15">
      <c r="A323" s="94" t="s">
        <v>886</v>
      </c>
      <c r="B323" s="94">
        <v>3</v>
      </c>
      <c r="C323" s="131">
        <v>0.007429687190795601</v>
      </c>
      <c r="D323" s="94" t="s">
        <v>778</v>
      </c>
      <c r="E323" s="94" t="b">
        <v>0</v>
      </c>
      <c r="F323" s="94" t="b">
        <v>0</v>
      </c>
      <c r="G323" s="94" t="b">
        <v>0</v>
      </c>
    </row>
    <row r="324" spans="1:7" ht="15">
      <c r="A324" s="94" t="s">
        <v>887</v>
      </c>
      <c r="B324" s="94">
        <v>3</v>
      </c>
      <c r="C324" s="131">
        <v>0.007429687190795601</v>
      </c>
      <c r="D324" s="94" t="s">
        <v>778</v>
      </c>
      <c r="E324" s="94" t="b">
        <v>1</v>
      </c>
      <c r="F324" s="94" t="b">
        <v>0</v>
      </c>
      <c r="G324" s="94" t="b">
        <v>0</v>
      </c>
    </row>
    <row r="325" spans="1:7" ht="15">
      <c r="A325" s="94" t="s">
        <v>815</v>
      </c>
      <c r="B325" s="94">
        <v>3</v>
      </c>
      <c r="C325" s="131">
        <v>0.007429687190795601</v>
      </c>
      <c r="D325" s="94" t="s">
        <v>778</v>
      </c>
      <c r="E325" s="94" t="b">
        <v>0</v>
      </c>
      <c r="F325" s="94" t="b">
        <v>0</v>
      </c>
      <c r="G325" s="94" t="b">
        <v>0</v>
      </c>
    </row>
    <row r="326" spans="1:7" ht="15">
      <c r="A326" s="94" t="s">
        <v>888</v>
      </c>
      <c r="B326" s="94">
        <v>3</v>
      </c>
      <c r="C326" s="131">
        <v>0.007429687190795601</v>
      </c>
      <c r="D326" s="94" t="s">
        <v>778</v>
      </c>
      <c r="E326" s="94" t="b">
        <v>0</v>
      </c>
      <c r="F326" s="94" t="b">
        <v>0</v>
      </c>
      <c r="G326" s="94" t="b">
        <v>0</v>
      </c>
    </row>
    <row r="327" spans="1:7" ht="15">
      <c r="A327" s="94" t="s">
        <v>889</v>
      </c>
      <c r="B327" s="94">
        <v>3</v>
      </c>
      <c r="C327" s="131">
        <v>0.007429687190795601</v>
      </c>
      <c r="D327" s="94" t="s">
        <v>778</v>
      </c>
      <c r="E327" s="94" t="b">
        <v>0</v>
      </c>
      <c r="F327" s="94" t="b">
        <v>0</v>
      </c>
      <c r="G327" s="94" t="b">
        <v>0</v>
      </c>
    </row>
    <row r="328" spans="1:7" ht="15">
      <c r="A328" s="94" t="s">
        <v>890</v>
      </c>
      <c r="B328" s="94">
        <v>3</v>
      </c>
      <c r="C328" s="131">
        <v>0.007429687190795601</v>
      </c>
      <c r="D328" s="94" t="s">
        <v>778</v>
      </c>
      <c r="E328" s="94" t="b">
        <v>0</v>
      </c>
      <c r="F328" s="94" t="b">
        <v>0</v>
      </c>
      <c r="G328" s="94" t="b">
        <v>0</v>
      </c>
    </row>
    <row r="329" spans="1:7" ht="15">
      <c r="A329" s="94" t="s">
        <v>278</v>
      </c>
      <c r="B329" s="94">
        <v>3</v>
      </c>
      <c r="C329" s="131">
        <v>0.007429687190795601</v>
      </c>
      <c r="D329" s="94" t="s">
        <v>778</v>
      </c>
      <c r="E329" s="94" t="b">
        <v>0</v>
      </c>
      <c r="F329" s="94" t="b">
        <v>0</v>
      </c>
      <c r="G329" s="94" t="b">
        <v>0</v>
      </c>
    </row>
    <row r="330" spans="1:7" ht="15">
      <c r="A330" s="94" t="s">
        <v>828</v>
      </c>
      <c r="B330" s="94">
        <v>3</v>
      </c>
      <c r="C330" s="131">
        <v>0.010501046360371438</v>
      </c>
      <c r="D330" s="94" t="s">
        <v>778</v>
      </c>
      <c r="E330" s="94" t="b">
        <v>0</v>
      </c>
      <c r="F330" s="94" t="b">
        <v>0</v>
      </c>
      <c r="G330" s="94" t="b">
        <v>0</v>
      </c>
    </row>
    <row r="331" spans="1:7" ht="15">
      <c r="A331" s="94" t="s">
        <v>802</v>
      </c>
      <c r="B331" s="94">
        <v>3</v>
      </c>
      <c r="C331" s="131">
        <v>0</v>
      </c>
      <c r="D331" s="94" t="s">
        <v>779</v>
      </c>
      <c r="E331" s="94" t="b">
        <v>0</v>
      </c>
      <c r="F331" s="94" t="b">
        <v>0</v>
      </c>
      <c r="G331" s="94" t="b">
        <v>0</v>
      </c>
    </row>
    <row r="332" spans="1:7" ht="15">
      <c r="A332" s="94" t="s">
        <v>829</v>
      </c>
      <c r="B332" s="94">
        <v>3</v>
      </c>
      <c r="C332" s="131">
        <v>0</v>
      </c>
      <c r="D332" s="94" t="s">
        <v>779</v>
      </c>
      <c r="E332" s="94" t="b">
        <v>0</v>
      </c>
      <c r="F332" s="94" t="b">
        <v>0</v>
      </c>
      <c r="G332" s="94" t="b">
        <v>0</v>
      </c>
    </row>
    <row r="333" spans="1:7" ht="15">
      <c r="A333" s="94" t="s">
        <v>806</v>
      </c>
      <c r="B333" s="94">
        <v>3</v>
      </c>
      <c r="C333" s="131">
        <v>0.02426040278235572</v>
      </c>
      <c r="D333" s="94" t="s">
        <v>779</v>
      </c>
      <c r="E333" s="94" t="b">
        <v>0</v>
      </c>
      <c r="F333" s="94" t="b">
        <v>1</v>
      </c>
      <c r="G333" s="94" t="b">
        <v>0</v>
      </c>
    </row>
    <row r="334" spans="1:7" ht="15">
      <c r="A334" s="94" t="s">
        <v>959</v>
      </c>
      <c r="B334" s="94">
        <v>2</v>
      </c>
      <c r="C334" s="131">
        <v>0.005969195222226483</v>
      </c>
      <c r="D334" s="94" t="s">
        <v>779</v>
      </c>
      <c r="E334" s="94" t="b">
        <v>0</v>
      </c>
      <c r="F334" s="94" t="b">
        <v>0</v>
      </c>
      <c r="G334" s="94" t="b">
        <v>0</v>
      </c>
    </row>
    <row r="335" spans="1:7" ht="15">
      <c r="A335" s="94" t="s">
        <v>960</v>
      </c>
      <c r="B335" s="94">
        <v>2</v>
      </c>
      <c r="C335" s="131">
        <v>0.005969195222226483</v>
      </c>
      <c r="D335" s="94" t="s">
        <v>779</v>
      </c>
      <c r="E335" s="94" t="b">
        <v>0</v>
      </c>
      <c r="F335" s="94" t="b">
        <v>0</v>
      </c>
      <c r="G335" s="94" t="b">
        <v>0</v>
      </c>
    </row>
    <row r="336" spans="1:7" ht="15">
      <c r="A336" s="94" t="s">
        <v>961</v>
      </c>
      <c r="B336" s="94">
        <v>2</v>
      </c>
      <c r="C336" s="131">
        <v>0.005969195222226483</v>
      </c>
      <c r="D336" s="94" t="s">
        <v>779</v>
      </c>
      <c r="E336" s="94" t="b">
        <v>0</v>
      </c>
      <c r="F336" s="94" t="b">
        <v>0</v>
      </c>
      <c r="G336" s="94" t="b">
        <v>0</v>
      </c>
    </row>
    <row r="337" spans="1:7" ht="15">
      <c r="A337" s="94" t="s">
        <v>962</v>
      </c>
      <c r="B337" s="94">
        <v>2</v>
      </c>
      <c r="C337" s="131">
        <v>0.005969195222226483</v>
      </c>
      <c r="D337" s="94" t="s">
        <v>779</v>
      </c>
      <c r="E337" s="94" t="b">
        <v>0</v>
      </c>
      <c r="F337" s="94" t="b">
        <v>0</v>
      </c>
      <c r="G337" s="94" t="b">
        <v>0</v>
      </c>
    </row>
    <row r="338" spans="1:7" ht="15">
      <c r="A338" s="94" t="s">
        <v>963</v>
      </c>
      <c r="B338" s="94">
        <v>2</v>
      </c>
      <c r="C338" s="131">
        <v>0.005969195222226483</v>
      </c>
      <c r="D338" s="94" t="s">
        <v>779</v>
      </c>
      <c r="E338" s="94" t="b">
        <v>0</v>
      </c>
      <c r="F338" s="94" t="b">
        <v>0</v>
      </c>
      <c r="G338" s="94" t="b">
        <v>0</v>
      </c>
    </row>
    <row r="339" spans="1:7" ht="15">
      <c r="A339" s="94" t="s">
        <v>275</v>
      </c>
      <c r="B339" s="94">
        <v>2</v>
      </c>
      <c r="C339" s="131">
        <v>0.005969195222226483</v>
      </c>
      <c r="D339" s="94" t="s">
        <v>779</v>
      </c>
      <c r="E339" s="94" t="b">
        <v>0</v>
      </c>
      <c r="F339" s="94" t="b">
        <v>0</v>
      </c>
      <c r="G339" s="94" t="b">
        <v>0</v>
      </c>
    </row>
    <row r="340" spans="1:7" ht="15">
      <c r="A340" s="94" t="s">
        <v>964</v>
      </c>
      <c r="B340" s="94">
        <v>2</v>
      </c>
      <c r="C340" s="131">
        <v>0.005969195222226483</v>
      </c>
      <c r="D340" s="94" t="s">
        <v>779</v>
      </c>
      <c r="E340" s="94" t="b">
        <v>0</v>
      </c>
      <c r="F340" s="94" t="b">
        <v>0</v>
      </c>
      <c r="G340" s="94" t="b">
        <v>0</v>
      </c>
    </row>
    <row r="341" spans="1:7" ht="15">
      <c r="A341" s="94" t="s">
        <v>965</v>
      </c>
      <c r="B341" s="94">
        <v>2</v>
      </c>
      <c r="C341" s="131">
        <v>0.005969195222226483</v>
      </c>
      <c r="D341" s="94" t="s">
        <v>779</v>
      </c>
      <c r="E341" s="94" t="b">
        <v>0</v>
      </c>
      <c r="F341" s="94" t="b">
        <v>0</v>
      </c>
      <c r="G341" s="94" t="b">
        <v>0</v>
      </c>
    </row>
    <row r="342" spans="1:7" ht="15">
      <c r="A342" s="94" t="s">
        <v>966</v>
      </c>
      <c r="B342" s="94">
        <v>2</v>
      </c>
      <c r="C342" s="131">
        <v>0.005969195222226483</v>
      </c>
      <c r="D342" s="94" t="s">
        <v>779</v>
      </c>
      <c r="E342" s="94" t="b">
        <v>0</v>
      </c>
      <c r="F342" s="94" t="b">
        <v>0</v>
      </c>
      <c r="G342" s="94" t="b">
        <v>0</v>
      </c>
    </row>
    <row r="343" spans="1:7" ht="15">
      <c r="A343" s="94" t="s">
        <v>967</v>
      </c>
      <c r="B343" s="94">
        <v>2</v>
      </c>
      <c r="C343" s="131">
        <v>0.005969195222226483</v>
      </c>
      <c r="D343" s="94" t="s">
        <v>779</v>
      </c>
      <c r="E343" s="94" t="b">
        <v>0</v>
      </c>
      <c r="F343" s="94" t="b">
        <v>0</v>
      </c>
      <c r="G343" s="94" t="b">
        <v>0</v>
      </c>
    </row>
    <row r="344" spans="1:7" ht="15">
      <c r="A344" s="94" t="s">
        <v>968</v>
      </c>
      <c r="B344" s="94">
        <v>2</v>
      </c>
      <c r="C344" s="131">
        <v>0.005969195222226483</v>
      </c>
      <c r="D344" s="94" t="s">
        <v>779</v>
      </c>
      <c r="E344" s="94" t="b">
        <v>0</v>
      </c>
      <c r="F344" s="94" t="b">
        <v>0</v>
      </c>
      <c r="G344" s="94" t="b">
        <v>0</v>
      </c>
    </row>
    <row r="345" spans="1:7" ht="15">
      <c r="A345" s="94" t="s">
        <v>969</v>
      </c>
      <c r="B345" s="94">
        <v>2</v>
      </c>
      <c r="C345" s="131">
        <v>0.005969195222226483</v>
      </c>
      <c r="D345" s="94" t="s">
        <v>779</v>
      </c>
      <c r="E345" s="94" t="b">
        <v>0</v>
      </c>
      <c r="F345" s="94" t="b">
        <v>0</v>
      </c>
      <c r="G345" s="94" t="b">
        <v>0</v>
      </c>
    </row>
    <row r="346" spans="1:7" ht="15">
      <c r="A346" s="94" t="s">
        <v>258</v>
      </c>
      <c r="B346" s="94">
        <v>2</v>
      </c>
      <c r="C346" s="131">
        <v>0.005969195222226483</v>
      </c>
      <c r="D346" s="94" t="s">
        <v>779</v>
      </c>
      <c r="E346" s="94" t="b">
        <v>0</v>
      </c>
      <c r="F346" s="94" t="b">
        <v>0</v>
      </c>
      <c r="G346" s="94" t="b">
        <v>0</v>
      </c>
    </row>
    <row r="347" spans="1:7" ht="15">
      <c r="A347" s="94" t="s">
        <v>274</v>
      </c>
      <c r="B347" s="94">
        <v>2</v>
      </c>
      <c r="C347" s="131">
        <v>0.005969195222226483</v>
      </c>
      <c r="D347" s="94" t="s">
        <v>779</v>
      </c>
      <c r="E347" s="94" t="b">
        <v>0</v>
      </c>
      <c r="F347" s="94" t="b">
        <v>0</v>
      </c>
      <c r="G347" s="94" t="b">
        <v>0</v>
      </c>
    </row>
    <row r="348" spans="1:7" ht="15">
      <c r="A348" s="94" t="s">
        <v>970</v>
      </c>
      <c r="B348" s="94">
        <v>2</v>
      </c>
      <c r="C348" s="131">
        <v>0.005969195222226483</v>
      </c>
      <c r="D348" s="94" t="s">
        <v>779</v>
      </c>
      <c r="E348" s="94" t="b">
        <v>0</v>
      </c>
      <c r="F348" s="94" t="b">
        <v>0</v>
      </c>
      <c r="G348" s="94" t="b">
        <v>0</v>
      </c>
    </row>
    <row r="349" spans="1:7" ht="15">
      <c r="A349" s="94" t="s">
        <v>971</v>
      </c>
      <c r="B349" s="94">
        <v>2</v>
      </c>
      <c r="C349" s="131">
        <v>0.005969195222226483</v>
      </c>
      <c r="D349" s="94" t="s">
        <v>779</v>
      </c>
      <c r="E349" s="94" t="b">
        <v>0</v>
      </c>
      <c r="F349" s="94" t="b">
        <v>0</v>
      </c>
      <c r="G349" s="94" t="b">
        <v>0</v>
      </c>
    </row>
    <row r="350" spans="1:7" ht="15">
      <c r="A350" s="94" t="s">
        <v>802</v>
      </c>
      <c r="B350" s="94">
        <v>2</v>
      </c>
      <c r="C350" s="131">
        <v>0</v>
      </c>
      <c r="D350" s="94" t="s">
        <v>780</v>
      </c>
      <c r="E350" s="94" t="b">
        <v>0</v>
      </c>
      <c r="F350" s="94" t="b">
        <v>0</v>
      </c>
      <c r="G350" s="94" t="b">
        <v>0</v>
      </c>
    </row>
    <row r="351" spans="1:7" ht="15">
      <c r="A351" s="94" t="s">
        <v>875</v>
      </c>
      <c r="B351" s="94">
        <v>2</v>
      </c>
      <c r="C351" s="131">
        <v>0</v>
      </c>
      <c r="D351" s="94" t="s">
        <v>780</v>
      </c>
      <c r="E351" s="94" t="b">
        <v>0</v>
      </c>
      <c r="F351" s="94" t="b">
        <v>0</v>
      </c>
      <c r="G351" s="94" t="b">
        <v>0</v>
      </c>
    </row>
    <row r="352" spans="1:7" ht="15">
      <c r="A352" s="94" t="s">
        <v>876</v>
      </c>
      <c r="B352" s="94">
        <v>2</v>
      </c>
      <c r="C352" s="131">
        <v>0</v>
      </c>
      <c r="D352" s="94" t="s">
        <v>780</v>
      </c>
      <c r="E352" s="94" t="b">
        <v>0</v>
      </c>
      <c r="F352" s="94" t="b">
        <v>0</v>
      </c>
      <c r="G352" s="94" t="b">
        <v>0</v>
      </c>
    </row>
    <row r="353" spans="1:7" ht="15">
      <c r="A353" s="94" t="s">
        <v>877</v>
      </c>
      <c r="B353" s="94">
        <v>2</v>
      </c>
      <c r="C353" s="131">
        <v>0</v>
      </c>
      <c r="D353" s="94" t="s">
        <v>780</v>
      </c>
      <c r="E353" s="94" t="b">
        <v>0</v>
      </c>
      <c r="F353" s="94" t="b">
        <v>0</v>
      </c>
      <c r="G353" s="94" t="b">
        <v>0</v>
      </c>
    </row>
    <row r="354" spans="1:7" ht="15">
      <c r="A354" s="94" t="s">
        <v>828</v>
      </c>
      <c r="B354" s="94">
        <v>2</v>
      </c>
      <c r="C354" s="131">
        <v>0.01505149978319906</v>
      </c>
      <c r="D354" s="94" t="s">
        <v>780</v>
      </c>
      <c r="E354" s="94" t="b">
        <v>0</v>
      </c>
      <c r="F354" s="94" t="b">
        <v>0</v>
      </c>
      <c r="G354" s="94" t="b">
        <v>0</v>
      </c>
    </row>
    <row r="355" spans="1:7" ht="15">
      <c r="A355" s="94" t="s">
        <v>952</v>
      </c>
      <c r="B355" s="94">
        <v>2</v>
      </c>
      <c r="C355" s="131">
        <v>0</v>
      </c>
      <c r="D355" s="94" t="s">
        <v>781</v>
      </c>
      <c r="E355" s="94" t="b">
        <v>0</v>
      </c>
      <c r="F355" s="94" t="b">
        <v>0</v>
      </c>
      <c r="G355" s="94" t="b">
        <v>0</v>
      </c>
    </row>
    <row r="356" spans="1:7" ht="15">
      <c r="A356" s="94" t="s">
        <v>953</v>
      </c>
      <c r="B356" s="94">
        <v>2</v>
      </c>
      <c r="C356" s="131">
        <v>0</v>
      </c>
      <c r="D356" s="94" t="s">
        <v>781</v>
      </c>
      <c r="E356" s="94" t="b">
        <v>0</v>
      </c>
      <c r="F356" s="94" t="b">
        <v>0</v>
      </c>
      <c r="G356" s="94" t="b">
        <v>0</v>
      </c>
    </row>
    <row r="357" spans="1:7" ht="15">
      <c r="A357" s="94" t="s">
        <v>891</v>
      </c>
      <c r="B357" s="94">
        <v>2</v>
      </c>
      <c r="C357" s="131">
        <v>0</v>
      </c>
      <c r="D357" s="94" t="s">
        <v>781</v>
      </c>
      <c r="E357" s="94" t="b">
        <v>0</v>
      </c>
      <c r="F357" s="94" t="b">
        <v>0</v>
      </c>
      <c r="G357" s="94" t="b">
        <v>0</v>
      </c>
    </row>
    <row r="358" spans="1:7" ht="15">
      <c r="A358" s="94" t="s">
        <v>954</v>
      </c>
      <c r="B358" s="94">
        <v>2</v>
      </c>
      <c r="C358" s="131">
        <v>0</v>
      </c>
      <c r="D358" s="94" t="s">
        <v>781</v>
      </c>
      <c r="E358" s="94" t="b">
        <v>0</v>
      </c>
      <c r="F358" s="94" t="b">
        <v>0</v>
      </c>
      <c r="G358" s="94" t="b">
        <v>0</v>
      </c>
    </row>
    <row r="359" spans="1:7" ht="15">
      <c r="A359" s="94" t="s">
        <v>955</v>
      </c>
      <c r="B359" s="94">
        <v>2</v>
      </c>
      <c r="C359" s="131">
        <v>0</v>
      </c>
      <c r="D359" s="94" t="s">
        <v>781</v>
      </c>
      <c r="E359" s="94" t="b">
        <v>0</v>
      </c>
      <c r="F359" s="94" t="b">
        <v>0</v>
      </c>
      <c r="G359" s="94" t="b">
        <v>0</v>
      </c>
    </row>
    <row r="360" spans="1:7" ht="15">
      <c r="A360" s="94" t="s">
        <v>956</v>
      </c>
      <c r="B360" s="94">
        <v>2</v>
      </c>
      <c r="C360" s="131">
        <v>0</v>
      </c>
      <c r="D360" s="94" t="s">
        <v>781</v>
      </c>
      <c r="E360" s="94" t="b">
        <v>0</v>
      </c>
      <c r="F360" s="94" t="b">
        <v>0</v>
      </c>
      <c r="G360" s="94" t="b">
        <v>0</v>
      </c>
    </row>
    <row r="361" spans="1:7" ht="15">
      <c r="A361" s="94" t="s">
        <v>957</v>
      </c>
      <c r="B361" s="94">
        <v>2</v>
      </c>
      <c r="C361" s="131">
        <v>0</v>
      </c>
      <c r="D361" s="94" t="s">
        <v>781</v>
      </c>
      <c r="E361" s="94" t="b">
        <v>1</v>
      </c>
      <c r="F361" s="94" t="b">
        <v>0</v>
      </c>
      <c r="G361" s="94" t="b">
        <v>0</v>
      </c>
    </row>
    <row r="362" spans="1:7" ht="15">
      <c r="A362" s="94" t="s">
        <v>958</v>
      </c>
      <c r="B362" s="94">
        <v>2</v>
      </c>
      <c r="C362" s="131">
        <v>0</v>
      </c>
      <c r="D362" s="94" t="s">
        <v>781</v>
      </c>
      <c r="E362" s="94" t="b">
        <v>0</v>
      </c>
      <c r="F362" s="94" t="b">
        <v>0</v>
      </c>
      <c r="G362" s="94" t="b">
        <v>0</v>
      </c>
    </row>
    <row r="363" spans="1:7" ht="15">
      <c r="A363" s="94" t="s">
        <v>826</v>
      </c>
      <c r="B363" s="94">
        <v>2</v>
      </c>
      <c r="C363" s="131">
        <v>0</v>
      </c>
      <c r="D363" s="94" t="s">
        <v>781</v>
      </c>
      <c r="E363" s="94" t="b">
        <v>0</v>
      </c>
      <c r="F363" s="94" t="b">
        <v>0</v>
      </c>
      <c r="G363" s="94" t="b">
        <v>0</v>
      </c>
    </row>
    <row r="364" spans="1:7" ht="15">
      <c r="A364" s="94" t="s">
        <v>802</v>
      </c>
      <c r="B364" s="94">
        <v>2</v>
      </c>
      <c r="C364" s="131">
        <v>0</v>
      </c>
      <c r="D364" s="94" t="s">
        <v>781</v>
      </c>
      <c r="E364" s="94" t="b">
        <v>0</v>
      </c>
      <c r="F364" s="94" t="b">
        <v>0</v>
      </c>
      <c r="G364" s="94" t="b">
        <v>0</v>
      </c>
    </row>
    <row r="365" spans="1:7" ht="15">
      <c r="A365" s="94" t="s">
        <v>826</v>
      </c>
      <c r="B365" s="94">
        <v>2</v>
      </c>
      <c r="C365" s="131">
        <v>0</v>
      </c>
      <c r="D365" s="94" t="s">
        <v>783</v>
      </c>
      <c r="E365" s="94" t="b">
        <v>0</v>
      </c>
      <c r="F365" s="94" t="b">
        <v>0</v>
      </c>
      <c r="G365" s="94" t="b">
        <v>0</v>
      </c>
    </row>
    <row r="366" spans="1:7" ht="15">
      <c r="A366" s="94" t="s">
        <v>815</v>
      </c>
      <c r="B366" s="94">
        <v>2</v>
      </c>
      <c r="C366" s="131">
        <v>0</v>
      </c>
      <c r="D366" s="94" t="s">
        <v>783</v>
      </c>
      <c r="E366" s="94" t="b">
        <v>0</v>
      </c>
      <c r="F366" s="94" t="b">
        <v>0</v>
      </c>
      <c r="G366" s="94" t="b">
        <v>0</v>
      </c>
    </row>
    <row r="367" spans="1:7" ht="15">
      <c r="A367" s="94" t="s">
        <v>974</v>
      </c>
      <c r="B367" s="94">
        <v>2</v>
      </c>
      <c r="C367" s="131">
        <v>0</v>
      </c>
      <c r="D367" s="94" t="s">
        <v>783</v>
      </c>
      <c r="E367" s="94" t="b">
        <v>0</v>
      </c>
      <c r="F367" s="94" t="b">
        <v>0</v>
      </c>
      <c r="G367"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EE3DC-F4E5-4CC4-85F6-AD0F447E52F7}">
  <dimension ref="A1:L3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981</v>
      </c>
      <c r="B1" s="13" t="s">
        <v>982</v>
      </c>
      <c r="C1" s="13" t="s">
        <v>975</v>
      </c>
      <c r="D1" s="13" t="s">
        <v>976</v>
      </c>
      <c r="E1" s="13" t="s">
        <v>983</v>
      </c>
      <c r="F1" s="13" t="s">
        <v>144</v>
      </c>
      <c r="G1" s="13" t="s">
        <v>984</v>
      </c>
      <c r="H1" s="13" t="s">
        <v>985</v>
      </c>
      <c r="I1" s="13" t="s">
        <v>986</v>
      </c>
      <c r="J1" s="13" t="s">
        <v>987</v>
      </c>
      <c r="K1" s="13" t="s">
        <v>988</v>
      </c>
      <c r="L1" s="13" t="s">
        <v>989</v>
      </c>
    </row>
    <row r="2" spans="1:12" ht="15">
      <c r="A2" s="94" t="s">
        <v>283</v>
      </c>
      <c r="B2" s="94" t="s">
        <v>808</v>
      </c>
      <c r="C2" s="94">
        <v>8</v>
      </c>
      <c r="D2" s="131">
        <v>0.006916295831029598</v>
      </c>
      <c r="E2" s="131">
        <v>1.5179652417860705</v>
      </c>
      <c r="F2" s="94" t="s">
        <v>977</v>
      </c>
      <c r="G2" s="94" t="b">
        <v>0</v>
      </c>
      <c r="H2" s="94" t="b">
        <v>0</v>
      </c>
      <c r="I2" s="94" t="b">
        <v>0</v>
      </c>
      <c r="J2" s="94" t="b">
        <v>0</v>
      </c>
      <c r="K2" s="94" t="b">
        <v>0</v>
      </c>
      <c r="L2" s="94" t="b">
        <v>0</v>
      </c>
    </row>
    <row r="3" spans="1:12" ht="15">
      <c r="A3" s="94" t="s">
        <v>270</v>
      </c>
      <c r="B3" s="94" t="s">
        <v>802</v>
      </c>
      <c r="C3" s="94">
        <v>7</v>
      </c>
      <c r="D3" s="131">
        <v>0.006539086137677677</v>
      </c>
      <c r="E3" s="131">
        <v>1.2838820357527025</v>
      </c>
      <c r="F3" s="94" t="s">
        <v>977</v>
      </c>
      <c r="G3" s="94" t="b">
        <v>0</v>
      </c>
      <c r="H3" s="94" t="b">
        <v>0</v>
      </c>
      <c r="I3" s="94" t="b">
        <v>0</v>
      </c>
      <c r="J3" s="94" t="b">
        <v>0</v>
      </c>
      <c r="K3" s="94" t="b">
        <v>0</v>
      </c>
      <c r="L3" s="94" t="b">
        <v>0</v>
      </c>
    </row>
    <row r="4" spans="1:12" ht="15">
      <c r="A4" s="94" t="s">
        <v>802</v>
      </c>
      <c r="B4" s="94" t="s">
        <v>803</v>
      </c>
      <c r="C4" s="94">
        <v>7</v>
      </c>
      <c r="D4" s="131">
        <v>0.006539086137677677</v>
      </c>
      <c r="E4" s="131">
        <v>0.9694880785307398</v>
      </c>
      <c r="F4" s="94" t="s">
        <v>977</v>
      </c>
      <c r="G4" s="94" t="b">
        <v>0</v>
      </c>
      <c r="H4" s="94" t="b">
        <v>0</v>
      </c>
      <c r="I4" s="94" t="b">
        <v>0</v>
      </c>
      <c r="J4" s="94" t="b">
        <v>0</v>
      </c>
      <c r="K4" s="94" t="b">
        <v>0</v>
      </c>
      <c r="L4" s="94" t="b">
        <v>0</v>
      </c>
    </row>
    <row r="5" spans="1:12" ht="15">
      <c r="A5" s="94" t="s">
        <v>817</v>
      </c>
      <c r="B5" s="94" t="s">
        <v>818</v>
      </c>
      <c r="C5" s="94">
        <v>6</v>
      </c>
      <c r="D5" s="131">
        <v>0.006087140744400409</v>
      </c>
      <c r="E5" s="131">
        <v>2.120025233114033</v>
      </c>
      <c r="F5" s="94" t="s">
        <v>977</v>
      </c>
      <c r="G5" s="94" t="b">
        <v>0</v>
      </c>
      <c r="H5" s="94" t="b">
        <v>0</v>
      </c>
      <c r="I5" s="94" t="b">
        <v>0</v>
      </c>
      <c r="J5" s="94" t="b">
        <v>1</v>
      </c>
      <c r="K5" s="94" t="b">
        <v>0</v>
      </c>
      <c r="L5" s="94" t="b">
        <v>0</v>
      </c>
    </row>
    <row r="6" spans="1:12" ht="15">
      <c r="A6" s="94" t="s">
        <v>808</v>
      </c>
      <c r="B6" s="94" t="s">
        <v>809</v>
      </c>
      <c r="C6" s="94">
        <v>6</v>
      </c>
      <c r="D6" s="131">
        <v>0.006087140744400409</v>
      </c>
      <c r="E6" s="131">
        <v>1.870147759897433</v>
      </c>
      <c r="F6" s="94" t="s">
        <v>977</v>
      </c>
      <c r="G6" s="94" t="b">
        <v>0</v>
      </c>
      <c r="H6" s="94" t="b">
        <v>0</v>
      </c>
      <c r="I6" s="94" t="b">
        <v>0</v>
      </c>
      <c r="J6" s="94" t="b">
        <v>0</v>
      </c>
      <c r="K6" s="94" t="b">
        <v>0</v>
      </c>
      <c r="L6" s="94" t="b">
        <v>0</v>
      </c>
    </row>
    <row r="7" spans="1:12" ht="15">
      <c r="A7" s="94" t="s">
        <v>803</v>
      </c>
      <c r="B7" s="94" t="s">
        <v>820</v>
      </c>
      <c r="C7" s="94">
        <v>5</v>
      </c>
      <c r="D7" s="131">
        <v>0.005547894874321019</v>
      </c>
      <c r="E7" s="131">
        <v>1.7520484478194385</v>
      </c>
      <c r="F7" s="94" t="s">
        <v>977</v>
      </c>
      <c r="G7" s="94" t="b">
        <v>0</v>
      </c>
      <c r="H7" s="94" t="b">
        <v>0</v>
      </c>
      <c r="I7" s="94" t="b">
        <v>0</v>
      </c>
      <c r="J7" s="94" t="b">
        <v>0</v>
      </c>
      <c r="K7" s="94" t="b">
        <v>0</v>
      </c>
      <c r="L7" s="94" t="b">
        <v>0</v>
      </c>
    </row>
    <row r="8" spans="1:12" ht="15">
      <c r="A8" s="94" t="s">
        <v>820</v>
      </c>
      <c r="B8" s="94" t="s">
        <v>802</v>
      </c>
      <c r="C8" s="94">
        <v>5</v>
      </c>
      <c r="D8" s="131">
        <v>0.005547894874321019</v>
      </c>
      <c r="E8" s="131">
        <v>1.3418739827303894</v>
      </c>
      <c r="F8" s="94" t="s">
        <v>977</v>
      </c>
      <c r="G8" s="94" t="b">
        <v>0</v>
      </c>
      <c r="H8" s="94" t="b">
        <v>0</v>
      </c>
      <c r="I8" s="94" t="b">
        <v>0</v>
      </c>
      <c r="J8" s="94" t="b">
        <v>0</v>
      </c>
      <c r="K8" s="94" t="b">
        <v>0</v>
      </c>
      <c r="L8" s="94" t="b">
        <v>0</v>
      </c>
    </row>
    <row r="9" spans="1:12" ht="15">
      <c r="A9" s="94" t="s">
        <v>821</v>
      </c>
      <c r="B9" s="94" t="s">
        <v>822</v>
      </c>
      <c r="C9" s="94">
        <v>5</v>
      </c>
      <c r="D9" s="131">
        <v>0.005547894874321019</v>
      </c>
      <c r="E9" s="131">
        <v>2.1992064791616577</v>
      </c>
      <c r="F9" s="94" t="s">
        <v>977</v>
      </c>
      <c r="G9" s="94" t="b">
        <v>0</v>
      </c>
      <c r="H9" s="94" t="b">
        <v>0</v>
      </c>
      <c r="I9" s="94" t="b">
        <v>0</v>
      </c>
      <c r="J9" s="94" t="b">
        <v>0</v>
      </c>
      <c r="K9" s="94" t="b">
        <v>0</v>
      </c>
      <c r="L9" s="94" t="b">
        <v>0</v>
      </c>
    </row>
    <row r="10" spans="1:12" ht="15">
      <c r="A10" s="94" t="s">
        <v>825</v>
      </c>
      <c r="B10" s="94" t="s">
        <v>270</v>
      </c>
      <c r="C10" s="94">
        <v>5</v>
      </c>
      <c r="D10" s="131">
        <v>0.005547894874321019</v>
      </c>
      <c r="E10" s="131">
        <v>1.9439339740583517</v>
      </c>
      <c r="F10" s="94" t="s">
        <v>977</v>
      </c>
      <c r="G10" s="94" t="b">
        <v>0</v>
      </c>
      <c r="H10" s="94" t="b">
        <v>0</v>
      </c>
      <c r="I10" s="94" t="b">
        <v>0</v>
      </c>
      <c r="J10" s="94" t="b">
        <v>0</v>
      </c>
      <c r="K10" s="94" t="b">
        <v>0</v>
      </c>
      <c r="L10" s="94" t="b">
        <v>0</v>
      </c>
    </row>
    <row r="11" spans="1:12" ht="15">
      <c r="A11" s="94" t="s">
        <v>804</v>
      </c>
      <c r="B11" s="94" t="s">
        <v>830</v>
      </c>
      <c r="C11" s="94">
        <v>4</v>
      </c>
      <c r="D11" s="131">
        <v>0.004903670103577134</v>
      </c>
      <c r="E11" s="131">
        <v>1.8189952374500518</v>
      </c>
      <c r="F11" s="94" t="s">
        <v>977</v>
      </c>
      <c r="G11" s="94" t="b">
        <v>0</v>
      </c>
      <c r="H11" s="94" t="b">
        <v>0</v>
      </c>
      <c r="I11" s="94" t="b">
        <v>0</v>
      </c>
      <c r="J11" s="94" t="b">
        <v>0</v>
      </c>
      <c r="K11" s="94" t="b">
        <v>0</v>
      </c>
      <c r="L11" s="94" t="b">
        <v>0</v>
      </c>
    </row>
    <row r="12" spans="1:12" ht="15">
      <c r="A12" s="94" t="s">
        <v>830</v>
      </c>
      <c r="B12" s="94" t="s">
        <v>821</v>
      </c>
      <c r="C12" s="94">
        <v>4</v>
      </c>
      <c r="D12" s="131">
        <v>0.004903670103577134</v>
      </c>
      <c r="E12" s="131">
        <v>2.1992064791616577</v>
      </c>
      <c r="F12" s="94" t="s">
        <v>977</v>
      </c>
      <c r="G12" s="94" t="b">
        <v>0</v>
      </c>
      <c r="H12" s="94" t="b">
        <v>0</v>
      </c>
      <c r="I12" s="94" t="b">
        <v>0</v>
      </c>
      <c r="J12" s="94" t="b">
        <v>0</v>
      </c>
      <c r="K12" s="94" t="b">
        <v>0</v>
      </c>
      <c r="L12" s="94" t="b">
        <v>0</v>
      </c>
    </row>
    <row r="13" spans="1:12" ht="15">
      <c r="A13" s="94" t="s">
        <v>822</v>
      </c>
      <c r="B13" s="94" t="s">
        <v>823</v>
      </c>
      <c r="C13" s="94">
        <v>4</v>
      </c>
      <c r="D13" s="131">
        <v>0.004903670103577134</v>
      </c>
      <c r="E13" s="131">
        <v>2.1022964661536014</v>
      </c>
      <c r="F13" s="94" t="s">
        <v>977</v>
      </c>
      <c r="G13" s="94" t="b">
        <v>0</v>
      </c>
      <c r="H13" s="94" t="b">
        <v>0</v>
      </c>
      <c r="I13" s="94" t="b">
        <v>0</v>
      </c>
      <c r="J13" s="94" t="b">
        <v>0</v>
      </c>
      <c r="K13" s="94" t="b">
        <v>0</v>
      </c>
      <c r="L13" s="94" t="b">
        <v>0</v>
      </c>
    </row>
    <row r="14" spans="1:12" ht="15">
      <c r="A14" s="94" t="s">
        <v>823</v>
      </c>
      <c r="B14" s="94" t="s">
        <v>824</v>
      </c>
      <c r="C14" s="94">
        <v>4</v>
      </c>
      <c r="D14" s="131">
        <v>0.004903670103577134</v>
      </c>
      <c r="E14" s="131">
        <v>2.1022964661536014</v>
      </c>
      <c r="F14" s="94" t="s">
        <v>977</v>
      </c>
      <c r="G14" s="94" t="b">
        <v>0</v>
      </c>
      <c r="H14" s="94" t="b">
        <v>0</v>
      </c>
      <c r="I14" s="94" t="b">
        <v>0</v>
      </c>
      <c r="J14" s="94" t="b">
        <v>1</v>
      </c>
      <c r="K14" s="94" t="b">
        <v>0</v>
      </c>
      <c r="L14" s="94" t="b">
        <v>0</v>
      </c>
    </row>
    <row r="15" spans="1:12" ht="15">
      <c r="A15" s="94" t="s">
        <v>824</v>
      </c>
      <c r="B15" s="94" t="s">
        <v>807</v>
      </c>
      <c r="C15" s="94">
        <v>4</v>
      </c>
      <c r="D15" s="131">
        <v>0.004903670103577134</v>
      </c>
      <c r="E15" s="131">
        <v>1.8470239610502952</v>
      </c>
      <c r="F15" s="94" t="s">
        <v>977</v>
      </c>
      <c r="G15" s="94" t="b">
        <v>1</v>
      </c>
      <c r="H15" s="94" t="b">
        <v>0</v>
      </c>
      <c r="I15" s="94" t="b">
        <v>0</v>
      </c>
      <c r="J15" s="94" t="b">
        <v>0</v>
      </c>
      <c r="K15" s="94" t="b">
        <v>0</v>
      </c>
      <c r="L15" s="94" t="b">
        <v>0</v>
      </c>
    </row>
    <row r="16" spans="1:12" ht="15">
      <c r="A16" s="94" t="s">
        <v>807</v>
      </c>
      <c r="B16" s="94" t="s">
        <v>282</v>
      </c>
      <c r="C16" s="94">
        <v>4</v>
      </c>
      <c r="D16" s="131">
        <v>0.004903670103577134</v>
      </c>
      <c r="E16" s="131">
        <v>1.9439339740583517</v>
      </c>
      <c r="F16" s="94" t="s">
        <v>977</v>
      </c>
      <c r="G16" s="94" t="b">
        <v>0</v>
      </c>
      <c r="H16" s="94" t="b">
        <v>0</v>
      </c>
      <c r="I16" s="94" t="b">
        <v>0</v>
      </c>
      <c r="J16" s="94" t="b">
        <v>0</v>
      </c>
      <c r="K16" s="94" t="b">
        <v>0</v>
      </c>
      <c r="L16" s="94" t="b">
        <v>0</v>
      </c>
    </row>
    <row r="17" spans="1:12" ht="15">
      <c r="A17" s="94" t="s">
        <v>282</v>
      </c>
      <c r="B17" s="94" t="s">
        <v>268</v>
      </c>
      <c r="C17" s="94">
        <v>4</v>
      </c>
      <c r="D17" s="131">
        <v>0.004903670103577134</v>
      </c>
      <c r="E17" s="131">
        <v>2.296116492169714</v>
      </c>
      <c r="F17" s="94" t="s">
        <v>977</v>
      </c>
      <c r="G17" s="94" t="b">
        <v>0</v>
      </c>
      <c r="H17" s="94" t="b">
        <v>0</v>
      </c>
      <c r="I17" s="94" t="b">
        <v>0</v>
      </c>
      <c r="J17" s="94" t="b">
        <v>0</v>
      </c>
      <c r="K17" s="94" t="b">
        <v>0</v>
      </c>
      <c r="L17" s="94" t="b">
        <v>0</v>
      </c>
    </row>
    <row r="18" spans="1:12" ht="15">
      <c r="A18" s="94" t="s">
        <v>268</v>
      </c>
      <c r="B18" s="94" t="s">
        <v>281</v>
      </c>
      <c r="C18" s="94">
        <v>4</v>
      </c>
      <c r="D18" s="131">
        <v>0.004903670103577134</v>
      </c>
      <c r="E18" s="131">
        <v>2.1992064791616577</v>
      </c>
      <c r="F18" s="94" t="s">
        <v>977</v>
      </c>
      <c r="G18" s="94" t="b">
        <v>0</v>
      </c>
      <c r="H18" s="94" t="b">
        <v>0</v>
      </c>
      <c r="I18" s="94" t="b">
        <v>0</v>
      </c>
      <c r="J18" s="94" t="b">
        <v>0</v>
      </c>
      <c r="K18" s="94" t="b">
        <v>0</v>
      </c>
      <c r="L18" s="94" t="b">
        <v>0</v>
      </c>
    </row>
    <row r="19" spans="1:12" ht="15">
      <c r="A19" s="94" t="s">
        <v>281</v>
      </c>
      <c r="B19" s="94" t="s">
        <v>269</v>
      </c>
      <c r="C19" s="94">
        <v>4</v>
      </c>
      <c r="D19" s="131">
        <v>0.004903670103577134</v>
      </c>
      <c r="E19" s="131">
        <v>2.1992064791616577</v>
      </c>
      <c r="F19" s="94" t="s">
        <v>977</v>
      </c>
      <c r="G19" s="94" t="b">
        <v>0</v>
      </c>
      <c r="H19" s="94" t="b">
        <v>0</v>
      </c>
      <c r="I19" s="94" t="b">
        <v>0</v>
      </c>
      <c r="J19" s="94" t="b">
        <v>0</v>
      </c>
      <c r="K19" s="94" t="b">
        <v>0</v>
      </c>
      <c r="L19" s="94" t="b">
        <v>0</v>
      </c>
    </row>
    <row r="20" spans="1:12" ht="15">
      <c r="A20" s="94" t="s">
        <v>269</v>
      </c>
      <c r="B20" s="94" t="s">
        <v>280</v>
      </c>
      <c r="C20" s="94">
        <v>4</v>
      </c>
      <c r="D20" s="131">
        <v>0.004903670103577134</v>
      </c>
      <c r="E20" s="131">
        <v>2.296116492169714</v>
      </c>
      <c r="F20" s="94" t="s">
        <v>977</v>
      </c>
      <c r="G20" s="94" t="b">
        <v>0</v>
      </c>
      <c r="H20" s="94" t="b">
        <v>0</v>
      </c>
      <c r="I20" s="94" t="b">
        <v>0</v>
      </c>
      <c r="J20" s="94" t="b">
        <v>0</v>
      </c>
      <c r="K20" s="94" t="b">
        <v>0</v>
      </c>
      <c r="L20" s="94" t="b">
        <v>0</v>
      </c>
    </row>
    <row r="21" spans="1:12" ht="15">
      <c r="A21" s="94" t="s">
        <v>280</v>
      </c>
      <c r="B21" s="94" t="s">
        <v>825</v>
      </c>
      <c r="C21" s="94">
        <v>4</v>
      </c>
      <c r="D21" s="131">
        <v>0.004903670103577134</v>
      </c>
      <c r="E21" s="131">
        <v>2.1992064791616577</v>
      </c>
      <c r="F21" s="94" t="s">
        <v>977</v>
      </c>
      <c r="G21" s="94" t="b">
        <v>0</v>
      </c>
      <c r="H21" s="94" t="b">
        <v>0</v>
      </c>
      <c r="I21" s="94" t="b">
        <v>0</v>
      </c>
      <c r="J21" s="94" t="b">
        <v>0</v>
      </c>
      <c r="K21" s="94" t="b">
        <v>0</v>
      </c>
      <c r="L21" s="94" t="b">
        <v>0</v>
      </c>
    </row>
    <row r="22" spans="1:12" ht="15">
      <c r="A22" s="94" t="s">
        <v>803</v>
      </c>
      <c r="B22" s="94" t="s">
        <v>805</v>
      </c>
      <c r="C22" s="94">
        <v>4</v>
      </c>
      <c r="D22" s="131">
        <v>0.004903670103577134</v>
      </c>
      <c r="E22" s="131">
        <v>1.207980403469163</v>
      </c>
      <c r="F22" s="94" t="s">
        <v>977</v>
      </c>
      <c r="G22" s="94" t="b">
        <v>0</v>
      </c>
      <c r="H22" s="94" t="b">
        <v>0</v>
      </c>
      <c r="I22" s="94" t="b">
        <v>0</v>
      </c>
      <c r="J22" s="94" t="b">
        <v>0</v>
      </c>
      <c r="K22" s="94" t="b">
        <v>0</v>
      </c>
      <c r="L22" s="94" t="b">
        <v>0</v>
      </c>
    </row>
    <row r="23" spans="1:12" ht="15">
      <c r="A23" s="94" t="s">
        <v>832</v>
      </c>
      <c r="B23" s="94" t="s">
        <v>816</v>
      </c>
      <c r="C23" s="94">
        <v>4</v>
      </c>
      <c r="D23" s="131">
        <v>0.004903670103577134</v>
      </c>
      <c r="E23" s="131">
        <v>2.296116492169714</v>
      </c>
      <c r="F23" s="94" t="s">
        <v>977</v>
      </c>
      <c r="G23" s="94" t="b">
        <v>1</v>
      </c>
      <c r="H23" s="94" t="b">
        <v>0</v>
      </c>
      <c r="I23" s="94" t="b">
        <v>0</v>
      </c>
      <c r="J23" s="94" t="b">
        <v>0</v>
      </c>
      <c r="K23" s="94" t="b">
        <v>0</v>
      </c>
      <c r="L23" s="94" t="b">
        <v>0</v>
      </c>
    </row>
    <row r="24" spans="1:12" ht="15">
      <c r="A24" s="94" t="s">
        <v>816</v>
      </c>
      <c r="B24" s="94" t="s">
        <v>833</v>
      </c>
      <c r="C24" s="94">
        <v>4</v>
      </c>
      <c r="D24" s="131">
        <v>0.004903670103577134</v>
      </c>
      <c r="E24" s="131">
        <v>2.120025233114033</v>
      </c>
      <c r="F24" s="94" t="s">
        <v>977</v>
      </c>
      <c r="G24" s="94" t="b">
        <v>0</v>
      </c>
      <c r="H24" s="94" t="b">
        <v>0</v>
      </c>
      <c r="I24" s="94" t="b">
        <v>0</v>
      </c>
      <c r="J24" s="94" t="b">
        <v>0</v>
      </c>
      <c r="K24" s="94" t="b">
        <v>0</v>
      </c>
      <c r="L24" s="94" t="b">
        <v>0</v>
      </c>
    </row>
    <row r="25" spans="1:12" ht="15">
      <c r="A25" s="94" t="s">
        <v>833</v>
      </c>
      <c r="B25" s="94" t="s">
        <v>834</v>
      </c>
      <c r="C25" s="94">
        <v>4</v>
      </c>
      <c r="D25" s="131">
        <v>0.004903670103577134</v>
      </c>
      <c r="E25" s="131">
        <v>2.296116492169714</v>
      </c>
      <c r="F25" s="94" t="s">
        <v>977</v>
      </c>
      <c r="G25" s="94" t="b">
        <v>0</v>
      </c>
      <c r="H25" s="94" t="b">
        <v>0</v>
      </c>
      <c r="I25" s="94" t="b">
        <v>0</v>
      </c>
      <c r="J25" s="94" t="b">
        <v>1</v>
      </c>
      <c r="K25" s="94" t="b">
        <v>0</v>
      </c>
      <c r="L25" s="94" t="b">
        <v>0</v>
      </c>
    </row>
    <row r="26" spans="1:12" ht="15">
      <c r="A26" s="94" t="s">
        <v>834</v>
      </c>
      <c r="B26" s="94" t="s">
        <v>835</v>
      </c>
      <c r="C26" s="94">
        <v>4</v>
      </c>
      <c r="D26" s="131">
        <v>0.004903670103577134</v>
      </c>
      <c r="E26" s="131">
        <v>2.296116492169714</v>
      </c>
      <c r="F26" s="94" t="s">
        <v>977</v>
      </c>
      <c r="G26" s="94" t="b">
        <v>1</v>
      </c>
      <c r="H26" s="94" t="b">
        <v>0</v>
      </c>
      <c r="I26" s="94" t="b">
        <v>0</v>
      </c>
      <c r="J26" s="94" t="b">
        <v>0</v>
      </c>
      <c r="K26" s="94" t="b">
        <v>0</v>
      </c>
      <c r="L26" s="94" t="b">
        <v>0</v>
      </c>
    </row>
    <row r="27" spans="1:12" ht="15">
      <c r="A27" s="94" t="s">
        <v>835</v>
      </c>
      <c r="B27" s="94" t="s">
        <v>836</v>
      </c>
      <c r="C27" s="94">
        <v>4</v>
      </c>
      <c r="D27" s="131">
        <v>0.004903670103577134</v>
      </c>
      <c r="E27" s="131">
        <v>2.296116492169714</v>
      </c>
      <c r="F27" s="94" t="s">
        <v>977</v>
      </c>
      <c r="G27" s="94" t="b">
        <v>0</v>
      </c>
      <c r="H27" s="94" t="b">
        <v>0</v>
      </c>
      <c r="I27" s="94" t="b">
        <v>0</v>
      </c>
      <c r="J27" s="94" t="b">
        <v>0</v>
      </c>
      <c r="K27" s="94" t="b">
        <v>0</v>
      </c>
      <c r="L27" s="94" t="b">
        <v>0</v>
      </c>
    </row>
    <row r="28" spans="1:12" ht="15">
      <c r="A28" s="94" t="s">
        <v>836</v>
      </c>
      <c r="B28" s="94" t="s">
        <v>837</v>
      </c>
      <c r="C28" s="94">
        <v>4</v>
      </c>
      <c r="D28" s="131">
        <v>0.004903670103577134</v>
      </c>
      <c r="E28" s="131">
        <v>2.296116492169714</v>
      </c>
      <c r="F28" s="94" t="s">
        <v>977</v>
      </c>
      <c r="G28" s="94" t="b">
        <v>0</v>
      </c>
      <c r="H28" s="94" t="b">
        <v>0</v>
      </c>
      <c r="I28" s="94" t="b">
        <v>0</v>
      </c>
      <c r="J28" s="94" t="b">
        <v>0</v>
      </c>
      <c r="K28" s="94" t="b">
        <v>0</v>
      </c>
      <c r="L28" s="94" t="b">
        <v>0</v>
      </c>
    </row>
    <row r="29" spans="1:12" ht="15">
      <c r="A29" s="94" t="s">
        <v>837</v>
      </c>
      <c r="B29" s="94" t="s">
        <v>807</v>
      </c>
      <c r="C29" s="94">
        <v>4</v>
      </c>
      <c r="D29" s="131">
        <v>0.004903670103577134</v>
      </c>
      <c r="E29" s="131">
        <v>1.9439339740583517</v>
      </c>
      <c r="F29" s="94" t="s">
        <v>977</v>
      </c>
      <c r="G29" s="94" t="b">
        <v>0</v>
      </c>
      <c r="H29" s="94" t="b">
        <v>0</v>
      </c>
      <c r="I29" s="94" t="b">
        <v>0</v>
      </c>
      <c r="J29" s="94" t="b">
        <v>0</v>
      </c>
      <c r="K29" s="94" t="b">
        <v>0</v>
      </c>
      <c r="L29" s="94" t="b">
        <v>0</v>
      </c>
    </row>
    <row r="30" spans="1:12" ht="15">
      <c r="A30" s="94" t="s">
        <v>807</v>
      </c>
      <c r="B30" s="94" t="s">
        <v>810</v>
      </c>
      <c r="C30" s="94">
        <v>4</v>
      </c>
      <c r="D30" s="131">
        <v>0.004903670103577134</v>
      </c>
      <c r="E30" s="131">
        <v>1.6429039783943704</v>
      </c>
      <c r="F30" s="94" t="s">
        <v>977</v>
      </c>
      <c r="G30" s="94" t="b">
        <v>0</v>
      </c>
      <c r="H30" s="94" t="b">
        <v>0</v>
      </c>
      <c r="I30" s="94" t="b">
        <v>0</v>
      </c>
      <c r="J30" s="94" t="b">
        <v>0</v>
      </c>
      <c r="K30" s="94" t="b">
        <v>0</v>
      </c>
      <c r="L30" s="94" t="b">
        <v>0</v>
      </c>
    </row>
    <row r="31" spans="1:12" ht="15">
      <c r="A31" s="94" t="s">
        <v>810</v>
      </c>
      <c r="B31" s="94" t="s">
        <v>814</v>
      </c>
      <c r="C31" s="94">
        <v>4</v>
      </c>
      <c r="D31" s="131">
        <v>0.004903670103577134</v>
      </c>
      <c r="E31" s="131">
        <v>1.8189952374500518</v>
      </c>
      <c r="F31" s="94" t="s">
        <v>977</v>
      </c>
      <c r="G31" s="94" t="b">
        <v>0</v>
      </c>
      <c r="H31" s="94" t="b">
        <v>0</v>
      </c>
      <c r="I31" s="94" t="b">
        <v>0</v>
      </c>
      <c r="J31" s="94" t="b">
        <v>0</v>
      </c>
      <c r="K31" s="94" t="b">
        <v>0</v>
      </c>
      <c r="L31" s="94" t="b">
        <v>0</v>
      </c>
    </row>
    <row r="32" spans="1:12" ht="15">
      <c r="A32" s="94" t="s">
        <v>814</v>
      </c>
      <c r="B32" s="94" t="s">
        <v>838</v>
      </c>
      <c r="C32" s="94">
        <v>4</v>
      </c>
      <c r="D32" s="131">
        <v>0.004903670103577134</v>
      </c>
      <c r="E32" s="131">
        <v>2.120025233114033</v>
      </c>
      <c r="F32" s="94" t="s">
        <v>977</v>
      </c>
      <c r="G32" s="94" t="b">
        <v>0</v>
      </c>
      <c r="H32" s="94" t="b">
        <v>0</v>
      </c>
      <c r="I32" s="94" t="b">
        <v>0</v>
      </c>
      <c r="J32" s="94" t="b">
        <v>0</v>
      </c>
      <c r="K32" s="94" t="b">
        <v>0</v>
      </c>
      <c r="L32" s="94" t="b">
        <v>0</v>
      </c>
    </row>
    <row r="33" spans="1:12" ht="15">
      <c r="A33" s="94" t="s">
        <v>838</v>
      </c>
      <c r="B33" s="94" t="s">
        <v>839</v>
      </c>
      <c r="C33" s="94">
        <v>4</v>
      </c>
      <c r="D33" s="131">
        <v>0.004903670103577134</v>
      </c>
      <c r="E33" s="131">
        <v>2.296116492169714</v>
      </c>
      <c r="F33" s="94" t="s">
        <v>977</v>
      </c>
      <c r="G33" s="94" t="b">
        <v>0</v>
      </c>
      <c r="H33" s="94" t="b">
        <v>0</v>
      </c>
      <c r="I33" s="94" t="b">
        <v>0</v>
      </c>
      <c r="J33" s="94" t="b">
        <v>0</v>
      </c>
      <c r="K33" s="94" t="b">
        <v>0</v>
      </c>
      <c r="L33" s="94" t="b">
        <v>0</v>
      </c>
    </row>
    <row r="34" spans="1:12" ht="15">
      <c r="A34" s="94" t="s">
        <v>839</v>
      </c>
      <c r="B34" s="94" t="s">
        <v>840</v>
      </c>
      <c r="C34" s="94">
        <v>4</v>
      </c>
      <c r="D34" s="131">
        <v>0.004903670103577134</v>
      </c>
      <c r="E34" s="131">
        <v>2.296116492169714</v>
      </c>
      <c r="F34" s="94" t="s">
        <v>977</v>
      </c>
      <c r="G34" s="94" t="b">
        <v>0</v>
      </c>
      <c r="H34" s="94" t="b">
        <v>0</v>
      </c>
      <c r="I34" s="94" t="b">
        <v>0</v>
      </c>
      <c r="J34" s="94" t="b">
        <v>0</v>
      </c>
      <c r="K34" s="94" t="b">
        <v>0</v>
      </c>
      <c r="L34" s="94" t="b">
        <v>0</v>
      </c>
    </row>
    <row r="35" spans="1:12" ht="15">
      <c r="A35" s="94" t="s">
        <v>840</v>
      </c>
      <c r="B35" s="94" t="s">
        <v>841</v>
      </c>
      <c r="C35" s="94">
        <v>4</v>
      </c>
      <c r="D35" s="131">
        <v>0.004903670103577134</v>
      </c>
      <c r="E35" s="131">
        <v>2.296116492169714</v>
      </c>
      <c r="F35" s="94" t="s">
        <v>977</v>
      </c>
      <c r="G35" s="94" t="b">
        <v>0</v>
      </c>
      <c r="H35" s="94" t="b">
        <v>0</v>
      </c>
      <c r="I35" s="94" t="b">
        <v>0</v>
      </c>
      <c r="J35" s="94" t="b">
        <v>0</v>
      </c>
      <c r="K35" s="94" t="b">
        <v>0</v>
      </c>
      <c r="L35" s="94" t="b">
        <v>0</v>
      </c>
    </row>
    <row r="36" spans="1:12" ht="15">
      <c r="A36" s="94" t="s">
        <v>841</v>
      </c>
      <c r="B36" s="94" t="s">
        <v>842</v>
      </c>
      <c r="C36" s="94">
        <v>4</v>
      </c>
      <c r="D36" s="131">
        <v>0.004903670103577134</v>
      </c>
      <c r="E36" s="131">
        <v>2.296116492169714</v>
      </c>
      <c r="F36" s="94" t="s">
        <v>977</v>
      </c>
      <c r="G36" s="94" t="b">
        <v>0</v>
      </c>
      <c r="H36" s="94" t="b">
        <v>0</v>
      </c>
      <c r="I36" s="94" t="b">
        <v>0</v>
      </c>
      <c r="J36" s="94" t="b">
        <v>0</v>
      </c>
      <c r="K36" s="94" t="b">
        <v>0</v>
      </c>
      <c r="L36" s="94" t="b">
        <v>0</v>
      </c>
    </row>
    <row r="37" spans="1:12" ht="15">
      <c r="A37" s="94" t="s">
        <v>842</v>
      </c>
      <c r="B37" s="94" t="s">
        <v>843</v>
      </c>
      <c r="C37" s="94">
        <v>4</v>
      </c>
      <c r="D37" s="131">
        <v>0.004903670103577134</v>
      </c>
      <c r="E37" s="131">
        <v>2.296116492169714</v>
      </c>
      <c r="F37" s="94" t="s">
        <v>977</v>
      </c>
      <c r="G37" s="94" t="b">
        <v>0</v>
      </c>
      <c r="H37" s="94" t="b">
        <v>0</v>
      </c>
      <c r="I37" s="94" t="b">
        <v>0</v>
      </c>
      <c r="J37" s="94" t="b">
        <v>0</v>
      </c>
      <c r="K37" s="94" t="b">
        <v>0</v>
      </c>
      <c r="L37" s="94" t="b">
        <v>0</v>
      </c>
    </row>
    <row r="38" spans="1:12" ht="15">
      <c r="A38" s="94" t="s">
        <v>843</v>
      </c>
      <c r="B38" s="94" t="s">
        <v>817</v>
      </c>
      <c r="C38" s="94">
        <v>4</v>
      </c>
      <c r="D38" s="131">
        <v>0.004903670103577134</v>
      </c>
      <c r="E38" s="131">
        <v>2.120025233114033</v>
      </c>
      <c r="F38" s="94" t="s">
        <v>977</v>
      </c>
      <c r="G38" s="94" t="b">
        <v>0</v>
      </c>
      <c r="H38" s="94" t="b">
        <v>0</v>
      </c>
      <c r="I38" s="94" t="b">
        <v>0</v>
      </c>
      <c r="J38" s="94" t="b">
        <v>0</v>
      </c>
      <c r="K38" s="94" t="b">
        <v>0</v>
      </c>
      <c r="L38" s="94" t="b">
        <v>0</v>
      </c>
    </row>
    <row r="39" spans="1:12" ht="15">
      <c r="A39" s="94" t="s">
        <v>818</v>
      </c>
      <c r="B39" s="94" t="s">
        <v>844</v>
      </c>
      <c r="C39" s="94">
        <v>4</v>
      </c>
      <c r="D39" s="131">
        <v>0.004903670103577134</v>
      </c>
      <c r="E39" s="131">
        <v>2.120025233114033</v>
      </c>
      <c r="F39" s="94" t="s">
        <v>977</v>
      </c>
      <c r="G39" s="94" t="b">
        <v>1</v>
      </c>
      <c r="H39" s="94" t="b">
        <v>0</v>
      </c>
      <c r="I39" s="94" t="b">
        <v>0</v>
      </c>
      <c r="J39" s="94" t="b">
        <v>0</v>
      </c>
      <c r="K39" s="94" t="b">
        <v>0</v>
      </c>
      <c r="L39" s="94" t="b">
        <v>0</v>
      </c>
    </row>
    <row r="40" spans="1:12" ht="15">
      <c r="A40" s="94" t="s">
        <v>844</v>
      </c>
      <c r="B40" s="94" t="s">
        <v>845</v>
      </c>
      <c r="C40" s="94">
        <v>4</v>
      </c>
      <c r="D40" s="131">
        <v>0.004903670103577134</v>
      </c>
      <c r="E40" s="131">
        <v>2.296116492169714</v>
      </c>
      <c r="F40" s="94" t="s">
        <v>977</v>
      </c>
      <c r="G40" s="94" t="b">
        <v>0</v>
      </c>
      <c r="H40" s="94" t="b">
        <v>0</v>
      </c>
      <c r="I40" s="94" t="b">
        <v>0</v>
      </c>
      <c r="J40" s="94" t="b">
        <v>0</v>
      </c>
      <c r="K40" s="94" t="b">
        <v>0</v>
      </c>
      <c r="L40" s="94" t="b">
        <v>0</v>
      </c>
    </row>
    <row r="41" spans="1:12" ht="15">
      <c r="A41" s="94" t="s">
        <v>845</v>
      </c>
      <c r="B41" s="94" t="s">
        <v>283</v>
      </c>
      <c r="C41" s="94">
        <v>4</v>
      </c>
      <c r="D41" s="131">
        <v>0.004903670103577134</v>
      </c>
      <c r="E41" s="131">
        <v>1.5179652417860705</v>
      </c>
      <c r="F41" s="94" t="s">
        <v>977</v>
      </c>
      <c r="G41" s="94" t="b">
        <v>0</v>
      </c>
      <c r="H41" s="94" t="b">
        <v>0</v>
      </c>
      <c r="I41" s="94" t="b">
        <v>0</v>
      </c>
      <c r="J41" s="94" t="b">
        <v>0</v>
      </c>
      <c r="K41" s="94" t="b">
        <v>0</v>
      </c>
      <c r="L41" s="94" t="b">
        <v>0</v>
      </c>
    </row>
    <row r="42" spans="1:12" ht="15">
      <c r="A42" s="94" t="s">
        <v>809</v>
      </c>
      <c r="B42" s="94" t="s">
        <v>803</v>
      </c>
      <c r="C42" s="94">
        <v>4</v>
      </c>
      <c r="D42" s="131">
        <v>0.004903670103577134</v>
      </c>
      <c r="E42" s="131">
        <v>1.3418739827303894</v>
      </c>
      <c r="F42" s="94" t="s">
        <v>977</v>
      </c>
      <c r="G42" s="94" t="b">
        <v>0</v>
      </c>
      <c r="H42" s="94" t="b">
        <v>0</v>
      </c>
      <c r="I42" s="94" t="b">
        <v>0</v>
      </c>
      <c r="J42" s="94" t="b">
        <v>0</v>
      </c>
      <c r="K42" s="94" t="b">
        <v>0</v>
      </c>
      <c r="L42" s="94" t="b">
        <v>0</v>
      </c>
    </row>
    <row r="43" spans="1:12" ht="15">
      <c r="A43" s="94" t="s">
        <v>279</v>
      </c>
      <c r="B43" s="94" t="s">
        <v>802</v>
      </c>
      <c r="C43" s="94">
        <v>4</v>
      </c>
      <c r="D43" s="131">
        <v>0.004903670103577134</v>
      </c>
      <c r="E43" s="131">
        <v>1.3418739827303894</v>
      </c>
      <c r="F43" s="94" t="s">
        <v>977</v>
      </c>
      <c r="G43" s="94" t="b">
        <v>0</v>
      </c>
      <c r="H43" s="94" t="b">
        <v>0</v>
      </c>
      <c r="I43" s="94" t="b">
        <v>0</v>
      </c>
      <c r="J43" s="94" t="b">
        <v>0</v>
      </c>
      <c r="K43" s="94" t="b">
        <v>0</v>
      </c>
      <c r="L43" s="94" t="b">
        <v>0</v>
      </c>
    </row>
    <row r="44" spans="1:12" ht="15">
      <c r="A44" s="94" t="s">
        <v>802</v>
      </c>
      <c r="B44" s="94" t="s">
        <v>847</v>
      </c>
      <c r="C44" s="94">
        <v>4</v>
      </c>
      <c r="D44" s="131">
        <v>0.004903670103577134</v>
      </c>
      <c r="E44" s="131">
        <v>1.3796625436197891</v>
      </c>
      <c r="F44" s="94" t="s">
        <v>977</v>
      </c>
      <c r="G44" s="94" t="b">
        <v>0</v>
      </c>
      <c r="H44" s="94" t="b">
        <v>0</v>
      </c>
      <c r="I44" s="94" t="b">
        <v>0</v>
      </c>
      <c r="J44" s="94" t="b">
        <v>0</v>
      </c>
      <c r="K44" s="94" t="b">
        <v>0</v>
      </c>
      <c r="L44" s="94" t="b">
        <v>0</v>
      </c>
    </row>
    <row r="45" spans="1:12" ht="15">
      <c r="A45" s="94" t="s">
        <v>847</v>
      </c>
      <c r="B45" s="94" t="s">
        <v>848</v>
      </c>
      <c r="C45" s="94">
        <v>4</v>
      </c>
      <c r="D45" s="131">
        <v>0.004903670103577134</v>
      </c>
      <c r="E45" s="131">
        <v>2.296116492169714</v>
      </c>
      <c r="F45" s="94" t="s">
        <v>977</v>
      </c>
      <c r="G45" s="94" t="b">
        <v>0</v>
      </c>
      <c r="H45" s="94" t="b">
        <v>0</v>
      </c>
      <c r="I45" s="94" t="b">
        <v>0</v>
      </c>
      <c r="J45" s="94" t="b">
        <v>0</v>
      </c>
      <c r="K45" s="94" t="b">
        <v>0</v>
      </c>
      <c r="L45" s="94" t="b">
        <v>0</v>
      </c>
    </row>
    <row r="46" spans="1:12" ht="15">
      <c r="A46" s="94" t="s">
        <v>848</v>
      </c>
      <c r="B46" s="94" t="s">
        <v>811</v>
      </c>
      <c r="C46" s="94">
        <v>4</v>
      </c>
      <c r="D46" s="131">
        <v>0.004903670103577134</v>
      </c>
      <c r="E46" s="131">
        <v>1.9950864965057329</v>
      </c>
      <c r="F46" s="94" t="s">
        <v>977</v>
      </c>
      <c r="G46" s="94" t="b">
        <v>0</v>
      </c>
      <c r="H46" s="94" t="b">
        <v>0</v>
      </c>
      <c r="I46" s="94" t="b">
        <v>0</v>
      </c>
      <c r="J46" s="94" t="b">
        <v>0</v>
      </c>
      <c r="K46" s="94" t="b">
        <v>0</v>
      </c>
      <c r="L46" s="94" t="b">
        <v>0</v>
      </c>
    </row>
    <row r="47" spans="1:12" ht="15">
      <c r="A47" s="94" t="s">
        <v>811</v>
      </c>
      <c r="B47" s="94" t="s">
        <v>811</v>
      </c>
      <c r="C47" s="94">
        <v>4</v>
      </c>
      <c r="D47" s="131">
        <v>0.004903670103577134</v>
      </c>
      <c r="E47" s="131">
        <v>1.6940565008417516</v>
      </c>
      <c r="F47" s="94" t="s">
        <v>977</v>
      </c>
      <c r="G47" s="94" t="b">
        <v>0</v>
      </c>
      <c r="H47" s="94" t="b">
        <v>0</v>
      </c>
      <c r="I47" s="94" t="b">
        <v>0</v>
      </c>
      <c r="J47" s="94" t="b">
        <v>0</v>
      </c>
      <c r="K47" s="94" t="b">
        <v>0</v>
      </c>
      <c r="L47" s="94" t="b">
        <v>0</v>
      </c>
    </row>
    <row r="48" spans="1:12" ht="15">
      <c r="A48" s="94" t="s">
        <v>811</v>
      </c>
      <c r="B48" s="94" t="s">
        <v>849</v>
      </c>
      <c r="C48" s="94">
        <v>4</v>
      </c>
      <c r="D48" s="131">
        <v>0.004903670103577134</v>
      </c>
      <c r="E48" s="131">
        <v>1.9950864965057329</v>
      </c>
      <c r="F48" s="94" t="s">
        <v>977</v>
      </c>
      <c r="G48" s="94" t="b">
        <v>0</v>
      </c>
      <c r="H48" s="94" t="b">
        <v>0</v>
      </c>
      <c r="I48" s="94" t="b">
        <v>0</v>
      </c>
      <c r="J48" s="94" t="b">
        <v>0</v>
      </c>
      <c r="K48" s="94" t="b">
        <v>0</v>
      </c>
      <c r="L48" s="94" t="b">
        <v>0</v>
      </c>
    </row>
    <row r="49" spans="1:12" ht="15">
      <c r="A49" s="94" t="s">
        <v>849</v>
      </c>
      <c r="B49" s="94" t="s">
        <v>812</v>
      </c>
      <c r="C49" s="94">
        <v>4</v>
      </c>
      <c r="D49" s="131">
        <v>0.004903670103577134</v>
      </c>
      <c r="E49" s="131">
        <v>1.9950864965057329</v>
      </c>
      <c r="F49" s="94" t="s">
        <v>977</v>
      </c>
      <c r="G49" s="94" t="b">
        <v>0</v>
      </c>
      <c r="H49" s="94" t="b">
        <v>0</v>
      </c>
      <c r="I49" s="94" t="b">
        <v>0</v>
      </c>
      <c r="J49" s="94" t="b">
        <v>0</v>
      </c>
      <c r="K49" s="94" t="b">
        <v>0</v>
      </c>
      <c r="L49" s="94" t="b">
        <v>0</v>
      </c>
    </row>
    <row r="50" spans="1:12" ht="15">
      <c r="A50" s="94" t="s">
        <v>812</v>
      </c>
      <c r="B50" s="94" t="s">
        <v>850</v>
      </c>
      <c r="C50" s="94">
        <v>4</v>
      </c>
      <c r="D50" s="131">
        <v>0.004903670103577134</v>
      </c>
      <c r="E50" s="131">
        <v>1.9950864965057329</v>
      </c>
      <c r="F50" s="94" t="s">
        <v>977</v>
      </c>
      <c r="G50" s="94" t="b">
        <v>0</v>
      </c>
      <c r="H50" s="94" t="b">
        <v>0</v>
      </c>
      <c r="I50" s="94" t="b">
        <v>0</v>
      </c>
      <c r="J50" s="94" t="b">
        <v>0</v>
      </c>
      <c r="K50" s="94" t="b">
        <v>0</v>
      </c>
      <c r="L50" s="94" t="b">
        <v>0</v>
      </c>
    </row>
    <row r="51" spans="1:12" ht="15">
      <c r="A51" s="94" t="s">
        <v>850</v>
      </c>
      <c r="B51" s="94" t="s">
        <v>851</v>
      </c>
      <c r="C51" s="94">
        <v>4</v>
      </c>
      <c r="D51" s="131">
        <v>0.004903670103577134</v>
      </c>
      <c r="E51" s="131">
        <v>2.296116492169714</v>
      </c>
      <c r="F51" s="94" t="s">
        <v>977</v>
      </c>
      <c r="G51" s="94" t="b">
        <v>0</v>
      </c>
      <c r="H51" s="94" t="b">
        <v>0</v>
      </c>
      <c r="I51" s="94" t="b">
        <v>0</v>
      </c>
      <c r="J51" s="94" t="b">
        <v>0</v>
      </c>
      <c r="K51" s="94" t="b">
        <v>0</v>
      </c>
      <c r="L51" s="94" t="b">
        <v>0</v>
      </c>
    </row>
    <row r="52" spans="1:12" ht="15">
      <c r="A52" s="94" t="s">
        <v>851</v>
      </c>
      <c r="B52" s="94" t="s">
        <v>812</v>
      </c>
      <c r="C52" s="94">
        <v>4</v>
      </c>
      <c r="D52" s="131">
        <v>0.004903670103577134</v>
      </c>
      <c r="E52" s="131">
        <v>1.9950864965057329</v>
      </c>
      <c r="F52" s="94" t="s">
        <v>977</v>
      </c>
      <c r="G52" s="94" t="b">
        <v>0</v>
      </c>
      <c r="H52" s="94" t="b">
        <v>0</v>
      </c>
      <c r="I52" s="94" t="b">
        <v>0</v>
      </c>
      <c r="J52" s="94" t="b">
        <v>0</v>
      </c>
      <c r="K52" s="94" t="b">
        <v>0</v>
      </c>
      <c r="L52" s="94" t="b">
        <v>0</v>
      </c>
    </row>
    <row r="53" spans="1:12" ht="15">
      <c r="A53" s="94" t="s">
        <v>812</v>
      </c>
      <c r="B53" s="94" t="s">
        <v>852</v>
      </c>
      <c r="C53" s="94">
        <v>4</v>
      </c>
      <c r="D53" s="131">
        <v>0.004903670103577134</v>
      </c>
      <c r="E53" s="131">
        <v>1.9950864965057329</v>
      </c>
      <c r="F53" s="94" t="s">
        <v>977</v>
      </c>
      <c r="G53" s="94" t="b">
        <v>0</v>
      </c>
      <c r="H53" s="94" t="b">
        <v>0</v>
      </c>
      <c r="I53" s="94" t="b">
        <v>0</v>
      </c>
      <c r="J53" s="94" t="b">
        <v>0</v>
      </c>
      <c r="K53" s="94" t="b">
        <v>0</v>
      </c>
      <c r="L53" s="94" t="b">
        <v>0</v>
      </c>
    </row>
    <row r="54" spans="1:12" ht="15">
      <c r="A54" s="94" t="s">
        <v>852</v>
      </c>
      <c r="B54" s="94" t="s">
        <v>853</v>
      </c>
      <c r="C54" s="94">
        <v>4</v>
      </c>
      <c r="D54" s="131">
        <v>0.004903670103577134</v>
      </c>
      <c r="E54" s="131">
        <v>2.296116492169714</v>
      </c>
      <c r="F54" s="94" t="s">
        <v>977</v>
      </c>
      <c r="G54" s="94" t="b">
        <v>0</v>
      </c>
      <c r="H54" s="94" t="b">
        <v>0</v>
      </c>
      <c r="I54" s="94" t="b">
        <v>0</v>
      </c>
      <c r="J54" s="94" t="b">
        <v>0</v>
      </c>
      <c r="K54" s="94" t="b">
        <v>0</v>
      </c>
      <c r="L54" s="94" t="b">
        <v>0</v>
      </c>
    </row>
    <row r="55" spans="1:12" ht="15">
      <c r="A55" s="94" t="s">
        <v>853</v>
      </c>
      <c r="B55" s="94" t="s">
        <v>854</v>
      </c>
      <c r="C55" s="94">
        <v>4</v>
      </c>
      <c r="D55" s="131">
        <v>0.004903670103577134</v>
      </c>
      <c r="E55" s="131">
        <v>2.296116492169714</v>
      </c>
      <c r="F55" s="94" t="s">
        <v>977</v>
      </c>
      <c r="G55" s="94" t="b">
        <v>0</v>
      </c>
      <c r="H55" s="94" t="b">
        <v>0</v>
      </c>
      <c r="I55" s="94" t="b">
        <v>0</v>
      </c>
      <c r="J55" s="94" t="b">
        <v>0</v>
      </c>
      <c r="K55" s="94" t="b">
        <v>0</v>
      </c>
      <c r="L55" s="94" t="b">
        <v>0</v>
      </c>
    </row>
    <row r="56" spans="1:12" ht="15">
      <c r="A56" s="94" t="s">
        <v>854</v>
      </c>
      <c r="B56" s="94" t="s">
        <v>855</v>
      </c>
      <c r="C56" s="94">
        <v>4</v>
      </c>
      <c r="D56" s="131">
        <v>0.004903670103577134</v>
      </c>
      <c r="E56" s="131">
        <v>2.296116492169714</v>
      </c>
      <c r="F56" s="94" t="s">
        <v>977</v>
      </c>
      <c r="G56" s="94" t="b">
        <v>0</v>
      </c>
      <c r="H56" s="94" t="b">
        <v>0</v>
      </c>
      <c r="I56" s="94" t="b">
        <v>0</v>
      </c>
      <c r="J56" s="94" t="b">
        <v>0</v>
      </c>
      <c r="K56" s="94" t="b">
        <v>0</v>
      </c>
      <c r="L56" s="94" t="b">
        <v>0</v>
      </c>
    </row>
    <row r="57" spans="1:12" ht="15">
      <c r="A57" s="94" t="s">
        <v>855</v>
      </c>
      <c r="B57" s="94" t="s">
        <v>856</v>
      </c>
      <c r="C57" s="94">
        <v>4</v>
      </c>
      <c r="D57" s="131">
        <v>0.004903670103577134</v>
      </c>
      <c r="E57" s="131">
        <v>2.296116492169714</v>
      </c>
      <c r="F57" s="94" t="s">
        <v>977</v>
      </c>
      <c r="G57" s="94" t="b">
        <v>0</v>
      </c>
      <c r="H57" s="94" t="b">
        <v>0</v>
      </c>
      <c r="I57" s="94" t="b">
        <v>0</v>
      </c>
      <c r="J57" s="94" t="b">
        <v>0</v>
      </c>
      <c r="K57" s="94" t="b">
        <v>0</v>
      </c>
      <c r="L57" s="94" t="b">
        <v>0</v>
      </c>
    </row>
    <row r="58" spans="1:12" ht="15">
      <c r="A58" s="94" t="s">
        <v>856</v>
      </c>
      <c r="B58" s="94" t="s">
        <v>857</v>
      </c>
      <c r="C58" s="94">
        <v>4</v>
      </c>
      <c r="D58" s="131">
        <v>0.004903670103577134</v>
      </c>
      <c r="E58" s="131">
        <v>2.296116492169714</v>
      </c>
      <c r="F58" s="94" t="s">
        <v>977</v>
      </c>
      <c r="G58" s="94" t="b">
        <v>0</v>
      </c>
      <c r="H58" s="94" t="b">
        <v>0</v>
      </c>
      <c r="I58" s="94" t="b">
        <v>0</v>
      </c>
      <c r="J58" s="94" t="b">
        <v>0</v>
      </c>
      <c r="K58" s="94" t="b">
        <v>0</v>
      </c>
      <c r="L58" s="94" t="b">
        <v>0</v>
      </c>
    </row>
    <row r="59" spans="1:12" ht="15">
      <c r="A59" s="94" t="s">
        <v>857</v>
      </c>
      <c r="B59" s="94" t="s">
        <v>858</v>
      </c>
      <c r="C59" s="94">
        <v>4</v>
      </c>
      <c r="D59" s="131">
        <v>0.004903670103577134</v>
      </c>
      <c r="E59" s="131">
        <v>2.296116492169714</v>
      </c>
      <c r="F59" s="94" t="s">
        <v>977</v>
      </c>
      <c r="G59" s="94" t="b">
        <v>0</v>
      </c>
      <c r="H59" s="94" t="b">
        <v>0</v>
      </c>
      <c r="I59" s="94" t="b">
        <v>0</v>
      </c>
      <c r="J59" s="94" t="b">
        <v>0</v>
      </c>
      <c r="K59" s="94" t="b">
        <v>0</v>
      </c>
      <c r="L59" s="94" t="b">
        <v>0</v>
      </c>
    </row>
    <row r="60" spans="1:12" ht="15">
      <c r="A60" s="94" t="s">
        <v>858</v>
      </c>
      <c r="B60" s="94" t="s">
        <v>859</v>
      </c>
      <c r="C60" s="94">
        <v>4</v>
      </c>
      <c r="D60" s="131">
        <v>0.004903670103577134</v>
      </c>
      <c r="E60" s="131">
        <v>2.296116492169714</v>
      </c>
      <c r="F60" s="94" t="s">
        <v>977</v>
      </c>
      <c r="G60" s="94" t="b">
        <v>0</v>
      </c>
      <c r="H60" s="94" t="b">
        <v>0</v>
      </c>
      <c r="I60" s="94" t="b">
        <v>0</v>
      </c>
      <c r="J60" s="94" t="b">
        <v>0</v>
      </c>
      <c r="K60" s="94" t="b">
        <v>0</v>
      </c>
      <c r="L60" s="94" t="b">
        <v>0</v>
      </c>
    </row>
    <row r="61" spans="1:12" ht="15">
      <c r="A61" s="94" t="s">
        <v>859</v>
      </c>
      <c r="B61" s="94" t="s">
        <v>860</v>
      </c>
      <c r="C61" s="94">
        <v>4</v>
      </c>
      <c r="D61" s="131">
        <v>0.004903670103577134</v>
      </c>
      <c r="E61" s="131">
        <v>2.296116492169714</v>
      </c>
      <c r="F61" s="94" t="s">
        <v>977</v>
      </c>
      <c r="G61" s="94" t="b">
        <v>0</v>
      </c>
      <c r="H61" s="94" t="b">
        <v>0</v>
      </c>
      <c r="I61" s="94" t="b">
        <v>0</v>
      </c>
      <c r="J61" s="94" t="b">
        <v>0</v>
      </c>
      <c r="K61" s="94" t="b">
        <v>0</v>
      </c>
      <c r="L61" s="94" t="b">
        <v>0</v>
      </c>
    </row>
    <row r="62" spans="1:12" ht="15">
      <c r="A62" s="94" t="s">
        <v>860</v>
      </c>
      <c r="B62" s="94" t="s">
        <v>861</v>
      </c>
      <c r="C62" s="94">
        <v>4</v>
      </c>
      <c r="D62" s="131">
        <v>0.004903670103577134</v>
      </c>
      <c r="E62" s="131">
        <v>2.296116492169714</v>
      </c>
      <c r="F62" s="94" t="s">
        <v>977</v>
      </c>
      <c r="G62" s="94" t="b">
        <v>0</v>
      </c>
      <c r="H62" s="94" t="b">
        <v>0</v>
      </c>
      <c r="I62" s="94" t="b">
        <v>0</v>
      </c>
      <c r="J62" s="94" t="b">
        <v>0</v>
      </c>
      <c r="K62" s="94" t="b">
        <v>0</v>
      </c>
      <c r="L62" s="94" t="b">
        <v>0</v>
      </c>
    </row>
    <row r="63" spans="1:12" ht="15">
      <c r="A63" s="94" t="s">
        <v>861</v>
      </c>
      <c r="B63" s="94" t="s">
        <v>862</v>
      </c>
      <c r="C63" s="94">
        <v>4</v>
      </c>
      <c r="D63" s="131">
        <v>0.004903670103577134</v>
      </c>
      <c r="E63" s="131">
        <v>2.296116492169714</v>
      </c>
      <c r="F63" s="94" t="s">
        <v>977</v>
      </c>
      <c r="G63" s="94" t="b">
        <v>0</v>
      </c>
      <c r="H63" s="94" t="b">
        <v>0</v>
      </c>
      <c r="I63" s="94" t="b">
        <v>0</v>
      </c>
      <c r="J63" s="94" t="b">
        <v>0</v>
      </c>
      <c r="K63" s="94" t="b">
        <v>0</v>
      </c>
      <c r="L63" s="94" t="b">
        <v>0</v>
      </c>
    </row>
    <row r="64" spans="1:12" ht="15">
      <c r="A64" s="94" t="s">
        <v>864</v>
      </c>
      <c r="B64" s="94" t="s">
        <v>865</v>
      </c>
      <c r="C64" s="94">
        <v>3</v>
      </c>
      <c r="D64" s="131">
        <v>0.004127712013246955</v>
      </c>
      <c r="E64" s="131">
        <v>2.4210552287780143</v>
      </c>
      <c r="F64" s="94" t="s">
        <v>977</v>
      </c>
      <c r="G64" s="94" t="b">
        <v>0</v>
      </c>
      <c r="H64" s="94" t="b">
        <v>0</v>
      </c>
      <c r="I64" s="94" t="b">
        <v>0</v>
      </c>
      <c r="J64" s="94" t="b">
        <v>0</v>
      </c>
      <c r="K64" s="94" t="b">
        <v>0</v>
      </c>
      <c r="L64" s="94" t="b">
        <v>0</v>
      </c>
    </row>
    <row r="65" spans="1:12" ht="15">
      <c r="A65" s="94" t="s">
        <v>865</v>
      </c>
      <c r="B65" s="94" t="s">
        <v>866</v>
      </c>
      <c r="C65" s="94">
        <v>3</v>
      </c>
      <c r="D65" s="131">
        <v>0.004127712013246955</v>
      </c>
      <c r="E65" s="131">
        <v>2.4210552287780143</v>
      </c>
      <c r="F65" s="94" t="s">
        <v>977</v>
      </c>
      <c r="G65" s="94" t="b">
        <v>0</v>
      </c>
      <c r="H65" s="94" t="b">
        <v>0</v>
      </c>
      <c r="I65" s="94" t="b">
        <v>0</v>
      </c>
      <c r="J65" s="94" t="b">
        <v>0</v>
      </c>
      <c r="K65" s="94" t="b">
        <v>0</v>
      </c>
      <c r="L65" s="94" t="b">
        <v>0</v>
      </c>
    </row>
    <row r="66" spans="1:12" ht="15">
      <c r="A66" s="94" t="s">
        <v>803</v>
      </c>
      <c r="B66" s="94" t="s">
        <v>831</v>
      </c>
      <c r="C66" s="94">
        <v>3</v>
      </c>
      <c r="D66" s="131">
        <v>0.004127712013246955</v>
      </c>
      <c r="E66" s="131">
        <v>1.6271097112111386</v>
      </c>
      <c r="F66" s="94" t="s">
        <v>977</v>
      </c>
      <c r="G66" s="94" t="b">
        <v>0</v>
      </c>
      <c r="H66" s="94" t="b">
        <v>0</v>
      </c>
      <c r="I66" s="94" t="b">
        <v>0</v>
      </c>
      <c r="J66" s="94" t="b">
        <v>0</v>
      </c>
      <c r="K66" s="94" t="b">
        <v>0</v>
      </c>
      <c r="L66" s="94" t="b">
        <v>0</v>
      </c>
    </row>
    <row r="67" spans="1:12" ht="15">
      <c r="A67" s="94" t="s">
        <v>869</v>
      </c>
      <c r="B67" s="94" t="s">
        <v>870</v>
      </c>
      <c r="C67" s="94">
        <v>3</v>
      </c>
      <c r="D67" s="131">
        <v>0.004127712013246955</v>
      </c>
      <c r="E67" s="131">
        <v>2.4210552287780143</v>
      </c>
      <c r="F67" s="94" t="s">
        <v>977</v>
      </c>
      <c r="G67" s="94" t="b">
        <v>0</v>
      </c>
      <c r="H67" s="94" t="b">
        <v>0</v>
      </c>
      <c r="I67" s="94" t="b">
        <v>0</v>
      </c>
      <c r="J67" s="94" t="b">
        <v>0</v>
      </c>
      <c r="K67" s="94" t="b">
        <v>0</v>
      </c>
      <c r="L67" s="94" t="b">
        <v>0</v>
      </c>
    </row>
    <row r="68" spans="1:12" ht="15">
      <c r="A68" s="94" t="s">
        <v>870</v>
      </c>
      <c r="B68" s="94" t="s">
        <v>871</v>
      </c>
      <c r="C68" s="94">
        <v>3</v>
      </c>
      <c r="D68" s="131">
        <v>0.004127712013246955</v>
      </c>
      <c r="E68" s="131">
        <v>2.4210552287780143</v>
      </c>
      <c r="F68" s="94" t="s">
        <v>977</v>
      </c>
      <c r="G68" s="94" t="b">
        <v>0</v>
      </c>
      <c r="H68" s="94" t="b">
        <v>0</v>
      </c>
      <c r="I68" s="94" t="b">
        <v>0</v>
      </c>
      <c r="J68" s="94" t="b">
        <v>1</v>
      </c>
      <c r="K68" s="94" t="b">
        <v>0</v>
      </c>
      <c r="L68" s="94" t="b">
        <v>0</v>
      </c>
    </row>
    <row r="69" spans="1:12" ht="15">
      <c r="A69" s="94" t="s">
        <v>871</v>
      </c>
      <c r="B69" s="94" t="s">
        <v>846</v>
      </c>
      <c r="C69" s="94">
        <v>3</v>
      </c>
      <c r="D69" s="131">
        <v>0.004127712013246955</v>
      </c>
      <c r="E69" s="131">
        <v>2.2961164921697144</v>
      </c>
      <c r="F69" s="94" t="s">
        <v>977</v>
      </c>
      <c r="G69" s="94" t="b">
        <v>1</v>
      </c>
      <c r="H69" s="94" t="b">
        <v>0</v>
      </c>
      <c r="I69" s="94" t="b">
        <v>0</v>
      </c>
      <c r="J69" s="94" t="b">
        <v>0</v>
      </c>
      <c r="K69" s="94" t="b">
        <v>0</v>
      </c>
      <c r="L69" s="94" t="b">
        <v>0</v>
      </c>
    </row>
    <row r="70" spans="1:12" ht="15">
      <c r="A70" s="94" t="s">
        <v>846</v>
      </c>
      <c r="B70" s="94" t="s">
        <v>872</v>
      </c>
      <c r="C70" s="94">
        <v>3</v>
      </c>
      <c r="D70" s="131">
        <v>0.004127712013246955</v>
      </c>
      <c r="E70" s="131">
        <v>2.2961164921697144</v>
      </c>
      <c r="F70" s="94" t="s">
        <v>977</v>
      </c>
      <c r="G70" s="94" t="b">
        <v>0</v>
      </c>
      <c r="H70" s="94" t="b">
        <v>0</v>
      </c>
      <c r="I70" s="94" t="b">
        <v>0</v>
      </c>
      <c r="J70" s="94" t="b">
        <v>0</v>
      </c>
      <c r="K70" s="94" t="b">
        <v>0</v>
      </c>
      <c r="L70" s="94" t="b">
        <v>0</v>
      </c>
    </row>
    <row r="71" spans="1:12" ht="15">
      <c r="A71" s="94" t="s">
        <v>872</v>
      </c>
      <c r="B71" s="94" t="s">
        <v>873</v>
      </c>
      <c r="C71" s="94">
        <v>3</v>
      </c>
      <c r="D71" s="131">
        <v>0.004127712013246955</v>
      </c>
      <c r="E71" s="131">
        <v>2.4210552287780143</v>
      </c>
      <c r="F71" s="94" t="s">
        <v>977</v>
      </c>
      <c r="G71" s="94" t="b">
        <v>0</v>
      </c>
      <c r="H71" s="94" t="b">
        <v>0</v>
      </c>
      <c r="I71" s="94" t="b">
        <v>0</v>
      </c>
      <c r="J71" s="94" t="b">
        <v>0</v>
      </c>
      <c r="K71" s="94" t="b">
        <v>0</v>
      </c>
      <c r="L71" s="94" t="b">
        <v>0</v>
      </c>
    </row>
    <row r="72" spans="1:12" ht="15">
      <c r="A72" s="94" t="s">
        <v>873</v>
      </c>
      <c r="B72" s="94" t="s">
        <v>819</v>
      </c>
      <c r="C72" s="94">
        <v>3</v>
      </c>
      <c r="D72" s="131">
        <v>0.004127712013246955</v>
      </c>
      <c r="E72" s="131">
        <v>2.120025233114033</v>
      </c>
      <c r="F72" s="94" t="s">
        <v>977</v>
      </c>
      <c r="G72" s="94" t="b">
        <v>0</v>
      </c>
      <c r="H72" s="94" t="b">
        <v>0</v>
      </c>
      <c r="I72" s="94" t="b">
        <v>0</v>
      </c>
      <c r="J72" s="94" t="b">
        <v>0</v>
      </c>
      <c r="K72" s="94" t="b">
        <v>0</v>
      </c>
      <c r="L72" s="94" t="b">
        <v>0</v>
      </c>
    </row>
    <row r="73" spans="1:12" ht="15">
      <c r="A73" s="94" t="s">
        <v>819</v>
      </c>
      <c r="B73" s="94" t="s">
        <v>805</v>
      </c>
      <c r="C73" s="94">
        <v>3</v>
      </c>
      <c r="D73" s="131">
        <v>0.004127712013246955</v>
      </c>
      <c r="E73" s="131">
        <v>1.4510184521554574</v>
      </c>
      <c r="F73" s="94" t="s">
        <v>977</v>
      </c>
      <c r="G73" s="94" t="b">
        <v>0</v>
      </c>
      <c r="H73" s="94" t="b">
        <v>0</v>
      </c>
      <c r="I73" s="94" t="b">
        <v>0</v>
      </c>
      <c r="J73" s="94" t="b">
        <v>0</v>
      </c>
      <c r="K73" s="94" t="b">
        <v>0</v>
      </c>
      <c r="L73" s="94" t="b">
        <v>0</v>
      </c>
    </row>
    <row r="74" spans="1:12" ht="15">
      <c r="A74" s="94" t="s">
        <v>805</v>
      </c>
      <c r="B74" s="94" t="s">
        <v>874</v>
      </c>
      <c r="C74" s="94">
        <v>3</v>
      </c>
      <c r="D74" s="131">
        <v>0.004127712013246955</v>
      </c>
      <c r="E74" s="131">
        <v>1.9439339740583517</v>
      </c>
      <c r="F74" s="94" t="s">
        <v>977</v>
      </c>
      <c r="G74" s="94" t="b">
        <v>0</v>
      </c>
      <c r="H74" s="94" t="b">
        <v>0</v>
      </c>
      <c r="I74" s="94" t="b">
        <v>0</v>
      </c>
      <c r="J74" s="94" t="b">
        <v>0</v>
      </c>
      <c r="K74" s="94" t="b">
        <v>0</v>
      </c>
      <c r="L74" s="94" t="b">
        <v>0</v>
      </c>
    </row>
    <row r="75" spans="1:12" ht="15">
      <c r="A75" s="94" t="s">
        <v>874</v>
      </c>
      <c r="B75" s="94" t="s">
        <v>802</v>
      </c>
      <c r="C75" s="94">
        <v>3</v>
      </c>
      <c r="D75" s="131">
        <v>0.004127712013246955</v>
      </c>
      <c r="E75" s="131">
        <v>1.3418739827303894</v>
      </c>
      <c r="F75" s="94" t="s">
        <v>977</v>
      </c>
      <c r="G75" s="94" t="b">
        <v>0</v>
      </c>
      <c r="H75" s="94" t="b">
        <v>0</v>
      </c>
      <c r="I75" s="94" t="b">
        <v>0</v>
      </c>
      <c r="J75" s="94" t="b">
        <v>0</v>
      </c>
      <c r="K75" s="94" t="b">
        <v>0</v>
      </c>
      <c r="L75" s="94" t="b">
        <v>0</v>
      </c>
    </row>
    <row r="76" spans="1:12" ht="15">
      <c r="A76" s="94" t="s">
        <v>802</v>
      </c>
      <c r="B76" s="94" t="s">
        <v>878</v>
      </c>
      <c r="C76" s="94">
        <v>3</v>
      </c>
      <c r="D76" s="131">
        <v>0.004127712013246955</v>
      </c>
      <c r="E76" s="131">
        <v>1.3796625436197891</v>
      </c>
      <c r="F76" s="94" t="s">
        <v>977</v>
      </c>
      <c r="G76" s="94" t="b">
        <v>0</v>
      </c>
      <c r="H76" s="94" t="b">
        <v>0</v>
      </c>
      <c r="I76" s="94" t="b">
        <v>0</v>
      </c>
      <c r="J76" s="94" t="b">
        <v>0</v>
      </c>
      <c r="K76" s="94" t="b">
        <v>0</v>
      </c>
      <c r="L76" s="94" t="b">
        <v>0</v>
      </c>
    </row>
    <row r="77" spans="1:12" ht="15">
      <c r="A77" s="94" t="s">
        <v>878</v>
      </c>
      <c r="B77" s="94" t="s">
        <v>863</v>
      </c>
      <c r="C77" s="94">
        <v>3</v>
      </c>
      <c r="D77" s="131">
        <v>0.004127712013246955</v>
      </c>
      <c r="E77" s="131">
        <v>2.2961164921697144</v>
      </c>
      <c r="F77" s="94" t="s">
        <v>977</v>
      </c>
      <c r="G77" s="94" t="b">
        <v>0</v>
      </c>
      <c r="H77" s="94" t="b">
        <v>0</v>
      </c>
      <c r="I77" s="94" t="b">
        <v>0</v>
      </c>
      <c r="J77" s="94" t="b">
        <v>0</v>
      </c>
      <c r="K77" s="94" t="b">
        <v>0</v>
      </c>
      <c r="L77" s="94" t="b">
        <v>0</v>
      </c>
    </row>
    <row r="78" spans="1:12" ht="15">
      <c r="A78" s="94" t="s">
        <v>863</v>
      </c>
      <c r="B78" s="94" t="s">
        <v>813</v>
      </c>
      <c r="C78" s="94">
        <v>3</v>
      </c>
      <c r="D78" s="131">
        <v>0.004127712013246955</v>
      </c>
      <c r="E78" s="131">
        <v>1.9281397068751198</v>
      </c>
      <c r="F78" s="94" t="s">
        <v>977</v>
      </c>
      <c r="G78" s="94" t="b">
        <v>0</v>
      </c>
      <c r="H78" s="94" t="b">
        <v>0</v>
      </c>
      <c r="I78" s="94" t="b">
        <v>0</v>
      </c>
      <c r="J78" s="94" t="b">
        <v>0</v>
      </c>
      <c r="K78" s="94" t="b">
        <v>0</v>
      </c>
      <c r="L78" s="94" t="b">
        <v>0</v>
      </c>
    </row>
    <row r="79" spans="1:12" ht="15">
      <c r="A79" s="94" t="s">
        <v>813</v>
      </c>
      <c r="B79" s="94" t="s">
        <v>879</v>
      </c>
      <c r="C79" s="94">
        <v>3</v>
      </c>
      <c r="D79" s="131">
        <v>0.004127712013246955</v>
      </c>
      <c r="E79" s="131">
        <v>2.0530784434834195</v>
      </c>
      <c r="F79" s="94" t="s">
        <v>977</v>
      </c>
      <c r="G79" s="94" t="b">
        <v>0</v>
      </c>
      <c r="H79" s="94" t="b">
        <v>0</v>
      </c>
      <c r="I79" s="94" t="b">
        <v>0</v>
      </c>
      <c r="J79" s="94" t="b">
        <v>0</v>
      </c>
      <c r="K79" s="94" t="b">
        <v>0</v>
      </c>
      <c r="L79" s="94" t="b">
        <v>0</v>
      </c>
    </row>
    <row r="80" spans="1:12" ht="15">
      <c r="A80" s="94" t="s">
        <v>879</v>
      </c>
      <c r="B80" s="94" t="s">
        <v>880</v>
      </c>
      <c r="C80" s="94">
        <v>3</v>
      </c>
      <c r="D80" s="131">
        <v>0.004127712013246955</v>
      </c>
      <c r="E80" s="131">
        <v>2.4210552287780143</v>
      </c>
      <c r="F80" s="94" t="s">
        <v>977</v>
      </c>
      <c r="G80" s="94" t="b">
        <v>0</v>
      </c>
      <c r="H80" s="94" t="b">
        <v>0</v>
      </c>
      <c r="I80" s="94" t="b">
        <v>0</v>
      </c>
      <c r="J80" s="94" t="b">
        <v>0</v>
      </c>
      <c r="K80" s="94" t="b">
        <v>0</v>
      </c>
      <c r="L80" s="94" t="b">
        <v>0</v>
      </c>
    </row>
    <row r="81" spans="1:12" ht="15">
      <c r="A81" s="94" t="s">
        <v>880</v>
      </c>
      <c r="B81" s="94" t="s">
        <v>881</v>
      </c>
      <c r="C81" s="94">
        <v>3</v>
      </c>
      <c r="D81" s="131">
        <v>0.004127712013246955</v>
      </c>
      <c r="E81" s="131">
        <v>2.4210552287780143</v>
      </c>
      <c r="F81" s="94" t="s">
        <v>977</v>
      </c>
      <c r="G81" s="94" t="b">
        <v>0</v>
      </c>
      <c r="H81" s="94" t="b">
        <v>0</v>
      </c>
      <c r="I81" s="94" t="b">
        <v>0</v>
      </c>
      <c r="J81" s="94" t="b">
        <v>0</v>
      </c>
      <c r="K81" s="94" t="b">
        <v>0</v>
      </c>
      <c r="L81" s="94" t="b">
        <v>0</v>
      </c>
    </row>
    <row r="82" spans="1:12" ht="15">
      <c r="A82" s="94" t="s">
        <v>881</v>
      </c>
      <c r="B82" s="94" t="s">
        <v>882</v>
      </c>
      <c r="C82" s="94">
        <v>3</v>
      </c>
      <c r="D82" s="131">
        <v>0.004127712013246955</v>
      </c>
      <c r="E82" s="131">
        <v>2.4210552287780143</v>
      </c>
      <c r="F82" s="94" t="s">
        <v>977</v>
      </c>
      <c r="G82" s="94" t="b">
        <v>0</v>
      </c>
      <c r="H82" s="94" t="b">
        <v>0</v>
      </c>
      <c r="I82" s="94" t="b">
        <v>0</v>
      </c>
      <c r="J82" s="94" t="b">
        <v>0</v>
      </c>
      <c r="K82" s="94" t="b">
        <v>1</v>
      </c>
      <c r="L82" s="94" t="b">
        <v>0</v>
      </c>
    </row>
    <row r="83" spans="1:12" ht="15">
      <c r="A83" s="94" t="s">
        <v>882</v>
      </c>
      <c r="B83" s="94" t="s">
        <v>883</v>
      </c>
      <c r="C83" s="94">
        <v>3</v>
      </c>
      <c r="D83" s="131">
        <v>0.004127712013246955</v>
      </c>
      <c r="E83" s="131">
        <v>2.4210552287780143</v>
      </c>
      <c r="F83" s="94" t="s">
        <v>977</v>
      </c>
      <c r="G83" s="94" t="b">
        <v>0</v>
      </c>
      <c r="H83" s="94" t="b">
        <v>1</v>
      </c>
      <c r="I83" s="94" t="b">
        <v>0</v>
      </c>
      <c r="J83" s="94" t="b">
        <v>0</v>
      </c>
      <c r="K83" s="94" t="b">
        <v>0</v>
      </c>
      <c r="L83" s="94" t="b">
        <v>0</v>
      </c>
    </row>
    <row r="84" spans="1:12" ht="15">
      <c r="A84" s="94" t="s">
        <v>883</v>
      </c>
      <c r="B84" s="94" t="s">
        <v>884</v>
      </c>
      <c r="C84" s="94">
        <v>3</v>
      </c>
      <c r="D84" s="131">
        <v>0.004127712013246955</v>
      </c>
      <c r="E84" s="131">
        <v>2.4210552287780143</v>
      </c>
      <c r="F84" s="94" t="s">
        <v>977</v>
      </c>
      <c r="G84" s="94" t="b">
        <v>0</v>
      </c>
      <c r="H84" s="94" t="b">
        <v>0</v>
      </c>
      <c r="I84" s="94" t="b">
        <v>0</v>
      </c>
      <c r="J84" s="94" t="b">
        <v>0</v>
      </c>
      <c r="K84" s="94" t="b">
        <v>1</v>
      </c>
      <c r="L84" s="94" t="b">
        <v>0</v>
      </c>
    </row>
    <row r="85" spans="1:12" ht="15">
      <c r="A85" s="94" t="s">
        <v>884</v>
      </c>
      <c r="B85" s="94" t="s">
        <v>283</v>
      </c>
      <c r="C85" s="94">
        <v>3</v>
      </c>
      <c r="D85" s="131">
        <v>0.004127712013246955</v>
      </c>
      <c r="E85" s="131">
        <v>1.5179652417860705</v>
      </c>
      <c r="F85" s="94" t="s">
        <v>977</v>
      </c>
      <c r="G85" s="94" t="b">
        <v>0</v>
      </c>
      <c r="H85" s="94" t="b">
        <v>1</v>
      </c>
      <c r="I85" s="94" t="b">
        <v>0</v>
      </c>
      <c r="J85" s="94" t="b">
        <v>0</v>
      </c>
      <c r="K85" s="94" t="b">
        <v>0</v>
      </c>
      <c r="L85" s="94" t="b">
        <v>0</v>
      </c>
    </row>
    <row r="86" spans="1:12" ht="15">
      <c r="A86" s="94" t="s">
        <v>283</v>
      </c>
      <c r="B86" s="94" t="s">
        <v>885</v>
      </c>
      <c r="C86" s="94">
        <v>3</v>
      </c>
      <c r="D86" s="131">
        <v>0.004127712013246955</v>
      </c>
      <c r="E86" s="131">
        <v>1.5179652417860705</v>
      </c>
      <c r="F86" s="94" t="s">
        <v>977</v>
      </c>
      <c r="G86" s="94" t="b">
        <v>0</v>
      </c>
      <c r="H86" s="94" t="b">
        <v>0</v>
      </c>
      <c r="I86" s="94" t="b">
        <v>0</v>
      </c>
      <c r="J86" s="94" t="b">
        <v>0</v>
      </c>
      <c r="K86" s="94" t="b">
        <v>0</v>
      </c>
      <c r="L86" s="94" t="b">
        <v>0</v>
      </c>
    </row>
    <row r="87" spans="1:12" ht="15">
      <c r="A87" s="94" t="s">
        <v>885</v>
      </c>
      <c r="B87" s="94" t="s">
        <v>827</v>
      </c>
      <c r="C87" s="94">
        <v>3</v>
      </c>
      <c r="D87" s="131">
        <v>0.004127712013246955</v>
      </c>
      <c r="E87" s="131">
        <v>2.1992064791616577</v>
      </c>
      <c r="F87" s="94" t="s">
        <v>977</v>
      </c>
      <c r="G87" s="94" t="b">
        <v>0</v>
      </c>
      <c r="H87" s="94" t="b">
        <v>0</v>
      </c>
      <c r="I87" s="94" t="b">
        <v>0</v>
      </c>
      <c r="J87" s="94" t="b">
        <v>0</v>
      </c>
      <c r="K87" s="94" t="b">
        <v>0</v>
      </c>
      <c r="L87" s="94" t="b">
        <v>0</v>
      </c>
    </row>
    <row r="88" spans="1:12" ht="15">
      <c r="A88" s="94" t="s">
        <v>827</v>
      </c>
      <c r="B88" s="94" t="s">
        <v>283</v>
      </c>
      <c r="C88" s="94">
        <v>3</v>
      </c>
      <c r="D88" s="131">
        <v>0.004127712013246955</v>
      </c>
      <c r="E88" s="131">
        <v>1.2961164921697141</v>
      </c>
      <c r="F88" s="94" t="s">
        <v>977</v>
      </c>
      <c r="G88" s="94" t="b">
        <v>0</v>
      </c>
      <c r="H88" s="94" t="b">
        <v>0</v>
      </c>
      <c r="I88" s="94" t="b">
        <v>0</v>
      </c>
      <c r="J88" s="94" t="b">
        <v>0</v>
      </c>
      <c r="K88" s="94" t="b">
        <v>0</v>
      </c>
      <c r="L88" s="94" t="b">
        <v>0</v>
      </c>
    </row>
    <row r="89" spans="1:12" ht="15">
      <c r="A89" s="94" t="s">
        <v>283</v>
      </c>
      <c r="B89" s="94" t="s">
        <v>886</v>
      </c>
      <c r="C89" s="94">
        <v>3</v>
      </c>
      <c r="D89" s="131">
        <v>0.004127712013246955</v>
      </c>
      <c r="E89" s="131">
        <v>1.5179652417860705</v>
      </c>
      <c r="F89" s="94" t="s">
        <v>977</v>
      </c>
      <c r="G89" s="94" t="b">
        <v>0</v>
      </c>
      <c r="H89" s="94" t="b">
        <v>0</v>
      </c>
      <c r="I89" s="94" t="b">
        <v>0</v>
      </c>
      <c r="J89" s="94" t="b">
        <v>0</v>
      </c>
      <c r="K89" s="94" t="b">
        <v>0</v>
      </c>
      <c r="L89" s="94" t="b">
        <v>0</v>
      </c>
    </row>
    <row r="90" spans="1:12" ht="15">
      <c r="A90" s="94" t="s">
        <v>886</v>
      </c>
      <c r="B90" s="94" t="s">
        <v>887</v>
      </c>
      <c r="C90" s="94">
        <v>3</v>
      </c>
      <c r="D90" s="131">
        <v>0.004127712013246955</v>
      </c>
      <c r="E90" s="131">
        <v>2.4210552287780143</v>
      </c>
      <c r="F90" s="94" t="s">
        <v>977</v>
      </c>
      <c r="G90" s="94" t="b">
        <v>0</v>
      </c>
      <c r="H90" s="94" t="b">
        <v>0</v>
      </c>
      <c r="I90" s="94" t="b">
        <v>0</v>
      </c>
      <c r="J90" s="94" t="b">
        <v>1</v>
      </c>
      <c r="K90" s="94" t="b">
        <v>0</v>
      </c>
      <c r="L90" s="94" t="b">
        <v>0</v>
      </c>
    </row>
    <row r="91" spans="1:12" ht="15">
      <c r="A91" s="94" t="s">
        <v>887</v>
      </c>
      <c r="B91" s="94" t="s">
        <v>815</v>
      </c>
      <c r="C91" s="94">
        <v>3</v>
      </c>
      <c r="D91" s="131">
        <v>0.004127712013246955</v>
      </c>
      <c r="E91" s="131">
        <v>2.120025233114033</v>
      </c>
      <c r="F91" s="94" t="s">
        <v>977</v>
      </c>
      <c r="G91" s="94" t="b">
        <v>1</v>
      </c>
      <c r="H91" s="94" t="b">
        <v>0</v>
      </c>
      <c r="I91" s="94" t="b">
        <v>0</v>
      </c>
      <c r="J91" s="94" t="b">
        <v>0</v>
      </c>
      <c r="K91" s="94" t="b">
        <v>0</v>
      </c>
      <c r="L91" s="94" t="b">
        <v>0</v>
      </c>
    </row>
    <row r="92" spans="1:12" ht="15">
      <c r="A92" s="94" t="s">
        <v>815</v>
      </c>
      <c r="B92" s="94" t="s">
        <v>888</v>
      </c>
      <c r="C92" s="94">
        <v>3</v>
      </c>
      <c r="D92" s="131">
        <v>0.004127712013246955</v>
      </c>
      <c r="E92" s="131">
        <v>2.120025233114033</v>
      </c>
      <c r="F92" s="94" t="s">
        <v>977</v>
      </c>
      <c r="G92" s="94" t="b">
        <v>0</v>
      </c>
      <c r="H92" s="94" t="b">
        <v>0</v>
      </c>
      <c r="I92" s="94" t="b">
        <v>0</v>
      </c>
      <c r="J92" s="94" t="b">
        <v>0</v>
      </c>
      <c r="K92" s="94" t="b">
        <v>0</v>
      </c>
      <c r="L92" s="94" t="b">
        <v>0</v>
      </c>
    </row>
    <row r="93" spans="1:12" ht="15">
      <c r="A93" s="94" t="s">
        <v>888</v>
      </c>
      <c r="B93" s="94" t="s">
        <v>813</v>
      </c>
      <c r="C93" s="94">
        <v>3</v>
      </c>
      <c r="D93" s="131">
        <v>0.004127712013246955</v>
      </c>
      <c r="E93" s="131">
        <v>2.0530784434834195</v>
      </c>
      <c r="F93" s="94" t="s">
        <v>977</v>
      </c>
      <c r="G93" s="94" t="b">
        <v>0</v>
      </c>
      <c r="H93" s="94" t="b">
        <v>0</v>
      </c>
      <c r="I93" s="94" t="b">
        <v>0</v>
      </c>
      <c r="J93" s="94" t="b">
        <v>0</v>
      </c>
      <c r="K93" s="94" t="b">
        <v>0</v>
      </c>
      <c r="L93" s="94" t="b">
        <v>0</v>
      </c>
    </row>
    <row r="94" spans="1:12" ht="15">
      <c r="A94" s="94" t="s">
        <v>813</v>
      </c>
      <c r="B94" s="94" t="s">
        <v>889</v>
      </c>
      <c r="C94" s="94">
        <v>3</v>
      </c>
      <c r="D94" s="131">
        <v>0.004127712013246955</v>
      </c>
      <c r="E94" s="131">
        <v>2.0530784434834195</v>
      </c>
      <c r="F94" s="94" t="s">
        <v>977</v>
      </c>
      <c r="G94" s="94" t="b">
        <v>0</v>
      </c>
      <c r="H94" s="94" t="b">
        <v>0</v>
      </c>
      <c r="I94" s="94" t="b">
        <v>0</v>
      </c>
      <c r="J94" s="94" t="b">
        <v>0</v>
      </c>
      <c r="K94" s="94" t="b">
        <v>0</v>
      </c>
      <c r="L94" s="94" t="b">
        <v>0</v>
      </c>
    </row>
    <row r="95" spans="1:12" ht="15">
      <c r="A95" s="94" t="s">
        <v>889</v>
      </c>
      <c r="B95" s="94" t="s">
        <v>890</v>
      </c>
      <c r="C95" s="94">
        <v>3</v>
      </c>
      <c r="D95" s="131">
        <v>0.004127712013246955</v>
      </c>
      <c r="E95" s="131">
        <v>2.4210552287780143</v>
      </c>
      <c r="F95" s="94" t="s">
        <v>977</v>
      </c>
      <c r="G95" s="94" t="b">
        <v>0</v>
      </c>
      <c r="H95" s="94" t="b">
        <v>0</v>
      </c>
      <c r="I95" s="94" t="b">
        <v>0</v>
      </c>
      <c r="J95" s="94" t="b">
        <v>0</v>
      </c>
      <c r="K95" s="94" t="b">
        <v>0</v>
      </c>
      <c r="L95" s="94" t="b">
        <v>0</v>
      </c>
    </row>
    <row r="96" spans="1:12" ht="15">
      <c r="A96" s="94" t="s">
        <v>890</v>
      </c>
      <c r="B96" s="94" t="s">
        <v>278</v>
      </c>
      <c r="C96" s="94">
        <v>3</v>
      </c>
      <c r="D96" s="131">
        <v>0.004127712013246955</v>
      </c>
      <c r="E96" s="131">
        <v>2.4210552287780143</v>
      </c>
      <c r="F96" s="94" t="s">
        <v>977</v>
      </c>
      <c r="G96" s="94" t="b">
        <v>0</v>
      </c>
      <c r="H96" s="94" t="b">
        <v>0</v>
      </c>
      <c r="I96" s="94" t="b">
        <v>0</v>
      </c>
      <c r="J96" s="94" t="b">
        <v>0</v>
      </c>
      <c r="K96" s="94" t="b">
        <v>0</v>
      </c>
      <c r="L96" s="94" t="b">
        <v>0</v>
      </c>
    </row>
    <row r="97" spans="1:12" ht="15">
      <c r="A97" s="94" t="s">
        <v>278</v>
      </c>
      <c r="B97" s="94" t="s">
        <v>804</v>
      </c>
      <c r="C97" s="94">
        <v>3</v>
      </c>
      <c r="D97" s="131">
        <v>0.004127712013246955</v>
      </c>
      <c r="E97" s="131">
        <v>1.8189952374500518</v>
      </c>
      <c r="F97" s="94" t="s">
        <v>977</v>
      </c>
      <c r="G97" s="94" t="b">
        <v>0</v>
      </c>
      <c r="H97" s="94" t="b">
        <v>0</v>
      </c>
      <c r="I97" s="94" t="b">
        <v>0</v>
      </c>
      <c r="J97" s="94" t="b">
        <v>0</v>
      </c>
      <c r="K97" s="94" t="b">
        <v>0</v>
      </c>
      <c r="L97" s="94" t="b">
        <v>0</v>
      </c>
    </row>
    <row r="98" spans="1:12" ht="15">
      <c r="A98" s="94" t="s">
        <v>892</v>
      </c>
      <c r="B98" s="94" t="s">
        <v>893</v>
      </c>
      <c r="C98" s="94">
        <v>3</v>
      </c>
      <c r="D98" s="131">
        <v>0.004127712013246955</v>
      </c>
      <c r="E98" s="131">
        <v>2.4210552287780143</v>
      </c>
      <c r="F98" s="94" t="s">
        <v>977</v>
      </c>
      <c r="G98" s="94" t="b">
        <v>0</v>
      </c>
      <c r="H98" s="94" t="b">
        <v>0</v>
      </c>
      <c r="I98" s="94" t="b">
        <v>0</v>
      </c>
      <c r="J98" s="94" t="b">
        <v>0</v>
      </c>
      <c r="K98" s="94" t="b">
        <v>0</v>
      </c>
      <c r="L98" s="94" t="b">
        <v>0</v>
      </c>
    </row>
    <row r="99" spans="1:12" ht="15">
      <c r="A99" s="94" t="s">
        <v>893</v>
      </c>
      <c r="B99" s="94" t="s">
        <v>894</v>
      </c>
      <c r="C99" s="94">
        <v>3</v>
      </c>
      <c r="D99" s="131">
        <v>0.004127712013246955</v>
      </c>
      <c r="E99" s="131">
        <v>2.4210552287780143</v>
      </c>
      <c r="F99" s="94" t="s">
        <v>977</v>
      </c>
      <c r="G99" s="94" t="b">
        <v>0</v>
      </c>
      <c r="H99" s="94" t="b">
        <v>0</v>
      </c>
      <c r="I99" s="94" t="b">
        <v>0</v>
      </c>
      <c r="J99" s="94" t="b">
        <v>0</v>
      </c>
      <c r="K99" s="94" t="b">
        <v>0</v>
      </c>
      <c r="L99" s="94" t="b">
        <v>0</v>
      </c>
    </row>
    <row r="100" spans="1:12" ht="15">
      <c r="A100" s="94" t="s">
        <v>894</v>
      </c>
      <c r="B100" s="94" t="s">
        <v>259</v>
      </c>
      <c r="C100" s="94">
        <v>3</v>
      </c>
      <c r="D100" s="131">
        <v>0.004127712013246955</v>
      </c>
      <c r="E100" s="131">
        <v>2.2961164921697144</v>
      </c>
      <c r="F100" s="94" t="s">
        <v>977</v>
      </c>
      <c r="G100" s="94" t="b">
        <v>0</v>
      </c>
      <c r="H100" s="94" t="b">
        <v>0</v>
      </c>
      <c r="I100" s="94" t="b">
        <v>0</v>
      </c>
      <c r="J100" s="94" t="b">
        <v>0</v>
      </c>
      <c r="K100" s="94" t="b">
        <v>0</v>
      </c>
      <c r="L100" s="94" t="b">
        <v>0</v>
      </c>
    </row>
    <row r="101" spans="1:12" ht="15">
      <c r="A101" s="94" t="s">
        <v>259</v>
      </c>
      <c r="B101" s="94" t="s">
        <v>895</v>
      </c>
      <c r="C101" s="94">
        <v>3</v>
      </c>
      <c r="D101" s="131">
        <v>0.004127712013246955</v>
      </c>
      <c r="E101" s="131">
        <v>2.2961164921697144</v>
      </c>
      <c r="F101" s="94" t="s">
        <v>977</v>
      </c>
      <c r="G101" s="94" t="b">
        <v>0</v>
      </c>
      <c r="H101" s="94" t="b">
        <v>0</v>
      </c>
      <c r="I101" s="94" t="b">
        <v>0</v>
      </c>
      <c r="J101" s="94" t="b">
        <v>0</v>
      </c>
      <c r="K101" s="94" t="b">
        <v>0</v>
      </c>
      <c r="L101" s="94" t="b">
        <v>0</v>
      </c>
    </row>
    <row r="102" spans="1:12" ht="15">
      <c r="A102" s="94" t="s">
        <v>895</v>
      </c>
      <c r="B102" s="94" t="s">
        <v>896</v>
      </c>
      <c r="C102" s="94">
        <v>3</v>
      </c>
      <c r="D102" s="131">
        <v>0.004127712013246955</v>
      </c>
      <c r="E102" s="131">
        <v>2.4210552287780143</v>
      </c>
      <c r="F102" s="94" t="s">
        <v>977</v>
      </c>
      <c r="G102" s="94" t="b">
        <v>0</v>
      </c>
      <c r="H102" s="94" t="b">
        <v>0</v>
      </c>
      <c r="I102" s="94" t="b">
        <v>0</v>
      </c>
      <c r="J102" s="94" t="b">
        <v>0</v>
      </c>
      <c r="K102" s="94" t="b">
        <v>0</v>
      </c>
      <c r="L102" s="94" t="b">
        <v>0</v>
      </c>
    </row>
    <row r="103" spans="1:12" ht="15">
      <c r="A103" s="94" t="s">
        <v>896</v>
      </c>
      <c r="B103" s="94" t="s">
        <v>897</v>
      </c>
      <c r="C103" s="94">
        <v>3</v>
      </c>
      <c r="D103" s="131">
        <v>0.004127712013246955</v>
      </c>
      <c r="E103" s="131">
        <v>2.4210552287780143</v>
      </c>
      <c r="F103" s="94" t="s">
        <v>977</v>
      </c>
      <c r="G103" s="94" t="b">
        <v>0</v>
      </c>
      <c r="H103" s="94" t="b">
        <v>0</v>
      </c>
      <c r="I103" s="94" t="b">
        <v>0</v>
      </c>
      <c r="J103" s="94" t="b">
        <v>0</v>
      </c>
      <c r="K103" s="94" t="b">
        <v>0</v>
      </c>
      <c r="L103" s="94" t="b">
        <v>0</v>
      </c>
    </row>
    <row r="104" spans="1:12" ht="15">
      <c r="A104" s="94" t="s">
        <v>897</v>
      </c>
      <c r="B104" s="94" t="s">
        <v>806</v>
      </c>
      <c r="C104" s="94">
        <v>3</v>
      </c>
      <c r="D104" s="131">
        <v>0.004127712013246955</v>
      </c>
      <c r="E104" s="131">
        <v>1.8567837983394515</v>
      </c>
      <c r="F104" s="94" t="s">
        <v>977</v>
      </c>
      <c r="G104" s="94" t="b">
        <v>0</v>
      </c>
      <c r="H104" s="94" t="b">
        <v>0</v>
      </c>
      <c r="I104" s="94" t="b">
        <v>0</v>
      </c>
      <c r="J104" s="94" t="b">
        <v>0</v>
      </c>
      <c r="K104" s="94" t="b">
        <v>1</v>
      </c>
      <c r="L104" s="94" t="b">
        <v>0</v>
      </c>
    </row>
    <row r="105" spans="1:12" ht="15">
      <c r="A105" s="94" t="s">
        <v>806</v>
      </c>
      <c r="B105" s="94" t="s">
        <v>802</v>
      </c>
      <c r="C105" s="94">
        <v>3</v>
      </c>
      <c r="D105" s="131">
        <v>0.004127712013246955</v>
      </c>
      <c r="E105" s="131">
        <v>0.7776025522918266</v>
      </c>
      <c r="F105" s="94" t="s">
        <v>977</v>
      </c>
      <c r="G105" s="94" t="b">
        <v>0</v>
      </c>
      <c r="H105" s="94" t="b">
        <v>1</v>
      </c>
      <c r="I105" s="94" t="b">
        <v>0</v>
      </c>
      <c r="J105" s="94" t="b">
        <v>0</v>
      </c>
      <c r="K105" s="94" t="b">
        <v>0</v>
      </c>
      <c r="L105" s="94" t="b">
        <v>0</v>
      </c>
    </row>
    <row r="106" spans="1:12" ht="15">
      <c r="A106" s="94" t="s">
        <v>802</v>
      </c>
      <c r="B106" s="94" t="s">
        <v>898</v>
      </c>
      <c r="C106" s="94">
        <v>3</v>
      </c>
      <c r="D106" s="131">
        <v>0.004127712013246955</v>
      </c>
      <c r="E106" s="131">
        <v>1.3796625436197891</v>
      </c>
      <c r="F106" s="94" t="s">
        <v>977</v>
      </c>
      <c r="G106" s="94" t="b">
        <v>0</v>
      </c>
      <c r="H106" s="94" t="b">
        <v>0</v>
      </c>
      <c r="I106" s="94" t="b">
        <v>0</v>
      </c>
      <c r="J106" s="94" t="b">
        <v>0</v>
      </c>
      <c r="K106" s="94" t="b">
        <v>0</v>
      </c>
      <c r="L106" s="94" t="b">
        <v>0</v>
      </c>
    </row>
    <row r="107" spans="1:12" ht="15">
      <c r="A107" s="94" t="s">
        <v>898</v>
      </c>
      <c r="B107" s="94" t="s">
        <v>819</v>
      </c>
      <c r="C107" s="94">
        <v>3</v>
      </c>
      <c r="D107" s="131">
        <v>0.004127712013246955</v>
      </c>
      <c r="E107" s="131">
        <v>2.120025233114033</v>
      </c>
      <c r="F107" s="94" t="s">
        <v>977</v>
      </c>
      <c r="G107" s="94" t="b">
        <v>0</v>
      </c>
      <c r="H107" s="94" t="b">
        <v>0</v>
      </c>
      <c r="I107" s="94" t="b">
        <v>0</v>
      </c>
      <c r="J107" s="94" t="b">
        <v>0</v>
      </c>
      <c r="K107" s="94" t="b">
        <v>0</v>
      </c>
      <c r="L107" s="94" t="b">
        <v>0</v>
      </c>
    </row>
    <row r="108" spans="1:12" ht="15">
      <c r="A108" s="94" t="s">
        <v>819</v>
      </c>
      <c r="B108" s="94" t="s">
        <v>899</v>
      </c>
      <c r="C108" s="94">
        <v>3</v>
      </c>
      <c r="D108" s="131">
        <v>0.004127712013246955</v>
      </c>
      <c r="E108" s="131">
        <v>2.120025233114033</v>
      </c>
      <c r="F108" s="94" t="s">
        <v>977</v>
      </c>
      <c r="G108" s="94" t="b">
        <v>0</v>
      </c>
      <c r="H108" s="94" t="b">
        <v>0</v>
      </c>
      <c r="I108" s="94" t="b">
        <v>0</v>
      </c>
      <c r="J108" s="94" t="b">
        <v>0</v>
      </c>
      <c r="K108" s="94" t="b">
        <v>0</v>
      </c>
      <c r="L108" s="94" t="b">
        <v>0</v>
      </c>
    </row>
    <row r="109" spans="1:12" ht="15">
      <c r="A109" s="94" t="s">
        <v>899</v>
      </c>
      <c r="B109" s="94" t="s">
        <v>900</v>
      </c>
      <c r="C109" s="94">
        <v>3</v>
      </c>
      <c r="D109" s="131">
        <v>0.004127712013246955</v>
      </c>
      <c r="E109" s="131">
        <v>2.4210552287780143</v>
      </c>
      <c r="F109" s="94" t="s">
        <v>977</v>
      </c>
      <c r="G109" s="94" t="b">
        <v>0</v>
      </c>
      <c r="H109" s="94" t="b">
        <v>0</v>
      </c>
      <c r="I109" s="94" t="b">
        <v>0</v>
      </c>
      <c r="J109" s="94" t="b">
        <v>0</v>
      </c>
      <c r="K109" s="94" t="b">
        <v>0</v>
      </c>
      <c r="L109" s="94" t="b">
        <v>0</v>
      </c>
    </row>
    <row r="110" spans="1:12" ht="15">
      <c r="A110" s="94" t="s">
        <v>900</v>
      </c>
      <c r="B110" s="94" t="s">
        <v>806</v>
      </c>
      <c r="C110" s="94">
        <v>3</v>
      </c>
      <c r="D110" s="131">
        <v>0.004127712013246955</v>
      </c>
      <c r="E110" s="131">
        <v>1.8567837983394515</v>
      </c>
      <c r="F110" s="94" t="s">
        <v>977</v>
      </c>
      <c r="G110" s="94" t="b">
        <v>0</v>
      </c>
      <c r="H110" s="94" t="b">
        <v>0</v>
      </c>
      <c r="I110" s="94" t="b">
        <v>0</v>
      </c>
      <c r="J110" s="94" t="b">
        <v>0</v>
      </c>
      <c r="K110" s="94" t="b">
        <v>1</v>
      </c>
      <c r="L110" s="94" t="b">
        <v>0</v>
      </c>
    </row>
    <row r="111" spans="1:12" ht="15">
      <c r="A111" s="94" t="s">
        <v>806</v>
      </c>
      <c r="B111" s="94" t="s">
        <v>901</v>
      </c>
      <c r="C111" s="94">
        <v>3</v>
      </c>
      <c r="D111" s="131">
        <v>0.004127712013246955</v>
      </c>
      <c r="E111" s="131">
        <v>1.8567837983394515</v>
      </c>
      <c r="F111" s="94" t="s">
        <v>977</v>
      </c>
      <c r="G111" s="94" t="b">
        <v>0</v>
      </c>
      <c r="H111" s="94" t="b">
        <v>1</v>
      </c>
      <c r="I111" s="94" t="b">
        <v>0</v>
      </c>
      <c r="J111" s="94" t="b">
        <v>0</v>
      </c>
      <c r="K111" s="94" t="b">
        <v>0</v>
      </c>
      <c r="L111" s="94" t="b">
        <v>0</v>
      </c>
    </row>
    <row r="112" spans="1:12" ht="15">
      <c r="A112" s="94" t="s">
        <v>901</v>
      </c>
      <c r="B112" s="94" t="s">
        <v>902</v>
      </c>
      <c r="C112" s="94">
        <v>3</v>
      </c>
      <c r="D112" s="131">
        <v>0.004127712013246955</v>
      </c>
      <c r="E112" s="131">
        <v>2.4210552287780143</v>
      </c>
      <c r="F112" s="94" t="s">
        <v>977</v>
      </c>
      <c r="G112" s="94" t="b">
        <v>0</v>
      </c>
      <c r="H112" s="94" t="b">
        <v>0</v>
      </c>
      <c r="I112" s="94" t="b">
        <v>0</v>
      </c>
      <c r="J112" s="94" t="b">
        <v>0</v>
      </c>
      <c r="K112" s="94" t="b">
        <v>0</v>
      </c>
      <c r="L112" s="94" t="b">
        <v>0</v>
      </c>
    </row>
    <row r="113" spans="1:12" ht="15">
      <c r="A113" s="94" t="s">
        <v>902</v>
      </c>
      <c r="B113" s="94" t="s">
        <v>903</v>
      </c>
      <c r="C113" s="94">
        <v>3</v>
      </c>
      <c r="D113" s="131">
        <v>0.004127712013246955</v>
      </c>
      <c r="E113" s="131">
        <v>2.4210552287780143</v>
      </c>
      <c r="F113" s="94" t="s">
        <v>977</v>
      </c>
      <c r="G113" s="94" t="b">
        <v>0</v>
      </c>
      <c r="H113" s="94" t="b">
        <v>0</v>
      </c>
      <c r="I113" s="94" t="b">
        <v>0</v>
      </c>
      <c r="J113" s="94" t="b">
        <v>0</v>
      </c>
      <c r="K113" s="94" t="b">
        <v>0</v>
      </c>
      <c r="L113" s="94" t="b">
        <v>0</v>
      </c>
    </row>
    <row r="114" spans="1:12" ht="15">
      <c r="A114" s="94" t="s">
        <v>903</v>
      </c>
      <c r="B114" s="94" t="s">
        <v>806</v>
      </c>
      <c r="C114" s="94">
        <v>3</v>
      </c>
      <c r="D114" s="131">
        <v>0.004127712013246955</v>
      </c>
      <c r="E114" s="131">
        <v>1.8567837983394515</v>
      </c>
      <c r="F114" s="94" t="s">
        <v>977</v>
      </c>
      <c r="G114" s="94" t="b">
        <v>0</v>
      </c>
      <c r="H114" s="94" t="b">
        <v>0</v>
      </c>
      <c r="I114" s="94" t="b">
        <v>0</v>
      </c>
      <c r="J114" s="94" t="b">
        <v>0</v>
      </c>
      <c r="K114" s="94" t="b">
        <v>1</v>
      </c>
      <c r="L114" s="94" t="b">
        <v>0</v>
      </c>
    </row>
    <row r="115" spans="1:12" ht="15">
      <c r="A115" s="94" t="s">
        <v>806</v>
      </c>
      <c r="B115" s="94" t="s">
        <v>904</v>
      </c>
      <c r="C115" s="94">
        <v>3</v>
      </c>
      <c r="D115" s="131">
        <v>0.004127712013246955</v>
      </c>
      <c r="E115" s="131">
        <v>1.8567837983394515</v>
      </c>
      <c r="F115" s="94" t="s">
        <v>977</v>
      </c>
      <c r="G115" s="94" t="b">
        <v>0</v>
      </c>
      <c r="H115" s="94" t="b">
        <v>1</v>
      </c>
      <c r="I115" s="94" t="b">
        <v>0</v>
      </c>
      <c r="J115" s="94" t="b">
        <v>0</v>
      </c>
      <c r="K115" s="94" t="b">
        <v>0</v>
      </c>
      <c r="L115" s="94" t="b">
        <v>0</v>
      </c>
    </row>
    <row r="116" spans="1:12" ht="15">
      <c r="A116" s="94" t="s">
        <v>904</v>
      </c>
      <c r="B116" s="94" t="s">
        <v>804</v>
      </c>
      <c r="C116" s="94">
        <v>3</v>
      </c>
      <c r="D116" s="131">
        <v>0.004127712013246955</v>
      </c>
      <c r="E116" s="131">
        <v>1.8189952374500518</v>
      </c>
      <c r="F116" s="94" t="s">
        <v>977</v>
      </c>
      <c r="G116" s="94" t="b">
        <v>0</v>
      </c>
      <c r="H116" s="94" t="b">
        <v>0</v>
      </c>
      <c r="I116" s="94" t="b">
        <v>0</v>
      </c>
      <c r="J116" s="94" t="b">
        <v>0</v>
      </c>
      <c r="K116" s="94" t="b">
        <v>0</v>
      </c>
      <c r="L116" s="94" t="b">
        <v>0</v>
      </c>
    </row>
    <row r="117" spans="1:12" ht="15">
      <c r="A117" s="94" t="s">
        <v>804</v>
      </c>
      <c r="B117" s="94" t="s">
        <v>905</v>
      </c>
      <c r="C117" s="94">
        <v>3</v>
      </c>
      <c r="D117" s="131">
        <v>0.004127712013246955</v>
      </c>
      <c r="E117" s="131">
        <v>1.8189952374500518</v>
      </c>
      <c r="F117" s="94" t="s">
        <v>977</v>
      </c>
      <c r="G117" s="94" t="b">
        <v>0</v>
      </c>
      <c r="H117" s="94" t="b">
        <v>0</v>
      </c>
      <c r="I117" s="94" t="b">
        <v>0</v>
      </c>
      <c r="J117" s="94" t="b">
        <v>0</v>
      </c>
      <c r="K117" s="94" t="b">
        <v>0</v>
      </c>
      <c r="L117" s="94" t="b">
        <v>0</v>
      </c>
    </row>
    <row r="118" spans="1:12" ht="15">
      <c r="A118" s="94" t="s">
        <v>905</v>
      </c>
      <c r="B118" s="94" t="s">
        <v>829</v>
      </c>
      <c r="C118" s="94">
        <v>3</v>
      </c>
      <c r="D118" s="131">
        <v>0.004127712013246955</v>
      </c>
      <c r="E118" s="131">
        <v>2.1992064791616577</v>
      </c>
      <c r="F118" s="94" t="s">
        <v>977</v>
      </c>
      <c r="G118" s="94" t="b">
        <v>0</v>
      </c>
      <c r="H118" s="94" t="b">
        <v>0</v>
      </c>
      <c r="I118" s="94" t="b">
        <v>0</v>
      </c>
      <c r="J118" s="94" t="b">
        <v>0</v>
      </c>
      <c r="K118" s="94" t="b">
        <v>0</v>
      </c>
      <c r="L118" s="94" t="b">
        <v>0</v>
      </c>
    </row>
    <row r="119" spans="1:12" ht="15">
      <c r="A119" s="94" t="s">
        <v>829</v>
      </c>
      <c r="B119" s="94" t="s">
        <v>906</v>
      </c>
      <c r="C119" s="94">
        <v>3</v>
      </c>
      <c r="D119" s="131">
        <v>0.004127712013246955</v>
      </c>
      <c r="E119" s="131">
        <v>2.1992064791616577</v>
      </c>
      <c r="F119" s="94" t="s">
        <v>977</v>
      </c>
      <c r="G119" s="94" t="b">
        <v>0</v>
      </c>
      <c r="H119" s="94" t="b">
        <v>0</v>
      </c>
      <c r="I119" s="94" t="b">
        <v>0</v>
      </c>
      <c r="J119" s="94" t="b">
        <v>0</v>
      </c>
      <c r="K119" s="94" t="b">
        <v>0</v>
      </c>
      <c r="L119" s="94" t="b">
        <v>0</v>
      </c>
    </row>
    <row r="120" spans="1:12" ht="15">
      <c r="A120" s="94" t="s">
        <v>802</v>
      </c>
      <c r="B120" s="94" t="s">
        <v>805</v>
      </c>
      <c r="C120" s="94">
        <v>3</v>
      </c>
      <c r="D120" s="131">
        <v>0.004127712013246955</v>
      </c>
      <c r="E120" s="131">
        <v>0.7106557626612136</v>
      </c>
      <c r="F120" s="94" t="s">
        <v>977</v>
      </c>
      <c r="G120" s="94" t="b">
        <v>0</v>
      </c>
      <c r="H120" s="94" t="b">
        <v>0</v>
      </c>
      <c r="I120" s="94" t="b">
        <v>0</v>
      </c>
      <c r="J120" s="94" t="b">
        <v>0</v>
      </c>
      <c r="K120" s="94" t="b">
        <v>0</v>
      </c>
      <c r="L120" s="94" t="b">
        <v>0</v>
      </c>
    </row>
    <row r="121" spans="1:12" ht="15">
      <c r="A121" s="94" t="s">
        <v>808</v>
      </c>
      <c r="B121" s="94" t="s">
        <v>864</v>
      </c>
      <c r="C121" s="94">
        <v>2</v>
      </c>
      <c r="D121" s="131">
        <v>0.003174596145819734</v>
      </c>
      <c r="E121" s="131">
        <v>1.8189952374500518</v>
      </c>
      <c r="F121" s="94" t="s">
        <v>977</v>
      </c>
      <c r="G121" s="94" t="b">
        <v>0</v>
      </c>
      <c r="H121" s="94" t="b">
        <v>0</v>
      </c>
      <c r="I121" s="94" t="b">
        <v>0</v>
      </c>
      <c r="J121" s="94" t="b">
        <v>0</v>
      </c>
      <c r="K121" s="94" t="b">
        <v>0</v>
      </c>
      <c r="L121" s="94" t="b">
        <v>0</v>
      </c>
    </row>
    <row r="122" spans="1:12" ht="15">
      <c r="A122" s="94" t="s">
        <v>283</v>
      </c>
      <c r="B122" s="94" t="s">
        <v>907</v>
      </c>
      <c r="C122" s="94">
        <v>2</v>
      </c>
      <c r="D122" s="131">
        <v>0.003174596145819734</v>
      </c>
      <c r="E122" s="131">
        <v>1.5179652417860705</v>
      </c>
      <c r="F122" s="94" t="s">
        <v>977</v>
      </c>
      <c r="G122" s="94" t="b">
        <v>0</v>
      </c>
      <c r="H122" s="94" t="b">
        <v>0</v>
      </c>
      <c r="I122" s="94" t="b">
        <v>0</v>
      </c>
      <c r="J122" s="94" t="b">
        <v>0</v>
      </c>
      <c r="K122" s="94" t="b">
        <v>0</v>
      </c>
      <c r="L122" s="94" t="b">
        <v>0</v>
      </c>
    </row>
    <row r="123" spans="1:12" ht="15">
      <c r="A123" s="94" t="s">
        <v>907</v>
      </c>
      <c r="B123" s="94" t="s">
        <v>814</v>
      </c>
      <c r="C123" s="94">
        <v>2</v>
      </c>
      <c r="D123" s="131">
        <v>0.003174596145819734</v>
      </c>
      <c r="E123" s="131">
        <v>2.120025233114033</v>
      </c>
      <c r="F123" s="94" t="s">
        <v>977</v>
      </c>
      <c r="G123" s="94" t="b">
        <v>0</v>
      </c>
      <c r="H123" s="94" t="b">
        <v>0</v>
      </c>
      <c r="I123" s="94" t="b">
        <v>0</v>
      </c>
      <c r="J123" s="94" t="b">
        <v>0</v>
      </c>
      <c r="K123" s="94" t="b">
        <v>0</v>
      </c>
      <c r="L123" s="94" t="b">
        <v>0</v>
      </c>
    </row>
    <row r="124" spans="1:12" ht="15">
      <c r="A124" s="94" t="s">
        <v>814</v>
      </c>
      <c r="B124" s="94" t="s">
        <v>908</v>
      </c>
      <c r="C124" s="94">
        <v>2</v>
      </c>
      <c r="D124" s="131">
        <v>0.003174596145819734</v>
      </c>
      <c r="E124" s="131">
        <v>2.120025233114033</v>
      </c>
      <c r="F124" s="94" t="s">
        <v>977</v>
      </c>
      <c r="G124" s="94" t="b">
        <v>0</v>
      </c>
      <c r="H124" s="94" t="b">
        <v>0</v>
      </c>
      <c r="I124" s="94" t="b">
        <v>0</v>
      </c>
      <c r="J124" s="94" t="b">
        <v>0</v>
      </c>
      <c r="K124" s="94" t="b">
        <v>0</v>
      </c>
      <c r="L124" s="94" t="b">
        <v>0</v>
      </c>
    </row>
    <row r="125" spans="1:12" ht="15">
      <c r="A125" s="94" t="s">
        <v>802</v>
      </c>
      <c r="B125" s="94" t="s">
        <v>271</v>
      </c>
      <c r="C125" s="94">
        <v>2</v>
      </c>
      <c r="D125" s="131">
        <v>0.003174596145819734</v>
      </c>
      <c r="E125" s="131">
        <v>0.9817225349477515</v>
      </c>
      <c r="F125" s="94" t="s">
        <v>977</v>
      </c>
      <c r="G125" s="94" t="b">
        <v>0</v>
      </c>
      <c r="H125" s="94" t="b">
        <v>0</v>
      </c>
      <c r="I125" s="94" t="b">
        <v>0</v>
      </c>
      <c r="J125" s="94" t="b">
        <v>0</v>
      </c>
      <c r="K125" s="94" t="b">
        <v>0</v>
      </c>
      <c r="L125" s="94" t="b">
        <v>0</v>
      </c>
    </row>
    <row r="126" spans="1:12" ht="15">
      <c r="A126" s="94" t="s">
        <v>816</v>
      </c>
      <c r="B126" s="94" t="s">
        <v>909</v>
      </c>
      <c r="C126" s="94">
        <v>2</v>
      </c>
      <c r="D126" s="131">
        <v>0.003174596145819734</v>
      </c>
      <c r="E126" s="131">
        <v>2.120025233114033</v>
      </c>
      <c r="F126" s="94" t="s">
        <v>977</v>
      </c>
      <c r="G126" s="94" t="b">
        <v>0</v>
      </c>
      <c r="H126" s="94" t="b">
        <v>0</v>
      </c>
      <c r="I126" s="94" t="b">
        <v>0</v>
      </c>
      <c r="J126" s="94" t="b">
        <v>0</v>
      </c>
      <c r="K126" s="94" t="b">
        <v>0</v>
      </c>
      <c r="L126" s="94" t="b">
        <v>0</v>
      </c>
    </row>
    <row r="127" spans="1:12" ht="15">
      <c r="A127" s="94" t="s">
        <v>909</v>
      </c>
      <c r="B127" s="94" t="s">
        <v>868</v>
      </c>
      <c r="C127" s="94">
        <v>2</v>
      </c>
      <c r="D127" s="131">
        <v>0.003174596145819734</v>
      </c>
      <c r="E127" s="131">
        <v>2.4210552287780143</v>
      </c>
      <c r="F127" s="94" t="s">
        <v>977</v>
      </c>
      <c r="G127" s="94" t="b">
        <v>0</v>
      </c>
      <c r="H127" s="94" t="b">
        <v>0</v>
      </c>
      <c r="I127" s="94" t="b">
        <v>0</v>
      </c>
      <c r="J127" s="94" t="b">
        <v>0</v>
      </c>
      <c r="K127" s="94" t="b">
        <v>0</v>
      </c>
      <c r="L127" s="94" t="b">
        <v>0</v>
      </c>
    </row>
    <row r="128" spans="1:12" ht="15">
      <c r="A128" s="94" t="s">
        <v>868</v>
      </c>
      <c r="B128" s="94" t="s">
        <v>910</v>
      </c>
      <c r="C128" s="94">
        <v>2</v>
      </c>
      <c r="D128" s="131">
        <v>0.003174596145819734</v>
      </c>
      <c r="E128" s="131">
        <v>2.4210552287780143</v>
      </c>
      <c r="F128" s="94" t="s">
        <v>977</v>
      </c>
      <c r="G128" s="94" t="b">
        <v>0</v>
      </c>
      <c r="H128" s="94" t="b">
        <v>0</v>
      </c>
      <c r="I128" s="94" t="b">
        <v>0</v>
      </c>
      <c r="J128" s="94" t="b">
        <v>0</v>
      </c>
      <c r="K128" s="94" t="b">
        <v>0</v>
      </c>
      <c r="L128" s="94" t="b">
        <v>0</v>
      </c>
    </row>
    <row r="129" spans="1:12" ht="15">
      <c r="A129" s="94" t="s">
        <v>910</v>
      </c>
      <c r="B129" s="94" t="s">
        <v>911</v>
      </c>
      <c r="C129" s="94">
        <v>2</v>
      </c>
      <c r="D129" s="131">
        <v>0.003174596145819734</v>
      </c>
      <c r="E129" s="131">
        <v>2.597146487833695</v>
      </c>
      <c r="F129" s="94" t="s">
        <v>977</v>
      </c>
      <c r="G129" s="94" t="b">
        <v>0</v>
      </c>
      <c r="H129" s="94" t="b">
        <v>0</v>
      </c>
      <c r="I129" s="94" t="b">
        <v>0</v>
      </c>
      <c r="J129" s="94" t="b">
        <v>1</v>
      </c>
      <c r="K129" s="94" t="b">
        <v>0</v>
      </c>
      <c r="L129" s="94" t="b">
        <v>0</v>
      </c>
    </row>
    <row r="130" spans="1:12" ht="15">
      <c r="A130" s="94" t="s">
        <v>911</v>
      </c>
      <c r="B130" s="94" t="s">
        <v>912</v>
      </c>
      <c r="C130" s="94">
        <v>2</v>
      </c>
      <c r="D130" s="131">
        <v>0.003174596145819734</v>
      </c>
      <c r="E130" s="131">
        <v>2.597146487833695</v>
      </c>
      <c r="F130" s="94" t="s">
        <v>977</v>
      </c>
      <c r="G130" s="94" t="b">
        <v>1</v>
      </c>
      <c r="H130" s="94" t="b">
        <v>0</v>
      </c>
      <c r="I130" s="94" t="b">
        <v>0</v>
      </c>
      <c r="J130" s="94" t="b">
        <v>0</v>
      </c>
      <c r="K130" s="94" t="b">
        <v>1</v>
      </c>
      <c r="L130" s="94" t="b">
        <v>0</v>
      </c>
    </row>
    <row r="131" spans="1:12" ht="15">
      <c r="A131" s="94" t="s">
        <v>912</v>
      </c>
      <c r="B131" s="94" t="s">
        <v>913</v>
      </c>
      <c r="C131" s="94">
        <v>2</v>
      </c>
      <c r="D131" s="131">
        <v>0.003174596145819734</v>
      </c>
      <c r="E131" s="131">
        <v>2.597146487833695</v>
      </c>
      <c r="F131" s="94" t="s">
        <v>977</v>
      </c>
      <c r="G131" s="94" t="b">
        <v>0</v>
      </c>
      <c r="H131" s="94" t="b">
        <v>1</v>
      </c>
      <c r="I131" s="94" t="b">
        <v>0</v>
      </c>
      <c r="J131" s="94" t="b">
        <v>0</v>
      </c>
      <c r="K131" s="94" t="b">
        <v>0</v>
      </c>
      <c r="L131" s="94" t="b">
        <v>0</v>
      </c>
    </row>
    <row r="132" spans="1:12" ht="15">
      <c r="A132" s="94" t="s">
        <v>913</v>
      </c>
      <c r="B132" s="94" t="s">
        <v>914</v>
      </c>
      <c r="C132" s="94">
        <v>2</v>
      </c>
      <c r="D132" s="131">
        <v>0.003174596145819734</v>
      </c>
      <c r="E132" s="131">
        <v>2.597146487833695</v>
      </c>
      <c r="F132" s="94" t="s">
        <v>977</v>
      </c>
      <c r="G132" s="94" t="b">
        <v>0</v>
      </c>
      <c r="H132" s="94" t="b">
        <v>0</v>
      </c>
      <c r="I132" s="94" t="b">
        <v>0</v>
      </c>
      <c r="J132" s="94" t="b">
        <v>1</v>
      </c>
      <c r="K132" s="94" t="b">
        <v>0</v>
      </c>
      <c r="L132" s="94" t="b">
        <v>0</v>
      </c>
    </row>
    <row r="133" spans="1:12" ht="15">
      <c r="A133" s="94" t="s">
        <v>914</v>
      </c>
      <c r="B133" s="94" t="s">
        <v>810</v>
      </c>
      <c r="C133" s="94">
        <v>2</v>
      </c>
      <c r="D133" s="131">
        <v>0.003174596145819734</v>
      </c>
      <c r="E133" s="131">
        <v>1.9950864965057329</v>
      </c>
      <c r="F133" s="94" t="s">
        <v>977</v>
      </c>
      <c r="G133" s="94" t="b">
        <v>1</v>
      </c>
      <c r="H133" s="94" t="b">
        <v>0</v>
      </c>
      <c r="I133" s="94" t="b">
        <v>0</v>
      </c>
      <c r="J133" s="94" t="b">
        <v>0</v>
      </c>
      <c r="K133" s="94" t="b">
        <v>0</v>
      </c>
      <c r="L133" s="94" t="b">
        <v>0</v>
      </c>
    </row>
    <row r="134" spans="1:12" ht="15">
      <c r="A134" s="94" t="s">
        <v>810</v>
      </c>
      <c r="B134" s="94" t="s">
        <v>915</v>
      </c>
      <c r="C134" s="94">
        <v>2</v>
      </c>
      <c r="D134" s="131">
        <v>0.003174596145819734</v>
      </c>
      <c r="E134" s="131">
        <v>1.9950864965057329</v>
      </c>
      <c r="F134" s="94" t="s">
        <v>977</v>
      </c>
      <c r="G134" s="94" t="b">
        <v>0</v>
      </c>
      <c r="H134" s="94" t="b">
        <v>0</v>
      </c>
      <c r="I134" s="94" t="b">
        <v>0</v>
      </c>
      <c r="J134" s="94" t="b">
        <v>0</v>
      </c>
      <c r="K134" s="94" t="b">
        <v>0</v>
      </c>
      <c r="L134" s="94" t="b">
        <v>0</v>
      </c>
    </row>
    <row r="135" spans="1:12" ht="15">
      <c r="A135" s="94" t="s">
        <v>915</v>
      </c>
      <c r="B135" s="94" t="s">
        <v>916</v>
      </c>
      <c r="C135" s="94">
        <v>2</v>
      </c>
      <c r="D135" s="131">
        <v>0.003174596145819734</v>
      </c>
      <c r="E135" s="131">
        <v>2.597146487833695</v>
      </c>
      <c r="F135" s="94" t="s">
        <v>977</v>
      </c>
      <c r="G135" s="94" t="b">
        <v>0</v>
      </c>
      <c r="H135" s="94" t="b">
        <v>0</v>
      </c>
      <c r="I135" s="94" t="b">
        <v>0</v>
      </c>
      <c r="J135" s="94" t="b">
        <v>0</v>
      </c>
      <c r="K135" s="94" t="b">
        <v>0</v>
      </c>
      <c r="L135" s="94" t="b">
        <v>0</v>
      </c>
    </row>
    <row r="136" spans="1:12" ht="15">
      <c r="A136" s="94" t="s">
        <v>916</v>
      </c>
      <c r="B136" s="94" t="s">
        <v>917</v>
      </c>
      <c r="C136" s="94">
        <v>2</v>
      </c>
      <c r="D136" s="131">
        <v>0.003174596145819734</v>
      </c>
      <c r="E136" s="131">
        <v>2.597146487833695</v>
      </c>
      <c r="F136" s="94" t="s">
        <v>977</v>
      </c>
      <c r="G136" s="94" t="b">
        <v>0</v>
      </c>
      <c r="H136" s="94" t="b">
        <v>0</v>
      </c>
      <c r="I136" s="94" t="b">
        <v>0</v>
      </c>
      <c r="J136" s="94" t="b">
        <v>0</v>
      </c>
      <c r="K136" s="94" t="b">
        <v>0</v>
      </c>
      <c r="L136" s="94" t="b">
        <v>0</v>
      </c>
    </row>
    <row r="137" spans="1:12" ht="15">
      <c r="A137" s="94" t="s">
        <v>917</v>
      </c>
      <c r="B137" s="94" t="s">
        <v>918</v>
      </c>
      <c r="C137" s="94">
        <v>2</v>
      </c>
      <c r="D137" s="131">
        <v>0.003174596145819734</v>
      </c>
      <c r="E137" s="131">
        <v>2.597146487833695</v>
      </c>
      <c r="F137" s="94" t="s">
        <v>977</v>
      </c>
      <c r="G137" s="94" t="b">
        <v>0</v>
      </c>
      <c r="H137" s="94" t="b">
        <v>0</v>
      </c>
      <c r="I137" s="94" t="b">
        <v>0</v>
      </c>
      <c r="J137" s="94" t="b">
        <v>0</v>
      </c>
      <c r="K137" s="94" t="b">
        <v>0</v>
      </c>
      <c r="L137" s="94" t="b">
        <v>0</v>
      </c>
    </row>
    <row r="138" spans="1:12" ht="15">
      <c r="A138" s="94" t="s">
        <v>918</v>
      </c>
      <c r="B138" s="94" t="s">
        <v>817</v>
      </c>
      <c r="C138" s="94">
        <v>2</v>
      </c>
      <c r="D138" s="131">
        <v>0.003174596145819734</v>
      </c>
      <c r="E138" s="131">
        <v>2.120025233114033</v>
      </c>
      <c r="F138" s="94" t="s">
        <v>977</v>
      </c>
      <c r="G138" s="94" t="b">
        <v>0</v>
      </c>
      <c r="H138" s="94" t="b">
        <v>0</v>
      </c>
      <c r="I138" s="94" t="b">
        <v>0</v>
      </c>
      <c r="J138" s="94" t="b">
        <v>0</v>
      </c>
      <c r="K138" s="94" t="b">
        <v>0</v>
      </c>
      <c r="L138" s="94" t="b">
        <v>0</v>
      </c>
    </row>
    <row r="139" spans="1:12" ht="15">
      <c r="A139" s="94" t="s">
        <v>818</v>
      </c>
      <c r="B139" s="94" t="s">
        <v>919</v>
      </c>
      <c r="C139" s="94">
        <v>2</v>
      </c>
      <c r="D139" s="131">
        <v>0.003174596145819734</v>
      </c>
      <c r="E139" s="131">
        <v>2.120025233114033</v>
      </c>
      <c r="F139" s="94" t="s">
        <v>977</v>
      </c>
      <c r="G139" s="94" t="b">
        <v>1</v>
      </c>
      <c r="H139" s="94" t="b">
        <v>0</v>
      </c>
      <c r="I139" s="94" t="b">
        <v>0</v>
      </c>
      <c r="J139" s="94" t="b">
        <v>0</v>
      </c>
      <c r="K139" s="94" t="b">
        <v>0</v>
      </c>
      <c r="L139" s="94" t="b">
        <v>0</v>
      </c>
    </row>
    <row r="140" spans="1:12" ht="15">
      <c r="A140" s="94" t="s">
        <v>919</v>
      </c>
      <c r="B140" s="94" t="s">
        <v>283</v>
      </c>
      <c r="C140" s="94">
        <v>2</v>
      </c>
      <c r="D140" s="131">
        <v>0.003174596145819734</v>
      </c>
      <c r="E140" s="131">
        <v>1.5179652417860705</v>
      </c>
      <c r="F140" s="94" t="s">
        <v>977</v>
      </c>
      <c r="G140" s="94" t="b">
        <v>0</v>
      </c>
      <c r="H140" s="94" t="b">
        <v>0</v>
      </c>
      <c r="I140" s="94" t="b">
        <v>0</v>
      </c>
      <c r="J140" s="94" t="b">
        <v>0</v>
      </c>
      <c r="K140" s="94" t="b">
        <v>0</v>
      </c>
      <c r="L140" s="94" t="b">
        <v>0</v>
      </c>
    </row>
    <row r="141" spans="1:12" ht="15">
      <c r="A141" s="94" t="s">
        <v>809</v>
      </c>
      <c r="B141" s="94" t="s">
        <v>920</v>
      </c>
      <c r="C141" s="94">
        <v>2</v>
      </c>
      <c r="D141" s="131">
        <v>0.003174596145819734</v>
      </c>
      <c r="E141" s="131">
        <v>1.9950864965057329</v>
      </c>
      <c r="F141" s="94" t="s">
        <v>977</v>
      </c>
      <c r="G141" s="94" t="b">
        <v>0</v>
      </c>
      <c r="H141" s="94" t="b">
        <v>0</v>
      </c>
      <c r="I141" s="94" t="b">
        <v>0</v>
      </c>
      <c r="J141" s="94" t="b">
        <v>0</v>
      </c>
      <c r="K141" s="94" t="b">
        <v>0</v>
      </c>
      <c r="L141" s="94" t="b">
        <v>0</v>
      </c>
    </row>
    <row r="142" spans="1:12" ht="15">
      <c r="A142" s="94" t="s">
        <v>920</v>
      </c>
      <c r="B142" s="94" t="s">
        <v>283</v>
      </c>
      <c r="C142" s="94">
        <v>2</v>
      </c>
      <c r="D142" s="131">
        <v>0.003174596145819734</v>
      </c>
      <c r="E142" s="131">
        <v>1.5179652417860705</v>
      </c>
      <c r="F142" s="94" t="s">
        <v>977</v>
      </c>
      <c r="G142" s="94" t="b">
        <v>0</v>
      </c>
      <c r="H142" s="94" t="b">
        <v>0</v>
      </c>
      <c r="I142" s="94" t="b">
        <v>0</v>
      </c>
      <c r="J142" s="94" t="b">
        <v>0</v>
      </c>
      <c r="K142" s="94" t="b">
        <v>0</v>
      </c>
      <c r="L142" s="94" t="b">
        <v>0</v>
      </c>
    </row>
    <row r="143" spans="1:12" ht="15">
      <c r="A143" s="94" t="s">
        <v>283</v>
      </c>
      <c r="B143" s="94" t="s">
        <v>921</v>
      </c>
      <c r="C143" s="94">
        <v>2</v>
      </c>
      <c r="D143" s="131">
        <v>0.003174596145819734</v>
      </c>
      <c r="E143" s="131">
        <v>1.5179652417860705</v>
      </c>
      <c r="F143" s="94" t="s">
        <v>977</v>
      </c>
      <c r="G143" s="94" t="b">
        <v>0</v>
      </c>
      <c r="H143" s="94" t="b">
        <v>0</v>
      </c>
      <c r="I143" s="94" t="b">
        <v>0</v>
      </c>
      <c r="J143" s="94" t="b">
        <v>0</v>
      </c>
      <c r="K143" s="94" t="b">
        <v>0</v>
      </c>
      <c r="L143" s="94" t="b">
        <v>0</v>
      </c>
    </row>
    <row r="144" spans="1:12" ht="15">
      <c r="A144" s="94" t="s">
        <v>921</v>
      </c>
      <c r="B144" s="94" t="s">
        <v>803</v>
      </c>
      <c r="C144" s="94">
        <v>2</v>
      </c>
      <c r="D144" s="131">
        <v>0.003174596145819734</v>
      </c>
      <c r="E144" s="131">
        <v>1.6429039783943704</v>
      </c>
      <c r="F144" s="94" t="s">
        <v>977</v>
      </c>
      <c r="G144" s="94" t="b">
        <v>0</v>
      </c>
      <c r="H144" s="94" t="b">
        <v>0</v>
      </c>
      <c r="I144" s="94" t="b">
        <v>0</v>
      </c>
      <c r="J144" s="94" t="b">
        <v>0</v>
      </c>
      <c r="K144" s="94" t="b">
        <v>0</v>
      </c>
      <c r="L144" s="94" t="b">
        <v>0</v>
      </c>
    </row>
    <row r="145" spans="1:12" ht="15">
      <c r="A145" s="94" t="s">
        <v>803</v>
      </c>
      <c r="B145" s="94" t="s">
        <v>802</v>
      </c>
      <c r="C145" s="94">
        <v>2</v>
      </c>
      <c r="D145" s="131">
        <v>0.003174596145819734</v>
      </c>
      <c r="E145" s="131">
        <v>0.49677594271613246</v>
      </c>
      <c r="F145" s="94" t="s">
        <v>977</v>
      </c>
      <c r="G145" s="94" t="b">
        <v>0</v>
      </c>
      <c r="H145" s="94" t="b">
        <v>0</v>
      </c>
      <c r="I145" s="94" t="b">
        <v>0</v>
      </c>
      <c r="J145" s="94" t="b">
        <v>0</v>
      </c>
      <c r="K145" s="94" t="b">
        <v>0</v>
      </c>
      <c r="L145" s="94" t="b">
        <v>0</v>
      </c>
    </row>
    <row r="146" spans="1:12" ht="15">
      <c r="A146" s="94" t="s">
        <v>922</v>
      </c>
      <c r="B146" s="94" t="s">
        <v>803</v>
      </c>
      <c r="C146" s="94">
        <v>2</v>
      </c>
      <c r="D146" s="131">
        <v>0.003174596145819734</v>
      </c>
      <c r="E146" s="131">
        <v>1.6429039783943704</v>
      </c>
      <c r="F146" s="94" t="s">
        <v>977</v>
      </c>
      <c r="G146" s="94" t="b">
        <v>0</v>
      </c>
      <c r="H146" s="94" t="b">
        <v>0</v>
      </c>
      <c r="I146" s="94" t="b">
        <v>0</v>
      </c>
      <c r="J146" s="94" t="b">
        <v>0</v>
      </c>
      <c r="K146" s="94" t="b">
        <v>0</v>
      </c>
      <c r="L146" s="94" t="b">
        <v>0</v>
      </c>
    </row>
    <row r="147" spans="1:12" ht="15">
      <c r="A147" s="94" t="s">
        <v>831</v>
      </c>
      <c r="B147" s="94" t="s">
        <v>923</v>
      </c>
      <c r="C147" s="94">
        <v>2</v>
      </c>
      <c r="D147" s="131">
        <v>0.003174596145819734</v>
      </c>
      <c r="E147" s="131">
        <v>2.296116492169714</v>
      </c>
      <c r="F147" s="94" t="s">
        <v>977</v>
      </c>
      <c r="G147" s="94" t="b">
        <v>0</v>
      </c>
      <c r="H147" s="94" t="b">
        <v>0</v>
      </c>
      <c r="I147" s="94" t="b">
        <v>0</v>
      </c>
      <c r="J147" s="94" t="b">
        <v>0</v>
      </c>
      <c r="K147" s="94" t="b">
        <v>0</v>
      </c>
      <c r="L147" s="94" t="b">
        <v>0</v>
      </c>
    </row>
    <row r="148" spans="1:12" ht="15">
      <c r="A148" s="94" t="s">
        <v>923</v>
      </c>
      <c r="B148" s="94" t="s">
        <v>867</v>
      </c>
      <c r="C148" s="94">
        <v>2</v>
      </c>
      <c r="D148" s="131">
        <v>0.003174596145819734</v>
      </c>
      <c r="E148" s="131">
        <v>2.4210552287780143</v>
      </c>
      <c r="F148" s="94" t="s">
        <v>977</v>
      </c>
      <c r="G148" s="94" t="b">
        <v>0</v>
      </c>
      <c r="H148" s="94" t="b">
        <v>0</v>
      </c>
      <c r="I148" s="94" t="b">
        <v>0</v>
      </c>
      <c r="J148" s="94" t="b">
        <v>0</v>
      </c>
      <c r="K148" s="94" t="b">
        <v>0</v>
      </c>
      <c r="L148" s="94" t="b">
        <v>0</v>
      </c>
    </row>
    <row r="149" spans="1:12" ht="15">
      <c r="A149" s="94" t="s">
        <v>867</v>
      </c>
      <c r="B149" s="94" t="s">
        <v>924</v>
      </c>
      <c r="C149" s="94">
        <v>2</v>
      </c>
      <c r="D149" s="131">
        <v>0.003174596145819734</v>
      </c>
      <c r="E149" s="131">
        <v>2.4210552287780143</v>
      </c>
      <c r="F149" s="94" t="s">
        <v>977</v>
      </c>
      <c r="G149" s="94" t="b">
        <v>0</v>
      </c>
      <c r="H149" s="94" t="b">
        <v>0</v>
      </c>
      <c r="I149" s="94" t="b">
        <v>0</v>
      </c>
      <c r="J149" s="94" t="b">
        <v>0</v>
      </c>
      <c r="K149" s="94" t="b">
        <v>0</v>
      </c>
      <c r="L149" s="94" t="b">
        <v>0</v>
      </c>
    </row>
    <row r="150" spans="1:12" ht="15">
      <c r="A150" s="94" t="s">
        <v>924</v>
      </c>
      <c r="B150" s="94" t="s">
        <v>827</v>
      </c>
      <c r="C150" s="94">
        <v>2</v>
      </c>
      <c r="D150" s="131">
        <v>0.003174596145819734</v>
      </c>
      <c r="E150" s="131">
        <v>2.1992064791616577</v>
      </c>
      <c r="F150" s="94" t="s">
        <v>977</v>
      </c>
      <c r="G150" s="94" t="b">
        <v>0</v>
      </c>
      <c r="H150" s="94" t="b">
        <v>0</v>
      </c>
      <c r="I150" s="94" t="b">
        <v>0</v>
      </c>
      <c r="J150" s="94" t="b">
        <v>0</v>
      </c>
      <c r="K150" s="94" t="b">
        <v>0</v>
      </c>
      <c r="L150" s="94" t="b">
        <v>0</v>
      </c>
    </row>
    <row r="151" spans="1:12" ht="15">
      <c r="A151" s="94" t="s">
        <v>827</v>
      </c>
      <c r="B151" s="94" t="s">
        <v>925</v>
      </c>
      <c r="C151" s="94">
        <v>2</v>
      </c>
      <c r="D151" s="131">
        <v>0.003174596145819734</v>
      </c>
      <c r="E151" s="131">
        <v>2.1992064791616577</v>
      </c>
      <c r="F151" s="94" t="s">
        <v>977</v>
      </c>
      <c r="G151" s="94" t="b">
        <v>0</v>
      </c>
      <c r="H151" s="94" t="b">
        <v>0</v>
      </c>
      <c r="I151" s="94" t="b">
        <v>0</v>
      </c>
      <c r="J151" s="94" t="b">
        <v>0</v>
      </c>
      <c r="K151" s="94" t="b">
        <v>0</v>
      </c>
      <c r="L151" s="94" t="b">
        <v>0</v>
      </c>
    </row>
    <row r="152" spans="1:12" ht="15">
      <c r="A152" s="94" t="s">
        <v>925</v>
      </c>
      <c r="B152" s="94" t="s">
        <v>926</v>
      </c>
      <c r="C152" s="94">
        <v>2</v>
      </c>
      <c r="D152" s="131">
        <v>0.003174596145819734</v>
      </c>
      <c r="E152" s="131">
        <v>2.597146487833695</v>
      </c>
      <c r="F152" s="94" t="s">
        <v>977</v>
      </c>
      <c r="G152" s="94" t="b">
        <v>0</v>
      </c>
      <c r="H152" s="94" t="b">
        <v>0</v>
      </c>
      <c r="I152" s="94" t="b">
        <v>0</v>
      </c>
      <c r="J152" s="94" t="b">
        <v>0</v>
      </c>
      <c r="K152" s="94" t="b">
        <v>0</v>
      </c>
      <c r="L152" s="94" t="b">
        <v>0</v>
      </c>
    </row>
    <row r="153" spans="1:12" ht="15">
      <c r="A153" s="94" t="s">
        <v>926</v>
      </c>
      <c r="B153" s="94" t="s">
        <v>927</v>
      </c>
      <c r="C153" s="94">
        <v>2</v>
      </c>
      <c r="D153" s="131">
        <v>0.003174596145819734</v>
      </c>
      <c r="E153" s="131">
        <v>2.597146487833695</v>
      </c>
      <c r="F153" s="94" t="s">
        <v>977</v>
      </c>
      <c r="G153" s="94" t="b">
        <v>0</v>
      </c>
      <c r="H153" s="94" t="b">
        <v>0</v>
      </c>
      <c r="I153" s="94" t="b">
        <v>0</v>
      </c>
      <c r="J153" s="94" t="b">
        <v>0</v>
      </c>
      <c r="K153" s="94" t="b">
        <v>0</v>
      </c>
      <c r="L153" s="94" t="b">
        <v>0</v>
      </c>
    </row>
    <row r="154" spans="1:12" ht="15">
      <c r="A154" s="94" t="s">
        <v>927</v>
      </c>
      <c r="B154" s="94" t="s">
        <v>928</v>
      </c>
      <c r="C154" s="94">
        <v>2</v>
      </c>
      <c r="D154" s="131">
        <v>0.003174596145819734</v>
      </c>
      <c r="E154" s="131">
        <v>2.597146487833695</v>
      </c>
      <c r="F154" s="94" t="s">
        <v>977</v>
      </c>
      <c r="G154" s="94" t="b">
        <v>0</v>
      </c>
      <c r="H154" s="94" t="b">
        <v>0</v>
      </c>
      <c r="I154" s="94" t="b">
        <v>0</v>
      </c>
      <c r="J154" s="94" t="b">
        <v>0</v>
      </c>
      <c r="K154" s="94" t="b">
        <v>0</v>
      </c>
      <c r="L154" s="94" t="b">
        <v>0</v>
      </c>
    </row>
    <row r="155" spans="1:12" ht="15">
      <c r="A155" s="94" t="s">
        <v>928</v>
      </c>
      <c r="B155" s="94" t="s">
        <v>929</v>
      </c>
      <c r="C155" s="94">
        <v>2</v>
      </c>
      <c r="D155" s="131">
        <v>0.003174596145819734</v>
      </c>
      <c r="E155" s="131">
        <v>2.597146487833695</v>
      </c>
      <c r="F155" s="94" t="s">
        <v>977</v>
      </c>
      <c r="G155" s="94" t="b">
        <v>0</v>
      </c>
      <c r="H155" s="94" t="b">
        <v>0</v>
      </c>
      <c r="I155" s="94" t="b">
        <v>0</v>
      </c>
      <c r="J155" s="94" t="b">
        <v>0</v>
      </c>
      <c r="K155" s="94" t="b">
        <v>0</v>
      </c>
      <c r="L155" s="94" t="b">
        <v>0</v>
      </c>
    </row>
    <row r="156" spans="1:12" ht="15">
      <c r="A156" s="94" t="s">
        <v>929</v>
      </c>
      <c r="B156" s="94" t="s">
        <v>810</v>
      </c>
      <c r="C156" s="94">
        <v>2</v>
      </c>
      <c r="D156" s="131">
        <v>0.003174596145819734</v>
      </c>
      <c r="E156" s="131">
        <v>1.9950864965057329</v>
      </c>
      <c r="F156" s="94" t="s">
        <v>977</v>
      </c>
      <c r="G156" s="94" t="b">
        <v>0</v>
      </c>
      <c r="H156" s="94" t="b">
        <v>0</v>
      </c>
      <c r="I156" s="94" t="b">
        <v>0</v>
      </c>
      <c r="J156" s="94" t="b">
        <v>0</v>
      </c>
      <c r="K156" s="94" t="b">
        <v>0</v>
      </c>
      <c r="L156" s="94" t="b">
        <v>0</v>
      </c>
    </row>
    <row r="157" spans="1:12" ht="15">
      <c r="A157" s="94" t="s">
        <v>810</v>
      </c>
      <c r="B157" s="94" t="s">
        <v>930</v>
      </c>
      <c r="C157" s="94">
        <v>2</v>
      </c>
      <c r="D157" s="131">
        <v>0.003174596145819734</v>
      </c>
      <c r="E157" s="131">
        <v>1.9950864965057329</v>
      </c>
      <c r="F157" s="94" t="s">
        <v>977</v>
      </c>
      <c r="G157" s="94" t="b">
        <v>0</v>
      </c>
      <c r="H157" s="94" t="b">
        <v>0</v>
      </c>
      <c r="I157" s="94" t="b">
        <v>0</v>
      </c>
      <c r="J157" s="94" t="b">
        <v>0</v>
      </c>
      <c r="K157" s="94" t="b">
        <v>0</v>
      </c>
      <c r="L157" s="94" t="b">
        <v>0</v>
      </c>
    </row>
    <row r="158" spans="1:12" ht="15">
      <c r="A158" s="94" t="s">
        <v>930</v>
      </c>
      <c r="B158" s="94" t="s">
        <v>931</v>
      </c>
      <c r="C158" s="94">
        <v>2</v>
      </c>
      <c r="D158" s="131">
        <v>0.003174596145819734</v>
      </c>
      <c r="E158" s="131">
        <v>2.597146487833695</v>
      </c>
      <c r="F158" s="94" t="s">
        <v>977</v>
      </c>
      <c r="G158" s="94" t="b">
        <v>0</v>
      </c>
      <c r="H158" s="94" t="b">
        <v>0</v>
      </c>
      <c r="I158" s="94" t="b">
        <v>0</v>
      </c>
      <c r="J158" s="94" t="b">
        <v>0</v>
      </c>
      <c r="K158" s="94" t="b">
        <v>0</v>
      </c>
      <c r="L158" s="94" t="b">
        <v>0</v>
      </c>
    </row>
    <row r="159" spans="1:12" ht="15">
      <c r="A159" s="94" t="s">
        <v>931</v>
      </c>
      <c r="B159" s="94" t="s">
        <v>932</v>
      </c>
      <c r="C159" s="94">
        <v>2</v>
      </c>
      <c r="D159" s="131">
        <v>0.003174596145819734</v>
      </c>
      <c r="E159" s="131">
        <v>2.597146487833695</v>
      </c>
      <c r="F159" s="94" t="s">
        <v>977</v>
      </c>
      <c r="G159" s="94" t="b">
        <v>0</v>
      </c>
      <c r="H159" s="94" t="b">
        <v>0</v>
      </c>
      <c r="I159" s="94" t="b">
        <v>0</v>
      </c>
      <c r="J159" s="94" t="b">
        <v>0</v>
      </c>
      <c r="K159" s="94" t="b">
        <v>0</v>
      </c>
      <c r="L159" s="94" t="b">
        <v>0</v>
      </c>
    </row>
    <row r="160" spans="1:12" ht="15">
      <c r="A160" s="94" t="s">
        <v>932</v>
      </c>
      <c r="B160" s="94" t="s">
        <v>933</v>
      </c>
      <c r="C160" s="94">
        <v>2</v>
      </c>
      <c r="D160" s="131">
        <v>0.003174596145819734</v>
      </c>
      <c r="E160" s="131">
        <v>2.597146487833695</v>
      </c>
      <c r="F160" s="94" t="s">
        <v>977</v>
      </c>
      <c r="G160" s="94" t="b">
        <v>0</v>
      </c>
      <c r="H160" s="94" t="b">
        <v>0</v>
      </c>
      <c r="I160" s="94" t="b">
        <v>0</v>
      </c>
      <c r="J160" s="94" t="b">
        <v>0</v>
      </c>
      <c r="K160" s="94" t="b">
        <v>0</v>
      </c>
      <c r="L160" s="94" t="b">
        <v>0</v>
      </c>
    </row>
    <row r="161" spans="1:12" ht="15">
      <c r="A161" s="94" t="s">
        <v>933</v>
      </c>
      <c r="B161" s="94" t="s">
        <v>934</v>
      </c>
      <c r="C161" s="94">
        <v>2</v>
      </c>
      <c r="D161" s="131">
        <v>0.003174596145819734</v>
      </c>
      <c r="E161" s="131">
        <v>2.597146487833695</v>
      </c>
      <c r="F161" s="94" t="s">
        <v>977</v>
      </c>
      <c r="G161" s="94" t="b">
        <v>0</v>
      </c>
      <c r="H161" s="94" t="b">
        <v>0</v>
      </c>
      <c r="I161" s="94" t="b">
        <v>0</v>
      </c>
      <c r="J161" s="94" t="b">
        <v>1</v>
      </c>
      <c r="K161" s="94" t="b">
        <v>0</v>
      </c>
      <c r="L161" s="94" t="b">
        <v>0</v>
      </c>
    </row>
    <row r="162" spans="1:12" ht="15">
      <c r="A162" s="94" t="s">
        <v>934</v>
      </c>
      <c r="B162" s="94" t="s">
        <v>935</v>
      </c>
      <c r="C162" s="94">
        <v>2</v>
      </c>
      <c r="D162" s="131">
        <v>0.003174596145819734</v>
      </c>
      <c r="E162" s="131">
        <v>2.597146487833695</v>
      </c>
      <c r="F162" s="94" t="s">
        <v>977</v>
      </c>
      <c r="G162" s="94" t="b">
        <v>1</v>
      </c>
      <c r="H162" s="94" t="b">
        <v>0</v>
      </c>
      <c r="I162" s="94" t="b">
        <v>0</v>
      </c>
      <c r="J162" s="94" t="b">
        <v>0</v>
      </c>
      <c r="K162" s="94" t="b">
        <v>0</v>
      </c>
      <c r="L162" s="94" t="b">
        <v>0</v>
      </c>
    </row>
    <row r="163" spans="1:12" ht="15">
      <c r="A163" s="94" t="s">
        <v>935</v>
      </c>
      <c r="B163" s="94" t="s">
        <v>936</v>
      </c>
      <c r="C163" s="94">
        <v>2</v>
      </c>
      <c r="D163" s="131">
        <v>0.003174596145819734</v>
      </c>
      <c r="E163" s="131">
        <v>2.597146487833695</v>
      </c>
      <c r="F163" s="94" t="s">
        <v>977</v>
      </c>
      <c r="G163" s="94" t="b">
        <v>0</v>
      </c>
      <c r="H163" s="94" t="b">
        <v>0</v>
      </c>
      <c r="I163" s="94" t="b">
        <v>0</v>
      </c>
      <c r="J163" s="94" t="b">
        <v>0</v>
      </c>
      <c r="K163" s="94" t="b">
        <v>0</v>
      </c>
      <c r="L163" s="94" t="b">
        <v>0</v>
      </c>
    </row>
    <row r="164" spans="1:12" ht="15">
      <c r="A164" s="94" t="s">
        <v>936</v>
      </c>
      <c r="B164" s="94" t="s">
        <v>805</v>
      </c>
      <c r="C164" s="94">
        <v>2</v>
      </c>
      <c r="D164" s="131">
        <v>0.003174596145819734</v>
      </c>
      <c r="E164" s="131">
        <v>1.7520484478194387</v>
      </c>
      <c r="F164" s="94" t="s">
        <v>977</v>
      </c>
      <c r="G164" s="94" t="b">
        <v>0</v>
      </c>
      <c r="H164" s="94" t="b">
        <v>0</v>
      </c>
      <c r="I164" s="94" t="b">
        <v>0</v>
      </c>
      <c r="J164" s="94" t="b">
        <v>0</v>
      </c>
      <c r="K164" s="94" t="b">
        <v>0</v>
      </c>
      <c r="L164" s="94" t="b">
        <v>0</v>
      </c>
    </row>
    <row r="165" spans="1:12" ht="15">
      <c r="A165" s="94" t="s">
        <v>805</v>
      </c>
      <c r="B165" s="94" t="s">
        <v>937</v>
      </c>
      <c r="C165" s="94">
        <v>2</v>
      </c>
      <c r="D165" s="131">
        <v>0.003174596145819734</v>
      </c>
      <c r="E165" s="131">
        <v>1.9439339740583517</v>
      </c>
      <c r="F165" s="94" t="s">
        <v>977</v>
      </c>
      <c r="G165" s="94" t="b">
        <v>0</v>
      </c>
      <c r="H165" s="94" t="b">
        <v>0</v>
      </c>
      <c r="I165" s="94" t="b">
        <v>0</v>
      </c>
      <c r="J165" s="94" t="b">
        <v>0</v>
      </c>
      <c r="K165" s="94" t="b">
        <v>0</v>
      </c>
      <c r="L165" s="94" t="b">
        <v>0</v>
      </c>
    </row>
    <row r="166" spans="1:12" ht="15">
      <c r="A166" s="94" t="s">
        <v>937</v>
      </c>
      <c r="B166" s="94" t="s">
        <v>802</v>
      </c>
      <c r="C166" s="94">
        <v>2</v>
      </c>
      <c r="D166" s="131">
        <v>0.003174596145819734</v>
      </c>
      <c r="E166" s="131">
        <v>1.3418739827303894</v>
      </c>
      <c r="F166" s="94" t="s">
        <v>977</v>
      </c>
      <c r="G166" s="94" t="b">
        <v>0</v>
      </c>
      <c r="H166" s="94" t="b">
        <v>0</v>
      </c>
      <c r="I166" s="94" t="b">
        <v>0</v>
      </c>
      <c r="J166" s="94" t="b">
        <v>0</v>
      </c>
      <c r="K166" s="94" t="b">
        <v>0</v>
      </c>
      <c r="L166" s="94" t="b">
        <v>0</v>
      </c>
    </row>
    <row r="167" spans="1:12" ht="15">
      <c r="A167" s="94" t="s">
        <v>802</v>
      </c>
      <c r="B167" s="94" t="s">
        <v>938</v>
      </c>
      <c r="C167" s="94">
        <v>2</v>
      </c>
      <c r="D167" s="131">
        <v>0.003174596145819734</v>
      </c>
      <c r="E167" s="131">
        <v>1.3796625436197891</v>
      </c>
      <c r="F167" s="94" t="s">
        <v>977</v>
      </c>
      <c r="G167" s="94" t="b">
        <v>0</v>
      </c>
      <c r="H167" s="94" t="b">
        <v>0</v>
      </c>
      <c r="I167" s="94" t="b">
        <v>0</v>
      </c>
      <c r="J167" s="94" t="b">
        <v>0</v>
      </c>
      <c r="K167" s="94" t="b">
        <v>0</v>
      </c>
      <c r="L167" s="94" t="b">
        <v>0</v>
      </c>
    </row>
    <row r="168" spans="1:12" ht="15">
      <c r="A168" s="94" t="s">
        <v>939</v>
      </c>
      <c r="B168" s="94" t="s">
        <v>940</v>
      </c>
      <c r="C168" s="94">
        <v>2</v>
      </c>
      <c r="D168" s="131">
        <v>0.003174596145819734</v>
      </c>
      <c r="E168" s="131">
        <v>2.597146487833695</v>
      </c>
      <c r="F168" s="94" t="s">
        <v>977</v>
      </c>
      <c r="G168" s="94" t="b">
        <v>0</v>
      </c>
      <c r="H168" s="94" t="b">
        <v>0</v>
      </c>
      <c r="I168" s="94" t="b">
        <v>0</v>
      </c>
      <c r="J168" s="94" t="b">
        <v>0</v>
      </c>
      <c r="K168" s="94" t="b">
        <v>0</v>
      </c>
      <c r="L168" s="94" t="b">
        <v>0</v>
      </c>
    </row>
    <row r="169" spans="1:12" ht="15">
      <c r="A169" s="94" t="s">
        <v>940</v>
      </c>
      <c r="B169" s="94" t="s">
        <v>941</v>
      </c>
      <c r="C169" s="94">
        <v>2</v>
      </c>
      <c r="D169" s="131">
        <v>0.003174596145819734</v>
      </c>
      <c r="E169" s="131">
        <v>2.597146487833695</v>
      </c>
      <c r="F169" s="94" t="s">
        <v>977</v>
      </c>
      <c r="G169" s="94" t="b">
        <v>0</v>
      </c>
      <c r="H169" s="94" t="b">
        <v>0</v>
      </c>
      <c r="I169" s="94" t="b">
        <v>0</v>
      </c>
      <c r="J169" s="94" t="b">
        <v>0</v>
      </c>
      <c r="K169" s="94" t="b">
        <v>0</v>
      </c>
      <c r="L169" s="94" t="b">
        <v>0</v>
      </c>
    </row>
    <row r="170" spans="1:12" ht="15">
      <c r="A170" s="94" t="s">
        <v>941</v>
      </c>
      <c r="B170" s="94" t="s">
        <v>942</v>
      </c>
      <c r="C170" s="94">
        <v>2</v>
      </c>
      <c r="D170" s="131">
        <v>0.003174596145819734</v>
      </c>
      <c r="E170" s="131">
        <v>2.597146487833695</v>
      </c>
      <c r="F170" s="94" t="s">
        <v>977</v>
      </c>
      <c r="G170" s="94" t="b">
        <v>0</v>
      </c>
      <c r="H170" s="94" t="b">
        <v>0</v>
      </c>
      <c r="I170" s="94" t="b">
        <v>0</v>
      </c>
      <c r="J170" s="94" t="b">
        <v>0</v>
      </c>
      <c r="K170" s="94" t="b">
        <v>0</v>
      </c>
      <c r="L170" s="94" t="b">
        <v>0</v>
      </c>
    </row>
    <row r="171" spans="1:12" ht="15">
      <c r="A171" s="94" t="s">
        <v>942</v>
      </c>
      <c r="B171" s="94" t="s">
        <v>943</v>
      </c>
      <c r="C171" s="94">
        <v>2</v>
      </c>
      <c r="D171" s="131">
        <v>0.003174596145819734</v>
      </c>
      <c r="E171" s="131">
        <v>2.597146487833695</v>
      </c>
      <c r="F171" s="94" t="s">
        <v>977</v>
      </c>
      <c r="G171" s="94" t="b">
        <v>0</v>
      </c>
      <c r="H171" s="94" t="b">
        <v>0</v>
      </c>
      <c r="I171" s="94" t="b">
        <v>0</v>
      </c>
      <c r="J171" s="94" t="b">
        <v>0</v>
      </c>
      <c r="K171" s="94" t="b">
        <v>0</v>
      </c>
      <c r="L171" s="94" t="b">
        <v>0</v>
      </c>
    </row>
    <row r="172" spans="1:12" ht="15">
      <c r="A172" s="94" t="s">
        <v>943</v>
      </c>
      <c r="B172" s="94" t="s">
        <v>802</v>
      </c>
      <c r="C172" s="94">
        <v>2</v>
      </c>
      <c r="D172" s="131">
        <v>0.003174596145819734</v>
      </c>
      <c r="E172" s="131">
        <v>1.3418739827303894</v>
      </c>
      <c r="F172" s="94" t="s">
        <v>977</v>
      </c>
      <c r="G172" s="94" t="b">
        <v>0</v>
      </c>
      <c r="H172" s="94" t="b">
        <v>0</v>
      </c>
      <c r="I172" s="94" t="b">
        <v>0</v>
      </c>
      <c r="J172" s="94" t="b">
        <v>0</v>
      </c>
      <c r="K172" s="94" t="b">
        <v>0</v>
      </c>
      <c r="L172" s="94" t="b">
        <v>0</v>
      </c>
    </row>
    <row r="173" spans="1:12" ht="15">
      <c r="A173" s="94" t="s">
        <v>802</v>
      </c>
      <c r="B173" s="94" t="s">
        <v>875</v>
      </c>
      <c r="C173" s="94">
        <v>2</v>
      </c>
      <c r="D173" s="131">
        <v>0.003174596145819734</v>
      </c>
      <c r="E173" s="131">
        <v>1.2035712845641078</v>
      </c>
      <c r="F173" s="94" t="s">
        <v>977</v>
      </c>
      <c r="G173" s="94" t="b">
        <v>0</v>
      </c>
      <c r="H173" s="94" t="b">
        <v>0</v>
      </c>
      <c r="I173" s="94" t="b">
        <v>0</v>
      </c>
      <c r="J173" s="94" t="b">
        <v>0</v>
      </c>
      <c r="K173" s="94" t="b">
        <v>0</v>
      </c>
      <c r="L173" s="94" t="b">
        <v>0</v>
      </c>
    </row>
    <row r="174" spans="1:12" ht="15">
      <c r="A174" s="94" t="s">
        <v>875</v>
      </c>
      <c r="B174" s="94" t="s">
        <v>944</v>
      </c>
      <c r="C174" s="94">
        <v>2</v>
      </c>
      <c r="D174" s="131">
        <v>0.003174596145819734</v>
      </c>
      <c r="E174" s="131">
        <v>2.4210552287780143</v>
      </c>
      <c r="F174" s="94" t="s">
        <v>977</v>
      </c>
      <c r="G174" s="94" t="b">
        <v>0</v>
      </c>
      <c r="H174" s="94" t="b">
        <v>0</v>
      </c>
      <c r="I174" s="94" t="b">
        <v>0</v>
      </c>
      <c r="J174" s="94" t="b">
        <v>0</v>
      </c>
      <c r="K174" s="94" t="b">
        <v>0</v>
      </c>
      <c r="L174" s="94" t="b">
        <v>0</v>
      </c>
    </row>
    <row r="175" spans="1:12" ht="15">
      <c r="A175" s="94" t="s">
        <v>944</v>
      </c>
      <c r="B175" s="94" t="s">
        <v>806</v>
      </c>
      <c r="C175" s="94">
        <v>2</v>
      </c>
      <c r="D175" s="131">
        <v>0.003174596145819734</v>
      </c>
      <c r="E175" s="131">
        <v>1.8567837983394515</v>
      </c>
      <c r="F175" s="94" t="s">
        <v>977</v>
      </c>
      <c r="G175" s="94" t="b">
        <v>0</v>
      </c>
      <c r="H175" s="94" t="b">
        <v>0</v>
      </c>
      <c r="I175" s="94" t="b">
        <v>0</v>
      </c>
      <c r="J175" s="94" t="b">
        <v>0</v>
      </c>
      <c r="K175" s="94" t="b">
        <v>1</v>
      </c>
      <c r="L175" s="94" t="b">
        <v>0</v>
      </c>
    </row>
    <row r="176" spans="1:12" ht="15">
      <c r="A176" s="94" t="s">
        <v>806</v>
      </c>
      <c r="B176" s="94" t="s">
        <v>804</v>
      </c>
      <c r="C176" s="94">
        <v>2</v>
      </c>
      <c r="D176" s="131">
        <v>0.003174596145819734</v>
      </c>
      <c r="E176" s="131">
        <v>1.0786325479558079</v>
      </c>
      <c r="F176" s="94" t="s">
        <v>977</v>
      </c>
      <c r="G176" s="94" t="b">
        <v>0</v>
      </c>
      <c r="H176" s="94" t="b">
        <v>1</v>
      </c>
      <c r="I176" s="94" t="b">
        <v>0</v>
      </c>
      <c r="J176" s="94" t="b">
        <v>0</v>
      </c>
      <c r="K176" s="94" t="b">
        <v>0</v>
      </c>
      <c r="L176" s="94" t="b">
        <v>0</v>
      </c>
    </row>
    <row r="177" spans="1:12" ht="15">
      <c r="A177" s="94" t="s">
        <v>804</v>
      </c>
      <c r="B177" s="94" t="s">
        <v>945</v>
      </c>
      <c r="C177" s="94">
        <v>2</v>
      </c>
      <c r="D177" s="131">
        <v>0.003174596145819734</v>
      </c>
      <c r="E177" s="131">
        <v>1.8189952374500518</v>
      </c>
      <c r="F177" s="94" t="s">
        <v>977</v>
      </c>
      <c r="G177" s="94" t="b">
        <v>0</v>
      </c>
      <c r="H177" s="94" t="b">
        <v>0</v>
      </c>
      <c r="I177" s="94" t="b">
        <v>0</v>
      </c>
      <c r="J177" s="94" t="b">
        <v>0</v>
      </c>
      <c r="K177" s="94" t="b">
        <v>0</v>
      </c>
      <c r="L177" s="94" t="b">
        <v>0</v>
      </c>
    </row>
    <row r="178" spans="1:12" ht="15">
      <c r="A178" s="94" t="s">
        <v>945</v>
      </c>
      <c r="B178" s="94" t="s">
        <v>946</v>
      </c>
      <c r="C178" s="94">
        <v>2</v>
      </c>
      <c r="D178" s="131">
        <v>0.003174596145819734</v>
      </c>
      <c r="E178" s="131">
        <v>2.597146487833695</v>
      </c>
      <c r="F178" s="94" t="s">
        <v>977</v>
      </c>
      <c r="G178" s="94" t="b">
        <v>0</v>
      </c>
      <c r="H178" s="94" t="b">
        <v>0</v>
      </c>
      <c r="I178" s="94" t="b">
        <v>0</v>
      </c>
      <c r="J178" s="94" t="b">
        <v>0</v>
      </c>
      <c r="K178" s="94" t="b">
        <v>0</v>
      </c>
      <c r="L178" s="94" t="b">
        <v>0</v>
      </c>
    </row>
    <row r="179" spans="1:12" ht="15">
      <c r="A179" s="94" t="s">
        <v>946</v>
      </c>
      <c r="B179" s="94" t="s">
        <v>947</v>
      </c>
      <c r="C179" s="94">
        <v>2</v>
      </c>
      <c r="D179" s="131">
        <v>0.003174596145819734</v>
      </c>
      <c r="E179" s="131">
        <v>2.597146487833695</v>
      </c>
      <c r="F179" s="94" t="s">
        <v>977</v>
      </c>
      <c r="G179" s="94" t="b">
        <v>0</v>
      </c>
      <c r="H179" s="94" t="b">
        <v>0</v>
      </c>
      <c r="I179" s="94" t="b">
        <v>0</v>
      </c>
      <c r="J179" s="94" t="b">
        <v>0</v>
      </c>
      <c r="K179" s="94" t="b">
        <v>0</v>
      </c>
      <c r="L179" s="94" t="b">
        <v>0</v>
      </c>
    </row>
    <row r="180" spans="1:12" ht="15">
      <c r="A180" s="94" t="s">
        <v>947</v>
      </c>
      <c r="B180" s="94" t="s">
        <v>948</v>
      </c>
      <c r="C180" s="94">
        <v>2</v>
      </c>
      <c r="D180" s="131">
        <v>0.003174596145819734</v>
      </c>
      <c r="E180" s="131">
        <v>2.597146487833695</v>
      </c>
      <c r="F180" s="94" t="s">
        <v>977</v>
      </c>
      <c r="G180" s="94" t="b">
        <v>0</v>
      </c>
      <c r="H180" s="94" t="b">
        <v>0</v>
      </c>
      <c r="I180" s="94" t="b">
        <v>0</v>
      </c>
      <c r="J180" s="94" t="b">
        <v>0</v>
      </c>
      <c r="K180" s="94" t="b">
        <v>0</v>
      </c>
      <c r="L180" s="94" t="b">
        <v>0</v>
      </c>
    </row>
    <row r="181" spans="1:12" ht="15">
      <c r="A181" s="94" t="s">
        <v>948</v>
      </c>
      <c r="B181" s="94" t="s">
        <v>949</v>
      </c>
      <c r="C181" s="94">
        <v>2</v>
      </c>
      <c r="D181" s="131">
        <v>0.003174596145819734</v>
      </c>
      <c r="E181" s="131">
        <v>2.597146487833695</v>
      </c>
      <c r="F181" s="94" t="s">
        <v>977</v>
      </c>
      <c r="G181" s="94" t="b">
        <v>0</v>
      </c>
      <c r="H181" s="94" t="b">
        <v>0</v>
      </c>
      <c r="I181" s="94" t="b">
        <v>0</v>
      </c>
      <c r="J181" s="94" t="b">
        <v>0</v>
      </c>
      <c r="K181" s="94" t="b">
        <v>0</v>
      </c>
      <c r="L181" s="94" t="b">
        <v>0</v>
      </c>
    </row>
    <row r="182" spans="1:12" ht="15">
      <c r="A182" s="94" t="s">
        <v>949</v>
      </c>
      <c r="B182" s="94" t="s">
        <v>950</v>
      </c>
      <c r="C182" s="94">
        <v>2</v>
      </c>
      <c r="D182" s="131">
        <v>0.003174596145819734</v>
      </c>
      <c r="E182" s="131">
        <v>2.597146487833695</v>
      </c>
      <c r="F182" s="94" t="s">
        <v>977</v>
      </c>
      <c r="G182" s="94" t="b">
        <v>0</v>
      </c>
      <c r="H182" s="94" t="b">
        <v>0</v>
      </c>
      <c r="I182" s="94" t="b">
        <v>0</v>
      </c>
      <c r="J182" s="94" t="b">
        <v>0</v>
      </c>
      <c r="K182" s="94" t="b">
        <v>0</v>
      </c>
      <c r="L182" s="94" t="b">
        <v>0</v>
      </c>
    </row>
    <row r="183" spans="1:12" ht="15">
      <c r="A183" s="94" t="s">
        <v>950</v>
      </c>
      <c r="B183" s="94" t="s">
        <v>828</v>
      </c>
      <c r="C183" s="94">
        <v>2</v>
      </c>
      <c r="D183" s="131">
        <v>0.003174596145819734</v>
      </c>
      <c r="E183" s="131">
        <v>2.1992064791616577</v>
      </c>
      <c r="F183" s="94" t="s">
        <v>977</v>
      </c>
      <c r="G183" s="94" t="b">
        <v>0</v>
      </c>
      <c r="H183" s="94" t="b">
        <v>0</v>
      </c>
      <c r="I183" s="94" t="b">
        <v>0</v>
      </c>
      <c r="J183" s="94" t="b">
        <v>0</v>
      </c>
      <c r="K183" s="94" t="b">
        <v>0</v>
      </c>
      <c r="L183" s="94" t="b">
        <v>0</v>
      </c>
    </row>
    <row r="184" spans="1:12" ht="15">
      <c r="A184" s="94" t="s">
        <v>828</v>
      </c>
      <c r="B184" s="94" t="s">
        <v>951</v>
      </c>
      <c r="C184" s="94">
        <v>2</v>
      </c>
      <c r="D184" s="131">
        <v>0.003174596145819734</v>
      </c>
      <c r="E184" s="131">
        <v>2.1992064791616577</v>
      </c>
      <c r="F184" s="94" t="s">
        <v>977</v>
      </c>
      <c r="G184" s="94" t="b">
        <v>0</v>
      </c>
      <c r="H184" s="94" t="b">
        <v>0</v>
      </c>
      <c r="I184" s="94" t="b">
        <v>0</v>
      </c>
      <c r="J184" s="94" t="b">
        <v>0</v>
      </c>
      <c r="K184" s="94" t="b">
        <v>0</v>
      </c>
      <c r="L184" s="94" t="b">
        <v>0</v>
      </c>
    </row>
    <row r="185" spans="1:12" ht="15">
      <c r="A185" s="94" t="s">
        <v>951</v>
      </c>
      <c r="B185" s="94" t="s">
        <v>876</v>
      </c>
      <c r="C185" s="94">
        <v>2</v>
      </c>
      <c r="D185" s="131">
        <v>0.003174596145819734</v>
      </c>
      <c r="E185" s="131">
        <v>2.4210552287780143</v>
      </c>
      <c r="F185" s="94" t="s">
        <v>977</v>
      </c>
      <c r="G185" s="94" t="b">
        <v>0</v>
      </c>
      <c r="H185" s="94" t="b">
        <v>0</v>
      </c>
      <c r="I185" s="94" t="b">
        <v>0</v>
      </c>
      <c r="J185" s="94" t="b">
        <v>0</v>
      </c>
      <c r="K185" s="94" t="b">
        <v>0</v>
      </c>
      <c r="L185" s="94" t="b">
        <v>0</v>
      </c>
    </row>
    <row r="186" spans="1:12" ht="15">
      <c r="A186" s="94" t="s">
        <v>876</v>
      </c>
      <c r="B186" s="94" t="s">
        <v>828</v>
      </c>
      <c r="C186" s="94">
        <v>2</v>
      </c>
      <c r="D186" s="131">
        <v>0.003174596145819734</v>
      </c>
      <c r="E186" s="131">
        <v>2.0231152201059768</v>
      </c>
      <c r="F186" s="94" t="s">
        <v>977</v>
      </c>
      <c r="G186" s="94" t="b">
        <v>0</v>
      </c>
      <c r="H186" s="94" t="b">
        <v>0</v>
      </c>
      <c r="I186" s="94" t="b">
        <v>0</v>
      </c>
      <c r="J186" s="94" t="b">
        <v>0</v>
      </c>
      <c r="K186" s="94" t="b">
        <v>0</v>
      </c>
      <c r="L186" s="94" t="b">
        <v>0</v>
      </c>
    </row>
    <row r="187" spans="1:12" ht="15">
      <c r="A187" s="94" t="s">
        <v>828</v>
      </c>
      <c r="B187" s="94" t="s">
        <v>877</v>
      </c>
      <c r="C187" s="94">
        <v>2</v>
      </c>
      <c r="D187" s="131">
        <v>0.003174596145819734</v>
      </c>
      <c r="E187" s="131">
        <v>2.0231152201059768</v>
      </c>
      <c r="F187" s="94" t="s">
        <v>977</v>
      </c>
      <c r="G187" s="94" t="b">
        <v>0</v>
      </c>
      <c r="H187" s="94" t="b">
        <v>0</v>
      </c>
      <c r="I187" s="94" t="b">
        <v>0</v>
      </c>
      <c r="J187" s="94" t="b">
        <v>0</v>
      </c>
      <c r="K187" s="94" t="b">
        <v>0</v>
      </c>
      <c r="L187" s="94" t="b">
        <v>0</v>
      </c>
    </row>
    <row r="188" spans="1:12" ht="15">
      <c r="A188" s="94" t="s">
        <v>952</v>
      </c>
      <c r="B188" s="94" t="s">
        <v>953</v>
      </c>
      <c r="C188" s="94">
        <v>2</v>
      </c>
      <c r="D188" s="131">
        <v>0.003174596145819734</v>
      </c>
      <c r="E188" s="131">
        <v>2.597146487833695</v>
      </c>
      <c r="F188" s="94" t="s">
        <v>977</v>
      </c>
      <c r="G188" s="94" t="b">
        <v>0</v>
      </c>
      <c r="H188" s="94" t="b">
        <v>0</v>
      </c>
      <c r="I188" s="94" t="b">
        <v>0</v>
      </c>
      <c r="J188" s="94" t="b">
        <v>0</v>
      </c>
      <c r="K188" s="94" t="b">
        <v>0</v>
      </c>
      <c r="L188" s="94" t="b">
        <v>0</v>
      </c>
    </row>
    <row r="189" spans="1:12" ht="15">
      <c r="A189" s="94" t="s">
        <v>953</v>
      </c>
      <c r="B189" s="94" t="s">
        <v>891</v>
      </c>
      <c r="C189" s="94">
        <v>2</v>
      </c>
      <c r="D189" s="131">
        <v>0.003174596145819734</v>
      </c>
      <c r="E189" s="131">
        <v>2.4210552287780143</v>
      </c>
      <c r="F189" s="94" t="s">
        <v>977</v>
      </c>
      <c r="G189" s="94" t="b">
        <v>0</v>
      </c>
      <c r="H189" s="94" t="b">
        <v>0</v>
      </c>
      <c r="I189" s="94" t="b">
        <v>0</v>
      </c>
      <c r="J189" s="94" t="b">
        <v>0</v>
      </c>
      <c r="K189" s="94" t="b">
        <v>0</v>
      </c>
      <c r="L189" s="94" t="b">
        <v>0</v>
      </c>
    </row>
    <row r="190" spans="1:12" ht="15">
      <c r="A190" s="94" t="s">
        <v>891</v>
      </c>
      <c r="B190" s="94" t="s">
        <v>954</v>
      </c>
      <c r="C190" s="94">
        <v>2</v>
      </c>
      <c r="D190" s="131">
        <v>0.003174596145819734</v>
      </c>
      <c r="E190" s="131">
        <v>2.4210552287780143</v>
      </c>
      <c r="F190" s="94" t="s">
        <v>977</v>
      </c>
      <c r="G190" s="94" t="b">
        <v>0</v>
      </c>
      <c r="H190" s="94" t="b">
        <v>0</v>
      </c>
      <c r="I190" s="94" t="b">
        <v>0</v>
      </c>
      <c r="J190" s="94" t="b">
        <v>0</v>
      </c>
      <c r="K190" s="94" t="b">
        <v>0</v>
      </c>
      <c r="L190" s="94" t="b">
        <v>0</v>
      </c>
    </row>
    <row r="191" spans="1:12" ht="15">
      <c r="A191" s="94" t="s">
        <v>954</v>
      </c>
      <c r="B191" s="94" t="s">
        <v>955</v>
      </c>
      <c r="C191" s="94">
        <v>2</v>
      </c>
      <c r="D191" s="131">
        <v>0.003174596145819734</v>
      </c>
      <c r="E191" s="131">
        <v>2.597146487833695</v>
      </c>
      <c r="F191" s="94" t="s">
        <v>977</v>
      </c>
      <c r="G191" s="94" t="b">
        <v>0</v>
      </c>
      <c r="H191" s="94" t="b">
        <v>0</v>
      </c>
      <c r="I191" s="94" t="b">
        <v>0</v>
      </c>
      <c r="J191" s="94" t="b">
        <v>0</v>
      </c>
      <c r="K191" s="94" t="b">
        <v>0</v>
      </c>
      <c r="L191" s="94" t="b">
        <v>0</v>
      </c>
    </row>
    <row r="192" spans="1:12" ht="15">
      <c r="A192" s="94" t="s">
        <v>955</v>
      </c>
      <c r="B192" s="94" t="s">
        <v>956</v>
      </c>
      <c r="C192" s="94">
        <v>2</v>
      </c>
      <c r="D192" s="131">
        <v>0.003174596145819734</v>
      </c>
      <c r="E192" s="131">
        <v>2.597146487833695</v>
      </c>
      <c r="F192" s="94" t="s">
        <v>977</v>
      </c>
      <c r="G192" s="94" t="b">
        <v>0</v>
      </c>
      <c r="H192" s="94" t="b">
        <v>0</v>
      </c>
      <c r="I192" s="94" t="b">
        <v>0</v>
      </c>
      <c r="J192" s="94" t="b">
        <v>0</v>
      </c>
      <c r="K192" s="94" t="b">
        <v>0</v>
      </c>
      <c r="L192" s="94" t="b">
        <v>0</v>
      </c>
    </row>
    <row r="193" spans="1:12" ht="15">
      <c r="A193" s="94" t="s">
        <v>956</v>
      </c>
      <c r="B193" s="94" t="s">
        <v>957</v>
      </c>
      <c r="C193" s="94">
        <v>2</v>
      </c>
      <c r="D193" s="131">
        <v>0.003174596145819734</v>
      </c>
      <c r="E193" s="131">
        <v>2.597146487833695</v>
      </c>
      <c r="F193" s="94" t="s">
        <v>977</v>
      </c>
      <c r="G193" s="94" t="b">
        <v>0</v>
      </c>
      <c r="H193" s="94" t="b">
        <v>0</v>
      </c>
      <c r="I193" s="94" t="b">
        <v>0</v>
      </c>
      <c r="J193" s="94" t="b">
        <v>1</v>
      </c>
      <c r="K193" s="94" t="b">
        <v>0</v>
      </c>
      <c r="L193" s="94" t="b">
        <v>0</v>
      </c>
    </row>
    <row r="194" spans="1:12" ht="15">
      <c r="A194" s="94" t="s">
        <v>957</v>
      </c>
      <c r="B194" s="94" t="s">
        <v>958</v>
      </c>
      <c r="C194" s="94">
        <v>2</v>
      </c>
      <c r="D194" s="131">
        <v>0.003174596145819734</v>
      </c>
      <c r="E194" s="131">
        <v>2.597146487833695</v>
      </c>
      <c r="F194" s="94" t="s">
        <v>977</v>
      </c>
      <c r="G194" s="94" t="b">
        <v>1</v>
      </c>
      <c r="H194" s="94" t="b">
        <v>0</v>
      </c>
      <c r="I194" s="94" t="b">
        <v>0</v>
      </c>
      <c r="J194" s="94" t="b">
        <v>0</v>
      </c>
      <c r="K194" s="94" t="b">
        <v>0</v>
      </c>
      <c r="L194" s="94" t="b">
        <v>0</v>
      </c>
    </row>
    <row r="195" spans="1:12" ht="15">
      <c r="A195" s="94" t="s">
        <v>958</v>
      </c>
      <c r="B195" s="94" t="s">
        <v>826</v>
      </c>
      <c r="C195" s="94">
        <v>2</v>
      </c>
      <c r="D195" s="131">
        <v>0.003174596145819734</v>
      </c>
      <c r="E195" s="131">
        <v>2.296116492169714</v>
      </c>
      <c r="F195" s="94" t="s">
        <v>977</v>
      </c>
      <c r="G195" s="94" t="b">
        <v>0</v>
      </c>
      <c r="H195" s="94" t="b">
        <v>0</v>
      </c>
      <c r="I195" s="94" t="b">
        <v>0</v>
      </c>
      <c r="J195" s="94" t="b">
        <v>0</v>
      </c>
      <c r="K195" s="94" t="b">
        <v>0</v>
      </c>
      <c r="L195" s="94" t="b">
        <v>0</v>
      </c>
    </row>
    <row r="196" spans="1:12" ht="15">
      <c r="A196" s="94" t="s">
        <v>826</v>
      </c>
      <c r="B196" s="94" t="s">
        <v>802</v>
      </c>
      <c r="C196" s="94">
        <v>2</v>
      </c>
      <c r="D196" s="131">
        <v>0.003174596145819734</v>
      </c>
      <c r="E196" s="131">
        <v>1.0408439870664081</v>
      </c>
      <c r="F196" s="94" t="s">
        <v>977</v>
      </c>
      <c r="G196" s="94" t="b">
        <v>0</v>
      </c>
      <c r="H196" s="94" t="b">
        <v>0</v>
      </c>
      <c r="I196" s="94" t="b">
        <v>0</v>
      </c>
      <c r="J196" s="94" t="b">
        <v>0</v>
      </c>
      <c r="K196" s="94" t="b">
        <v>0</v>
      </c>
      <c r="L196" s="94" t="b">
        <v>0</v>
      </c>
    </row>
    <row r="197" spans="1:12" ht="15">
      <c r="A197" s="94" t="s">
        <v>802</v>
      </c>
      <c r="B197" s="94" t="s">
        <v>959</v>
      </c>
      <c r="C197" s="94">
        <v>2</v>
      </c>
      <c r="D197" s="131">
        <v>0.003174596145819734</v>
      </c>
      <c r="E197" s="131">
        <v>1.3796625436197891</v>
      </c>
      <c r="F197" s="94" t="s">
        <v>977</v>
      </c>
      <c r="G197" s="94" t="b">
        <v>0</v>
      </c>
      <c r="H197" s="94" t="b">
        <v>0</v>
      </c>
      <c r="I197" s="94" t="b">
        <v>0</v>
      </c>
      <c r="J197" s="94" t="b">
        <v>0</v>
      </c>
      <c r="K197" s="94" t="b">
        <v>0</v>
      </c>
      <c r="L197" s="94" t="b">
        <v>0</v>
      </c>
    </row>
    <row r="198" spans="1:12" ht="15">
      <c r="A198" s="94" t="s">
        <v>959</v>
      </c>
      <c r="B198" s="94" t="s">
        <v>960</v>
      </c>
      <c r="C198" s="94">
        <v>2</v>
      </c>
      <c r="D198" s="131">
        <v>0.003174596145819734</v>
      </c>
      <c r="E198" s="131">
        <v>2.597146487833695</v>
      </c>
      <c r="F198" s="94" t="s">
        <v>977</v>
      </c>
      <c r="G198" s="94" t="b">
        <v>0</v>
      </c>
      <c r="H198" s="94" t="b">
        <v>0</v>
      </c>
      <c r="I198" s="94" t="b">
        <v>0</v>
      </c>
      <c r="J198" s="94" t="b">
        <v>0</v>
      </c>
      <c r="K198" s="94" t="b">
        <v>0</v>
      </c>
      <c r="L198" s="94" t="b">
        <v>0</v>
      </c>
    </row>
    <row r="199" spans="1:12" ht="15">
      <c r="A199" s="94" t="s">
        <v>960</v>
      </c>
      <c r="B199" s="94" t="s">
        <v>961</v>
      </c>
      <c r="C199" s="94">
        <v>2</v>
      </c>
      <c r="D199" s="131">
        <v>0.003174596145819734</v>
      </c>
      <c r="E199" s="131">
        <v>2.597146487833695</v>
      </c>
      <c r="F199" s="94" t="s">
        <v>977</v>
      </c>
      <c r="G199" s="94" t="b">
        <v>0</v>
      </c>
      <c r="H199" s="94" t="b">
        <v>0</v>
      </c>
      <c r="I199" s="94" t="b">
        <v>0</v>
      </c>
      <c r="J199" s="94" t="b">
        <v>0</v>
      </c>
      <c r="K199" s="94" t="b">
        <v>0</v>
      </c>
      <c r="L199" s="94" t="b">
        <v>0</v>
      </c>
    </row>
    <row r="200" spans="1:12" ht="15">
      <c r="A200" s="94" t="s">
        <v>961</v>
      </c>
      <c r="B200" s="94" t="s">
        <v>962</v>
      </c>
      <c r="C200" s="94">
        <v>2</v>
      </c>
      <c r="D200" s="131">
        <v>0.003174596145819734</v>
      </c>
      <c r="E200" s="131">
        <v>2.597146487833695</v>
      </c>
      <c r="F200" s="94" t="s">
        <v>977</v>
      </c>
      <c r="G200" s="94" t="b">
        <v>0</v>
      </c>
      <c r="H200" s="94" t="b">
        <v>0</v>
      </c>
      <c r="I200" s="94" t="b">
        <v>0</v>
      </c>
      <c r="J200" s="94" t="b">
        <v>0</v>
      </c>
      <c r="K200" s="94" t="b">
        <v>0</v>
      </c>
      <c r="L200" s="94" t="b">
        <v>0</v>
      </c>
    </row>
    <row r="201" spans="1:12" ht="15">
      <c r="A201" s="94" t="s">
        <v>962</v>
      </c>
      <c r="B201" s="94" t="s">
        <v>963</v>
      </c>
      <c r="C201" s="94">
        <v>2</v>
      </c>
      <c r="D201" s="131">
        <v>0.003174596145819734</v>
      </c>
      <c r="E201" s="131">
        <v>2.597146487833695</v>
      </c>
      <c r="F201" s="94" t="s">
        <v>977</v>
      </c>
      <c r="G201" s="94" t="b">
        <v>0</v>
      </c>
      <c r="H201" s="94" t="b">
        <v>0</v>
      </c>
      <c r="I201" s="94" t="b">
        <v>0</v>
      </c>
      <c r="J201" s="94" t="b">
        <v>0</v>
      </c>
      <c r="K201" s="94" t="b">
        <v>0</v>
      </c>
      <c r="L201" s="94" t="b">
        <v>0</v>
      </c>
    </row>
    <row r="202" spans="1:12" ht="15">
      <c r="A202" s="94" t="s">
        <v>963</v>
      </c>
      <c r="B202" s="94" t="s">
        <v>275</v>
      </c>
      <c r="C202" s="94">
        <v>2</v>
      </c>
      <c r="D202" s="131">
        <v>0.003174596145819734</v>
      </c>
      <c r="E202" s="131">
        <v>2.597146487833695</v>
      </c>
      <c r="F202" s="94" t="s">
        <v>977</v>
      </c>
      <c r="G202" s="94" t="b">
        <v>0</v>
      </c>
      <c r="H202" s="94" t="b">
        <v>0</v>
      </c>
      <c r="I202" s="94" t="b">
        <v>0</v>
      </c>
      <c r="J202" s="94" t="b">
        <v>0</v>
      </c>
      <c r="K202" s="94" t="b">
        <v>0</v>
      </c>
      <c r="L202" s="94" t="b">
        <v>0</v>
      </c>
    </row>
    <row r="203" spans="1:12" ht="15">
      <c r="A203" s="94" t="s">
        <v>275</v>
      </c>
      <c r="B203" s="94" t="s">
        <v>964</v>
      </c>
      <c r="C203" s="94">
        <v>2</v>
      </c>
      <c r="D203" s="131">
        <v>0.003174596145819734</v>
      </c>
      <c r="E203" s="131">
        <v>2.597146487833695</v>
      </c>
      <c r="F203" s="94" t="s">
        <v>977</v>
      </c>
      <c r="G203" s="94" t="b">
        <v>0</v>
      </c>
      <c r="H203" s="94" t="b">
        <v>0</v>
      </c>
      <c r="I203" s="94" t="b">
        <v>0</v>
      </c>
      <c r="J203" s="94" t="b">
        <v>0</v>
      </c>
      <c r="K203" s="94" t="b">
        <v>0</v>
      </c>
      <c r="L203" s="94" t="b">
        <v>0</v>
      </c>
    </row>
    <row r="204" spans="1:12" ht="15">
      <c r="A204" s="94" t="s">
        <v>964</v>
      </c>
      <c r="B204" s="94" t="s">
        <v>965</v>
      </c>
      <c r="C204" s="94">
        <v>2</v>
      </c>
      <c r="D204" s="131">
        <v>0.003174596145819734</v>
      </c>
      <c r="E204" s="131">
        <v>2.597146487833695</v>
      </c>
      <c r="F204" s="94" t="s">
        <v>977</v>
      </c>
      <c r="G204" s="94" t="b">
        <v>0</v>
      </c>
      <c r="H204" s="94" t="b">
        <v>0</v>
      </c>
      <c r="I204" s="94" t="b">
        <v>0</v>
      </c>
      <c r="J204" s="94" t="b">
        <v>0</v>
      </c>
      <c r="K204" s="94" t="b">
        <v>0</v>
      </c>
      <c r="L204" s="94" t="b">
        <v>0</v>
      </c>
    </row>
    <row r="205" spans="1:12" ht="15">
      <c r="A205" s="94" t="s">
        <v>965</v>
      </c>
      <c r="B205" s="94" t="s">
        <v>966</v>
      </c>
      <c r="C205" s="94">
        <v>2</v>
      </c>
      <c r="D205" s="131">
        <v>0.003174596145819734</v>
      </c>
      <c r="E205" s="131">
        <v>2.597146487833695</v>
      </c>
      <c r="F205" s="94" t="s">
        <v>977</v>
      </c>
      <c r="G205" s="94" t="b">
        <v>0</v>
      </c>
      <c r="H205" s="94" t="b">
        <v>0</v>
      </c>
      <c r="I205" s="94" t="b">
        <v>0</v>
      </c>
      <c r="J205" s="94" t="b">
        <v>0</v>
      </c>
      <c r="K205" s="94" t="b">
        <v>0</v>
      </c>
      <c r="L205" s="94" t="b">
        <v>0</v>
      </c>
    </row>
    <row r="206" spans="1:12" ht="15">
      <c r="A206" s="94" t="s">
        <v>966</v>
      </c>
      <c r="B206" s="94" t="s">
        <v>967</v>
      </c>
      <c r="C206" s="94">
        <v>2</v>
      </c>
      <c r="D206" s="131">
        <v>0.003174596145819734</v>
      </c>
      <c r="E206" s="131">
        <v>2.597146487833695</v>
      </c>
      <c r="F206" s="94" t="s">
        <v>977</v>
      </c>
      <c r="G206" s="94" t="b">
        <v>0</v>
      </c>
      <c r="H206" s="94" t="b">
        <v>0</v>
      </c>
      <c r="I206" s="94" t="b">
        <v>0</v>
      </c>
      <c r="J206" s="94" t="b">
        <v>0</v>
      </c>
      <c r="K206" s="94" t="b">
        <v>0</v>
      </c>
      <c r="L206" s="94" t="b">
        <v>0</v>
      </c>
    </row>
    <row r="207" spans="1:12" ht="15">
      <c r="A207" s="94" t="s">
        <v>967</v>
      </c>
      <c r="B207" s="94" t="s">
        <v>968</v>
      </c>
      <c r="C207" s="94">
        <v>2</v>
      </c>
      <c r="D207" s="131">
        <v>0.003174596145819734</v>
      </c>
      <c r="E207" s="131">
        <v>2.597146487833695</v>
      </c>
      <c r="F207" s="94" t="s">
        <v>977</v>
      </c>
      <c r="G207" s="94" t="b">
        <v>0</v>
      </c>
      <c r="H207" s="94" t="b">
        <v>0</v>
      </c>
      <c r="I207" s="94" t="b">
        <v>0</v>
      </c>
      <c r="J207" s="94" t="b">
        <v>0</v>
      </c>
      <c r="K207" s="94" t="b">
        <v>0</v>
      </c>
      <c r="L207" s="94" t="b">
        <v>0</v>
      </c>
    </row>
    <row r="208" spans="1:12" ht="15">
      <c r="A208" s="94" t="s">
        <v>968</v>
      </c>
      <c r="B208" s="94" t="s">
        <v>969</v>
      </c>
      <c r="C208" s="94">
        <v>2</v>
      </c>
      <c r="D208" s="131">
        <v>0.003174596145819734</v>
      </c>
      <c r="E208" s="131">
        <v>2.597146487833695</v>
      </c>
      <c r="F208" s="94" t="s">
        <v>977</v>
      </c>
      <c r="G208" s="94" t="b">
        <v>0</v>
      </c>
      <c r="H208" s="94" t="b">
        <v>0</v>
      </c>
      <c r="I208" s="94" t="b">
        <v>0</v>
      </c>
      <c r="J208" s="94" t="b">
        <v>0</v>
      </c>
      <c r="K208" s="94" t="b">
        <v>0</v>
      </c>
      <c r="L208" s="94" t="b">
        <v>0</v>
      </c>
    </row>
    <row r="209" spans="1:12" ht="15">
      <c r="A209" s="94" t="s">
        <v>969</v>
      </c>
      <c r="B209" s="94" t="s">
        <v>258</v>
      </c>
      <c r="C209" s="94">
        <v>2</v>
      </c>
      <c r="D209" s="131">
        <v>0.003174596145819734</v>
      </c>
      <c r="E209" s="131">
        <v>2.597146487833695</v>
      </c>
      <c r="F209" s="94" t="s">
        <v>977</v>
      </c>
      <c r="G209" s="94" t="b">
        <v>0</v>
      </c>
      <c r="H209" s="94" t="b">
        <v>0</v>
      </c>
      <c r="I209" s="94" t="b">
        <v>0</v>
      </c>
      <c r="J209" s="94" t="b">
        <v>0</v>
      </c>
      <c r="K209" s="94" t="b">
        <v>0</v>
      </c>
      <c r="L209" s="94" t="b">
        <v>0</v>
      </c>
    </row>
    <row r="210" spans="1:12" ht="15">
      <c r="A210" s="94" t="s">
        <v>258</v>
      </c>
      <c r="B210" s="94" t="s">
        <v>274</v>
      </c>
      <c r="C210" s="94">
        <v>2</v>
      </c>
      <c r="D210" s="131">
        <v>0.003174596145819734</v>
      </c>
      <c r="E210" s="131">
        <v>2.597146487833695</v>
      </c>
      <c r="F210" s="94" t="s">
        <v>977</v>
      </c>
      <c r="G210" s="94" t="b">
        <v>0</v>
      </c>
      <c r="H210" s="94" t="b">
        <v>0</v>
      </c>
      <c r="I210" s="94" t="b">
        <v>0</v>
      </c>
      <c r="J210" s="94" t="b">
        <v>0</v>
      </c>
      <c r="K210" s="94" t="b">
        <v>0</v>
      </c>
      <c r="L210" s="94" t="b">
        <v>0</v>
      </c>
    </row>
    <row r="211" spans="1:12" ht="15">
      <c r="A211" s="94" t="s">
        <v>274</v>
      </c>
      <c r="B211" s="94" t="s">
        <v>970</v>
      </c>
      <c r="C211" s="94">
        <v>2</v>
      </c>
      <c r="D211" s="131">
        <v>0.003174596145819734</v>
      </c>
      <c r="E211" s="131">
        <v>2.597146487833695</v>
      </c>
      <c r="F211" s="94" t="s">
        <v>977</v>
      </c>
      <c r="G211" s="94" t="b">
        <v>0</v>
      </c>
      <c r="H211" s="94" t="b">
        <v>0</v>
      </c>
      <c r="I211" s="94" t="b">
        <v>0</v>
      </c>
      <c r="J211" s="94" t="b">
        <v>0</v>
      </c>
      <c r="K211" s="94" t="b">
        <v>0</v>
      </c>
      <c r="L211" s="94" t="b">
        <v>0</v>
      </c>
    </row>
    <row r="212" spans="1:12" ht="15">
      <c r="A212" s="94" t="s">
        <v>970</v>
      </c>
      <c r="B212" s="94" t="s">
        <v>829</v>
      </c>
      <c r="C212" s="94">
        <v>2</v>
      </c>
      <c r="D212" s="131">
        <v>0.003174596145819734</v>
      </c>
      <c r="E212" s="131">
        <v>2.1992064791616577</v>
      </c>
      <c r="F212" s="94" t="s">
        <v>977</v>
      </c>
      <c r="G212" s="94" t="b">
        <v>0</v>
      </c>
      <c r="H212" s="94" t="b">
        <v>0</v>
      </c>
      <c r="I212" s="94" t="b">
        <v>0</v>
      </c>
      <c r="J212" s="94" t="b">
        <v>0</v>
      </c>
      <c r="K212" s="94" t="b">
        <v>0</v>
      </c>
      <c r="L212" s="94" t="b">
        <v>0</v>
      </c>
    </row>
    <row r="213" spans="1:12" ht="15">
      <c r="A213" s="94" t="s">
        <v>829</v>
      </c>
      <c r="B213" s="94" t="s">
        <v>971</v>
      </c>
      <c r="C213" s="94">
        <v>2</v>
      </c>
      <c r="D213" s="131">
        <v>0.003174596145819734</v>
      </c>
      <c r="E213" s="131">
        <v>2.1992064791616577</v>
      </c>
      <c r="F213" s="94" t="s">
        <v>977</v>
      </c>
      <c r="G213" s="94" t="b">
        <v>0</v>
      </c>
      <c r="H213" s="94" t="b">
        <v>0</v>
      </c>
      <c r="I213" s="94" t="b">
        <v>0</v>
      </c>
      <c r="J213" s="94" t="b">
        <v>0</v>
      </c>
      <c r="K213" s="94" t="b">
        <v>0</v>
      </c>
      <c r="L213" s="94" t="b">
        <v>0</v>
      </c>
    </row>
    <row r="214" spans="1:12" ht="15">
      <c r="A214" s="94" t="s">
        <v>271</v>
      </c>
      <c r="B214" s="94" t="s">
        <v>270</v>
      </c>
      <c r="C214" s="94">
        <v>2</v>
      </c>
      <c r="D214" s="131">
        <v>0.003174596145819734</v>
      </c>
      <c r="E214" s="131">
        <v>1.6429039783943704</v>
      </c>
      <c r="F214" s="94" t="s">
        <v>977</v>
      </c>
      <c r="G214" s="94" t="b">
        <v>0</v>
      </c>
      <c r="H214" s="94" t="b">
        <v>0</v>
      </c>
      <c r="I214" s="94" t="b">
        <v>0</v>
      </c>
      <c r="J214" s="94" t="b">
        <v>0</v>
      </c>
      <c r="K214" s="94" t="b">
        <v>0</v>
      </c>
      <c r="L214" s="94" t="b">
        <v>0</v>
      </c>
    </row>
    <row r="215" spans="1:12" ht="15">
      <c r="A215" s="94" t="s">
        <v>805</v>
      </c>
      <c r="B215" s="94" t="s">
        <v>804</v>
      </c>
      <c r="C215" s="94">
        <v>2</v>
      </c>
      <c r="D215" s="131">
        <v>0.003174596145819734</v>
      </c>
      <c r="E215" s="131">
        <v>1.165782723674708</v>
      </c>
      <c r="F215" s="94" t="s">
        <v>977</v>
      </c>
      <c r="G215" s="94" t="b">
        <v>0</v>
      </c>
      <c r="H215" s="94" t="b">
        <v>0</v>
      </c>
      <c r="I215" s="94" t="b">
        <v>0</v>
      </c>
      <c r="J215" s="94" t="b">
        <v>0</v>
      </c>
      <c r="K215" s="94" t="b">
        <v>0</v>
      </c>
      <c r="L215" s="94" t="b">
        <v>0</v>
      </c>
    </row>
    <row r="216" spans="1:12" ht="15">
      <c r="A216" s="94" t="s">
        <v>283</v>
      </c>
      <c r="B216" s="94" t="s">
        <v>808</v>
      </c>
      <c r="C216" s="94">
        <v>6</v>
      </c>
      <c r="D216" s="131">
        <v>0.007820709008552687</v>
      </c>
      <c r="E216" s="131">
        <v>1.3723859041996493</v>
      </c>
      <c r="F216" s="94" t="s">
        <v>776</v>
      </c>
      <c r="G216" s="94" t="b">
        <v>0</v>
      </c>
      <c r="H216" s="94" t="b">
        <v>0</v>
      </c>
      <c r="I216" s="94" t="b">
        <v>0</v>
      </c>
      <c r="J216" s="94" t="b">
        <v>0</v>
      </c>
      <c r="K216" s="94" t="b">
        <v>0</v>
      </c>
      <c r="L216" s="94" t="b">
        <v>0</v>
      </c>
    </row>
    <row r="217" spans="1:12" ht="15">
      <c r="A217" s="94" t="s">
        <v>803</v>
      </c>
      <c r="B217" s="94" t="s">
        <v>820</v>
      </c>
      <c r="C217" s="94">
        <v>4</v>
      </c>
      <c r="D217" s="131">
        <v>0.007243676427092927</v>
      </c>
      <c r="E217" s="131">
        <v>1.6734158998636306</v>
      </c>
      <c r="F217" s="94" t="s">
        <v>776</v>
      </c>
      <c r="G217" s="94" t="b">
        <v>0</v>
      </c>
      <c r="H217" s="94" t="b">
        <v>0</v>
      </c>
      <c r="I217" s="94" t="b">
        <v>0</v>
      </c>
      <c r="J217" s="94" t="b">
        <v>0</v>
      </c>
      <c r="K217" s="94" t="b">
        <v>0</v>
      </c>
      <c r="L217" s="94" t="b">
        <v>0</v>
      </c>
    </row>
    <row r="218" spans="1:12" ht="15">
      <c r="A218" s="94" t="s">
        <v>820</v>
      </c>
      <c r="B218" s="94" t="s">
        <v>802</v>
      </c>
      <c r="C218" s="94">
        <v>4</v>
      </c>
      <c r="D218" s="131">
        <v>0.007243676427092927</v>
      </c>
      <c r="E218" s="131">
        <v>1.3143939572219627</v>
      </c>
      <c r="F218" s="94" t="s">
        <v>776</v>
      </c>
      <c r="G218" s="94" t="b">
        <v>0</v>
      </c>
      <c r="H218" s="94" t="b">
        <v>0</v>
      </c>
      <c r="I218" s="94" t="b">
        <v>0</v>
      </c>
      <c r="J218" s="94" t="b">
        <v>0</v>
      </c>
      <c r="K218" s="94" t="b">
        <v>0</v>
      </c>
      <c r="L218" s="94" t="b">
        <v>0</v>
      </c>
    </row>
    <row r="219" spans="1:12" ht="15">
      <c r="A219" s="94" t="s">
        <v>817</v>
      </c>
      <c r="B219" s="94" t="s">
        <v>818</v>
      </c>
      <c r="C219" s="94">
        <v>4</v>
      </c>
      <c r="D219" s="131">
        <v>0.007243676427092927</v>
      </c>
      <c r="E219" s="131">
        <v>1.916453948549925</v>
      </c>
      <c r="F219" s="94" t="s">
        <v>776</v>
      </c>
      <c r="G219" s="94" t="b">
        <v>0</v>
      </c>
      <c r="H219" s="94" t="b">
        <v>0</v>
      </c>
      <c r="I219" s="94" t="b">
        <v>0</v>
      </c>
      <c r="J219" s="94" t="b">
        <v>1</v>
      </c>
      <c r="K219" s="94" t="b">
        <v>0</v>
      </c>
      <c r="L219" s="94" t="b">
        <v>0</v>
      </c>
    </row>
    <row r="220" spans="1:12" ht="15">
      <c r="A220" s="94" t="s">
        <v>808</v>
      </c>
      <c r="B220" s="94" t="s">
        <v>809</v>
      </c>
      <c r="C220" s="94">
        <v>4</v>
      </c>
      <c r="D220" s="131">
        <v>0.007243676427092927</v>
      </c>
      <c r="E220" s="131">
        <v>1.5642714304385628</v>
      </c>
      <c r="F220" s="94" t="s">
        <v>776</v>
      </c>
      <c r="G220" s="94" t="b">
        <v>0</v>
      </c>
      <c r="H220" s="94" t="b">
        <v>0</v>
      </c>
      <c r="I220" s="94" t="b">
        <v>0</v>
      </c>
      <c r="J220" s="94" t="b">
        <v>0</v>
      </c>
      <c r="K220" s="94" t="b">
        <v>0</v>
      </c>
      <c r="L220" s="94" t="b">
        <v>0</v>
      </c>
    </row>
    <row r="221" spans="1:12" ht="15">
      <c r="A221" s="94" t="s">
        <v>270</v>
      </c>
      <c r="B221" s="94" t="s">
        <v>802</v>
      </c>
      <c r="C221" s="94">
        <v>4</v>
      </c>
      <c r="D221" s="131">
        <v>0.007243676427092927</v>
      </c>
      <c r="E221" s="131">
        <v>1.3143939572219627</v>
      </c>
      <c r="F221" s="94" t="s">
        <v>776</v>
      </c>
      <c r="G221" s="94" t="b">
        <v>0</v>
      </c>
      <c r="H221" s="94" t="b">
        <v>0</v>
      </c>
      <c r="I221" s="94" t="b">
        <v>0</v>
      </c>
      <c r="J221" s="94" t="b">
        <v>0</v>
      </c>
      <c r="K221" s="94" t="b">
        <v>0</v>
      </c>
      <c r="L221" s="94" t="b">
        <v>0</v>
      </c>
    </row>
    <row r="222" spans="1:12" ht="15">
      <c r="A222" s="94" t="s">
        <v>864</v>
      </c>
      <c r="B222" s="94" t="s">
        <v>865</v>
      </c>
      <c r="C222" s="94">
        <v>3</v>
      </c>
      <c r="D222" s="131">
        <v>0.006512919308287708</v>
      </c>
      <c r="E222" s="131">
        <v>2.041392685158225</v>
      </c>
      <c r="F222" s="94" t="s">
        <v>776</v>
      </c>
      <c r="G222" s="94" t="b">
        <v>0</v>
      </c>
      <c r="H222" s="94" t="b">
        <v>0</v>
      </c>
      <c r="I222" s="94" t="b">
        <v>0</v>
      </c>
      <c r="J222" s="94" t="b">
        <v>0</v>
      </c>
      <c r="K222" s="94" t="b">
        <v>0</v>
      </c>
      <c r="L222" s="94" t="b">
        <v>0</v>
      </c>
    </row>
    <row r="223" spans="1:12" ht="15">
      <c r="A223" s="94" t="s">
        <v>865</v>
      </c>
      <c r="B223" s="94" t="s">
        <v>866</v>
      </c>
      <c r="C223" s="94">
        <v>3</v>
      </c>
      <c r="D223" s="131">
        <v>0.006512919308287708</v>
      </c>
      <c r="E223" s="131">
        <v>2.041392685158225</v>
      </c>
      <c r="F223" s="94" t="s">
        <v>776</v>
      </c>
      <c r="G223" s="94" t="b">
        <v>0</v>
      </c>
      <c r="H223" s="94" t="b">
        <v>0</v>
      </c>
      <c r="I223" s="94" t="b">
        <v>0</v>
      </c>
      <c r="J223" s="94" t="b">
        <v>0</v>
      </c>
      <c r="K223" s="94" t="b">
        <v>0</v>
      </c>
      <c r="L223" s="94" t="b">
        <v>0</v>
      </c>
    </row>
    <row r="224" spans="1:12" ht="15">
      <c r="A224" s="94" t="s">
        <v>802</v>
      </c>
      <c r="B224" s="94" t="s">
        <v>803</v>
      </c>
      <c r="C224" s="94">
        <v>3</v>
      </c>
      <c r="D224" s="131">
        <v>0.006512919308287708</v>
      </c>
      <c r="E224" s="131">
        <v>0.9164539485499251</v>
      </c>
      <c r="F224" s="94" t="s">
        <v>776</v>
      </c>
      <c r="G224" s="94" t="b">
        <v>0</v>
      </c>
      <c r="H224" s="94" t="b">
        <v>0</v>
      </c>
      <c r="I224" s="94" t="b">
        <v>0</v>
      </c>
      <c r="J224" s="94" t="b">
        <v>0</v>
      </c>
      <c r="K224" s="94" t="b">
        <v>0</v>
      </c>
      <c r="L224" s="94" t="b">
        <v>0</v>
      </c>
    </row>
    <row r="225" spans="1:12" ht="15">
      <c r="A225" s="94" t="s">
        <v>832</v>
      </c>
      <c r="B225" s="94" t="s">
        <v>816</v>
      </c>
      <c r="C225" s="94">
        <v>3</v>
      </c>
      <c r="D225" s="131">
        <v>0.006512919308287708</v>
      </c>
      <c r="E225" s="131">
        <v>2.041392685158225</v>
      </c>
      <c r="F225" s="94" t="s">
        <v>776</v>
      </c>
      <c r="G225" s="94" t="b">
        <v>1</v>
      </c>
      <c r="H225" s="94" t="b">
        <v>0</v>
      </c>
      <c r="I225" s="94" t="b">
        <v>0</v>
      </c>
      <c r="J225" s="94" t="b">
        <v>0</v>
      </c>
      <c r="K225" s="94" t="b">
        <v>0</v>
      </c>
      <c r="L225" s="94" t="b">
        <v>0</v>
      </c>
    </row>
    <row r="226" spans="1:12" ht="15">
      <c r="A226" s="94" t="s">
        <v>816</v>
      </c>
      <c r="B226" s="94" t="s">
        <v>833</v>
      </c>
      <c r="C226" s="94">
        <v>3</v>
      </c>
      <c r="D226" s="131">
        <v>0.006512919308287708</v>
      </c>
      <c r="E226" s="131">
        <v>1.916453948549925</v>
      </c>
      <c r="F226" s="94" t="s">
        <v>776</v>
      </c>
      <c r="G226" s="94" t="b">
        <v>0</v>
      </c>
      <c r="H226" s="94" t="b">
        <v>0</v>
      </c>
      <c r="I226" s="94" t="b">
        <v>0</v>
      </c>
      <c r="J226" s="94" t="b">
        <v>0</v>
      </c>
      <c r="K226" s="94" t="b">
        <v>0</v>
      </c>
      <c r="L226" s="94" t="b">
        <v>0</v>
      </c>
    </row>
    <row r="227" spans="1:12" ht="15">
      <c r="A227" s="94" t="s">
        <v>833</v>
      </c>
      <c r="B227" s="94" t="s">
        <v>834</v>
      </c>
      <c r="C227" s="94">
        <v>3</v>
      </c>
      <c r="D227" s="131">
        <v>0.006512919308287708</v>
      </c>
      <c r="E227" s="131">
        <v>2.041392685158225</v>
      </c>
      <c r="F227" s="94" t="s">
        <v>776</v>
      </c>
      <c r="G227" s="94" t="b">
        <v>0</v>
      </c>
      <c r="H227" s="94" t="b">
        <v>0</v>
      </c>
      <c r="I227" s="94" t="b">
        <v>0</v>
      </c>
      <c r="J227" s="94" t="b">
        <v>1</v>
      </c>
      <c r="K227" s="94" t="b">
        <v>0</v>
      </c>
      <c r="L227" s="94" t="b">
        <v>0</v>
      </c>
    </row>
    <row r="228" spans="1:12" ht="15">
      <c r="A228" s="94" t="s">
        <v>834</v>
      </c>
      <c r="B228" s="94" t="s">
        <v>835</v>
      </c>
      <c r="C228" s="94">
        <v>3</v>
      </c>
      <c r="D228" s="131">
        <v>0.006512919308287708</v>
      </c>
      <c r="E228" s="131">
        <v>2.041392685158225</v>
      </c>
      <c r="F228" s="94" t="s">
        <v>776</v>
      </c>
      <c r="G228" s="94" t="b">
        <v>1</v>
      </c>
      <c r="H228" s="94" t="b">
        <v>0</v>
      </c>
      <c r="I228" s="94" t="b">
        <v>0</v>
      </c>
      <c r="J228" s="94" t="b">
        <v>0</v>
      </c>
      <c r="K228" s="94" t="b">
        <v>0</v>
      </c>
      <c r="L228" s="94" t="b">
        <v>0</v>
      </c>
    </row>
    <row r="229" spans="1:12" ht="15">
      <c r="A229" s="94" t="s">
        <v>835</v>
      </c>
      <c r="B229" s="94" t="s">
        <v>836</v>
      </c>
      <c r="C229" s="94">
        <v>3</v>
      </c>
      <c r="D229" s="131">
        <v>0.006512919308287708</v>
      </c>
      <c r="E229" s="131">
        <v>2.041392685158225</v>
      </c>
      <c r="F229" s="94" t="s">
        <v>776</v>
      </c>
      <c r="G229" s="94" t="b">
        <v>0</v>
      </c>
      <c r="H229" s="94" t="b">
        <v>0</v>
      </c>
      <c r="I229" s="94" t="b">
        <v>0</v>
      </c>
      <c r="J229" s="94" t="b">
        <v>0</v>
      </c>
      <c r="K229" s="94" t="b">
        <v>0</v>
      </c>
      <c r="L229" s="94" t="b">
        <v>0</v>
      </c>
    </row>
    <row r="230" spans="1:12" ht="15">
      <c r="A230" s="94" t="s">
        <v>836</v>
      </c>
      <c r="B230" s="94" t="s">
        <v>837</v>
      </c>
      <c r="C230" s="94">
        <v>3</v>
      </c>
      <c r="D230" s="131">
        <v>0.006512919308287708</v>
      </c>
      <c r="E230" s="131">
        <v>2.041392685158225</v>
      </c>
      <c r="F230" s="94" t="s">
        <v>776</v>
      </c>
      <c r="G230" s="94" t="b">
        <v>0</v>
      </c>
      <c r="H230" s="94" t="b">
        <v>0</v>
      </c>
      <c r="I230" s="94" t="b">
        <v>0</v>
      </c>
      <c r="J230" s="94" t="b">
        <v>0</v>
      </c>
      <c r="K230" s="94" t="b">
        <v>0</v>
      </c>
      <c r="L230" s="94" t="b">
        <v>0</v>
      </c>
    </row>
    <row r="231" spans="1:12" ht="15">
      <c r="A231" s="94" t="s">
        <v>837</v>
      </c>
      <c r="B231" s="94" t="s">
        <v>807</v>
      </c>
      <c r="C231" s="94">
        <v>3</v>
      </c>
      <c r="D231" s="131">
        <v>0.006512919308287708</v>
      </c>
      <c r="E231" s="131">
        <v>1.8195439355418688</v>
      </c>
      <c r="F231" s="94" t="s">
        <v>776</v>
      </c>
      <c r="G231" s="94" t="b">
        <v>0</v>
      </c>
      <c r="H231" s="94" t="b">
        <v>0</v>
      </c>
      <c r="I231" s="94" t="b">
        <v>0</v>
      </c>
      <c r="J231" s="94" t="b">
        <v>0</v>
      </c>
      <c r="K231" s="94" t="b">
        <v>0</v>
      </c>
      <c r="L231" s="94" t="b">
        <v>0</v>
      </c>
    </row>
    <row r="232" spans="1:12" ht="15">
      <c r="A232" s="94" t="s">
        <v>807</v>
      </c>
      <c r="B232" s="94" t="s">
        <v>810</v>
      </c>
      <c r="C232" s="94">
        <v>3</v>
      </c>
      <c r="D232" s="131">
        <v>0.006512919308287708</v>
      </c>
      <c r="E232" s="131">
        <v>1.5976951859255122</v>
      </c>
      <c r="F232" s="94" t="s">
        <v>776</v>
      </c>
      <c r="G232" s="94" t="b">
        <v>0</v>
      </c>
      <c r="H232" s="94" t="b">
        <v>0</v>
      </c>
      <c r="I232" s="94" t="b">
        <v>0</v>
      </c>
      <c r="J232" s="94" t="b">
        <v>0</v>
      </c>
      <c r="K232" s="94" t="b">
        <v>0</v>
      </c>
      <c r="L232" s="94" t="b">
        <v>0</v>
      </c>
    </row>
    <row r="233" spans="1:12" ht="15">
      <c r="A233" s="94" t="s">
        <v>810</v>
      </c>
      <c r="B233" s="94" t="s">
        <v>814</v>
      </c>
      <c r="C233" s="94">
        <v>3</v>
      </c>
      <c r="D233" s="131">
        <v>0.006512919308287708</v>
      </c>
      <c r="E233" s="131">
        <v>1.5976951859255122</v>
      </c>
      <c r="F233" s="94" t="s">
        <v>776</v>
      </c>
      <c r="G233" s="94" t="b">
        <v>0</v>
      </c>
      <c r="H233" s="94" t="b">
        <v>0</v>
      </c>
      <c r="I233" s="94" t="b">
        <v>0</v>
      </c>
      <c r="J233" s="94" t="b">
        <v>0</v>
      </c>
      <c r="K233" s="94" t="b">
        <v>0</v>
      </c>
      <c r="L233" s="94" t="b">
        <v>0</v>
      </c>
    </row>
    <row r="234" spans="1:12" ht="15">
      <c r="A234" s="94" t="s">
        <v>814</v>
      </c>
      <c r="B234" s="94" t="s">
        <v>838</v>
      </c>
      <c r="C234" s="94">
        <v>3</v>
      </c>
      <c r="D234" s="131">
        <v>0.006512919308287708</v>
      </c>
      <c r="E234" s="131">
        <v>1.8195439355418688</v>
      </c>
      <c r="F234" s="94" t="s">
        <v>776</v>
      </c>
      <c r="G234" s="94" t="b">
        <v>0</v>
      </c>
      <c r="H234" s="94" t="b">
        <v>0</v>
      </c>
      <c r="I234" s="94" t="b">
        <v>0</v>
      </c>
      <c r="J234" s="94" t="b">
        <v>0</v>
      </c>
      <c r="K234" s="94" t="b">
        <v>0</v>
      </c>
      <c r="L234" s="94" t="b">
        <v>0</v>
      </c>
    </row>
    <row r="235" spans="1:12" ht="15">
      <c r="A235" s="94" t="s">
        <v>838</v>
      </c>
      <c r="B235" s="94" t="s">
        <v>839</v>
      </c>
      <c r="C235" s="94">
        <v>3</v>
      </c>
      <c r="D235" s="131">
        <v>0.006512919308287708</v>
      </c>
      <c r="E235" s="131">
        <v>2.041392685158225</v>
      </c>
      <c r="F235" s="94" t="s">
        <v>776</v>
      </c>
      <c r="G235" s="94" t="b">
        <v>0</v>
      </c>
      <c r="H235" s="94" t="b">
        <v>0</v>
      </c>
      <c r="I235" s="94" t="b">
        <v>0</v>
      </c>
      <c r="J235" s="94" t="b">
        <v>0</v>
      </c>
      <c r="K235" s="94" t="b">
        <v>0</v>
      </c>
      <c r="L235" s="94" t="b">
        <v>0</v>
      </c>
    </row>
    <row r="236" spans="1:12" ht="15">
      <c r="A236" s="94" t="s">
        <v>839</v>
      </c>
      <c r="B236" s="94" t="s">
        <v>840</v>
      </c>
      <c r="C236" s="94">
        <v>3</v>
      </c>
      <c r="D236" s="131">
        <v>0.006512919308287708</v>
      </c>
      <c r="E236" s="131">
        <v>2.041392685158225</v>
      </c>
      <c r="F236" s="94" t="s">
        <v>776</v>
      </c>
      <c r="G236" s="94" t="b">
        <v>0</v>
      </c>
      <c r="H236" s="94" t="b">
        <v>0</v>
      </c>
      <c r="I236" s="94" t="b">
        <v>0</v>
      </c>
      <c r="J236" s="94" t="b">
        <v>0</v>
      </c>
      <c r="K236" s="94" t="b">
        <v>0</v>
      </c>
      <c r="L236" s="94" t="b">
        <v>0</v>
      </c>
    </row>
    <row r="237" spans="1:12" ht="15">
      <c r="A237" s="94" t="s">
        <v>840</v>
      </c>
      <c r="B237" s="94" t="s">
        <v>841</v>
      </c>
      <c r="C237" s="94">
        <v>3</v>
      </c>
      <c r="D237" s="131">
        <v>0.006512919308287708</v>
      </c>
      <c r="E237" s="131">
        <v>2.041392685158225</v>
      </c>
      <c r="F237" s="94" t="s">
        <v>776</v>
      </c>
      <c r="G237" s="94" t="b">
        <v>0</v>
      </c>
      <c r="H237" s="94" t="b">
        <v>0</v>
      </c>
      <c r="I237" s="94" t="b">
        <v>0</v>
      </c>
      <c r="J237" s="94" t="b">
        <v>0</v>
      </c>
      <c r="K237" s="94" t="b">
        <v>0</v>
      </c>
      <c r="L237" s="94" t="b">
        <v>0</v>
      </c>
    </row>
    <row r="238" spans="1:12" ht="15">
      <c r="A238" s="94" t="s">
        <v>841</v>
      </c>
      <c r="B238" s="94" t="s">
        <v>842</v>
      </c>
      <c r="C238" s="94">
        <v>3</v>
      </c>
      <c r="D238" s="131">
        <v>0.006512919308287708</v>
      </c>
      <c r="E238" s="131">
        <v>2.041392685158225</v>
      </c>
      <c r="F238" s="94" t="s">
        <v>776</v>
      </c>
      <c r="G238" s="94" t="b">
        <v>0</v>
      </c>
      <c r="H238" s="94" t="b">
        <v>0</v>
      </c>
      <c r="I238" s="94" t="b">
        <v>0</v>
      </c>
      <c r="J238" s="94" t="b">
        <v>0</v>
      </c>
      <c r="K238" s="94" t="b">
        <v>0</v>
      </c>
      <c r="L238" s="94" t="b">
        <v>0</v>
      </c>
    </row>
    <row r="239" spans="1:12" ht="15">
      <c r="A239" s="94" t="s">
        <v>842</v>
      </c>
      <c r="B239" s="94" t="s">
        <v>843</v>
      </c>
      <c r="C239" s="94">
        <v>3</v>
      </c>
      <c r="D239" s="131">
        <v>0.006512919308287708</v>
      </c>
      <c r="E239" s="131">
        <v>2.041392685158225</v>
      </c>
      <c r="F239" s="94" t="s">
        <v>776</v>
      </c>
      <c r="G239" s="94" t="b">
        <v>0</v>
      </c>
      <c r="H239" s="94" t="b">
        <v>0</v>
      </c>
      <c r="I239" s="94" t="b">
        <v>0</v>
      </c>
      <c r="J239" s="94" t="b">
        <v>0</v>
      </c>
      <c r="K239" s="94" t="b">
        <v>0</v>
      </c>
      <c r="L239" s="94" t="b">
        <v>0</v>
      </c>
    </row>
    <row r="240" spans="1:12" ht="15">
      <c r="A240" s="94" t="s">
        <v>843</v>
      </c>
      <c r="B240" s="94" t="s">
        <v>817</v>
      </c>
      <c r="C240" s="94">
        <v>3</v>
      </c>
      <c r="D240" s="131">
        <v>0.006512919308287708</v>
      </c>
      <c r="E240" s="131">
        <v>1.916453948549925</v>
      </c>
      <c r="F240" s="94" t="s">
        <v>776</v>
      </c>
      <c r="G240" s="94" t="b">
        <v>0</v>
      </c>
      <c r="H240" s="94" t="b">
        <v>0</v>
      </c>
      <c r="I240" s="94" t="b">
        <v>0</v>
      </c>
      <c r="J240" s="94" t="b">
        <v>0</v>
      </c>
      <c r="K240" s="94" t="b">
        <v>0</v>
      </c>
      <c r="L240" s="94" t="b">
        <v>0</v>
      </c>
    </row>
    <row r="241" spans="1:12" ht="15">
      <c r="A241" s="94" t="s">
        <v>818</v>
      </c>
      <c r="B241" s="94" t="s">
        <v>844</v>
      </c>
      <c r="C241" s="94">
        <v>3</v>
      </c>
      <c r="D241" s="131">
        <v>0.006512919308287708</v>
      </c>
      <c r="E241" s="131">
        <v>1.916453948549925</v>
      </c>
      <c r="F241" s="94" t="s">
        <v>776</v>
      </c>
      <c r="G241" s="94" t="b">
        <v>1</v>
      </c>
      <c r="H241" s="94" t="b">
        <v>0</v>
      </c>
      <c r="I241" s="94" t="b">
        <v>0</v>
      </c>
      <c r="J241" s="94" t="b">
        <v>0</v>
      </c>
      <c r="K241" s="94" t="b">
        <v>0</v>
      </c>
      <c r="L241" s="94" t="b">
        <v>0</v>
      </c>
    </row>
    <row r="242" spans="1:12" ht="15">
      <c r="A242" s="94" t="s">
        <v>844</v>
      </c>
      <c r="B242" s="94" t="s">
        <v>845</v>
      </c>
      <c r="C242" s="94">
        <v>3</v>
      </c>
      <c r="D242" s="131">
        <v>0.006512919308287708</v>
      </c>
      <c r="E242" s="131">
        <v>2.041392685158225</v>
      </c>
      <c r="F242" s="94" t="s">
        <v>776</v>
      </c>
      <c r="G242" s="94" t="b">
        <v>0</v>
      </c>
      <c r="H242" s="94" t="b">
        <v>0</v>
      </c>
      <c r="I242" s="94" t="b">
        <v>0</v>
      </c>
      <c r="J242" s="94" t="b">
        <v>0</v>
      </c>
      <c r="K242" s="94" t="b">
        <v>0</v>
      </c>
      <c r="L242" s="94" t="b">
        <v>0</v>
      </c>
    </row>
    <row r="243" spans="1:12" ht="15">
      <c r="A243" s="94" t="s">
        <v>845</v>
      </c>
      <c r="B243" s="94" t="s">
        <v>283</v>
      </c>
      <c r="C243" s="94">
        <v>3</v>
      </c>
      <c r="D243" s="131">
        <v>0.006512919308287708</v>
      </c>
      <c r="E243" s="131">
        <v>1.3723859041996493</v>
      </c>
      <c r="F243" s="94" t="s">
        <v>776</v>
      </c>
      <c r="G243" s="94" t="b">
        <v>0</v>
      </c>
      <c r="H243" s="94" t="b">
        <v>0</v>
      </c>
      <c r="I243" s="94" t="b">
        <v>0</v>
      </c>
      <c r="J243" s="94" t="b">
        <v>0</v>
      </c>
      <c r="K243" s="94" t="b">
        <v>0</v>
      </c>
      <c r="L243" s="94" t="b">
        <v>0</v>
      </c>
    </row>
    <row r="244" spans="1:12" ht="15">
      <c r="A244" s="94" t="s">
        <v>809</v>
      </c>
      <c r="B244" s="94" t="s">
        <v>803</v>
      </c>
      <c r="C244" s="94">
        <v>3</v>
      </c>
      <c r="D244" s="131">
        <v>0.006512919308287708</v>
      </c>
      <c r="E244" s="131">
        <v>1.2174839442139063</v>
      </c>
      <c r="F244" s="94" t="s">
        <v>776</v>
      </c>
      <c r="G244" s="94" t="b">
        <v>0</v>
      </c>
      <c r="H244" s="94" t="b">
        <v>0</v>
      </c>
      <c r="I244" s="94" t="b">
        <v>0</v>
      </c>
      <c r="J244" s="94" t="b">
        <v>0</v>
      </c>
      <c r="K244" s="94" t="b">
        <v>0</v>
      </c>
      <c r="L244" s="94" t="b">
        <v>0</v>
      </c>
    </row>
    <row r="245" spans="1:12" ht="15">
      <c r="A245" s="94" t="s">
        <v>808</v>
      </c>
      <c r="B245" s="94" t="s">
        <v>864</v>
      </c>
      <c r="C245" s="94">
        <v>2</v>
      </c>
      <c r="D245" s="131">
        <v>0.005356881416220707</v>
      </c>
      <c r="E245" s="131">
        <v>1.5642714304385628</v>
      </c>
      <c r="F245" s="94" t="s">
        <v>776</v>
      </c>
      <c r="G245" s="94" t="b">
        <v>0</v>
      </c>
      <c r="H245" s="94" t="b">
        <v>0</v>
      </c>
      <c r="I245" s="94" t="b">
        <v>0</v>
      </c>
      <c r="J245" s="94" t="b">
        <v>0</v>
      </c>
      <c r="K245" s="94" t="b">
        <v>0</v>
      </c>
      <c r="L245" s="94" t="b">
        <v>0</v>
      </c>
    </row>
    <row r="246" spans="1:12" ht="15">
      <c r="A246" s="94" t="s">
        <v>283</v>
      </c>
      <c r="B246" s="94" t="s">
        <v>907</v>
      </c>
      <c r="C246" s="94">
        <v>2</v>
      </c>
      <c r="D246" s="131">
        <v>0.005356881416220707</v>
      </c>
      <c r="E246" s="131">
        <v>1.3723859041996496</v>
      </c>
      <c r="F246" s="94" t="s">
        <v>776</v>
      </c>
      <c r="G246" s="94" t="b">
        <v>0</v>
      </c>
      <c r="H246" s="94" t="b">
        <v>0</v>
      </c>
      <c r="I246" s="94" t="b">
        <v>0</v>
      </c>
      <c r="J246" s="94" t="b">
        <v>0</v>
      </c>
      <c r="K246" s="94" t="b">
        <v>0</v>
      </c>
      <c r="L246" s="94" t="b">
        <v>0</v>
      </c>
    </row>
    <row r="247" spans="1:12" ht="15">
      <c r="A247" s="94" t="s">
        <v>907</v>
      </c>
      <c r="B247" s="94" t="s">
        <v>814</v>
      </c>
      <c r="C247" s="94">
        <v>2</v>
      </c>
      <c r="D247" s="131">
        <v>0.005356881416220707</v>
      </c>
      <c r="E247" s="131">
        <v>1.8195439355418688</v>
      </c>
      <c r="F247" s="94" t="s">
        <v>776</v>
      </c>
      <c r="G247" s="94" t="b">
        <v>0</v>
      </c>
      <c r="H247" s="94" t="b">
        <v>0</v>
      </c>
      <c r="I247" s="94" t="b">
        <v>0</v>
      </c>
      <c r="J247" s="94" t="b">
        <v>0</v>
      </c>
      <c r="K247" s="94" t="b">
        <v>0</v>
      </c>
      <c r="L247" s="94" t="b">
        <v>0</v>
      </c>
    </row>
    <row r="248" spans="1:12" ht="15">
      <c r="A248" s="94" t="s">
        <v>814</v>
      </c>
      <c r="B248" s="94" t="s">
        <v>908</v>
      </c>
      <c r="C248" s="94">
        <v>2</v>
      </c>
      <c r="D248" s="131">
        <v>0.005356881416220707</v>
      </c>
      <c r="E248" s="131">
        <v>1.8195439355418688</v>
      </c>
      <c r="F248" s="94" t="s">
        <v>776</v>
      </c>
      <c r="G248" s="94" t="b">
        <v>0</v>
      </c>
      <c r="H248" s="94" t="b">
        <v>0</v>
      </c>
      <c r="I248" s="94" t="b">
        <v>0</v>
      </c>
      <c r="J248" s="94" t="b">
        <v>0</v>
      </c>
      <c r="K248" s="94" t="b">
        <v>0</v>
      </c>
      <c r="L248" s="94" t="b">
        <v>0</v>
      </c>
    </row>
    <row r="249" spans="1:12" ht="15">
      <c r="A249" s="94" t="s">
        <v>869</v>
      </c>
      <c r="B249" s="94" t="s">
        <v>870</v>
      </c>
      <c r="C249" s="94">
        <v>2</v>
      </c>
      <c r="D249" s="131">
        <v>0.005356881416220707</v>
      </c>
      <c r="E249" s="131">
        <v>2.2174839442139063</v>
      </c>
      <c r="F249" s="94" t="s">
        <v>776</v>
      </c>
      <c r="G249" s="94" t="b">
        <v>0</v>
      </c>
      <c r="H249" s="94" t="b">
        <v>0</v>
      </c>
      <c r="I249" s="94" t="b">
        <v>0</v>
      </c>
      <c r="J249" s="94" t="b">
        <v>0</v>
      </c>
      <c r="K249" s="94" t="b">
        <v>0</v>
      </c>
      <c r="L249" s="94" t="b">
        <v>0</v>
      </c>
    </row>
    <row r="250" spans="1:12" ht="15">
      <c r="A250" s="94" t="s">
        <v>870</v>
      </c>
      <c r="B250" s="94" t="s">
        <v>871</v>
      </c>
      <c r="C250" s="94">
        <v>2</v>
      </c>
      <c r="D250" s="131">
        <v>0.005356881416220707</v>
      </c>
      <c r="E250" s="131">
        <v>2.2174839442139063</v>
      </c>
      <c r="F250" s="94" t="s">
        <v>776</v>
      </c>
      <c r="G250" s="94" t="b">
        <v>0</v>
      </c>
      <c r="H250" s="94" t="b">
        <v>0</v>
      </c>
      <c r="I250" s="94" t="b">
        <v>0</v>
      </c>
      <c r="J250" s="94" t="b">
        <v>1</v>
      </c>
      <c r="K250" s="94" t="b">
        <v>0</v>
      </c>
      <c r="L250" s="94" t="b">
        <v>0</v>
      </c>
    </row>
    <row r="251" spans="1:12" ht="15">
      <c r="A251" s="94" t="s">
        <v>871</v>
      </c>
      <c r="B251" s="94" t="s">
        <v>846</v>
      </c>
      <c r="C251" s="94">
        <v>2</v>
      </c>
      <c r="D251" s="131">
        <v>0.005356881416220707</v>
      </c>
      <c r="E251" s="131">
        <v>2.041392685158225</v>
      </c>
      <c r="F251" s="94" t="s">
        <v>776</v>
      </c>
      <c r="G251" s="94" t="b">
        <v>1</v>
      </c>
      <c r="H251" s="94" t="b">
        <v>0</v>
      </c>
      <c r="I251" s="94" t="b">
        <v>0</v>
      </c>
      <c r="J251" s="94" t="b">
        <v>0</v>
      </c>
      <c r="K251" s="94" t="b">
        <v>0</v>
      </c>
      <c r="L251" s="94" t="b">
        <v>0</v>
      </c>
    </row>
    <row r="252" spans="1:12" ht="15">
      <c r="A252" s="94" t="s">
        <v>846</v>
      </c>
      <c r="B252" s="94" t="s">
        <v>872</v>
      </c>
      <c r="C252" s="94">
        <v>2</v>
      </c>
      <c r="D252" s="131">
        <v>0.005356881416220707</v>
      </c>
      <c r="E252" s="131">
        <v>2.041392685158225</v>
      </c>
      <c r="F252" s="94" t="s">
        <v>776</v>
      </c>
      <c r="G252" s="94" t="b">
        <v>0</v>
      </c>
      <c r="H252" s="94" t="b">
        <v>0</v>
      </c>
      <c r="I252" s="94" t="b">
        <v>0</v>
      </c>
      <c r="J252" s="94" t="b">
        <v>0</v>
      </c>
      <c r="K252" s="94" t="b">
        <v>0</v>
      </c>
      <c r="L252" s="94" t="b">
        <v>0</v>
      </c>
    </row>
    <row r="253" spans="1:12" ht="15">
      <c r="A253" s="94" t="s">
        <v>872</v>
      </c>
      <c r="B253" s="94" t="s">
        <v>873</v>
      </c>
      <c r="C253" s="94">
        <v>2</v>
      </c>
      <c r="D253" s="131">
        <v>0.005356881416220707</v>
      </c>
      <c r="E253" s="131">
        <v>2.2174839442139063</v>
      </c>
      <c r="F253" s="94" t="s">
        <v>776</v>
      </c>
      <c r="G253" s="94" t="b">
        <v>0</v>
      </c>
      <c r="H253" s="94" t="b">
        <v>0</v>
      </c>
      <c r="I253" s="94" t="b">
        <v>0</v>
      </c>
      <c r="J253" s="94" t="b">
        <v>0</v>
      </c>
      <c r="K253" s="94" t="b">
        <v>0</v>
      </c>
      <c r="L253" s="94" t="b">
        <v>0</v>
      </c>
    </row>
    <row r="254" spans="1:12" ht="15">
      <c r="A254" s="94" t="s">
        <v>873</v>
      </c>
      <c r="B254" s="94" t="s">
        <v>819</v>
      </c>
      <c r="C254" s="94">
        <v>2</v>
      </c>
      <c r="D254" s="131">
        <v>0.005356881416220707</v>
      </c>
      <c r="E254" s="131">
        <v>1.916453948549925</v>
      </c>
      <c r="F254" s="94" t="s">
        <v>776</v>
      </c>
      <c r="G254" s="94" t="b">
        <v>0</v>
      </c>
      <c r="H254" s="94" t="b">
        <v>0</v>
      </c>
      <c r="I254" s="94" t="b">
        <v>0</v>
      </c>
      <c r="J254" s="94" t="b">
        <v>0</v>
      </c>
      <c r="K254" s="94" t="b">
        <v>0</v>
      </c>
      <c r="L254" s="94" t="b">
        <v>0</v>
      </c>
    </row>
    <row r="255" spans="1:12" ht="15">
      <c r="A255" s="94" t="s">
        <v>819</v>
      </c>
      <c r="B255" s="94" t="s">
        <v>805</v>
      </c>
      <c r="C255" s="94">
        <v>2</v>
      </c>
      <c r="D255" s="131">
        <v>0.005356881416220707</v>
      </c>
      <c r="E255" s="131">
        <v>1.3723859041996496</v>
      </c>
      <c r="F255" s="94" t="s">
        <v>776</v>
      </c>
      <c r="G255" s="94" t="b">
        <v>0</v>
      </c>
      <c r="H255" s="94" t="b">
        <v>0</v>
      </c>
      <c r="I255" s="94" t="b">
        <v>0</v>
      </c>
      <c r="J255" s="94" t="b">
        <v>0</v>
      </c>
      <c r="K255" s="94" t="b">
        <v>0</v>
      </c>
      <c r="L255" s="94" t="b">
        <v>0</v>
      </c>
    </row>
    <row r="256" spans="1:12" ht="15">
      <c r="A256" s="94" t="s">
        <v>805</v>
      </c>
      <c r="B256" s="94" t="s">
        <v>874</v>
      </c>
      <c r="C256" s="94">
        <v>2</v>
      </c>
      <c r="D256" s="131">
        <v>0.005356881416220707</v>
      </c>
      <c r="E256" s="131">
        <v>1.8195439355418688</v>
      </c>
      <c r="F256" s="94" t="s">
        <v>776</v>
      </c>
      <c r="G256" s="94" t="b">
        <v>0</v>
      </c>
      <c r="H256" s="94" t="b">
        <v>0</v>
      </c>
      <c r="I256" s="94" t="b">
        <v>0</v>
      </c>
      <c r="J256" s="94" t="b">
        <v>0</v>
      </c>
      <c r="K256" s="94" t="b">
        <v>0</v>
      </c>
      <c r="L256" s="94" t="b">
        <v>0</v>
      </c>
    </row>
    <row r="257" spans="1:12" ht="15">
      <c r="A257" s="94" t="s">
        <v>874</v>
      </c>
      <c r="B257" s="94" t="s">
        <v>802</v>
      </c>
      <c r="C257" s="94">
        <v>2</v>
      </c>
      <c r="D257" s="131">
        <v>0.005356881416220707</v>
      </c>
      <c r="E257" s="131">
        <v>1.3143939572219627</v>
      </c>
      <c r="F257" s="94" t="s">
        <v>776</v>
      </c>
      <c r="G257" s="94" t="b">
        <v>0</v>
      </c>
      <c r="H257" s="94" t="b">
        <v>0</v>
      </c>
      <c r="I257" s="94" t="b">
        <v>0</v>
      </c>
      <c r="J257" s="94" t="b">
        <v>0</v>
      </c>
      <c r="K257" s="94" t="b">
        <v>0</v>
      </c>
      <c r="L257" s="94" t="b">
        <v>0</v>
      </c>
    </row>
    <row r="258" spans="1:12" ht="15">
      <c r="A258" s="94" t="s">
        <v>821</v>
      </c>
      <c r="B258" s="94" t="s">
        <v>822</v>
      </c>
      <c r="C258" s="94">
        <v>2</v>
      </c>
      <c r="D258" s="131">
        <v>0.005356881416220707</v>
      </c>
      <c r="E258" s="131">
        <v>2.2174839442139063</v>
      </c>
      <c r="F258" s="94" t="s">
        <v>776</v>
      </c>
      <c r="G258" s="94" t="b">
        <v>0</v>
      </c>
      <c r="H258" s="94" t="b">
        <v>0</v>
      </c>
      <c r="I258" s="94" t="b">
        <v>0</v>
      </c>
      <c r="J258" s="94" t="b">
        <v>0</v>
      </c>
      <c r="K258" s="94" t="b">
        <v>0</v>
      </c>
      <c r="L258" s="94" t="b">
        <v>0</v>
      </c>
    </row>
    <row r="259" spans="1:12" ht="15">
      <c r="A259" s="94" t="s">
        <v>825</v>
      </c>
      <c r="B259" s="94" t="s">
        <v>270</v>
      </c>
      <c r="C259" s="94">
        <v>2</v>
      </c>
      <c r="D259" s="131">
        <v>0.005356881416220707</v>
      </c>
      <c r="E259" s="131">
        <v>1.8195439355418688</v>
      </c>
      <c r="F259" s="94" t="s">
        <v>776</v>
      </c>
      <c r="G259" s="94" t="b">
        <v>0</v>
      </c>
      <c r="H259" s="94" t="b">
        <v>0</v>
      </c>
      <c r="I259" s="94" t="b">
        <v>0</v>
      </c>
      <c r="J259" s="94" t="b">
        <v>0</v>
      </c>
      <c r="K259" s="94" t="b">
        <v>0</v>
      </c>
      <c r="L259" s="94" t="b">
        <v>0</v>
      </c>
    </row>
    <row r="260" spans="1:12" ht="15">
      <c r="A260" s="94" t="s">
        <v>892</v>
      </c>
      <c r="B260" s="94" t="s">
        <v>893</v>
      </c>
      <c r="C260" s="94">
        <v>2</v>
      </c>
      <c r="D260" s="131">
        <v>0.005356881416220707</v>
      </c>
      <c r="E260" s="131">
        <v>2.2174839442139063</v>
      </c>
      <c r="F260" s="94" t="s">
        <v>776</v>
      </c>
      <c r="G260" s="94" t="b">
        <v>0</v>
      </c>
      <c r="H260" s="94" t="b">
        <v>0</v>
      </c>
      <c r="I260" s="94" t="b">
        <v>0</v>
      </c>
      <c r="J260" s="94" t="b">
        <v>0</v>
      </c>
      <c r="K260" s="94" t="b">
        <v>0</v>
      </c>
      <c r="L260" s="94" t="b">
        <v>0</v>
      </c>
    </row>
    <row r="261" spans="1:12" ht="15">
      <c r="A261" s="94" t="s">
        <v>893</v>
      </c>
      <c r="B261" s="94" t="s">
        <v>894</v>
      </c>
      <c r="C261" s="94">
        <v>2</v>
      </c>
      <c r="D261" s="131">
        <v>0.005356881416220707</v>
      </c>
      <c r="E261" s="131">
        <v>2.2174839442139063</v>
      </c>
      <c r="F261" s="94" t="s">
        <v>776</v>
      </c>
      <c r="G261" s="94" t="b">
        <v>0</v>
      </c>
      <c r="H261" s="94" t="b">
        <v>0</v>
      </c>
      <c r="I261" s="94" t="b">
        <v>0</v>
      </c>
      <c r="J261" s="94" t="b">
        <v>0</v>
      </c>
      <c r="K261" s="94" t="b">
        <v>0</v>
      </c>
      <c r="L261" s="94" t="b">
        <v>0</v>
      </c>
    </row>
    <row r="262" spans="1:12" ht="15">
      <c r="A262" s="94" t="s">
        <v>894</v>
      </c>
      <c r="B262" s="94" t="s">
        <v>259</v>
      </c>
      <c r="C262" s="94">
        <v>2</v>
      </c>
      <c r="D262" s="131">
        <v>0.005356881416220707</v>
      </c>
      <c r="E262" s="131">
        <v>2.041392685158225</v>
      </c>
      <c r="F262" s="94" t="s">
        <v>776</v>
      </c>
      <c r="G262" s="94" t="b">
        <v>0</v>
      </c>
      <c r="H262" s="94" t="b">
        <v>0</v>
      </c>
      <c r="I262" s="94" t="b">
        <v>0</v>
      </c>
      <c r="J262" s="94" t="b">
        <v>0</v>
      </c>
      <c r="K262" s="94" t="b">
        <v>0</v>
      </c>
      <c r="L262" s="94" t="b">
        <v>0</v>
      </c>
    </row>
    <row r="263" spans="1:12" ht="15">
      <c r="A263" s="94" t="s">
        <v>259</v>
      </c>
      <c r="B263" s="94" t="s">
        <v>895</v>
      </c>
      <c r="C263" s="94">
        <v>2</v>
      </c>
      <c r="D263" s="131">
        <v>0.005356881416220707</v>
      </c>
      <c r="E263" s="131">
        <v>2.041392685158225</v>
      </c>
      <c r="F263" s="94" t="s">
        <v>776</v>
      </c>
      <c r="G263" s="94" t="b">
        <v>0</v>
      </c>
      <c r="H263" s="94" t="b">
        <v>0</v>
      </c>
      <c r="I263" s="94" t="b">
        <v>0</v>
      </c>
      <c r="J263" s="94" t="b">
        <v>0</v>
      </c>
      <c r="K263" s="94" t="b">
        <v>0</v>
      </c>
      <c r="L263" s="94" t="b">
        <v>0</v>
      </c>
    </row>
    <row r="264" spans="1:12" ht="15">
      <c r="A264" s="94" t="s">
        <v>895</v>
      </c>
      <c r="B264" s="94" t="s">
        <v>896</v>
      </c>
      <c r="C264" s="94">
        <v>2</v>
      </c>
      <c r="D264" s="131">
        <v>0.005356881416220707</v>
      </c>
      <c r="E264" s="131">
        <v>2.2174839442139063</v>
      </c>
      <c r="F264" s="94" t="s">
        <v>776</v>
      </c>
      <c r="G264" s="94" t="b">
        <v>0</v>
      </c>
      <c r="H264" s="94" t="b">
        <v>0</v>
      </c>
      <c r="I264" s="94" t="b">
        <v>0</v>
      </c>
      <c r="J264" s="94" t="b">
        <v>0</v>
      </c>
      <c r="K264" s="94" t="b">
        <v>0</v>
      </c>
      <c r="L264" s="94" t="b">
        <v>0</v>
      </c>
    </row>
    <row r="265" spans="1:12" ht="15">
      <c r="A265" s="94" t="s">
        <v>896</v>
      </c>
      <c r="B265" s="94" t="s">
        <v>897</v>
      </c>
      <c r="C265" s="94">
        <v>2</v>
      </c>
      <c r="D265" s="131">
        <v>0.005356881416220707</v>
      </c>
      <c r="E265" s="131">
        <v>2.2174839442139063</v>
      </c>
      <c r="F265" s="94" t="s">
        <v>776</v>
      </c>
      <c r="G265" s="94" t="b">
        <v>0</v>
      </c>
      <c r="H265" s="94" t="b">
        <v>0</v>
      </c>
      <c r="I265" s="94" t="b">
        <v>0</v>
      </c>
      <c r="J265" s="94" t="b">
        <v>0</v>
      </c>
      <c r="K265" s="94" t="b">
        <v>0</v>
      </c>
      <c r="L265" s="94" t="b">
        <v>0</v>
      </c>
    </row>
    <row r="266" spans="1:12" ht="15">
      <c r="A266" s="94" t="s">
        <v>897</v>
      </c>
      <c r="B266" s="94" t="s">
        <v>806</v>
      </c>
      <c r="C266" s="94">
        <v>2</v>
      </c>
      <c r="D266" s="131">
        <v>0.005356881416220707</v>
      </c>
      <c r="E266" s="131">
        <v>1.7403626894942439</v>
      </c>
      <c r="F266" s="94" t="s">
        <v>776</v>
      </c>
      <c r="G266" s="94" t="b">
        <v>0</v>
      </c>
      <c r="H266" s="94" t="b">
        <v>0</v>
      </c>
      <c r="I266" s="94" t="b">
        <v>0</v>
      </c>
      <c r="J266" s="94" t="b">
        <v>0</v>
      </c>
      <c r="K266" s="94" t="b">
        <v>1</v>
      </c>
      <c r="L266" s="94" t="b">
        <v>0</v>
      </c>
    </row>
    <row r="267" spans="1:12" ht="15">
      <c r="A267" s="94" t="s">
        <v>806</v>
      </c>
      <c r="B267" s="94" t="s">
        <v>802</v>
      </c>
      <c r="C267" s="94">
        <v>2</v>
      </c>
      <c r="D267" s="131">
        <v>0.005356881416220707</v>
      </c>
      <c r="E267" s="131">
        <v>0.8372727025023003</v>
      </c>
      <c r="F267" s="94" t="s">
        <v>776</v>
      </c>
      <c r="G267" s="94" t="b">
        <v>0</v>
      </c>
      <c r="H267" s="94" t="b">
        <v>1</v>
      </c>
      <c r="I267" s="94" t="b">
        <v>0</v>
      </c>
      <c r="J267" s="94" t="b">
        <v>0</v>
      </c>
      <c r="K267" s="94" t="b">
        <v>0</v>
      </c>
      <c r="L267" s="94" t="b">
        <v>0</v>
      </c>
    </row>
    <row r="268" spans="1:12" ht="15">
      <c r="A268" s="94" t="s">
        <v>802</v>
      </c>
      <c r="B268" s="94" t="s">
        <v>898</v>
      </c>
      <c r="C268" s="94">
        <v>2</v>
      </c>
      <c r="D268" s="131">
        <v>0.005356881416220707</v>
      </c>
      <c r="E268" s="131">
        <v>1.4393326938302626</v>
      </c>
      <c r="F268" s="94" t="s">
        <v>776</v>
      </c>
      <c r="G268" s="94" t="b">
        <v>0</v>
      </c>
      <c r="H268" s="94" t="b">
        <v>0</v>
      </c>
      <c r="I268" s="94" t="b">
        <v>0</v>
      </c>
      <c r="J268" s="94" t="b">
        <v>0</v>
      </c>
      <c r="K268" s="94" t="b">
        <v>0</v>
      </c>
      <c r="L268" s="94" t="b">
        <v>0</v>
      </c>
    </row>
    <row r="269" spans="1:12" ht="15">
      <c r="A269" s="94" t="s">
        <v>898</v>
      </c>
      <c r="B269" s="94" t="s">
        <v>819</v>
      </c>
      <c r="C269" s="94">
        <v>2</v>
      </c>
      <c r="D269" s="131">
        <v>0.005356881416220707</v>
      </c>
      <c r="E269" s="131">
        <v>1.916453948549925</v>
      </c>
      <c r="F269" s="94" t="s">
        <v>776</v>
      </c>
      <c r="G269" s="94" t="b">
        <v>0</v>
      </c>
      <c r="H269" s="94" t="b">
        <v>0</v>
      </c>
      <c r="I269" s="94" t="b">
        <v>0</v>
      </c>
      <c r="J269" s="94" t="b">
        <v>0</v>
      </c>
      <c r="K269" s="94" t="b">
        <v>0</v>
      </c>
      <c r="L269" s="94" t="b">
        <v>0</v>
      </c>
    </row>
    <row r="270" spans="1:12" ht="15">
      <c r="A270" s="94" t="s">
        <v>819</v>
      </c>
      <c r="B270" s="94" t="s">
        <v>899</v>
      </c>
      <c r="C270" s="94">
        <v>2</v>
      </c>
      <c r="D270" s="131">
        <v>0.005356881416220707</v>
      </c>
      <c r="E270" s="131">
        <v>1.916453948549925</v>
      </c>
      <c r="F270" s="94" t="s">
        <v>776</v>
      </c>
      <c r="G270" s="94" t="b">
        <v>0</v>
      </c>
      <c r="H270" s="94" t="b">
        <v>0</v>
      </c>
      <c r="I270" s="94" t="b">
        <v>0</v>
      </c>
      <c r="J270" s="94" t="b">
        <v>0</v>
      </c>
      <c r="K270" s="94" t="b">
        <v>0</v>
      </c>
      <c r="L270" s="94" t="b">
        <v>0</v>
      </c>
    </row>
    <row r="271" spans="1:12" ht="15">
      <c r="A271" s="94" t="s">
        <v>899</v>
      </c>
      <c r="B271" s="94" t="s">
        <v>900</v>
      </c>
      <c r="C271" s="94">
        <v>2</v>
      </c>
      <c r="D271" s="131">
        <v>0.005356881416220707</v>
      </c>
      <c r="E271" s="131">
        <v>2.2174839442139063</v>
      </c>
      <c r="F271" s="94" t="s">
        <v>776</v>
      </c>
      <c r="G271" s="94" t="b">
        <v>0</v>
      </c>
      <c r="H271" s="94" t="b">
        <v>0</v>
      </c>
      <c r="I271" s="94" t="b">
        <v>0</v>
      </c>
      <c r="J271" s="94" t="b">
        <v>0</v>
      </c>
      <c r="K271" s="94" t="b">
        <v>0</v>
      </c>
      <c r="L271" s="94" t="b">
        <v>0</v>
      </c>
    </row>
    <row r="272" spans="1:12" ht="15">
      <c r="A272" s="94" t="s">
        <v>900</v>
      </c>
      <c r="B272" s="94" t="s">
        <v>806</v>
      </c>
      <c r="C272" s="94">
        <v>2</v>
      </c>
      <c r="D272" s="131">
        <v>0.005356881416220707</v>
      </c>
      <c r="E272" s="131">
        <v>1.7403626894942439</v>
      </c>
      <c r="F272" s="94" t="s">
        <v>776</v>
      </c>
      <c r="G272" s="94" t="b">
        <v>0</v>
      </c>
      <c r="H272" s="94" t="b">
        <v>0</v>
      </c>
      <c r="I272" s="94" t="b">
        <v>0</v>
      </c>
      <c r="J272" s="94" t="b">
        <v>0</v>
      </c>
      <c r="K272" s="94" t="b">
        <v>1</v>
      </c>
      <c r="L272" s="94" t="b">
        <v>0</v>
      </c>
    </row>
    <row r="273" spans="1:12" ht="15">
      <c r="A273" s="94" t="s">
        <v>806</v>
      </c>
      <c r="B273" s="94" t="s">
        <v>901</v>
      </c>
      <c r="C273" s="94">
        <v>2</v>
      </c>
      <c r="D273" s="131">
        <v>0.005356881416220707</v>
      </c>
      <c r="E273" s="131">
        <v>1.7403626894942439</v>
      </c>
      <c r="F273" s="94" t="s">
        <v>776</v>
      </c>
      <c r="G273" s="94" t="b">
        <v>0</v>
      </c>
      <c r="H273" s="94" t="b">
        <v>1</v>
      </c>
      <c r="I273" s="94" t="b">
        <v>0</v>
      </c>
      <c r="J273" s="94" t="b">
        <v>0</v>
      </c>
      <c r="K273" s="94" t="b">
        <v>0</v>
      </c>
      <c r="L273" s="94" t="b">
        <v>0</v>
      </c>
    </row>
    <row r="274" spans="1:12" ht="15">
      <c r="A274" s="94" t="s">
        <v>901</v>
      </c>
      <c r="B274" s="94" t="s">
        <v>902</v>
      </c>
      <c r="C274" s="94">
        <v>2</v>
      </c>
      <c r="D274" s="131">
        <v>0.005356881416220707</v>
      </c>
      <c r="E274" s="131">
        <v>2.2174839442139063</v>
      </c>
      <c r="F274" s="94" t="s">
        <v>776</v>
      </c>
      <c r="G274" s="94" t="b">
        <v>0</v>
      </c>
      <c r="H274" s="94" t="b">
        <v>0</v>
      </c>
      <c r="I274" s="94" t="b">
        <v>0</v>
      </c>
      <c r="J274" s="94" t="b">
        <v>0</v>
      </c>
      <c r="K274" s="94" t="b">
        <v>0</v>
      </c>
      <c r="L274" s="94" t="b">
        <v>0</v>
      </c>
    </row>
    <row r="275" spans="1:12" ht="15">
      <c r="A275" s="94" t="s">
        <v>902</v>
      </c>
      <c r="B275" s="94" t="s">
        <v>903</v>
      </c>
      <c r="C275" s="94">
        <v>2</v>
      </c>
      <c r="D275" s="131">
        <v>0.005356881416220707</v>
      </c>
      <c r="E275" s="131">
        <v>2.2174839442139063</v>
      </c>
      <c r="F275" s="94" t="s">
        <v>776</v>
      </c>
      <c r="G275" s="94" t="b">
        <v>0</v>
      </c>
      <c r="H275" s="94" t="b">
        <v>0</v>
      </c>
      <c r="I275" s="94" t="b">
        <v>0</v>
      </c>
      <c r="J275" s="94" t="b">
        <v>0</v>
      </c>
      <c r="K275" s="94" t="b">
        <v>0</v>
      </c>
      <c r="L275" s="94" t="b">
        <v>0</v>
      </c>
    </row>
    <row r="276" spans="1:12" ht="15">
      <c r="A276" s="94" t="s">
        <v>903</v>
      </c>
      <c r="B276" s="94" t="s">
        <v>806</v>
      </c>
      <c r="C276" s="94">
        <v>2</v>
      </c>
      <c r="D276" s="131">
        <v>0.005356881416220707</v>
      </c>
      <c r="E276" s="131">
        <v>1.7403626894942439</v>
      </c>
      <c r="F276" s="94" t="s">
        <v>776</v>
      </c>
      <c r="G276" s="94" t="b">
        <v>0</v>
      </c>
      <c r="H276" s="94" t="b">
        <v>0</v>
      </c>
      <c r="I276" s="94" t="b">
        <v>0</v>
      </c>
      <c r="J276" s="94" t="b">
        <v>0</v>
      </c>
      <c r="K276" s="94" t="b">
        <v>1</v>
      </c>
      <c r="L276" s="94" t="b">
        <v>0</v>
      </c>
    </row>
    <row r="277" spans="1:12" ht="15">
      <c r="A277" s="94" t="s">
        <v>806</v>
      </c>
      <c r="B277" s="94" t="s">
        <v>904</v>
      </c>
      <c r="C277" s="94">
        <v>2</v>
      </c>
      <c r="D277" s="131">
        <v>0.005356881416220707</v>
      </c>
      <c r="E277" s="131">
        <v>1.7403626894942439</v>
      </c>
      <c r="F277" s="94" t="s">
        <v>776</v>
      </c>
      <c r="G277" s="94" t="b">
        <v>0</v>
      </c>
      <c r="H277" s="94" t="b">
        <v>1</v>
      </c>
      <c r="I277" s="94" t="b">
        <v>0</v>
      </c>
      <c r="J277" s="94" t="b">
        <v>0</v>
      </c>
      <c r="K277" s="94" t="b">
        <v>0</v>
      </c>
      <c r="L277" s="94" t="b">
        <v>0</v>
      </c>
    </row>
    <row r="278" spans="1:12" ht="15">
      <c r="A278" s="94" t="s">
        <v>904</v>
      </c>
      <c r="B278" s="94" t="s">
        <v>804</v>
      </c>
      <c r="C278" s="94">
        <v>2</v>
      </c>
      <c r="D278" s="131">
        <v>0.005356881416220707</v>
      </c>
      <c r="E278" s="131">
        <v>1.8195439355418688</v>
      </c>
      <c r="F278" s="94" t="s">
        <v>776</v>
      </c>
      <c r="G278" s="94" t="b">
        <v>0</v>
      </c>
      <c r="H278" s="94" t="b">
        <v>0</v>
      </c>
      <c r="I278" s="94" t="b">
        <v>0</v>
      </c>
      <c r="J278" s="94" t="b">
        <v>0</v>
      </c>
      <c r="K278" s="94" t="b">
        <v>0</v>
      </c>
      <c r="L278" s="94" t="b">
        <v>0</v>
      </c>
    </row>
    <row r="279" spans="1:12" ht="15">
      <c r="A279" s="94" t="s">
        <v>804</v>
      </c>
      <c r="B279" s="94" t="s">
        <v>905</v>
      </c>
      <c r="C279" s="94">
        <v>2</v>
      </c>
      <c r="D279" s="131">
        <v>0.005356881416220707</v>
      </c>
      <c r="E279" s="131">
        <v>1.8195439355418688</v>
      </c>
      <c r="F279" s="94" t="s">
        <v>776</v>
      </c>
      <c r="G279" s="94" t="b">
        <v>0</v>
      </c>
      <c r="H279" s="94" t="b">
        <v>0</v>
      </c>
      <c r="I279" s="94" t="b">
        <v>0</v>
      </c>
      <c r="J279" s="94" t="b">
        <v>0</v>
      </c>
      <c r="K279" s="94" t="b">
        <v>0</v>
      </c>
      <c r="L279" s="94" t="b">
        <v>0</v>
      </c>
    </row>
    <row r="280" spans="1:12" ht="15">
      <c r="A280" s="94" t="s">
        <v>905</v>
      </c>
      <c r="B280" s="94" t="s">
        <v>829</v>
      </c>
      <c r="C280" s="94">
        <v>2</v>
      </c>
      <c r="D280" s="131">
        <v>0.005356881416220707</v>
      </c>
      <c r="E280" s="131">
        <v>2.2174839442139063</v>
      </c>
      <c r="F280" s="94" t="s">
        <v>776</v>
      </c>
      <c r="G280" s="94" t="b">
        <v>0</v>
      </c>
      <c r="H280" s="94" t="b">
        <v>0</v>
      </c>
      <c r="I280" s="94" t="b">
        <v>0</v>
      </c>
      <c r="J280" s="94" t="b">
        <v>0</v>
      </c>
      <c r="K280" s="94" t="b">
        <v>0</v>
      </c>
      <c r="L280" s="94" t="b">
        <v>0</v>
      </c>
    </row>
    <row r="281" spans="1:12" ht="15">
      <c r="A281" s="94" t="s">
        <v>829</v>
      </c>
      <c r="B281" s="94" t="s">
        <v>906</v>
      </c>
      <c r="C281" s="94">
        <v>2</v>
      </c>
      <c r="D281" s="131">
        <v>0.005356881416220707</v>
      </c>
      <c r="E281" s="131">
        <v>2.2174839442139063</v>
      </c>
      <c r="F281" s="94" t="s">
        <v>776</v>
      </c>
      <c r="G281" s="94" t="b">
        <v>0</v>
      </c>
      <c r="H281" s="94" t="b">
        <v>0</v>
      </c>
      <c r="I281" s="94" t="b">
        <v>0</v>
      </c>
      <c r="J281" s="94" t="b">
        <v>0</v>
      </c>
      <c r="K281" s="94" t="b">
        <v>0</v>
      </c>
      <c r="L281" s="94" t="b">
        <v>0</v>
      </c>
    </row>
    <row r="282" spans="1:12" ht="15">
      <c r="A282" s="94" t="s">
        <v>271</v>
      </c>
      <c r="B282" s="94" t="s">
        <v>270</v>
      </c>
      <c r="C282" s="94">
        <v>2</v>
      </c>
      <c r="D282" s="131">
        <v>0.005356881416220707</v>
      </c>
      <c r="E282" s="131">
        <v>1.5185139398778875</v>
      </c>
      <c r="F282" s="94" t="s">
        <v>776</v>
      </c>
      <c r="G282" s="94" t="b">
        <v>0</v>
      </c>
      <c r="H282" s="94" t="b">
        <v>0</v>
      </c>
      <c r="I282" s="94" t="b">
        <v>0</v>
      </c>
      <c r="J282" s="94" t="b">
        <v>0</v>
      </c>
      <c r="K282" s="94" t="b">
        <v>0</v>
      </c>
      <c r="L282" s="94" t="b">
        <v>0</v>
      </c>
    </row>
    <row r="283" spans="1:12" ht="15">
      <c r="A283" s="94" t="s">
        <v>802</v>
      </c>
      <c r="B283" s="94" t="s">
        <v>805</v>
      </c>
      <c r="C283" s="94">
        <v>2</v>
      </c>
      <c r="D283" s="131">
        <v>0.005356881416220707</v>
      </c>
      <c r="E283" s="131">
        <v>0.895264649479987</v>
      </c>
      <c r="F283" s="94" t="s">
        <v>776</v>
      </c>
      <c r="G283" s="94" t="b">
        <v>0</v>
      </c>
      <c r="H283" s="94" t="b">
        <v>0</v>
      </c>
      <c r="I283" s="94" t="b">
        <v>0</v>
      </c>
      <c r="J283" s="94" t="b">
        <v>0</v>
      </c>
      <c r="K283" s="94" t="b">
        <v>0</v>
      </c>
      <c r="L283" s="94" t="b">
        <v>0</v>
      </c>
    </row>
    <row r="284" spans="1:12" ht="15">
      <c r="A284" s="94" t="s">
        <v>802</v>
      </c>
      <c r="B284" s="94" t="s">
        <v>803</v>
      </c>
      <c r="C284" s="94">
        <v>4</v>
      </c>
      <c r="D284" s="131">
        <v>0.00762101254845522</v>
      </c>
      <c r="E284" s="131">
        <v>1.0969100130080565</v>
      </c>
      <c r="F284" s="94" t="s">
        <v>777</v>
      </c>
      <c r="G284" s="94" t="b">
        <v>0</v>
      </c>
      <c r="H284" s="94" t="b">
        <v>0</v>
      </c>
      <c r="I284" s="94" t="b">
        <v>0</v>
      </c>
      <c r="J284" s="94" t="b">
        <v>0</v>
      </c>
      <c r="K284" s="94" t="b">
        <v>0</v>
      </c>
      <c r="L284" s="94" t="b">
        <v>0</v>
      </c>
    </row>
    <row r="285" spans="1:12" ht="15">
      <c r="A285" s="94" t="s">
        <v>804</v>
      </c>
      <c r="B285" s="94" t="s">
        <v>830</v>
      </c>
      <c r="C285" s="94">
        <v>3</v>
      </c>
      <c r="D285" s="131">
        <v>0.008088013903904071</v>
      </c>
      <c r="E285" s="131">
        <v>1.6989700043360187</v>
      </c>
      <c r="F285" s="94" t="s">
        <v>777</v>
      </c>
      <c r="G285" s="94" t="b">
        <v>0</v>
      </c>
      <c r="H285" s="94" t="b">
        <v>0</v>
      </c>
      <c r="I285" s="94" t="b">
        <v>0</v>
      </c>
      <c r="J285" s="94" t="b">
        <v>0</v>
      </c>
      <c r="K285" s="94" t="b">
        <v>0</v>
      </c>
      <c r="L285" s="94" t="b">
        <v>0</v>
      </c>
    </row>
    <row r="286" spans="1:12" ht="15">
      <c r="A286" s="94" t="s">
        <v>830</v>
      </c>
      <c r="B286" s="94" t="s">
        <v>821</v>
      </c>
      <c r="C286" s="94">
        <v>3</v>
      </c>
      <c r="D286" s="131">
        <v>0.008088013903904071</v>
      </c>
      <c r="E286" s="131">
        <v>1.6989700043360187</v>
      </c>
      <c r="F286" s="94" t="s">
        <v>777</v>
      </c>
      <c r="G286" s="94" t="b">
        <v>0</v>
      </c>
      <c r="H286" s="94" t="b">
        <v>0</v>
      </c>
      <c r="I286" s="94" t="b">
        <v>0</v>
      </c>
      <c r="J286" s="94" t="b">
        <v>0</v>
      </c>
      <c r="K286" s="94" t="b">
        <v>0</v>
      </c>
      <c r="L286" s="94" t="b">
        <v>0</v>
      </c>
    </row>
    <row r="287" spans="1:12" ht="15">
      <c r="A287" s="94" t="s">
        <v>821</v>
      </c>
      <c r="B287" s="94" t="s">
        <v>822</v>
      </c>
      <c r="C287" s="94">
        <v>3</v>
      </c>
      <c r="D287" s="131">
        <v>0.008088013903904071</v>
      </c>
      <c r="E287" s="131">
        <v>1.6989700043360187</v>
      </c>
      <c r="F287" s="94" t="s">
        <v>777</v>
      </c>
      <c r="G287" s="94" t="b">
        <v>0</v>
      </c>
      <c r="H287" s="94" t="b">
        <v>0</v>
      </c>
      <c r="I287" s="94" t="b">
        <v>0</v>
      </c>
      <c r="J287" s="94" t="b">
        <v>0</v>
      </c>
      <c r="K287" s="94" t="b">
        <v>0</v>
      </c>
      <c r="L287" s="94" t="b">
        <v>0</v>
      </c>
    </row>
    <row r="288" spans="1:12" ht="15">
      <c r="A288" s="94" t="s">
        <v>822</v>
      </c>
      <c r="B288" s="94" t="s">
        <v>823</v>
      </c>
      <c r="C288" s="94">
        <v>3</v>
      </c>
      <c r="D288" s="131">
        <v>0.008088013903904071</v>
      </c>
      <c r="E288" s="131">
        <v>1.5740312677277188</v>
      </c>
      <c r="F288" s="94" t="s">
        <v>777</v>
      </c>
      <c r="G288" s="94" t="b">
        <v>0</v>
      </c>
      <c r="H288" s="94" t="b">
        <v>0</v>
      </c>
      <c r="I288" s="94" t="b">
        <v>0</v>
      </c>
      <c r="J288" s="94" t="b">
        <v>0</v>
      </c>
      <c r="K288" s="94" t="b">
        <v>0</v>
      </c>
      <c r="L288" s="94" t="b">
        <v>0</v>
      </c>
    </row>
    <row r="289" spans="1:12" ht="15">
      <c r="A289" s="94" t="s">
        <v>823</v>
      </c>
      <c r="B289" s="94" t="s">
        <v>824</v>
      </c>
      <c r="C289" s="94">
        <v>3</v>
      </c>
      <c r="D289" s="131">
        <v>0.008088013903904071</v>
      </c>
      <c r="E289" s="131">
        <v>1.449092531119419</v>
      </c>
      <c r="F289" s="94" t="s">
        <v>777</v>
      </c>
      <c r="G289" s="94" t="b">
        <v>0</v>
      </c>
      <c r="H289" s="94" t="b">
        <v>0</v>
      </c>
      <c r="I289" s="94" t="b">
        <v>0</v>
      </c>
      <c r="J289" s="94" t="b">
        <v>1</v>
      </c>
      <c r="K289" s="94" t="b">
        <v>0</v>
      </c>
      <c r="L289" s="94" t="b">
        <v>0</v>
      </c>
    </row>
    <row r="290" spans="1:12" ht="15">
      <c r="A290" s="94" t="s">
        <v>824</v>
      </c>
      <c r="B290" s="94" t="s">
        <v>807</v>
      </c>
      <c r="C290" s="94">
        <v>3</v>
      </c>
      <c r="D290" s="131">
        <v>0.008088013903904071</v>
      </c>
      <c r="E290" s="131">
        <v>1.449092531119419</v>
      </c>
      <c r="F290" s="94" t="s">
        <v>777</v>
      </c>
      <c r="G290" s="94" t="b">
        <v>1</v>
      </c>
      <c r="H290" s="94" t="b">
        <v>0</v>
      </c>
      <c r="I290" s="94" t="b">
        <v>0</v>
      </c>
      <c r="J290" s="94" t="b">
        <v>0</v>
      </c>
      <c r="K290" s="94" t="b">
        <v>0</v>
      </c>
      <c r="L290" s="94" t="b">
        <v>0</v>
      </c>
    </row>
    <row r="291" spans="1:12" ht="15">
      <c r="A291" s="94" t="s">
        <v>807</v>
      </c>
      <c r="B291" s="94" t="s">
        <v>282</v>
      </c>
      <c r="C291" s="94">
        <v>3</v>
      </c>
      <c r="D291" s="131">
        <v>0.008088013903904071</v>
      </c>
      <c r="E291" s="131">
        <v>1.5740312677277188</v>
      </c>
      <c r="F291" s="94" t="s">
        <v>777</v>
      </c>
      <c r="G291" s="94" t="b">
        <v>0</v>
      </c>
      <c r="H291" s="94" t="b">
        <v>0</v>
      </c>
      <c r="I291" s="94" t="b">
        <v>0</v>
      </c>
      <c r="J291" s="94" t="b">
        <v>0</v>
      </c>
      <c r="K291" s="94" t="b">
        <v>0</v>
      </c>
      <c r="L291" s="94" t="b">
        <v>0</v>
      </c>
    </row>
    <row r="292" spans="1:12" ht="15">
      <c r="A292" s="94" t="s">
        <v>282</v>
      </c>
      <c r="B292" s="94" t="s">
        <v>268</v>
      </c>
      <c r="C292" s="94">
        <v>3</v>
      </c>
      <c r="D292" s="131">
        <v>0.008088013903904071</v>
      </c>
      <c r="E292" s="131">
        <v>1.6989700043360187</v>
      </c>
      <c r="F292" s="94" t="s">
        <v>777</v>
      </c>
      <c r="G292" s="94" t="b">
        <v>0</v>
      </c>
      <c r="H292" s="94" t="b">
        <v>0</v>
      </c>
      <c r="I292" s="94" t="b">
        <v>0</v>
      </c>
      <c r="J292" s="94" t="b">
        <v>0</v>
      </c>
      <c r="K292" s="94" t="b">
        <v>0</v>
      </c>
      <c r="L292" s="94" t="b">
        <v>0</v>
      </c>
    </row>
    <row r="293" spans="1:12" ht="15">
      <c r="A293" s="94" t="s">
        <v>268</v>
      </c>
      <c r="B293" s="94" t="s">
        <v>281</v>
      </c>
      <c r="C293" s="94">
        <v>3</v>
      </c>
      <c r="D293" s="131">
        <v>0.008088013903904071</v>
      </c>
      <c r="E293" s="131">
        <v>1.5740312677277188</v>
      </c>
      <c r="F293" s="94" t="s">
        <v>777</v>
      </c>
      <c r="G293" s="94" t="b">
        <v>0</v>
      </c>
      <c r="H293" s="94" t="b">
        <v>0</v>
      </c>
      <c r="I293" s="94" t="b">
        <v>0</v>
      </c>
      <c r="J293" s="94" t="b">
        <v>0</v>
      </c>
      <c r="K293" s="94" t="b">
        <v>0</v>
      </c>
      <c r="L293" s="94" t="b">
        <v>0</v>
      </c>
    </row>
    <row r="294" spans="1:12" ht="15">
      <c r="A294" s="94" t="s">
        <v>281</v>
      </c>
      <c r="B294" s="94" t="s">
        <v>269</v>
      </c>
      <c r="C294" s="94">
        <v>3</v>
      </c>
      <c r="D294" s="131">
        <v>0.008088013903904071</v>
      </c>
      <c r="E294" s="131">
        <v>1.5740312677277188</v>
      </c>
      <c r="F294" s="94" t="s">
        <v>777</v>
      </c>
      <c r="G294" s="94" t="b">
        <v>0</v>
      </c>
      <c r="H294" s="94" t="b">
        <v>0</v>
      </c>
      <c r="I294" s="94" t="b">
        <v>0</v>
      </c>
      <c r="J294" s="94" t="b">
        <v>0</v>
      </c>
      <c r="K294" s="94" t="b">
        <v>0</v>
      </c>
      <c r="L294" s="94" t="b">
        <v>0</v>
      </c>
    </row>
    <row r="295" spans="1:12" ht="15">
      <c r="A295" s="94" t="s">
        <v>269</v>
      </c>
      <c r="B295" s="94" t="s">
        <v>280</v>
      </c>
      <c r="C295" s="94">
        <v>3</v>
      </c>
      <c r="D295" s="131">
        <v>0.008088013903904071</v>
      </c>
      <c r="E295" s="131">
        <v>1.6989700043360187</v>
      </c>
      <c r="F295" s="94" t="s">
        <v>777</v>
      </c>
      <c r="G295" s="94" t="b">
        <v>0</v>
      </c>
      <c r="H295" s="94" t="b">
        <v>0</v>
      </c>
      <c r="I295" s="94" t="b">
        <v>0</v>
      </c>
      <c r="J295" s="94" t="b">
        <v>0</v>
      </c>
      <c r="K295" s="94" t="b">
        <v>0</v>
      </c>
      <c r="L295" s="94" t="b">
        <v>0</v>
      </c>
    </row>
    <row r="296" spans="1:12" ht="15">
      <c r="A296" s="94" t="s">
        <v>280</v>
      </c>
      <c r="B296" s="94" t="s">
        <v>825</v>
      </c>
      <c r="C296" s="94">
        <v>3</v>
      </c>
      <c r="D296" s="131">
        <v>0.008088013903904071</v>
      </c>
      <c r="E296" s="131">
        <v>1.6989700043360187</v>
      </c>
      <c r="F296" s="94" t="s">
        <v>777</v>
      </c>
      <c r="G296" s="94" t="b">
        <v>0</v>
      </c>
      <c r="H296" s="94" t="b">
        <v>0</v>
      </c>
      <c r="I296" s="94" t="b">
        <v>0</v>
      </c>
      <c r="J296" s="94" t="b">
        <v>0</v>
      </c>
      <c r="K296" s="94" t="b">
        <v>0</v>
      </c>
      <c r="L296" s="94" t="b">
        <v>0</v>
      </c>
    </row>
    <row r="297" spans="1:12" ht="15">
      <c r="A297" s="94" t="s">
        <v>825</v>
      </c>
      <c r="B297" s="94" t="s">
        <v>270</v>
      </c>
      <c r="C297" s="94">
        <v>3</v>
      </c>
      <c r="D297" s="131">
        <v>0.008088013903904071</v>
      </c>
      <c r="E297" s="131">
        <v>1.5740312677277188</v>
      </c>
      <c r="F297" s="94" t="s">
        <v>777</v>
      </c>
      <c r="G297" s="94" t="b">
        <v>0</v>
      </c>
      <c r="H297" s="94" t="b">
        <v>0</v>
      </c>
      <c r="I297" s="94" t="b">
        <v>0</v>
      </c>
      <c r="J297" s="94" t="b">
        <v>0</v>
      </c>
      <c r="K297" s="94" t="b">
        <v>0</v>
      </c>
      <c r="L297" s="94" t="b">
        <v>0</v>
      </c>
    </row>
    <row r="298" spans="1:12" ht="15">
      <c r="A298" s="94" t="s">
        <v>270</v>
      </c>
      <c r="B298" s="94" t="s">
        <v>802</v>
      </c>
      <c r="C298" s="94">
        <v>3</v>
      </c>
      <c r="D298" s="131">
        <v>0.008088013903904071</v>
      </c>
      <c r="E298" s="131">
        <v>1.1480625354554377</v>
      </c>
      <c r="F298" s="94" t="s">
        <v>777</v>
      </c>
      <c r="G298" s="94" t="b">
        <v>0</v>
      </c>
      <c r="H298" s="94" t="b">
        <v>0</v>
      </c>
      <c r="I298" s="94" t="b">
        <v>0</v>
      </c>
      <c r="J298" s="94" t="b">
        <v>0</v>
      </c>
      <c r="K298" s="94" t="b">
        <v>0</v>
      </c>
      <c r="L298" s="94" t="b">
        <v>0</v>
      </c>
    </row>
    <row r="299" spans="1:12" ht="15">
      <c r="A299" s="94" t="s">
        <v>803</v>
      </c>
      <c r="B299" s="94" t="s">
        <v>805</v>
      </c>
      <c r="C299" s="94">
        <v>3</v>
      </c>
      <c r="D299" s="131">
        <v>0.008088013903904071</v>
      </c>
      <c r="E299" s="131">
        <v>1.0299632233774432</v>
      </c>
      <c r="F299" s="94" t="s">
        <v>777</v>
      </c>
      <c r="G299" s="94" t="b">
        <v>0</v>
      </c>
      <c r="H299" s="94" t="b">
        <v>0</v>
      </c>
      <c r="I299" s="94" t="b">
        <v>0</v>
      </c>
      <c r="J299" s="94" t="b">
        <v>0</v>
      </c>
      <c r="K299" s="94" t="b">
        <v>0</v>
      </c>
      <c r="L299" s="94" t="b">
        <v>0</v>
      </c>
    </row>
    <row r="300" spans="1:12" ht="15">
      <c r="A300" s="94" t="s">
        <v>803</v>
      </c>
      <c r="B300" s="94" t="s">
        <v>831</v>
      </c>
      <c r="C300" s="94">
        <v>2</v>
      </c>
      <c r="D300" s="131">
        <v>0.00762101254845522</v>
      </c>
      <c r="E300" s="131">
        <v>1.3309932190414244</v>
      </c>
      <c r="F300" s="94" t="s">
        <v>777</v>
      </c>
      <c r="G300" s="94" t="b">
        <v>0</v>
      </c>
      <c r="H300" s="94" t="b">
        <v>0</v>
      </c>
      <c r="I300" s="94" t="b">
        <v>0</v>
      </c>
      <c r="J300" s="94" t="b">
        <v>0</v>
      </c>
      <c r="K300" s="94" t="b">
        <v>0</v>
      </c>
      <c r="L300" s="94" t="b">
        <v>0</v>
      </c>
    </row>
    <row r="301" spans="1:12" ht="15">
      <c r="A301" s="94" t="s">
        <v>817</v>
      </c>
      <c r="B301" s="94" t="s">
        <v>818</v>
      </c>
      <c r="C301" s="94">
        <v>2</v>
      </c>
      <c r="D301" s="131">
        <v>0.00762101254845522</v>
      </c>
      <c r="E301" s="131">
        <v>1.8750612633916999</v>
      </c>
      <c r="F301" s="94" t="s">
        <v>777</v>
      </c>
      <c r="G301" s="94" t="b">
        <v>0</v>
      </c>
      <c r="H301" s="94" t="b">
        <v>0</v>
      </c>
      <c r="I301" s="94" t="b">
        <v>0</v>
      </c>
      <c r="J301" s="94" t="b">
        <v>1</v>
      </c>
      <c r="K301" s="94" t="b">
        <v>0</v>
      </c>
      <c r="L301" s="94" t="b">
        <v>0</v>
      </c>
    </row>
    <row r="302" spans="1:12" ht="15">
      <c r="A302" s="94" t="s">
        <v>283</v>
      </c>
      <c r="B302" s="94" t="s">
        <v>808</v>
      </c>
      <c r="C302" s="94">
        <v>2</v>
      </c>
      <c r="D302" s="131">
        <v>0.00762101254845522</v>
      </c>
      <c r="E302" s="131">
        <v>1.6989700043360187</v>
      </c>
      <c r="F302" s="94" t="s">
        <v>777</v>
      </c>
      <c r="G302" s="94" t="b">
        <v>0</v>
      </c>
      <c r="H302" s="94" t="b">
        <v>0</v>
      </c>
      <c r="I302" s="94" t="b">
        <v>0</v>
      </c>
      <c r="J302" s="94" t="b">
        <v>0</v>
      </c>
      <c r="K302" s="94" t="b">
        <v>0</v>
      </c>
      <c r="L302" s="94" t="b">
        <v>0</v>
      </c>
    </row>
    <row r="303" spans="1:12" ht="15">
      <c r="A303" s="94" t="s">
        <v>808</v>
      </c>
      <c r="B303" s="94" t="s">
        <v>809</v>
      </c>
      <c r="C303" s="94">
        <v>2</v>
      </c>
      <c r="D303" s="131">
        <v>0.00762101254845522</v>
      </c>
      <c r="E303" s="131">
        <v>1.8750612633916999</v>
      </c>
      <c r="F303" s="94" t="s">
        <v>777</v>
      </c>
      <c r="G303" s="94" t="b">
        <v>0</v>
      </c>
      <c r="H303" s="94" t="b">
        <v>0</v>
      </c>
      <c r="I303" s="94" t="b">
        <v>0</v>
      </c>
      <c r="J303" s="94" t="b">
        <v>0</v>
      </c>
      <c r="K303" s="94" t="b">
        <v>0</v>
      </c>
      <c r="L303" s="94" t="b">
        <v>0</v>
      </c>
    </row>
    <row r="304" spans="1:12" ht="15">
      <c r="A304" s="94" t="s">
        <v>279</v>
      </c>
      <c r="B304" s="94" t="s">
        <v>802</v>
      </c>
      <c r="C304" s="94">
        <v>3</v>
      </c>
      <c r="D304" s="131">
        <v>0.007429687190795601</v>
      </c>
      <c r="E304" s="131">
        <v>1.515873843711679</v>
      </c>
      <c r="F304" s="94" t="s">
        <v>778</v>
      </c>
      <c r="G304" s="94" t="b">
        <v>0</v>
      </c>
      <c r="H304" s="94" t="b">
        <v>0</v>
      </c>
      <c r="I304" s="94" t="b">
        <v>0</v>
      </c>
      <c r="J304" s="94" t="b">
        <v>0</v>
      </c>
      <c r="K304" s="94" t="b">
        <v>0</v>
      </c>
      <c r="L304" s="94" t="b">
        <v>0</v>
      </c>
    </row>
    <row r="305" spans="1:12" ht="15">
      <c r="A305" s="94" t="s">
        <v>802</v>
      </c>
      <c r="B305" s="94" t="s">
        <v>847</v>
      </c>
      <c r="C305" s="94">
        <v>3</v>
      </c>
      <c r="D305" s="131">
        <v>0.007429687190795601</v>
      </c>
      <c r="E305" s="131">
        <v>1.3117538610557542</v>
      </c>
      <c r="F305" s="94" t="s">
        <v>778</v>
      </c>
      <c r="G305" s="94" t="b">
        <v>0</v>
      </c>
      <c r="H305" s="94" t="b">
        <v>0</v>
      </c>
      <c r="I305" s="94" t="b">
        <v>0</v>
      </c>
      <c r="J305" s="94" t="b">
        <v>0</v>
      </c>
      <c r="K305" s="94" t="b">
        <v>0</v>
      </c>
      <c r="L305" s="94" t="b">
        <v>0</v>
      </c>
    </row>
    <row r="306" spans="1:12" ht="15">
      <c r="A306" s="94" t="s">
        <v>847</v>
      </c>
      <c r="B306" s="94" t="s">
        <v>848</v>
      </c>
      <c r="C306" s="94">
        <v>3</v>
      </c>
      <c r="D306" s="131">
        <v>0.007429687190795601</v>
      </c>
      <c r="E306" s="131">
        <v>1.7377225933280356</v>
      </c>
      <c r="F306" s="94" t="s">
        <v>778</v>
      </c>
      <c r="G306" s="94" t="b">
        <v>0</v>
      </c>
      <c r="H306" s="94" t="b">
        <v>0</v>
      </c>
      <c r="I306" s="94" t="b">
        <v>0</v>
      </c>
      <c r="J306" s="94" t="b">
        <v>0</v>
      </c>
      <c r="K306" s="94" t="b">
        <v>0</v>
      </c>
      <c r="L306" s="94" t="b">
        <v>0</v>
      </c>
    </row>
    <row r="307" spans="1:12" ht="15">
      <c r="A307" s="94" t="s">
        <v>848</v>
      </c>
      <c r="B307" s="94" t="s">
        <v>811</v>
      </c>
      <c r="C307" s="94">
        <v>3</v>
      </c>
      <c r="D307" s="131">
        <v>0.007429687190795601</v>
      </c>
      <c r="E307" s="131">
        <v>1.4366925976640543</v>
      </c>
      <c r="F307" s="94" t="s">
        <v>778</v>
      </c>
      <c r="G307" s="94" t="b">
        <v>0</v>
      </c>
      <c r="H307" s="94" t="b">
        <v>0</v>
      </c>
      <c r="I307" s="94" t="b">
        <v>0</v>
      </c>
      <c r="J307" s="94" t="b">
        <v>0</v>
      </c>
      <c r="K307" s="94" t="b">
        <v>0</v>
      </c>
      <c r="L307" s="94" t="b">
        <v>0</v>
      </c>
    </row>
    <row r="308" spans="1:12" ht="15">
      <c r="A308" s="94" t="s">
        <v>811</v>
      </c>
      <c r="B308" s="94" t="s">
        <v>811</v>
      </c>
      <c r="C308" s="94">
        <v>3</v>
      </c>
      <c r="D308" s="131">
        <v>0.007429687190795601</v>
      </c>
      <c r="E308" s="131">
        <v>1.135662602000073</v>
      </c>
      <c r="F308" s="94" t="s">
        <v>778</v>
      </c>
      <c r="G308" s="94" t="b">
        <v>0</v>
      </c>
      <c r="H308" s="94" t="b">
        <v>0</v>
      </c>
      <c r="I308" s="94" t="b">
        <v>0</v>
      </c>
      <c r="J308" s="94" t="b">
        <v>0</v>
      </c>
      <c r="K308" s="94" t="b">
        <v>0</v>
      </c>
      <c r="L308" s="94" t="b">
        <v>0</v>
      </c>
    </row>
    <row r="309" spans="1:12" ht="15">
      <c r="A309" s="94" t="s">
        <v>811</v>
      </c>
      <c r="B309" s="94" t="s">
        <v>849</v>
      </c>
      <c r="C309" s="94">
        <v>3</v>
      </c>
      <c r="D309" s="131">
        <v>0.007429687190795601</v>
      </c>
      <c r="E309" s="131">
        <v>1.4366925976640543</v>
      </c>
      <c r="F309" s="94" t="s">
        <v>778</v>
      </c>
      <c r="G309" s="94" t="b">
        <v>0</v>
      </c>
      <c r="H309" s="94" t="b">
        <v>0</v>
      </c>
      <c r="I309" s="94" t="b">
        <v>0</v>
      </c>
      <c r="J309" s="94" t="b">
        <v>0</v>
      </c>
      <c r="K309" s="94" t="b">
        <v>0</v>
      </c>
      <c r="L309" s="94" t="b">
        <v>0</v>
      </c>
    </row>
    <row r="310" spans="1:12" ht="15">
      <c r="A310" s="94" t="s">
        <v>849</v>
      </c>
      <c r="B310" s="94" t="s">
        <v>812</v>
      </c>
      <c r="C310" s="94">
        <v>3</v>
      </c>
      <c r="D310" s="131">
        <v>0.007429687190795601</v>
      </c>
      <c r="E310" s="131">
        <v>1.4366925976640543</v>
      </c>
      <c r="F310" s="94" t="s">
        <v>778</v>
      </c>
      <c r="G310" s="94" t="b">
        <v>0</v>
      </c>
      <c r="H310" s="94" t="b">
        <v>0</v>
      </c>
      <c r="I310" s="94" t="b">
        <v>0</v>
      </c>
      <c r="J310" s="94" t="b">
        <v>0</v>
      </c>
      <c r="K310" s="94" t="b">
        <v>0</v>
      </c>
      <c r="L310" s="94" t="b">
        <v>0</v>
      </c>
    </row>
    <row r="311" spans="1:12" ht="15">
      <c r="A311" s="94" t="s">
        <v>812</v>
      </c>
      <c r="B311" s="94" t="s">
        <v>850</v>
      </c>
      <c r="C311" s="94">
        <v>3</v>
      </c>
      <c r="D311" s="131">
        <v>0.007429687190795601</v>
      </c>
      <c r="E311" s="131">
        <v>1.4366925976640543</v>
      </c>
      <c r="F311" s="94" t="s">
        <v>778</v>
      </c>
      <c r="G311" s="94" t="b">
        <v>0</v>
      </c>
      <c r="H311" s="94" t="b">
        <v>0</v>
      </c>
      <c r="I311" s="94" t="b">
        <v>0</v>
      </c>
      <c r="J311" s="94" t="b">
        <v>0</v>
      </c>
      <c r="K311" s="94" t="b">
        <v>0</v>
      </c>
      <c r="L311" s="94" t="b">
        <v>0</v>
      </c>
    </row>
    <row r="312" spans="1:12" ht="15">
      <c r="A312" s="94" t="s">
        <v>850</v>
      </c>
      <c r="B312" s="94" t="s">
        <v>851</v>
      </c>
      <c r="C312" s="94">
        <v>3</v>
      </c>
      <c r="D312" s="131">
        <v>0.007429687190795601</v>
      </c>
      <c r="E312" s="131">
        <v>1.7377225933280356</v>
      </c>
      <c r="F312" s="94" t="s">
        <v>778</v>
      </c>
      <c r="G312" s="94" t="b">
        <v>0</v>
      </c>
      <c r="H312" s="94" t="b">
        <v>0</v>
      </c>
      <c r="I312" s="94" t="b">
        <v>0</v>
      </c>
      <c r="J312" s="94" t="b">
        <v>0</v>
      </c>
      <c r="K312" s="94" t="b">
        <v>0</v>
      </c>
      <c r="L312" s="94" t="b">
        <v>0</v>
      </c>
    </row>
    <row r="313" spans="1:12" ht="15">
      <c r="A313" s="94" t="s">
        <v>851</v>
      </c>
      <c r="B313" s="94" t="s">
        <v>812</v>
      </c>
      <c r="C313" s="94">
        <v>3</v>
      </c>
      <c r="D313" s="131">
        <v>0.007429687190795601</v>
      </c>
      <c r="E313" s="131">
        <v>1.4366925976640543</v>
      </c>
      <c r="F313" s="94" t="s">
        <v>778</v>
      </c>
      <c r="G313" s="94" t="b">
        <v>0</v>
      </c>
      <c r="H313" s="94" t="b">
        <v>0</v>
      </c>
      <c r="I313" s="94" t="b">
        <v>0</v>
      </c>
      <c r="J313" s="94" t="b">
        <v>0</v>
      </c>
      <c r="K313" s="94" t="b">
        <v>0</v>
      </c>
      <c r="L313" s="94" t="b">
        <v>0</v>
      </c>
    </row>
    <row r="314" spans="1:12" ht="15">
      <c r="A314" s="94" t="s">
        <v>812</v>
      </c>
      <c r="B314" s="94" t="s">
        <v>852</v>
      </c>
      <c r="C314" s="94">
        <v>3</v>
      </c>
      <c r="D314" s="131">
        <v>0.007429687190795601</v>
      </c>
      <c r="E314" s="131">
        <v>1.4366925976640543</v>
      </c>
      <c r="F314" s="94" t="s">
        <v>778</v>
      </c>
      <c r="G314" s="94" t="b">
        <v>0</v>
      </c>
      <c r="H314" s="94" t="b">
        <v>0</v>
      </c>
      <c r="I314" s="94" t="b">
        <v>0</v>
      </c>
      <c r="J314" s="94" t="b">
        <v>0</v>
      </c>
      <c r="K314" s="94" t="b">
        <v>0</v>
      </c>
      <c r="L314" s="94" t="b">
        <v>0</v>
      </c>
    </row>
    <row r="315" spans="1:12" ht="15">
      <c r="A315" s="94" t="s">
        <v>852</v>
      </c>
      <c r="B315" s="94" t="s">
        <v>853</v>
      </c>
      <c r="C315" s="94">
        <v>3</v>
      </c>
      <c r="D315" s="131">
        <v>0.007429687190795601</v>
      </c>
      <c r="E315" s="131">
        <v>1.7377225933280356</v>
      </c>
      <c r="F315" s="94" t="s">
        <v>778</v>
      </c>
      <c r="G315" s="94" t="b">
        <v>0</v>
      </c>
      <c r="H315" s="94" t="b">
        <v>0</v>
      </c>
      <c r="I315" s="94" t="b">
        <v>0</v>
      </c>
      <c r="J315" s="94" t="b">
        <v>0</v>
      </c>
      <c r="K315" s="94" t="b">
        <v>0</v>
      </c>
      <c r="L315" s="94" t="b">
        <v>0</v>
      </c>
    </row>
    <row r="316" spans="1:12" ht="15">
      <c r="A316" s="94" t="s">
        <v>853</v>
      </c>
      <c r="B316" s="94" t="s">
        <v>854</v>
      </c>
      <c r="C316" s="94">
        <v>3</v>
      </c>
      <c r="D316" s="131">
        <v>0.007429687190795601</v>
      </c>
      <c r="E316" s="131">
        <v>1.7377225933280356</v>
      </c>
      <c r="F316" s="94" t="s">
        <v>778</v>
      </c>
      <c r="G316" s="94" t="b">
        <v>0</v>
      </c>
      <c r="H316" s="94" t="b">
        <v>0</v>
      </c>
      <c r="I316" s="94" t="b">
        <v>0</v>
      </c>
      <c r="J316" s="94" t="b">
        <v>0</v>
      </c>
      <c r="K316" s="94" t="b">
        <v>0</v>
      </c>
      <c r="L316" s="94" t="b">
        <v>0</v>
      </c>
    </row>
    <row r="317" spans="1:12" ht="15">
      <c r="A317" s="94" t="s">
        <v>854</v>
      </c>
      <c r="B317" s="94" t="s">
        <v>855</v>
      </c>
      <c r="C317" s="94">
        <v>3</v>
      </c>
      <c r="D317" s="131">
        <v>0.007429687190795601</v>
      </c>
      <c r="E317" s="131">
        <v>1.7377225933280356</v>
      </c>
      <c r="F317" s="94" t="s">
        <v>778</v>
      </c>
      <c r="G317" s="94" t="b">
        <v>0</v>
      </c>
      <c r="H317" s="94" t="b">
        <v>0</v>
      </c>
      <c r="I317" s="94" t="b">
        <v>0</v>
      </c>
      <c r="J317" s="94" t="b">
        <v>0</v>
      </c>
      <c r="K317" s="94" t="b">
        <v>0</v>
      </c>
      <c r="L317" s="94" t="b">
        <v>0</v>
      </c>
    </row>
    <row r="318" spans="1:12" ht="15">
      <c r="A318" s="94" t="s">
        <v>855</v>
      </c>
      <c r="B318" s="94" t="s">
        <v>856</v>
      </c>
      <c r="C318" s="94">
        <v>3</v>
      </c>
      <c r="D318" s="131">
        <v>0.007429687190795601</v>
      </c>
      <c r="E318" s="131">
        <v>1.7377225933280356</v>
      </c>
      <c r="F318" s="94" t="s">
        <v>778</v>
      </c>
      <c r="G318" s="94" t="b">
        <v>0</v>
      </c>
      <c r="H318" s="94" t="b">
        <v>0</v>
      </c>
      <c r="I318" s="94" t="b">
        <v>0</v>
      </c>
      <c r="J318" s="94" t="b">
        <v>0</v>
      </c>
      <c r="K318" s="94" t="b">
        <v>0</v>
      </c>
      <c r="L318" s="94" t="b">
        <v>0</v>
      </c>
    </row>
    <row r="319" spans="1:12" ht="15">
      <c r="A319" s="94" t="s">
        <v>856</v>
      </c>
      <c r="B319" s="94" t="s">
        <v>857</v>
      </c>
      <c r="C319" s="94">
        <v>3</v>
      </c>
      <c r="D319" s="131">
        <v>0.007429687190795601</v>
      </c>
      <c r="E319" s="131">
        <v>1.7377225933280356</v>
      </c>
      <c r="F319" s="94" t="s">
        <v>778</v>
      </c>
      <c r="G319" s="94" t="b">
        <v>0</v>
      </c>
      <c r="H319" s="94" t="b">
        <v>0</v>
      </c>
      <c r="I319" s="94" t="b">
        <v>0</v>
      </c>
      <c r="J319" s="94" t="b">
        <v>0</v>
      </c>
      <c r="K319" s="94" t="b">
        <v>0</v>
      </c>
      <c r="L319" s="94" t="b">
        <v>0</v>
      </c>
    </row>
    <row r="320" spans="1:12" ht="15">
      <c r="A320" s="94" t="s">
        <v>857</v>
      </c>
      <c r="B320" s="94" t="s">
        <v>858</v>
      </c>
      <c r="C320" s="94">
        <v>3</v>
      </c>
      <c r="D320" s="131">
        <v>0.007429687190795601</v>
      </c>
      <c r="E320" s="131">
        <v>1.7377225933280356</v>
      </c>
      <c r="F320" s="94" t="s">
        <v>778</v>
      </c>
      <c r="G320" s="94" t="b">
        <v>0</v>
      </c>
      <c r="H320" s="94" t="b">
        <v>0</v>
      </c>
      <c r="I320" s="94" t="b">
        <v>0</v>
      </c>
      <c r="J320" s="94" t="b">
        <v>0</v>
      </c>
      <c r="K320" s="94" t="b">
        <v>0</v>
      </c>
      <c r="L320" s="94" t="b">
        <v>0</v>
      </c>
    </row>
    <row r="321" spans="1:12" ht="15">
      <c r="A321" s="94" t="s">
        <v>858</v>
      </c>
      <c r="B321" s="94" t="s">
        <v>859</v>
      </c>
      <c r="C321" s="94">
        <v>3</v>
      </c>
      <c r="D321" s="131">
        <v>0.007429687190795601</v>
      </c>
      <c r="E321" s="131">
        <v>1.7377225933280356</v>
      </c>
      <c r="F321" s="94" t="s">
        <v>778</v>
      </c>
      <c r="G321" s="94" t="b">
        <v>0</v>
      </c>
      <c r="H321" s="94" t="b">
        <v>0</v>
      </c>
      <c r="I321" s="94" t="b">
        <v>0</v>
      </c>
      <c r="J321" s="94" t="b">
        <v>0</v>
      </c>
      <c r="K321" s="94" t="b">
        <v>0</v>
      </c>
      <c r="L321" s="94" t="b">
        <v>0</v>
      </c>
    </row>
    <row r="322" spans="1:12" ht="15">
      <c r="A322" s="94" t="s">
        <v>859</v>
      </c>
      <c r="B322" s="94" t="s">
        <v>860</v>
      </c>
      <c r="C322" s="94">
        <v>3</v>
      </c>
      <c r="D322" s="131">
        <v>0.007429687190795601</v>
      </c>
      <c r="E322" s="131">
        <v>1.7377225933280356</v>
      </c>
      <c r="F322" s="94" t="s">
        <v>778</v>
      </c>
      <c r="G322" s="94" t="b">
        <v>0</v>
      </c>
      <c r="H322" s="94" t="b">
        <v>0</v>
      </c>
      <c r="I322" s="94" t="b">
        <v>0</v>
      </c>
      <c r="J322" s="94" t="b">
        <v>0</v>
      </c>
      <c r="K322" s="94" t="b">
        <v>0</v>
      </c>
      <c r="L322" s="94" t="b">
        <v>0</v>
      </c>
    </row>
    <row r="323" spans="1:12" ht="15">
      <c r="A323" s="94" t="s">
        <v>860</v>
      </c>
      <c r="B323" s="94" t="s">
        <v>861</v>
      </c>
      <c r="C323" s="94">
        <v>3</v>
      </c>
      <c r="D323" s="131">
        <v>0.007429687190795601</v>
      </c>
      <c r="E323" s="131">
        <v>1.7377225933280356</v>
      </c>
      <c r="F323" s="94" t="s">
        <v>778</v>
      </c>
      <c r="G323" s="94" t="b">
        <v>0</v>
      </c>
      <c r="H323" s="94" t="b">
        <v>0</v>
      </c>
      <c r="I323" s="94" t="b">
        <v>0</v>
      </c>
      <c r="J323" s="94" t="b">
        <v>0</v>
      </c>
      <c r="K323" s="94" t="b">
        <v>0</v>
      </c>
      <c r="L323" s="94" t="b">
        <v>0</v>
      </c>
    </row>
    <row r="324" spans="1:12" ht="15">
      <c r="A324" s="94" t="s">
        <v>861</v>
      </c>
      <c r="B324" s="94" t="s">
        <v>862</v>
      </c>
      <c r="C324" s="94">
        <v>3</v>
      </c>
      <c r="D324" s="131">
        <v>0.007429687190795601</v>
      </c>
      <c r="E324" s="131">
        <v>1.7377225933280356</v>
      </c>
      <c r="F324" s="94" t="s">
        <v>778</v>
      </c>
      <c r="G324" s="94" t="b">
        <v>0</v>
      </c>
      <c r="H324" s="94" t="b">
        <v>0</v>
      </c>
      <c r="I324" s="94" t="b">
        <v>0</v>
      </c>
      <c r="J324" s="94" t="b">
        <v>0</v>
      </c>
      <c r="K324" s="94" t="b">
        <v>0</v>
      </c>
      <c r="L324" s="94" t="b">
        <v>0</v>
      </c>
    </row>
    <row r="325" spans="1:12" ht="15">
      <c r="A325" s="94" t="s">
        <v>802</v>
      </c>
      <c r="B325" s="94" t="s">
        <v>878</v>
      </c>
      <c r="C325" s="94">
        <v>3</v>
      </c>
      <c r="D325" s="131">
        <v>0.007429687190795601</v>
      </c>
      <c r="E325" s="131">
        <v>1.3117538610557542</v>
      </c>
      <c r="F325" s="94" t="s">
        <v>778</v>
      </c>
      <c r="G325" s="94" t="b">
        <v>0</v>
      </c>
      <c r="H325" s="94" t="b">
        <v>0</v>
      </c>
      <c r="I325" s="94" t="b">
        <v>0</v>
      </c>
      <c r="J325" s="94" t="b">
        <v>0</v>
      </c>
      <c r="K325" s="94" t="b">
        <v>0</v>
      </c>
      <c r="L325" s="94" t="b">
        <v>0</v>
      </c>
    </row>
    <row r="326" spans="1:12" ht="15">
      <c r="A326" s="94" t="s">
        <v>878</v>
      </c>
      <c r="B326" s="94" t="s">
        <v>863</v>
      </c>
      <c r="C326" s="94">
        <v>3</v>
      </c>
      <c r="D326" s="131">
        <v>0.007429687190795601</v>
      </c>
      <c r="E326" s="131">
        <v>1.7377225933280356</v>
      </c>
      <c r="F326" s="94" t="s">
        <v>778</v>
      </c>
      <c r="G326" s="94" t="b">
        <v>0</v>
      </c>
      <c r="H326" s="94" t="b">
        <v>0</v>
      </c>
      <c r="I326" s="94" t="b">
        <v>0</v>
      </c>
      <c r="J326" s="94" t="b">
        <v>0</v>
      </c>
      <c r="K326" s="94" t="b">
        <v>0</v>
      </c>
      <c r="L326" s="94" t="b">
        <v>0</v>
      </c>
    </row>
    <row r="327" spans="1:12" ht="15">
      <c r="A327" s="94" t="s">
        <v>863</v>
      </c>
      <c r="B327" s="94" t="s">
        <v>813</v>
      </c>
      <c r="C327" s="94">
        <v>3</v>
      </c>
      <c r="D327" s="131">
        <v>0.007429687190795601</v>
      </c>
      <c r="E327" s="131">
        <v>1.4366925976640543</v>
      </c>
      <c r="F327" s="94" t="s">
        <v>778</v>
      </c>
      <c r="G327" s="94" t="b">
        <v>0</v>
      </c>
      <c r="H327" s="94" t="b">
        <v>0</v>
      </c>
      <c r="I327" s="94" t="b">
        <v>0</v>
      </c>
      <c r="J327" s="94" t="b">
        <v>0</v>
      </c>
      <c r="K327" s="94" t="b">
        <v>0</v>
      </c>
      <c r="L327" s="94" t="b">
        <v>0</v>
      </c>
    </row>
    <row r="328" spans="1:12" ht="15">
      <c r="A328" s="94" t="s">
        <v>813</v>
      </c>
      <c r="B328" s="94" t="s">
        <v>879</v>
      </c>
      <c r="C328" s="94">
        <v>3</v>
      </c>
      <c r="D328" s="131">
        <v>0.007429687190795601</v>
      </c>
      <c r="E328" s="131">
        <v>1.4366925976640543</v>
      </c>
      <c r="F328" s="94" t="s">
        <v>778</v>
      </c>
      <c r="G328" s="94" t="b">
        <v>0</v>
      </c>
      <c r="H328" s="94" t="b">
        <v>0</v>
      </c>
      <c r="I328" s="94" t="b">
        <v>0</v>
      </c>
      <c r="J328" s="94" t="b">
        <v>0</v>
      </c>
      <c r="K328" s="94" t="b">
        <v>0</v>
      </c>
      <c r="L328" s="94" t="b">
        <v>0</v>
      </c>
    </row>
    <row r="329" spans="1:12" ht="15">
      <c r="A329" s="94" t="s">
        <v>879</v>
      </c>
      <c r="B329" s="94" t="s">
        <v>880</v>
      </c>
      <c r="C329" s="94">
        <v>3</v>
      </c>
      <c r="D329" s="131">
        <v>0.007429687190795601</v>
      </c>
      <c r="E329" s="131">
        <v>1.7377225933280356</v>
      </c>
      <c r="F329" s="94" t="s">
        <v>778</v>
      </c>
      <c r="G329" s="94" t="b">
        <v>0</v>
      </c>
      <c r="H329" s="94" t="b">
        <v>0</v>
      </c>
      <c r="I329" s="94" t="b">
        <v>0</v>
      </c>
      <c r="J329" s="94" t="b">
        <v>0</v>
      </c>
      <c r="K329" s="94" t="b">
        <v>0</v>
      </c>
      <c r="L329" s="94" t="b">
        <v>0</v>
      </c>
    </row>
    <row r="330" spans="1:12" ht="15">
      <c r="A330" s="94" t="s">
        <v>880</v>
      </c>
      <c r="B330" s="94" t="s">
        <v>881</v>
      </c>
      <c r="C330" s="94">
        <v>3</v>
      </c>
      <c r="D330" s="131">
        <v>0.007429687190795601</v>
      </c>
      <c r="E330" s="131">
        <v>1.7377225933280356</v>
      </c>
      <c r="F330" s="94" t="s">
        <v>778</v>
      </c>
      <c r="G330" s="94" t="b">
        <v>0</v>
      </c>
      <c r="H330" s="94" t="b">
        <v>0</v>
      </c>
      <c r="I330" s="94" t="b">
        <v>0</v>
      </c>
      <c r="J330" s="94" t="b">
        <v>0</v>
      </c>
      <c r="K330" s="94" t="b">
        <v>0</v>
      </c>
      <c r="L330" s="94" t="b">
        <v>0</v>
      </c>
    </row>
    <row r="331" spans="1:12" ht="15">
      <c r="A331" s="94" t="s">
        <v>881</v>
      </c>
      <c r="B331" s="94" t="s">
        <v>882</v>
      </c>
      <c r="C331" s="94">
        <v>3</v>
      </c>
      <c r="D331" s="131">
        <v>0.007429687190795601</v>
      </c>
      <c r="E331" s="131">
        <v>1.7377225933280356</v>
      </c>
      <c r="F331" s="94" t="s">
        <v>778</v>
      </c>
      <c r="G331" s="94" t="b">
        <v>0</v>
      </c>
      <c r="H331" s="94" t="b">
        <v>0</v>
      </c>
      <c r="I331" s="94" t="b">
        <v>0</v>
      </c>
      <c r="J331" s="94" t="b">
        <v>0</v>
      </c>
      <c r="K331" s="94" t="b">
        <v>1</v>
      </c>
      <c r="L331" s="94" t="b">
        <v>0</v>
      </c>
    </row>
    <row r="332" spans="1:12" ht="15">
      <c r="A332" s="94" t="s">
        <v>882</v>
      </c>
      <c r="B332" s="94" t="s">
        <v>883</v>
      </c>
      <c r="C332" s="94">
        <v>3</v>
      </c>
      <c r="D332" s="131">
        <v>0.007429687190795601</v>
      </c>
      <c r="E332" s="131">
        <v>1.7377225933280356</v>
      </c>
      <c r="F332" s="94" t="s">
        <v>778</v>
      </c>
      <c r="G332" s="94" t="b">
        <v>0</v>
      </c>
      <c r="H332" s="94" t="b">
        <v>1</v>
      </c>
      <c r="I332" s="94" t="b">
        <v>0</v>
      </c>
      <c r="J332" s="94" t="b">
        <v>0</v>
      </c>
      <c r="K332" s="94" t="b">
        <v>0</v>
      </c>
      <c r="L332" s="94" t="b">
        <v>0</v>
      </c>
    </row>
    <row r="333" spans="1:12" ht="15">
      <c r="A333" s="94" t="s">
        <v>883</v>
      </c>
      <c r="B333" s="94" t="s">
        <v>884</v>
      </c>
      <c r="C333" s="94">
        <v>3</v>
      </c>
      <c r="D333" s="131">
        <v>0.007429687190795601</v>
      </c>
      <c r="E333" s="131">
        <v>1.7377225933280356</v>
      </c>
      <c r="F333" s="94" t="s">
        <v>778</v>
      </c>
      <c r="G333" s="94" t="b">
        <v>0</v>
      </c>
      <c r="H333" s="94" t="b">
        <v>0</v>
      </c>
      <c r="I333" s="94" t="b">
        <v>0</v>
      </c>
      <c r="J333" s="94" t="b">
        <v>0</v>
      </c>
      <c r="K333" s="94" t="b">
        <v>1</v>
      </c>
      <c r="L333" s="94" t="b">
        <v>0</v>
      </c>
    </row>
    <row r="334" spans="1:12" ht="15">
      <c r="A334" s="94" t="s">
        <v>884</v>
      </c>
      <c r="B334" s="94" t="s">
        <v>283</v>
      </c>
      <c r="C334" s="94">
        <v>3</v>
      </c>
      <c r="D334" s="131">
        <v>0.007429687190795601</v>
      </c>
      <c r="E334" s="131">
        <v>1.4366925976640543</v>
      </c>
      <c r="F334" s="94" t="s">
        <v>778</v>
      </c>
      <c r="G334" s="94" t="b">
        <v>0</v>
      </c>
      <c r="H334" s="94" t="b">
        <v>1</v>
      </c>
      <c r="I334" s="94" t="b">
        <v>0</v>
      </c>
      <c r="J334" s="94" t="b">
        <v>0</v>
      </c>
      <c r="K334" s="94" t="b">
        <v>0</v>
      </c>
      <c r="L334" s="94" t="b">
        <v>0</v>
      </c>
    </row>
    <row r="335" spans="1:12" ht="15">
      <c r="A335" s="94" t="s">
        <v>283</v>
      </c>
      <c r="B335" s="94" t="s">
        <v>885</v>
      </c>
      <c r="C335" s="94">
        <v>3</v>
      </c>
      <c r="D335" s="131">
        <v>0.007429687190795601</v>
      </c>
      <c r="E335" s="131">
        <v>1.4366925976640543</v>
      </c>
      <c r="F335" s="94" t="s">
        <v>778</v>
      </c>
      <c r="G335" s="94" t="b">
        <v>0</v>
      </c>
      <c r="H335" s="94" t="b">
        <v>0</v>
      </c>
      <c r="I335" s="94" t="b">
        <v>0</v>
      </c>
      <c r="J335" s="94" t="b">
        <v>0</v>
      </c>
      <c r="K335" s="94" t="b">
        <v>0</v>
      </c>
      <c r="L335" s="94" t="b">
        <v>0</v>
      </c>
    </row>
    <row r="336" spans="1:12" ht="15">
      <c r="A336" s="94" t="s">
        <v>885</v>
      </c>
      <c r="B336" s="94" t="s">
        <v>827</v>
      </c>
      <c r="C336" s="94">
        <v>3</v>
      </c>
      <c r="D336" s="131">
        <v>0.007429687190795601</v>
      </c>
      <c r="E336" s="131">
        <v>1.7377225933280356</v>
      </c>
      <c r="F336" s="94" t="s">
        <v>778</v>
      </c>
      <c r="G336" s="94" t="b">
        <v>0</v>
      </c>
      <c r="H336" s="94" t="b">
        <v>0</v>
      </c>
      <c r="I336" s="94" t="b">
        <v>0</v>
      </c>
      <c r="J336" s="94" t="b">
        <v>0</v>
      </c>
      <c r="K336" s="94" t="b">
        <v>0</v>
      </c>
      <c r="L336" s="94" t="b">
        <v>0</v>
      </c>
    </row>
    <row r="337" spans="1:12" ht="15">
      <c r="A337" s="94" t="s">
        <v>827</v>
      </c>
      <c r="B337" s="94" t="s">
        <v>283</v>
      </c>
      <c r="C337" s="94">
        <v>3</v>
      </c>
      <c r="D337" s="131">
        <v>0.007429687190795601</v>
      </c>
      <c r="E337" s="131">
        <v>1.4366925976640543</v>
      </c>
      <c r="F337" s="94" t="s">
        <v>778</v>
      </c>
      <c r="G337" s="94" t="b">
        <v>0</v>
      </c>
      <c r="H337" s="94" t="b">
        <v>0</v>
      </c>
      <c r="I337" s="94" t="b">
        <v>0</v>
      </c>
      <c r="J337" s="94" t="b">
        <v>0</v>
      </c>
      <c r="K337" s="94" t="b">
        <v>0</v>
      </c>
      <c r="L337" s="94" t="b">
        <v>0</v>
      </c>
    </row>
    <row r="338" spans="1:12" ht="15">
      <c r="A338" s="94" t="s">
        <v>283</v>
      </c>
      <c r="B338" s="94" t="s">
        <v>886</v>
      </c>
      <c r="C338" s="94">
        <v>3</v>
      </c>
      <c r="D338" s="131">
        <v>0.007429687190795601</v>
      </c>
      <c r="E338" s="131">
        <v>1.4366925976640543</v>
      </c>
      <c r="F338" s="94" t="s">
        <v>778</v>
      </c>
      <c r="G338" s="94" t="b">
        <v>0</v>
      </c>
      <c r="H338" s="94" t="b">
        <v>0</v>
      </c>
      <c r="I338" s="94" t="b">
        <v>0</v>
      </c>
      <c r="J338" s="94" t="b">
        <v>0</v>
      </c>
      <c r="K338" s="94" t="b">
        <v>0</v>
      </c>
      <c r="L338" s="94" t="b">
        <v>0</v>
      </c>
    </row>
    <row r="339" spans="1:12" ht="15">
      <c r="A339" s="94" t="s">
        <v>886</v>
      </c>
      <c r="B339" s="94" t="s">
        <v>887</v>
      </c>
      <c r="C339" s="94">
        <v>3</v>
      </c>
      <c r="D339" s="131">
        <v>0.007429687190795601</v>
      </c>
      <c r="E339" s="131">
        <v>1.7377225933280356</v>
      </c>
      <c r="F339" s="94" t="s">
        <v>778</v>
      </c>
      <c r="G339" s="94" t="b">
        <v>0</v>
      </c>
      <c r="H339" s="94" t="b">
        <v>0</v>
      </c>
      <c r="I339" s="94" t="b">
        <v>0</v>
      </c>
      <c r="J339" s="94" t="b">
        <v>1</v>
      </c>
      <c r="K339" s="94" t="b">
        <v>0</v>
      </c>
      <c r="L339" s="94" t="b">
        <v>0</v>
      </c>
    </row>
    <row r="340" spans="1:12" ht="15">
      <c r="A340" s="94" t="s">
        <v>887</v>
      </c>
      <c r="B340" s="94" t="s">
        <v>815</v>
      </c>
      <c r="C340" s="94">
        <v>3</v>
      </c>
      <c r="D340" s="131">
        <v>0.007429687190795601</v>
      </c>
      <c r="E340" s="131">
        <v>1.7377225933280356</v>
      </c>
      <c r="F340" s="94" t="s">
        <v>778</v>
      </c>
      <c r="G340" s="94" t="b">
        <v>1</v>
      </c>
      <c r="H340" s="94" t="b">
        <v>0</v>
      </c>
      <c r="I340" s="94" t="b">
        <v>0</v>
      </c>
      <c r="J340" s="94" t="b">
        <v>0</v>
      </c>
      <c r="K340" s="94" t="b">
        <v>0</v>
      </c>
      <c r="L340" s="94" t="b">
        <v>0</v>
      </c>
    </row>
    <row r="341" spans="1:12" ht="15">
      <c r="A341" s="94" t="s">
        <v>815</v>
      </c>
      <c r="B341" s="94" t="s">
        <v>888</v>
      </c>
      <c r="C341" s="94">
        <v>3</v>
      </c>
      <c r="D341" s="131">
        <v>0.007429687190795601</v>
      </c>
      <c r="E341" s="131">
        <v>1.7377225933280356</v>
      </c>
      <c r="F341" s="94" t="s">
        <v>778</v>
      </c>
      <c r="G341" s="94" t="b">
        <v>0</v>
      </c>
      <c r="H341" s="94" t="b">
        <v>0</v>
      </c>
      <c r="I341" s="94" t="b">
        <v>0</v>
      </c>
      <c r="J341" s="94" t="b">
        <v>0</v>
      </c>
      <c r="K341" s="94" t="b">
        <v>0</v>
      </c>
      <c r="L341" s="94" t="b">
        <v>0</v>
      </c>
    </row>
    <row r="342" spans="1:12" ht="15">
      <c r="A342" s="94" t="s">
        <v>888</v>
      </c>
      <c r="B342" s="94" t="s">
        <v>813</v>
      </c>
      <c r="C342" s="94">
        <v>3</v>
      </c>
      <c r="D342" s="131">
        <v>0.007429687190795601</v>
      </c>
      <c r="E342" s="131">
        <v>1.4366925976640543</v>
      </c>
      <c r="F342" s="94" t="s">
        <v>778</v>
      </c>
      <c r="G342" s="94" t="b">
        <v>0</v>
      </c>
      <c r="H342" s="94" t="b">
        <v>0</v>
      </c>
      <c r="I342" s="94" t="b">
        <v>0</v>
      </c>
      <c r="J342" s="94" t="b">
        <v>0</v>
      </c>
      <c r="K342" s="94" t="b">
        <v>0</v>
      </c>
      <c r="L342" s="94" t="b">
        <v>0</v>
      </c>
    </row>
    <row r="343" spans="1:12" ht="15">
      <c r="A343" s="94" t="s">
        <v>813</v>
      </c>
      <c r="B343" s="94" t="s">
        <v>889</v>
      </c>
      <c r="C343" s="94">
        <v>3</v>
      </c>
      <c r="D343" s="131">
        <v>0.007429687190795601</v>
      </c>
      <c r="E343" s="131">
        <v>1.4366925976640543</v>
      </c>
      <c r="F343" s="94" t="s">
        <v>778</v>
      </c>
      <c r="G343" s="94" t="b">
        <v>0</v>
      </c>
      <c r="H343" s="94" t="b">
        <v>0</v>
      </c>
      <c r="I343" s="94" t="b">
        <v>0</v>
      </c>
      <c r="J343" s="94" t="b">
        <v>0</v>
      </c>
      <c r="K343" s="94" t="b">
        <v>0</v>
      </c>
      <c r="L343" s="94" t="b">
        <v>0</v>
      </c>
    </row>
    <row r="344" spans="1:12" ht="15">
      <c r="A344" s="94" t="s">
        <v>889</v>
      </c>
      <c r="B344" s="94" t="s">
        <v>890</v>
      </c>
      <c r="C344" s="94">
        <v>3</v>
      </c>
      <c r="D344" s="131">
        <v>0.007429687190795601</v>
      </c>
      <c r="E344" s="131">
        <v>1.7377225933280356</v>
      </c>
      <c r="F344" s="94" t="s">
        <v>778</v>
      </c>
      <c r="G344" s="94" t="b">
        <v>0</v>
      </c>
      <c r="H344" s="94" t="b">
        <v>0</v>
      </c>
      <c r="I344" s="94" t="b">
        <v>0</v>
      </c>
      <c r="J344" s="94" t="b">
        <v>0</v>
      </c>
      <c r="K344" s="94" t="b">
        <v>0</v>
      </c>
      <c r="L344" s="94" t="b">
        <v>0</v>
      </c>
    </row>
    <row r="345" spans="1:12" ht="15">
      <c r="A345" s="94" t="s">
        <v>890</v>
      </c>
      <c r="B345" s="94" t="s">
        <v>278</v>
      </c>
      <c r="C345" s="94">
        <v>3</v>
      </c>
      <c r="D345" s="131">
        <v>0.007429687190795601</v>
      </c>
      <c r="E345" s="131">
        <v>1.7377225933280356</v>
      </c>
      <c r="F345" s="94" t="s">
        <v>778</v>
      </c>
      <c r="G345" s="94" t="b">
        <v>0</v>
      </c>
      <c r="H345" s="94" t="b">
        <v>0</v>
      </c>
      <c r="I345" s="94" t="b">
        <v>0</v>
      </c>
      <c r="J345" s="94" t="b">
        <v>0</v>
      </c>
      <c r="K345" s="94" t="b">
        <v>0</v>
      </c>
      <c r="L345" s="94" t="b">
        <v>0</v>
      </c>
    </row>
    <row r="346" spans="1:12" ht="15">
      <c r="A346" s="94" t="s">
        <v>278</v>
      </c>
      <c r="B346" s="94" t="s">
        <v>804</v>
      </c>
      <c r="C346" s="94">
        <v>3</v>
      </c>
      <c r="D346" s="131">
        <v>0.007429687190795601</v>
      </c>
      <c r="E346" s="131">
        <v>1.6127838567197355</v>
      </c>
      <c r="F346" s="94" t="s">
        <v>778</v>
      </c>
      <c r="G346" s="94" t="b">
        <v>0</v>
      </c>
      <c r="H346" s="94" t="b">
        <v>0</v>
      </c>
      <c r="I346" s="94" t="b">
        <v>0</v>
      </c>
      <c r="J346" s="94" t="b">
        <v>0</v>
      </c>
      <c r="K346" s="94" t="b">
        <v>0</v>
      </c>
      <c r="L346" s="94" t="b">
        <v>0</v>
      </c>
    </row>
    <row r="347" spans="1:12" ht="15">
      <c r="A347" s="94" t="s">
        <v>802</v>
      </c>
      <c r="B347" s="94" t="s">
        <v>959</v>
      </c>
      <c r="C347" s="94">
        <v>2</v>
      </c>
      <c r="D347" s="131">
        <v>0.005969195222226483</v>
      </c>
      <c r="E347" s="131">
        <v>1.271066772286538</v>
      </c>
      <c r="F347" s="94" t="s">
        <v>779</v>
      </c>
      <c r="G347" s="94" t="b">
        <v>0</v>
      </c>
      <c r="H347" s="94" t="b">
        <v>0</v>
      </c>
      <c r="I347" s="94" t="b">
        <v>0</v>
      </c>
      <c r="J347" s="94" t="b">
        <v>0</v>
      </c>
      <c r="K347" s="94" t="b">
        <v>0</v>
      </c>
      <c r="L347" s="94" t="b">
        <v>0</v>
      </c>
    </row>
    <row r="348" spans="1:12" ht="15">
      <c r="A348" s="94" t="s">
        <v>959</v>
      </c>
      <c r="B348" s="94" t="s">
        <v>960</v>
      </c>
      <c r="C348" s="94">
        <v>2</v>
      </c>
      <c r="D348" s="131">
        <v>0.005969195222226483</v>
      </c>
      <c r="E348" s="131">
        <v>1.4471580313422192</v>
      </c>
      <c r="F348" s="94" t="s">
        <v>779</v>
      </c>
      <c r="G348" s="94" t="b">
        <v>0</v>
      </c>
      <c r="H348" s="94" t="b">
        <v>0</v>
      </c>
      <c r="I348" s="94" t="b">
        <v>0</v>
      </c>
      <c r="J348" s="94" t="b">
        <v>0</v>
      </c>
      <c r="K348" s="94" t="b">
        <v>0</v>
      </c>
      <c r="L348" s="94" t="b">
        <v>0</v>
      </c>
    </row>
    <row r="349" spans="1:12" ht="15">
      <c r="A349" s="94" t="s">
        <v>960</v>
      </c>
      <c r="B349" s="94" t="s">
        <v>961</v>
      </c>
      <c r="C349" s="94">
        <v>2</v>
      </c>
      <c r="D349" s="131">
        <v>0.005969195222226483</v>
      </c>
      <c r="E349" s="131">
        <v>1.4471580313422192</v>
      </c>
      <c r="F349" s="94" t="s">
        <v>779</v>
      </c>
      <c r="G349" s="94" t="b">
        <v>0</v>
      </c>
      <c r="H349" s="94" t="b">
        <v>0</v>
      </c>
      <c r="I349" s="94" t="b">
        <v>0</v>
      </c>
      <c r="J349" s="94" t="b">
        <v>0</v>
      </c>
      <c r="K349" s="94" t="b">
        <v>0</v>
      </c>
      <c r="L349" s="94" t="b">
        <v>0</v>
      </c>
    </row>
    <row r="350" spans="1:12" ht="15">
      <c r="A350" s="94" t="s">
        <v>961</v>
      </c>
      <c r="B350" s="94" t="s">
        <v>962</v>
      </c>
      <c r="C350" s="94">
        <v>2</v>
      </c>
      <c r="D350" s="131">
        <v>0.005969195222226483</v>
      </c>
      <c r="E350" s="131">
        <v>1.4471580313422192</v>
      </c>
      <c r="F350" s="94" t="s">
        <v>779</v>
      </c>
      <c r="G350" s="94" t="b">
        <v>0</v>
      </c>
      <c r="H350" s="94" t="b">
        <v>0</v>
      </c>
      <c r="I350" s="94" t="b">
        <v>0</v>
      </c>
      <c r="J350" s="94" t="b">
        <v>0</v>
      </c>
      <c r="K350" s="94" t="b">
        <v>0</v>
      </c>
      <c r="L350" s="94" t="b">
        <v>0</v>
      </c>
    </row>
    <row r="351" spans="1:12" ht="15">
      <c r="A351" s="94" t="s">
        <v>962</v>
      </c>
      <c r="B351" s="94" t="s">
        <v>963</v>
      </c>
      <c r="C351" s="94">
        <v>2</v>
      </c>
      <c r="D351" s="131">
        <v>0.005969195222226483</v>
      </c>
      <c r="E351" s="131">
        <v>1.4471580313422192</v>
      </c>
      <c r="F351" s="94" t="s">
        <v>779</v>
      </c>
      <c r="G351" s="94" t="b">
        <v>0</v>
      </c>
      <c r="H351" s="94" t="b">
        <v>0</v>
      </c>
      <c r="I351" s="94" t="b">
        <v>0</v>
      </c>
      <c r="J351" s="94" t="b">
        <v>0</v>
      </c>
      <c r="K351" s="94" t="b">
        <v>0</v>
      </c>
      <c r="L351" s="94" t="b">
        <v>0</v>
      </c>
    </row>
    <row r="352" spans="1:12" ht="15">
      <c r="A352" s="94" t="s">
        <v>963</v>
      </c>
      <c r="B352" s="94" t="s">
        <v>275</v>
      </c>
      <c r="C352" s="94">
        <v>2</v>
      </c>
      <c r="D352" s="131">
        <v>0.005969195222226483</v>
      </c>
      <c r="E352" s="131">
        <v>1.4471580313422192</v>
      </c>
      <c r="F352" s="94" t="s">
        <v>779</v>
      </c>
      <c r="G352" s="94" t="b">
        <v>0</v>
      </c>
      <c r="H352" s="94" t="b">
        <v>0</v>
      </c>
      <c r="I352" s="94" t="b">
        <v>0</v>
      </c>
      <c r="J352" s="94" t="b">
        <v>0</v>
      </c>
      <c r="K352" s="94" t="b">
        <v>0</v>
      </c>
      <c r="L352" s="94" t="b">
        <v>0</v>
      </c>
    </row>
    <row r="353" spans="1:12" ht="15">
      <c r="A353" s="94" t="s">
        <v>275</v>
      </c>
      <c r="B353" s="94" t="s">
        <v>964</v>
      </c>
      <c r="C353" s="94">
        <v>2</v>
      </c>
      <c r="D353" s="131">
        <v>0.005969195222226483</v>
      </c>
      <c r="E353" s="131">
        <v>1.4471580313422192</v>
      </c>
      <c r="F353" s="94" t="s">
        <v>779</v>
      </c>
      <c r="G353" s="94" t="b">
        <v>0</v>
      </c>
      <c r="H353" s="94" t="b">
        <v>0</v>
      </c>
      <c r="I353" s="94" t="b">
        <v>0</v>
      </c>
      <c r="J353" s="94" t="b">
        <v>0</v>
      </c>
      <c r="K353" s="94" t="b">
        <v>0</v>
      </c>
      <c r="L353" s="94" t="b">
        <v>0</v>
      </c>
    </row>
    <row r="354" spans="1:12" ht="15">
      <c r="A354" s="94" t="s">
        <v>964</v>
      </c>
      <c r="B354" s="94" t="s">
        <v>965</v>
      </c>
      <c r="C354" s="94">
        <v>2</v>
      </c>
      <c r="D354" s="131">
        <v>0.005969195222226483</v>
      </c>
      <c r="E354" s="131">
        <v>1.4471580313422192</v>
      </c>
      <c r="F354" s="94" t="s">
        <v>779</v>
      </c>
      <c r="G354" s="94" t="b">
        <v>0</v>
      </c>
      <c r="H354" s="94" t="b">
        <v>0</v>
      </c>
      <c r="I354" s="94" t="b">
        <v>0</v>
      </c>
      <c r="J354" s="94" t="b">
        <v>0</v>
      </c>
      <c r="K354" s="94" t="b">
        <v>0</v>
      </c>
      <c r="L354" s="94" t="b">
        <v>0</v>
      </c>
    </row>
    <row r="355" spans="1:12" ht="15">
      <c r="A355" s="94" t="s">
        <v>965</v>
      </c>
      <c r="B355" s="94" t="s">
        <v>966</v>
      </c>
      <c r="C355" s="94">
        <v>2</v>
      </c>
      <c r="D355" s="131">
        <v>0.005969195222226483</v>
      </c>
      <c r="E355" s="131">
        <v>1.4471580313422192</v>
      </c>
      <c r="F355" s="94" t="s">
        <v>779</v>
      </c>
      <c r="G355" s="94" t="b">
        <v>0</v>
      </c>
      <c r="H355" s="94" t="b">
        <v>0</v>
      </c>
      <c r="I355" s="94" t="b">
        <v>0</v>
      </c>
      <c r="J355" s="94" t="b">
        <v>0</v>
      </c>
      <c r="K355" s="94" t="b">
        <v>0</v>
      </c>
      <c r="L355" s="94" t="b">
        <v>0</v>
      </c>
    </row>
    <row r="356" spans="1:12" ht="15">
      <c r="A356" s="94" t="s">
        <v>966</v>
      </c>
      <c r="B356" s="94" t="s">
        <v>967</v>
      </c>
      <c r="C356" s="94">
        <v>2</v>
      </c>
      <c r="D356" s="131">
        <v>0.005969195222226483</v>
      </c>
      <c r="E356" s="131">
        <v>1.4471580313422192</v>
      </c>
      <c r="F356" s="94" t="s">
        <v>779</v>
      </c>
      <c r="G356" s="94" t="b">
        <v>0</v>
      </c>
      <c r="H356" s="94" t="b">
        <v>0</v>
      </c>
      <c r="I356" s="94" t="b">
        <v>0</v>
      </c>
      <c r="J356" s="94" t="b">
        <v>0</v>
      </c>
      <c r="K356" s="94" t="b">
        <v>0</v>
      </c>
      <c r="L356" s="94" t="b">
        <v>0</v>
      </c>
    </row>
    <row r="357" spans="1:12" ht="15">
      <c r="A357" s="94" t="s">
        <v>967</v>
      </c>
      <c r="B357" s="94" t="s">
        <v>968</v>
      </c>
      <c r="C357" s="94">
        <v>2</v>
      </c>
      <c r="D357" s="131">
        <v>0.005969195222226483</v>
      </c>
      <c r="E357" s="131">
        <v>1.4471580313422192</v>
      </c>
      <c r="F357" s="94" t="s">
        <v>779</v>
      </c>
      <c r="G357" s="94" t="b">
        <v>0</v>
      </c>
      <c r="H357" s="94" t="b">
        <v>0</v>
      </c>
      <c r="I357" s="94" t="b">
        <v>0</v>
      </c>
      <c r="J357" s="94" t="b">
        <v>0</v>
      </c>
      <c r="K357" s="94" t="b">
        <v>0</v>
      </c>
      <c r="L357" s="94" t="b">
        <v>0</v>
      </c>
    </row>
    <row r="358" spans="1:12" ht="15">
      <c r="A358" s="94" t="s">
        <v>968</v>
      </c>
      <c r="B358" s="94" t="s">
        <v>969</v>
      </c>
      <c r="C358" s="94">
        <v>2</v>
      </c>
      <c r="D358" s="131">
        <v>0.005969195222226483</v>
      </c>
      <c r="E358" s="131">
        <v>1.4471580313422192</v>
      </c>
      <c r="F358" s="94" t="s">
        <v>779</v>
      </c>
      <c r="G358" s="94" t="b">
        <v>0</v>
      </c>
      <c r="H358" s="94" t="b">
        <v>0</v>
      </c>
      <c r="I358" s="94" t="b">
        <v>0</v>
      </c>
      <c r="J358" s="94" t="b">
        <v>0</v>
      </c>
      <c r="K358" s="94" t="b">
        <v>0</v>
      </c>
      <c r="L358" s="94" t="b">
        <v>0</v>
      </c>
    </row>
    <row r="359" spans="1:12" ht="15">
      <c r="A359" s="94" t="s">
        <v>969</v>
      </c>
      <c r="B359" s="94" t="s">
        <v>258</v>
      </c>
      <c r="C359" s="94">
        <v>2</v>
      </c>
      <c r="D359" s="131">
        <v>0.005969195222226483</v>
      </c>
      <c r="E359" s="131">
        <v>1.4471580313422192</v>
      </c>
      <c r="F359" s="94" t="s">
        <v>779</v>
      </c>
      <c r="G359" s="94" t="b">
        <v>0</v>
      </c>
      <c r="H359" s="94" t="b">
        <v>0</v>
      </c>
      <c r="I359" s="94" t="b">
        <v>0</v>
      </c>
      <c r="J359" s="94" t="b">
        <v>0</v>
      </c>
      <c r="K359" s="94" t="b">
        <v>0</v>
      </c>
      <c r="L359" s="94" t="b">
        <v>0</v>
      </c>
    </row>
    <row r="360" spans="1:12" ht="15">
      <c r="A360" s="94" t="s">
        <v>258</v>
      </c>
      <c r="B360" s="94" t="s">
        <v>274</v>
      </c>
      <c r="C360" s="94">
        <v>2</v>
      </c>
      <c r="D360" s="131">
        <v>0.005969195222226483</v>
      </c>
      <c r="E360" s="131">
        <v>1.4471580313422192</v>
      </c>
      <c r="F360" s="94" t="s">
        <v>779</v>
      </c>
      <c r="G360" s="94" t="b">
        <v>0</v>
      </c>
      <c r="H360" s="94" t="b">
        <v>0</v>
      </c>
      <c r="I360" s="94" t="b">
        <v>0</v>
      </c>
      <c r="J360" s="94" t="b">
        <v>0</v>
      </c>
      <c r="K360" s="94" t="b">
        <v>0</v>
      </c>
      <c r="L360" s="94" t="b">
        <v>0</v>
      </c>
    </row>
    <row r="361" spans="1:12" ht="15">
      <c r="A361" s="94" t="s">
        <v>274</v>
      </c>
      <c r="B361" s="94" t="s">
        <v>970</v>
      </c>
      <c r="C361" s="94">
        <v>2</v>
      </c>
      <c r="D361" s="131">
        <v>0.005969195222226483</v>
      </c>
      <c r="E361" s="131">
        <v>1.4471580313422192</v>
      </c>
      <c r="F361" s="94" t="s">
        <v>779</v>
      </c>
      <c r="G361" s="94" t="b">
        <v>0</v>
      </c>
      <c r="H361" s="94" t="b">
        <v>0</v>
      </c>
      <c r="I361" s="94" t="b">
        <v>0</v>
      </c>
      <c r="J361" s="94" t="b">
        <v>0</v>
      </c>
      <c r="K361" s="94" t="b">
        <v>0</v>
      </c>
      <c r="L361" s="94" t="b">
        <v>0</v>
      </c>
    </row>
    <row r="362" spans="1:12" ht="15">
      <c r="A362" s="94" t="s">
        <v>970</v>
      </c>
      <c r="B362" s="94" t="s">
        <v>829</v>
      </c>
      <c r="C362" s="94">
        <v>2</v>
      </c>
      <c r="D362" s="131">
        <v>0.005969195222226483</v>
      </c>
      <c r="E362" s="131">
        <v>1.271066772286538</v>
      </c>
      <c r="F362" s="94" t="s">
        <v>779</v>
      </c>
      <c r="G362" s="94" t="b">
        <v>0</v>
      </c>
      <c r="H362" s="94" t="b">
        <v>0</v>
      </c>
      <c r="I362" s="94" t="b">
        <v>0</v>
      </c>
      <c r="J362" s="94" t="b">
        <v>0</v>
      </c>
      <c r="K362" s="94" t="b">
        <v>0</v>
      </c>
      <c r="L362" s="94" t="b">
        <v>0</v>
      </c>
    </row>
    <row r="363" spans="1:12" ht="15">
      <c r="A363" s="94" t="s">
        <v>829</v>
      </c>
      <c r="B363" s="94" t="s">
        <v>971</v>
      </c>
      <c r="C363" s="94">
        <v>2</v>
      </c>
      <c r="D363" s="131">
        <v>0.005969195222226483</v>
      </c>
      <c r="E363" s="131">
        <v>1.271066772286538</v>
      </c>
      <c r="F363" s="94" t="s">
        <v>779</v>
      </c>
      <c r="G363" s="94" t="b">
        <v>0</v>
      </c>
      <c r="H363" s="94" t="b">
        <v>0</v>
      </c>
      <c r="I363" s="94" t="b">
        <v>0</v>
      </c>
      <c r="J363" s="94" t="b">
        <v>0</v>
      </c>
      <c r="K363" s="94" t="b">
        <v>0</v>
      </c>
      <c r="L363" s="94" t="b">
        <v>0</v>
      </c>
    </row>
    <row r="364" spans="1:12" ht="15">
      <c r="A364" s="94" t="s">
        <v>952</v>
      </c>
      <c r="B364" s="94" t="s">
        <v>953</v>
      </c>
      <c r="C364" s="94">
        <v>2</v>
      </c>
      <c r="D364" s="131">
        <v>0</v>
      </c>
      <c r="E364" s="131">
        <v>0.9542425094393249</v>
      </c>
      <c r="F364" s="94" t="s">
        <v>781</v>
      </c>
      <c r="G364" s="94" t="b">
        <v>0</v>
      </c>
      <c r="H364" s="94" t="b">
        <v>0</v>
      </c>
      <c r="I364" s="94" t="b">
        <v>0</v>
      </c>
      <c r="J364" s="94" t="b">
        <v>0</v>
      </c>
      <c r="K364" s="94" t="b">
        <v>0</v>
      </c>
      <c r="L364" s="94" t="b">
        <v>0</v>
      </c>
    </row>
    <row r="365" spans="1:12" ht="15">
      <c r="A365" s="94" t="s">
        <v>953</v>
      </c>
      <c r="B365" s="94" t="s">
        <v>891</v>
      </c>
      <c r="C365" s="94">
        <v>2</v>
      </c>
      <c r="D365" s="131">
        <v>0</v>
      </c>
      <c r="E365" s="131">
        <v>0.9542425094393249</v>
      </c>
      <c r="F365" s="94" t="s">
        <v>781</v>
      </c>
      <c r="G365" s="94" t="b">
        <v>0</v>
      </c>
      <c r="H365" s="94" t="b">
        <v>0</v>
      </c>
      <c r="I365" s="94" t="b">
        <v>0</v>
      </c>
      <c r="J365" s="94" t="b">
        <v>0</v>
      </c>
      <c r="K365" s="94" t="b">
        <v>0</v>
      </c>
      <c r="L365" s="94" t="b">
        <v>0</v>
      </c>
    </row>
    <row r="366" spans="1:12" ht="15">
      <c r="A366" s="94" t="s">
        <v>891</v>
      </c>
      <c r="B366" s="94" t="s">
        <v>954</v>
      </c>
      <c r="C366" s="94">
        <v>2</v>
      </c>
      <c r="D366" s="131">
        <v>0</v>
      </c>
      <c r="E366" s="131">
        <v>0.9542425094393249</v>
      </c>
      <c r="F366" s="94" t="s">
        <v>781</v>
      </c>
      <c r="G366" s="94" t="b">
        <v>0</v>
      </c>
      <c r="H366" s="94" t="b">
        <v>0</v>
      </c>
      <c r="I366" s="94" t="b">
        <v>0</v>
      </c>
      <c r="J366" s="94" t="b">
        <v>0</v>
      </c>
      <c r="K366" s="94" t="b">
        <v>0</v>
      </c>
      <c r="L366" s="94" t="b">
        <v>0</v>
      </c>
    </row>
    <row r="367" spans="1:12" ht="15">
      <c r="A367" s="94" t="s">
        <v>954</v>
      </c>
      <c r="B367" s="94" t="s">
        <v>955</v>
      </c>
      <c r="C367" s="94">
        <v>2</v>
      </c>
      <c r="D367" s="131">
        <v>0</v>
      </c>
      <c r="E367" s="131">
        <v>0.9542425094393249</v>
      </c>
      <c r="F367" s="94" t="s">
        <v>781</v>
      </c>
      <c r="G367" s="94" t="b">
        <v>0</v>
      </c>
      <c r="H367" s="94" t="b">
        <v>0</v>
      </c>
      <c r="I367" s="94" t="b">
        <v>0</v>
      </c>
      <c r="J367" s="94" t="b">
        <v>0</v>
      </c>
      <c r="K367" s="94" t="b">
        <v>0</v>
      </c>
      <c r="L367" s="94" t="b">
        <v>0</v>
      </c>
    </row>
    <row r="368" spans="1:12" ht="15">
      <c r="A368" s="94" t="s">
        <v>955</v>
      </c>
      <c r="B368" s="94" t="s">
        <v>956</v>
      </c>
      <c r="C368" s="94">
        <v>2</v>
      </c>
      <c r="D368" s="131">
        <v>0</v>
      </c>
      <c r="E368" s="131">
        <v>0.9542425094393249</v>
      </c>
      <c r="F368" s="94" t="s">
        <v>781</v>
      </c>
      <c r="G368" s="94" t="b">
        <v>0</v>
      </c>
      <c r="H368" s="94" t="b">
        <v>0</v>
      </c>
      <c r="I368" s="94" t="b">
        <v>0</v>
      </c>
      <c r="J368" s="94" t="b">
        <v>0</v>
      </c>
      <c r="K368" s="94" t="b">
        <v>0</v>
      </c>
      <c r="L368" s="94" t="b">
        <v>0</v>
      </c>
    </row>
    <row r="369" spans="1:12" ht="15">
      <c r="A369" s="94" t="s">
        <v>956</v>
      </c>
      <c r="B369" s="94" t="s">
        <v>957</v>
      </c>
      <c r="C369" s="94">
        <v>2</v>
      </c>
      <c r="D369" s="131">
        <v>0</v>
      </c>
      <c r="E369" s="131">
        <v>0.9542425094393249</v>
      </c>
      <c r="F369" s="94" t="s">
        <v>781</v>
      </c>
      <c r="G369" s="94" t="b">
        <v>0</v>
      </c>
      <c r="H369" s="94" t="b">
        <v>0</v>
      </c>
      <c r="I369" s="94" t="b">
        <v>0</v>
      </c>
      <c r="J369" s="94" t="b">
        <v>1</v>
      </c>
      <c r="K369" s="94" t="b">
        <v>0</v>
      </c>
      <c r="L369" s="94" t="b">
        <v>0</v>
      </c>
    </row>
    <row r="370" spans="1:12" ht="15">
      <c r="A370" s="94" t="s">
        <v>957</v>
      </c>
      <c r="B370" s="94" t="s">
        <v>958</v>
      </c>
      <c r="C370" s="94">
        <v>2</v>
      </c>
      <c r="D370" s="131">
        <v>0</v>
      </c>
      <c r="E370" s="131">
        <v>0.9542425094393249</v>
      </c>
      <c r="F370" s="94" t="s">
        <v>781</v>
      </c>
      <c r="G370" s="94" t="b">
        <v>1</v>
      </c>
      <c r="H370" s="94" t="b">
        <v>0</v>
      </c>
      <c r="I370" s="94" t="b">
        <v>0</v>
      </c>
      <c r="J370" s="94" t="b">
        <v>0</v>
      </c>
      <c r="K370" s="94" t="b">
        <v>0</v>
      </c>
      <c r="L370" s="94" t="b">
        <v>0</v>
      </c>
    </row>
    <row r="371" spans="1:12" ht="15">
      <c r="A371" s="94" t="s">
        <v>958</v>
      </c>
      <c r="B371" s="94" t="s">
        <v>826</v>
      </c>
      <c r="C371" s="94">
        <v>2</v>
      </c>
      <c r="D371" s="131">
        <v>0</v>
      </c>
      <c r="E371" s="131">
        <v>0.9542425094393249</v>
      </c>
      <c r="F371" s="94" t="s">
        <v>781</v>
      </c>
      <c r="G371" s="94" t="b">
        <v>0</v>
      </c>
      <c r="H371" s="94" t="b">
        <v>0</v>
      </c>
      <c r="I371" s="94" t="b">
        <v>0</v>
      </c>
      <c r="J371" s="94" t="b">
        <v>0</v>
      </c>
      <c r="K371" s="94" t="b">
        <v>0</v>
      </c>
      <c r="L371" s="94" t="b">
        <v>0</v>
      </c>
    </row>
    <row r="372" spans="1:12" ht="15">
      <c r="A372" s="94" t="s">
        <v>826</v>
      </c>
      <c r="B372" s="94" t="s">
        <v>802</v>
      </c>
      <c r="C372" s="94">
        <v>2</v>
      </c>
      <c r="D372" s="131">
        <v>0</v>
      </c>
      <c r="E372" s="131">
        <v>0.9542425094393249</v>
      </c>
      <c r="F372" s="94" t="s">
        <v>781</v>
      </c>
      <c r="G372" s="94" t="b">
        <v>0</v>
      </c>
      <c r="H372" s="94" t="b">
        <v>0</v>
      </c>
      <c r="I372" s="94" t="b">
        <v>0</v>
      </c>
      <c r="J372" s="94" t="b">
        <v>0</v>
      </c>
      <c r="K372" s="94" t="b">
        <v>0</v>
      </c>
      <c r="L372"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041D30F-F0C2-4762-A33A-E52AEFD7457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2019-11-11T10:03:47Z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