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<sst xmlns="http://schemas.openxmlformats.org/spreadsheetml/2006/main" count="860" uniqueCount="465">
  <si>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</si>
  <si>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</si>
  <si>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</si>
  <si>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</si>
  <si>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</si>
  <si>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</si>
  <si>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</si>
  <si>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</si>
  <si>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</si>
  <si>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</si>
  <si>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</si>
  <si>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</si>
  <si>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</si>
  <si>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</si>
  <si>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</si>
  <si>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</si>
  <si>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</si>
  <si>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</si>
  <si>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</si>
  <si>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</si>
  <si>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</si>
  <si>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</si>
  <si>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</si>
  <si>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</si>
  <si>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</si>
  <si>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</si>
  <si>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</si>
  <si>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</si>
  <si>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</si>
  <si>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</si>
  <si>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</si>
  <si>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</si>
  <si>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</si>
  <si>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</si>
  <si>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</si>
  <si>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</si>
  <si>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</si>
  <si>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</si>
  <si>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</si>
  <si>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</si>
  <si>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</si>
  <si>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</si>
  <si>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</si>
  <si>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</si>
  <si>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</si>
  <si>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</si>
  <si>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</si>
  <si>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</si>
  <si>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</si>
  <si>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</si>
  <si>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</si>
  <si>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</si>
  <si>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</si>
  <si>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</si>
  <si>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</si>
  <si>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</si>
  <si>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</si>
  <si>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</si>
  <si>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</si>
  <si>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</si>
  <si>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</si>
  <si>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</si>
  <si>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</si>
  <si>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</si>
  <si>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</si>
  <si>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</si>
  <si>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</si>
  <si>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</si>
  <si>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</si>
  <si>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</si>
  <si>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</si>
  <si>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</si>
  <si>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</si>
  <si>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</si>
  <si>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</si>
  <si>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</si>
  <si>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</si>
  <si>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</si>
  <si>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</si>
  <si>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</si>
  <si>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</si>
  <si>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</si>
  <si>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</si>
  <si>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</si>
  <si>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</si>
  <si>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</si>
  <si>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</si>
  <si>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</si>
  <si>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</si>
  <si>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</si>
  <si>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</si>
  <si>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</si>
  <si>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</si>
  <si>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</si>
  <si>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</si>
  <si>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</si>
  <si>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</si>
  <si>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</si>
  <si>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</si>
  <si>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</si>
  <si>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</si>
  <si>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</si>
  <si>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</si>
  <si>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</si>
  <si>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</si>
  <si>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</si>
  <si>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</si>
  <si>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</si>
  <si>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</si>
  <si>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</si>
  <si>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</si>
  <si>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</si>
  <si>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</si>
  <si>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</si>
  <si>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</si>
  <si>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</si>
  <si>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</si>
  <si>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</si>
  <si>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</si>
  <si>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</si>
  <si>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</si>
  <si>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</si>
  <si>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</si>
  <si>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</si>
  <si>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</si>
  <si>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</si>
  <si>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</si>
  <si>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</si>
  <si>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</si>
  <si>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</si>
  <si>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</si>
  <si>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</si>
  <si>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</si>
  <si>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</si>
  <si>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</si>
  <si>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</si>
  <si>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</si>
  <si>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</si>
  <si>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</si>
  <si>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</si>
  <si>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</si>
  <si>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</si>
  <si>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</si>
  <si>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</si>
  <si>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</si>
  <si>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</si>
  <si>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</si>
  <si>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</si>
  <si>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</si>
  <si>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</si>
  <si>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</si>
  <si>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</si>
  <si>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</si>
  <si>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</si>
  <si>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</si>
  <si>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</si>
  <si>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</si>
  <si>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</si>
  <si>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</si>
  <si>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</si>
  <si>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</si>
  <si>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</si>
  <si>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</si>
  <si>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</si>
  <si>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</si>
  <si>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</si>
  <si>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</si>
  <si>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</si>
  <si>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</si>
  <si>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</si>
  <si>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</si>
  <si>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</si>
  <si>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</si>
  <si>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</si>
  <si>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</si>
  <si>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</si>
  <si>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</si>
  <si>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</si>
  <si>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</si>
  <si>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</si>
  <si>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</si>
  <si>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</si>
  <si>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</si>
  <si>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</si>
  <si>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</si>
  <si>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</si>
  <si>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</si>
  <si>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</si>
  <si>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</si>
  <si>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</si>
  <si>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</si>
  <si>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</si>
  <si>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</si>
  <si>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</si>
  <si>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</si>
  <si>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</si>
  <si>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</si>
  <si>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</si>
  <si>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</si>
  <si>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</si>
  <si>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</si>
  <si>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</si>
  <si>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</si>
  <si>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</si>
  <si>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</si>
  <si>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</si>
  <si>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</si>
  <si>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</si>
  <si>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</si>
  <si>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</si>
  <si>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</si>
  <si>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</si>
  <si>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</si>
  <si>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</si>
  <si>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clionamoynihan</t>
  </si>
  <si>
    <t>solarwinds</t>
  </si>
  <si>
    <t>cybersec_feeds</t>
  </si>
  <si>
    <t>Retweet</t>
  </si>
  <si>
    <t>Thanks to all who came to see SolarWinds VP of Product Strategy, Security, Compliance and Tools Brandon Shopp present on #cybersecurity and insider threats last week at #NIAS19. https://t.co/IJfKhbx4Ur</t>
  </si>
  <si>
    <t>cybersecurity nias19</t>
  </si>
  <si>
    <t>https://pbs.twimg.com/media/EHtMGUVXYAA6k_o.jpg</t>
  </si>
  <si>
    <t>http://pbs.twimg.com/profile_images/419829479167758336/89mX2YWy_normal.jpeg</t>
  </si>
  <si>
    <t>http://pbs.twimg.com/profile_images/1131855016766124032/vhasETOF_normal.jpg</t>
  </si>
  <si>
    <t>10:08:57</t>
  </si>
  <si>
    <t>07:07:01</t>
  </si>
  <si>
    <t>15:47:48</t>
  </si>
  <si>
    <t>https://twitter.com/clionamoynihan/status/1191658654237372417</t>
  </si>
  <si>
    <t>https://twitter.com/solarwinds/status/1187626599845433345</t>
  </si>
  <si>
    <t>https://twitter.com/cybersec_feeds/status/1191743926719279104</t>
  </si>
  <si>
    <t>1191658654237372417</t>
  </si>
  <si>
    <t>1187626599845433345</t>
  </si>
  <si>
    <t>1191743926719279104</t>
  </si>
  <si>
    <t/>
  </si>
  <si>
    <t>en</t>
  </si>
  <si>
    <t>Twitter Web App</t>
  </si>
  <si>
    <t>Sprinklr Publishing</t>
  </si>
  <si>
    <t>Cyber Security Feed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</si>
  <si>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</si>
  <si>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</si>
  <si>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</si>
  <si>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</si>
  <si>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</si>
  <si>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</si>
  <si>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</si>
  <si>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</si>
  <si>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</si>
  <si>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</si>
  <si>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</si>
  <si>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</si>
  <si>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</si>
  <si>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</si>
  <si>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</si>
  <si>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</si>
  <si>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</si>
  <si>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</si>
  <si>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</si>
  <si>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</si>
  <si>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</si>
  <si>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Cliona Moynihan</t>
  </si>
  <si>
    <t>SolarWinds</t>
  </si>
  <si>
    <t>Digital marketer, Content Executive, not Snake Oil Salesman. A SEO expert walks into a bar, bars, restaurant, restaurants, lounge, tavern, pub, beer, liquor...</t>
  </si>
  <si>
    <t>SolarWinds is a leading provider of powerful and affordable IT infrastructure management software. Make IT look easy.</t>
  </si>
  <si>
    <t>Cyber Security News in 1 place!  Retweets original Cyber Sec tweets. _xD83E__xDD16_ made by @AbdirahiimYa</t>
  </si>
  <si>
    <t>Cork</t>
  </si>
  <si>
    <t>Austin, TX</t>
  </si>
  <si>
    <t>Internet</t>
  </si>
  <si>
    <t>http://t.co/1W5XZdOZfx</t>
  </si>
  <si>
    <t>http://t.co/GypMub4hSl</t>
  </si>
  <si>
    <t>https://pbs.twimg.com/profile_banners/2271797881/1388929801</t>
  </si>
  <si>
    <t>https://pbs.twimg.com/profile_banners/14466176/1572885823</t>
  </si>
  <si>
    <t>https://pbs.twimg.com/profile_banners/1131854274223366144/1558718830</t>
  </si>
  <si>
    <t>http://abs.twimg.com/images/themes/theme1/bg.png</t>
  </si>
  <si>
    <t>http://abs.twimg.com/images/themes/theme16/bg.gif</t>
  </si>
  <si>
    <t>http://pbs.twimg.com/profile_images/875387179282726912/uSalz79X_normal.jpg</t>
  </si>
  <si>
    <t>Open Twitter Page for This Person</t>
  </si>
  <si>
    <t>https://twitter.com/clionamoynihan</t>
  </si>
  <si>
    <t>https://twitter.com/solarwinds</t>
  </si>
  <si>
    <t>https://twitter.com/cybersec_feeds</t>
  </si>
  <si>
    <t>clionamoynihan
Thanks to all who came to see SolarWinds
VP of Product Strategy, Security,
Compliance and Tools Brandon Shopp
present on #cybersecurity and insider
threats last week at #NIAS19. https://t.co/IJfKhbx4Ur</t>
  </si>
  <si>
    <t>solarwinds
Thanks to all who came to see SolarWinds
VP of Product Strategy, Security,
Compliance and Tools Brandon Shopp
present on #cybersecurity and insider
threats last week at #NIAS19. https://t.co/IJfKhbx4Ur</t>
  </si>
  <si>
    <t>cybersec_feeds
Thanks to all who came to see SolarWinds
VP of Product Strategy, Security,
Compliance and Tools Brandon Shopp
present on #cybersecurity and insider
threats last week at #NIAS19. https://t.co/IJfKhbx4Ur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</si>
  <si>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</si>
  <si>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</si>
  <si>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</si>
  <si>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</si>
  <si>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</si>
  <si>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</si>
  <si>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</si>
  <si>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</si>
  <si>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</si>
  <si>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</si>
  <si>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</si>
  <si>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</si>
  <si>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</si>
  <si>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</si>
  <si>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</si>
  <si>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</si>
  <si>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</si>
  <si>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</si>
  <si>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</si>
  <si>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</si>
  <si>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</si>
  <si>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</si>
  <si>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</si>
  <si>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</si>
  <si>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</si>
  <si>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</si>
  <si>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</si>
  <si>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</si>
  <si>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</si>
  <si>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</si>
  <si>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</si>
  <si>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</si>
  <si>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</si>
  <si>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</si>
  <si>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</si>
  <si>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</si>
  <si>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</si>
  <si>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</si>
  <si>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</si>
  <si>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</si>
  <si>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</si>
  <si>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</si>
  <si>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</si>
  <si>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</si>
  <si>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</si>
  <si>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</si>
  <si>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</si>
  <si>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</si>
  <si>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</si>
  <si>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</si>
  <si>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</si>
  <si>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</si>
  <si>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</si>
  <si>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cybersecurity</t>
  </si>
  <si>
    <t>nias19</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</si>
  <si>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</si>
  <si>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</si>
  <si>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</si>
  <si>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</si>
  <si>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</si>
  <si>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</si>
  <si>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</si>
  <si>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</si>
  <si>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thanks</t>
  </si>
  <si>
    <t>came</t>
  </si>
  <si>
    <t>see</t>
  </si>
  <si>
    <t>vp</t>
  </si>
  <si>
    <t>Top Words in Tweet in G1</t>
  </si>
  <si>
    <t>product</t>
  </si>
  <si>
    <t>strategy</t>
  </si>
  <si>
    <t>security</t>
  </si>
  <si>
    <t>compliance</t>
  </si>
  <si>
    <t>tools</t>
  </si>
  <si>
    <t>Top Words in Tweet</t>
  </si>
  <si>
    <t>thanks came see solarwinds vp product strategy security compliance tools</t>
  </si>
  <si>
    <t>Top Word Pairs in Tweet in Entire Graph</t>
  </si>
  <si>
    <t>thanks,came</t>
  </si>
  <si>
    <t>came,see</t>
  </si>
  <si>
    <t>see,solarwinds</t>
  </si>
  <si>
    <t>solarwinds,vp</t>
  </si>
  <si>
    <t>vp,product</t>
  </si>
  <si>
    <t>product,strategy</t>
  </si>
  <si>
    <t>strategy,security</t>
  </si>
  <si>
    <t>security,compliance</t>
  </si>
  <si>
    <t>compliance,tools</t>
  </si>
  <si>
    <t>tools,brandon</t>
  </si>
  <si>
    <t>Top Word Pairs in Tweet in G1</t>
  </si>
  <si>
    <t>Top Word Pairs in Tweet</t>
  </si>
  <si>
    <t>thanks,came  came,see  see,solarwinds  solarwinds,vp  vp,product  product,strategy  strategy,security  security,compliance  compliance,tools  tools,brandon</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</si>
  <si>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</si>
  <si>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</si>
  <si>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</si>
  <si>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</si>
  <si>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</si>
  <si>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</si>
  <si>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</si>
  <si>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</si>
  <si>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</si>
  <si>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cybersec_feeds solarwinds clionamoynihan</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</si>
  <si>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</si>
  <si>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</si>
  <si>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</si>
  <si>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</si>
  <si>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</si>
  <si>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</si>
  <si>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</si>
  <si>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</si>
  <si>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</si>
  <si>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</si>
  <si>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</si>
  <si>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brandon</t>
  </si>
  <si>
    <t>shopp</t>
  </si>
  <si>
    <t>present</t>
  </si>
  <si>
    <t>#cybersecurity</t>
  </si>
  <si>
    <t>insider</t>
  </si>
  <si>
    <t>threats</t>
  </si>
  <si>
    <t>last</t>
  </si>
  <si>
    <t>week</t>
  </si>
  <si>
    <t>#nias19</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</si>
  <si>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</si>
  <si>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</si>
  <si>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</si>
  <si>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</si>
  <si>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</si>
  <si>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</si>
  <si>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</si>
  <si>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</si>
  <si>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</si>
  <si>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</si>
  <si>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</si>
  <si>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</si>
  <si>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</si>
  <si>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</si>
  <si>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</si>
  <si>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</si>
  <si>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</si>
  <si>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</si>
  <si>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</si>
  <si>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</si>
  <si>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</si>
  <si>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</si>
  <si>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</si>
  <si>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</si>
  <si>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</si>
  <si>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</si>
  <si>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</si>
  <si>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</si>
  <si>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</si>
  <si>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</si>
  <si>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</si>
  <si>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</si>
  <si>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</si>
  <si>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</si>
  <si>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</si>
  <si>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</si>
  <si>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</si>
  <si>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</si>
  <si>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</si>
  <si>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</si>
  <si>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</si>
  <si>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</si>
  <si>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</si>
  <si>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</si>
  <si>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</si>
  <si>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</si>
  <si>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</si>
  <si>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</si>
  <si>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</si>
  <si>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</si>
  <si>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</si>
  <si>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</si>
  <si>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</si>
  <si>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</si>
  <si>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</si>
  <si>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</si>
  <si>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</si>
  <si>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</si>
  <si>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</si>
  <si>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</si>
  <si>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G1: thanks came see solarwinds vp product strategy security compliance tools</t>
  </si>
  <si>
    <t>Autofill Workbook Results</t>
  </si>
  <si>
    <t>Edge Weight▓1▓1▓0▓True▓Green▓Red▓▓Edge Weight▓1▓1▓0▓3▓10▓False▓Edge Weight▓1▓1▓0▓32▓6▓False▓▓0▓0▓0▓True▓Black▓Black▓▓Followers▓4446▓4446▓0▓162▓1000▓False▓Followers▓44▓15606▓0▓100▓70▓False▓▓0▓0▓0▓0▓0▓False▓▓0▓0▓0▓0▓0▓False</t>
  </si>
  <si>
    <t>Subgraph</t>
  </si>
  <si>
    <t>GraphSource░TwitterSearch▓GraphTerm░NIAS19▓ImportDescription░The graph represents a network of 3 Twitter users whose recent tweets contained "NIAS19", or who were replied to or mentioned in those tweets, taken from a data set limited to a maximum of 18,000 tweets.  The network was obtained from Twitter on Monday, 11 November 2019 at 08:47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</si>
</sst>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2"/>
      <tableStyleElement type="headerRow" dxfId="291"/>
    </tableStyle>
    <tableStyle name="NodeXL Table" pivot="0" count="1">
      <tableStyleElement type="headerRow" dxfId="29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932687"/>
        <c:axId val="27958728"/>
      </c:barChart>
      <c:catAx>
        <c:axId val="329326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958728"/>
        <c:crosses val="autoZero"/>
        <c:auto val="1"/>
        <c:lblOffset val="100"/>
        <c:noMultiLvlLbl val="0"/>
      </c:catAx>
      <c:valAx>
        <c:axId val="27958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32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0301961"/>
        <c:axId val="50064466"/>
      </c:barChart>
      <c:catAx>
        <c:axId val="503019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064466"/>
        <c:crosses val="autoZero"/>
        <c:auto val="1"/>
        <c:lblOffset val="100"/>
        <c:noMultiLvlLbl val="0"/>
      </c:catAx>
      <c:valAx>
        <c:axId val="50064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01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7927011"/>
        <c:axId val="28689916"/>
      </c:barChart>
      <c:catAx>
        <c:axId val="479270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89916"/>
        <c:crosses val="autoZero"/>
        <c:auto val="1"/>
        <c:lblOffset val="100"/>
        <c:noMultiLvlLbl val="0"/>
      </c:catAx>
      <c:valAx>
        <c:axId val="28689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7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882653"/>
        <c:axId val="42181830"/>
      </c:barChart>
      <c:catAx>
        <c:axId val="568826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181830"/>
        <c:crosses val="autoZero"/>
        <c:auto val="1"/>
        <c:lblOffset val="100"/>
        <c:noMultiLvlLbl val="0"/>
      </c:catAx>
      <c:valAx>
        <c:axId val="42181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82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092151"/>
        <c:axId val="61285040"/>
      </c:barChart>
      <c:catAx>
        <c:axId val="440921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285040"/>
        <c:crosses val="autoZero"/>
        <c:auto val="1"/>
        <c:lblOffset val="100"/>
        <c:noMultiLvlLbl val="0"/>
      </c:catAx>
      <c:valAx>
        <c:axId val="61285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92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694449"/>
        <c:axId val="65141178"/>
      </c:barChart>
      <c:catAx>
        <c:axId val="146944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141178"/>
        <c:crosses val="autoZero"/>
        <c:auto val="1"/>
        <c:lblOffset val="100"/>
        <c:noMultiLvlLbl val="0"/>
      </c:catAx>
      <c:valAx>
        <c:axId val="65141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94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399691"/>
        <c:axId val="41944036"/>
      </c:barChart>
      <c:catAx>
        <c:axId val="493996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944036"/>
        <c:crosses val="autoZero"/>
        <c:auto val="1"/>
        <c:lblOffset val="100"/>
        <c:noMultiLvlLbl val="0"/>
      </c:catAx>
      <c:valAx>
        <c:axId val="41944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99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1952005"/>
        <c:axId val="42023726"/>
      </c:barChart>
      <c:catAx>
        <c:axId val="419520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23726"/>
        <c:crosses val="autoZero"/>
        <c:auto val="1"/>
        <c:lblOffset val="100"/>
        <c:noMultiLvlLbl val="0"/>
      </c:catAx>
      <c:valAx>
        <c:axId val="42023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52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669215"/>
        <c:axId val="48478616"/>
      </c:barChart>
      <c:catAx>
        <c:axId val="42669215"/>
        <c:scaling>
          <c:orientation val="minMax"/>
        </c:scaling>
        <c:axPos val="b"/>
        <c:delete val="1"/>
        <c:majorTickMark val="out"/>
        <c:minorTickMark val="none"/>
        <c:tickLblPos val="none"/>
        <c:crossAx val="48478616"/>
        <c:crosses val="autoZero"/>
        <c:auto val="1"/>
        <c:lblOffset val="100"/>
        <c:noMultiLvlLbl val="0"/>
      </c:catAx>
      <c:valAx>
        <c:axId val="48478616"/>
        <c:scaling>
          <c:orientation val="minMax"/>
        </c:scaling>
        <c:axPos val="l"/>
        <c:delete val="1"/>
        <c:majorTickMark val="out"/>
        <c:minorTickMark val="none"/>
        <c:tickLblPos val="none"/>
        <c:crossAx val="426692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lionamoynih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olarwind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ybersec_feed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 totalsRowShown="0" headerRowDxfId="289" dataDxfId="288">
  <autoFilter ref="A2:BN5"/>
  <tableColumns count="66">
    <tableColumn id="1" name="Vertex 1" dataDxfId="287"/>
    <tableColumn id="2" name="Vertex 2" dataDxfId="286"/>
    <tableColumn id="3" name="Color" dataDxfId="285"/>
    <tableColumn id="4" name="Width" dataDxfId="284"/>
    <tableColumn id="11" name="Style" dataDxfId="283"/>
    <tableColumn id="5" name="Opacity" dataDxfId="282"/>
    <tableColumn id="6" name="Visibility" dataDxfId="281"/>
    <tableColumn id="10" name="Label" dataDxfId="280"/>
    <tableColumn id="12" name="Label Text Color" dataDxfId="279"/>
    <tableColumn id="13" name="Label Font Size" dataDxfId="278"/>
    <tableColumn id="14" name="Reciprocated?" dataDxfId="143"/>
    <tableColumn id="7" name="ID" dataDxfId="277"/>
    <tableColumn id="9" name="Dynamic Filter" dataDxfId="276"/>
    <tableColumn id="8" name="Add Your Own Columns Here" dataDxfId="275"/>
    <tableColumn id="15" name="Relationship" dataDxfId="274"/>
    <tableColumn id="16" name="Relationship Date (UTC)" dataDxfId="273"/>
    <tableColumn id="17" name="Tweet" dataDxfId="272"/>
    <tableColumn id="18" name="URLs in Tweet" dataDxfId="271"/>
    <tableColumn id="19" name="Domains in Tweet" dataDxfId="270"/>
    <tableColumn id="20" name="Hashtags in Tweet" dataDxfId="269"/>
    <tableColumn id="21" name="Media in Tweet" dataDxfId="268"/>
    <tableColumn id="22" name="Tweet Image File" dataDxfId="267"/>
    <tableColumn id="23" name="Tweet Date (UTC)" dataDxfId="266"/>
    <tableColumn id="24" name="Date" dataDxfId="265"/>
    <tableColumn id="25" name="Time" dataDxfId="264"/>
    <tableColumn id="26" name="Twitter Page for Tweet" dataDxfId="263"/>
    <tableColumn id="27" name="Latitude" dataDxfId="262"/>
    <tableColumn id="28" name="Longitude" dataDxfId="261"/>
    <tableColumn id="29" name="Imported ID" dataDxfId="260"/>
    <tableColumn id="30" name="In-Reply-To Tweet ID" dataDxfId="259"/>
    <tableColumn id="31" name="Favorited" dataDxfId="258"/>
    <tableColumn id="32" name="Favorite Count" dataDxfId="257"/>
    <tableColumn id="33" name="In-Reply-To User ID" dataDxfId="256"/>
    <tableColumn id="34" name="Is Quote Status" dataDxfId="255"/>
    <tableColumn id="35" name="Language" dataDxfId="254"/>
    <tableColumn id="36" name="Possibly Sensitive" dataDxfId="253"/>
    <tableColumn id="37" name="Quoted Status ID" dataDxfId="252"/>
    <tableColumn id="38" name="Retweeted" dataDxfId="251"/>
    <tableColumn id="39" name="Retweet Count" dataDxfId="250"/>
    <tableColumn id="40" name="Retweet ID" dataDxfId="249"/>
    <tableColumn id="41" name="Source" dataDxfId="248"/>
    <tableColumn id="42" name="Truncated" dataDxfId="247"/>
    <tableColumn id="43" name="Unified Twitter ID" dataDxfId="246"/>
    <tableColumn id="44" name="Imported Tweet Type" dataDxfId="245"/>
    <tableColumn id="45" name="Added By Extended Analysis" dataDxfId="244"/>
    <tableColumn id="46" name="Corrected By Extended Analysis" dataDxfId="243"/>
    <tableColumn id="47" name="Place Bounding Box" dataDxfId="242"/>
    <tableColumn id="48" name="Place Country" dataDxfId="241"/>
    <tableColumn id="49" name="Place Country Code" dataDxfId="240"/>
    <tableColumn id="50" name="Place Full Name" dataDxfId="239"/>
    <tableColumn id="51" name="Place ID" dataDxfId="238"/>
    <tableColumn id="52" name="Place Name" dataDxfId="237"/>
    <tableColumn id="53" name="Place Type" dataDxfId="236"/>
    <tableColumn id="54" name="Place URL" dataDxfId="235"/>
    <tableColumn id="55" name="Edge Weight"/>
    <tableColumn id="56" name="Vertex 1 Group" dataDxfId="15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142" dataDxfId="141">
  <autoFilter ref="A1:D2"/>
  <tableColumns count="4">
    <tableColumn id="1" name="Top URLs in Tweet in Entire Graph" dataDxfId="140"/>
    <tableColumn id="2" name="Entire Graph Count" dataDxfId="139"/>
    <tableColumn id="3" name="Top URLs in Tweet in G1" dataDxfId="138"/>
    <tableColumn id="4" name="G1 Count" dataDxfId="13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135" dataDxfId="134">
  <autoFilter ref="A4:D5"/>
  <tableColumns count="4">
    <tableColumn id="1" name="Top Domains in Tweet in Entire Graph" dataDxfId="133"/>
    <tableColumn id="2" name="Entire Graph Count" dataDxfId="132"/>
    <tableColumn id="3" name="Top Domains in Tweet in G1" dataDxfId="131"/>
    <tableColumn id="4" name="G1 Count" dataDxfId="13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9" totalsRowShown="0" headerRowDxfId="128" dataDxfId="127">
  <autoFilter ref="A7:D9"/>
  <tableColumns count="4">
    <tableColumn id="1" name="Top Hashtags in Tweet in Entire Graph" dataDxfId="126"/>
    <tableColumn id="2" name="Entire Graph Count" dataDxfId="125"/>
    <tableColumn id="3" name="Top Hashtags in Tweet in G1" dataDxfId="124"/>
    <tableColumn id="4" name="G1 Count" dataDxfId="1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2:D22" totalsRowShown="0" headerRowDxfId="121" dataDxfId="120">
  <autoFilter ref="A12:D22"/>
  <tableColumns count="4">
    <tableColumn id="1" name="Top Words in Tweet in Entire Graph" dataDxfId="119"/>
    <tableColumn id="2" name="Entire Graph Count" dataDxfId="118"/>
    <tableColumn id="3" name="Top Words in Tweet in G1" dataDxfId="117"/>
    <tableColumn id="4" name="G1 Count" dataDxfId="1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5:D35" totalsRowShown="0" headerRowDxfId="114" dataDxfId="113">
  <autoFilter ref="A25:D35"/>
  <tableColumns count="4">
    <tableColumn id="1" name="Top Word Pairs in Tweet in Entire Graph" dataDxfId="112"/>
    <tableColumn id="2" name="Entire Graph Count" dataDxfId="111"/>
    <tableColumn id="3" name="Top Word Pairs in Tweet in G1" dataDxfId="110"/>
    <tableColumn id="4" name="G1 Count" dataDxfId="10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8:D39" totalsRowShown="0" headerRowDxfId="107" dataDxfId="106">
  <autoFilter ref="A38:D39"/>
  <tableColumns count="4">
    <tableColumn id="1" name="Top Replied-To in Entire Graph" dataDxfId="105"/>
    <tableColumn id="2" name="Entire Graph Count" dataDxfId="101"/>
    <tableColumn id="3" name="Top Replied-To in G1" dataDxfId="100"/>
    <tableColumn id="4" name="G1 Count" dataDxfId="9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1:D42" totalsRowShown="0" headerRowDxfId="104" dataDxfId="103">
  <autoFilter ref="A41:D42"/>
  <tableColumns count="4">
    <tableColumn id="1" name="Top Mentioned in Entire Graph" dataDxfId="102"/>
    <tableColumn id="2" name="Entire Graph Count" dataDxfId="98"/>
    <tableColumn id="3" name="Top Mentioned in G1" dataDxfId="97"/>
    <tableColumn id="4" name="G1 Count" dataDxfId="9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4:D47" totalsRowShown="0" headerRowDxfId="93" dataDxfId="92">
  <autoFilter ref="A44:D47"/>
  <tableColumns count="4">
    <tableColumn id="1" name="Top Tweeters in Entire Graph" dataDxfId="91"/>
    <tableColumn id="2" name="Entire Graph Count" dataDxfId="90"/>
    <tableColumn id="3" name="Top Tweeters in G1" dataDxfId="89"/>
    <tableColumn id="4" name="G1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44" totalsRowShown="0" headerRowDxfId="76" dataDxfId="75">
  <autoFilter ref="A1:G44"/>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234" dataDxfId="233">
  <autoFilter ref="A2:BT5"/>
  <tableColumns count="72">
    <tableColumn id="1" name="Vertex" dataDxfId="232"/>
    <tableColumn id="72" name="Subgraph"/>
    <tableColumn id="2" name="Color" dataDxfId="231"/>
    <tableColumn id="5" name="Shape" dataDxfId="230"/>
    <tableColumn id="6" name="Size" dataDxfId="229"/>
    <tableColumn id="4" name="Opacity" dataDxfId="228"/>
    <tableColumn id="7" name="Image File" dataDxfId="227"/>
    <tableColumn id="3" name="Visibility" dataDxfId="226"/>
    <tableColumn id="10" name="Label" dataDxfId="225"/>
    <tableColumn id="16" name="Label Fill Color" dataDxfId="224"/>
    <tableColumn id="9" name="Label Position" dataDxfId="223"/>
    <tableColumn id="8" name="Tooltip" dataDxfId="222"/>
    <tableColumn id="18" name="Layout Order" dataDxfId="221"/>
    <tableColumn id="13" name="X" dataDxfId="220"/>
    <tableColumn id="14" name="Y" dataDxfId="219"/>
    <tableColumn id="12" name="Locked?" dataDxfId="218"/>
    <tableColumn id="19" name="Polar R" dataDxfId="217"/>
    <tableColumn id="20" name="Polar Angle" dataDxfId="21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15"/>
    <tableColumn id="28" name="Dynamic Filter" dataDxfId="214"/>
    <tableColumn id="17" name="Add Your Own Columns Here" dataDxfId="213"/>
    <tableColumn id="30" name="Name" dataDxfId="212"/>
    <tableColumn id="31" name="Followed" dataDxfId="211"/>
    <tableColumn id="32" name="Followers" dataDxfId="210"/>
    <tableColumn id="33" name="Tweets" dataDxfId="209"/>
    <tableColumn id="34" name="Favorites" dataDxfId="208"/>
    <tableColumn id="35" name="Time Zone UTC Offset (Seconds)" dataDxfId="207"/>
    <tableColumn id="36" name="Description" dataDxfId="206"/>
    <tableColumn id="37" name="Location" dataDxfId="205"/>
    <tableColumn id="38" name="Web" dataDxfId="204"/>
    <tableColumn id="39" name="Time Zone" dataDxfId="203"/>
    <tableColumn id="40" name="Joined Twitter Date (UTC)" dataDxfId="202"/>
    <tableColumn id="41" name="Profile Banner Url" dataDxfId="201"/>
    <tableColumn id="42" name="Default Profile" dataDxfId="200"/>
    <tableColumn id="43" name="Default Profile Image" dataDxfId="199"/>
    <tableColumn id="44" name="Geo Enabled" dataDxfId="198"/>
    <tableColumn id="45" name="Language" dataDxfId="197"/>
    <tableColumn id="46" name="Listed Count" dataDxfId="196"/>
    <tableColumn id="47" name="Profile Background Image Url" dataDxfId="195"/>
    <tableColumn id="48" name="Verified" dataDxfId="194"/>
    <tableColumn id="49" name="Custom Menu Item Text" dataDxfId="193"/>
    <tableColumn id="50" name="Custom Menu Item Action" dataDxfId="192"/>
    <tableColumn id="51" name="Tweeted Search Term?" dataDxfId="15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7" totalsRowShown="0" headerRowDxfId="67" dataDxfId="66">
  <autoFilter ref="A1:L3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23" dataDxfId="22">
  <autoFilter ref="A2:C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4" totalsRowShown="0" headerRowDxfId="5" dataDxfId="4">
  <autoFilter ref="A1:B4"/>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191">
  <autoFilter ref="A2:AO3"/>
  <tableColumns count="41">
    <tableColumn id="1" name="Group" dataDxfId="166"/>
    <tableColumn id="2" name="Vertex Color" dataDxfId="165"/>
    <tableColumn id="3" name="Vertex Shape" dataDxfId="163"/>
    <tableColumn id="22" name="Visibility" dataDxfId="164"/>
    <tableColumn id="4" name="Collapsed?"/>
    <tableColumn id="18" name="Label" dataDxfId="190"/>
    <tableColumn id="20" name="Collapsed X"/>
    <tableColumn id="21" name="Collapsed Y"/>
    <tableColumn id="6" name="ID" dataDxfId="189"/>
    <tableColumn id="19" name="Collapsed Properties" dataDxfId="157"/>
    <tableColumn id="5" name="Vertices" dataDxfId="156"/>
    <tableColumn id="7" name="Unique Edges" dataDxfId="155"/>
    <tableColumn id="8" name="Edges With Duplicates" dataDxfId="154"/>
    <tableColumn id="9" name="Total Edges" dataDxfId="153"/>
    <tableColumn id="10" name="Self-Loops" dataDxfId="152"/>
    <tableColumn id="24" name="Reciprocated Vertex Pair Ratio" dataDxfId="151"/>
    <tableColumn id="25" name="Reciprocated Edge Ratio" dataDxfId="150"/>
    <tableColumn id="11" name="Connected Components" dataDxfId="149"/>
    <tableColumn id="12" name="Single-Vertex Connected Components" dataDxfId="148"/>
    <tableColumn id="13" name="Maximum Vertices in a Connected Component" dataDxfId="147"/>
    <tableColumn id="14" name="Maximum Edges in a Connected Component" dataDxfId="146"/>
    <tableColumn id="15" name="Maximum Geodesic Distance (Diameter)" dataDxfId="145"/>
    <tableColumn id="16" name="Average Geodesic Distance" dataDxfId="144"/>
    <tableColumn id="17" name="Graph Density" dataDxfId="136"/>
    <tableColumn id="23" name="Top URLs in Tweet" dataDxfId="129"/>
    <tableColumn id="26" name="Top Domains in Tweet" dataDxfId="122"/>
    <tableColumn id="27" name="Top Hashtags in Tweet" dataDxfId="115"/>
    <tableColumn id="28" name="Top Words in Tweet" dataDxfId="108"/>
    <tableColumn id="29" name="Top Word Pairs in Tweet" dataDxfId="95"/>
    <tableColumn id="30" name="Top Replied-To in Tweet" dataDxfId="9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88" dataDxfId="187">
  <autoFilter ref="A1:C4"/>
  <tableColumns count="3">
    <tableColumn id="1" name="Group" dataDxfId="162"/>
    <tableColumn id="2" name="Vertex" dataDxfId="161"/>
    <tableColumn id="3" name="Vertex ID" dataDxfId="16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6"/>
    <tableColumn id="2" name="Degree Frequency" dataDxfId="185">
      <calculatedColumnFormula>COUNTIF(Vertices[Degree], "&gt;= " &amp; D2) - COUNTIF(Vertices[Degree], "&gt;=" &amp; D3)</calculatedColumnFormula>
    </tableColumn>
    <tableColumn id="3" name="In-Degree Bin" dataDxfId="184"/>
    <tableColumn id="4" name="In-Degree Frequency" dataDxfId="183">
      <calculatedColumnFormula>COUNTIF(Vertices[In-Degree], "&gt;= " &amp; F2) - COUNTIF(Vertices[In-Degree], "&gt;=" &amp; F3)</calculatedColumnFormula>
    </tableColumn>
    <tableColumn id="5" name="Out-Degree Bin" dataDxfId="182"/>
    <tableColumn id="6" name="Out-Degree Frequency" dataDxfId="181">
      <calculatedColumnFormula>COUNTIF(Vertices[Out-Degree], "&gt;= " &amp; H2) - COUNTIF(Vertices[Out-Degree], "&gt;=" &amp; H3)</calculatedColumnFormula>
    </tableColumn>
    <tableColumn id="7" name="Betweenness Centrality Bin" dataDxfId="180"/>
    <tableColumn id="8" name="Betweenness Centrality Frequency" dataDxfId="179">
      <calculatedColumnFormula>COUNTIF(Vertices[Betweenness Centrality], "&gt;= " &amp; J2) - COUNTIF(Vertices[Betweenness Centrality], "&gt;=" &amp; J3)</calculatedColumnFormula>
    </tableColumn>
    <tableColumn id="9" name="Closeness Centrality Bin" dataDxfId="178"/>
    <tableColumn id="10" name="Closeness Centrality Frequency" dataDxfId="177">
      <calculatedColumnFormula>COUNTIF(Vertices[Closeness Centrality], "&gt;= " &amp; L2) - COUNTIF(Vertices[Closeness Centrality], "&gt;=" &amp; L3)</calculatedColumnFormula>
    </tableColumn>
    <tableColumn id="11" name="Eigenvector Centrality Bin" dataDxfId="176"/>
    <tableColumn id="12" name="Eigenvector Centrality Frequency" dataDxfId="175">
      <calculatedColumnFormula>COUNTIF(Vertices[Eigenvector Centrality], "&gt;= " &amp; N2) - COUNTIF(Vertices[Eigenvector Centrality], "&gt;=" &amp; N3)</calculatedColumnFormula>
    </tableColumn>
    <tableColumn id="18" name="PageRank Bin" dataDxfId="174"/>
    <tableColumn id="17" name="PageRank Frequency" dataDxfId="173">
      <calculatedColumnFormula>COUNTIF(Vertices[Eigenvector Centrality], "&gt;= " &amp; P2) - COUNTIF(Vertices[Eigenvector Centrality], "&gt;=" &amp; P3)</calculatedColumnFormula>
    </tableColumn>
    <tableColumn id="13" name="Clustering Coefficient Bin" dataDxfId="172"/>
    <tableColumn id="14" name="Clustering Coefficient Frequency" dataDxfId="171">
      <calculatedColumnFormula>COUNTIF(Vertices[Clustering Coefficient], "&gt;= " &amp; R2) - COUNTIF(Vertices[Clustering Coefficient], "&gt;=" &amp; R3)</calculatedColumnFormula>
    </tableColumn>
    <tableColumn id="15" name="Dynamic Filter Bin" dataDxfId="170"/>
    <tableColumn id="16" name="Dynamic Filter Frequency" dataDxfId="16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6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EHtMGUVXYAA6k_o.jpg" TargetMode="External" /><Relationship Id="rId2" Type="http://schemas.openxmlformats.org/officeDocument/2006/relationships/hyperlink" Target="http://pbs.twimg.com/profile_images/419829479167758336/89mX2YWy_normal.jpeg" TargetMode="External" /><Relationship Id="rId3" Type="http://schemas.openxmlformats.org/officeDocument/2006/relationships/hyperlink" Target="https://pbs.twimg.com/media/EHtMGUVXYAA6k_o.jpg" TargetMode="External" /><Relationship Id="rId4" Type="http://schemas.openxmlformats.org/officeDocument/2006/relationships/hyperlink" Target="http://pbs.twimg.com/profile_images/1131855016766124032/vhasETOF_normal.jpg" TargetMode="External" /><Relationship Id="rId5" Type="http://schemas.openxmlformats.org/officeDocument/2006/relationships/hyperlink" Target="https://twitter.com/clionamoynihan/status/1191658654237372417" TargetMode="External" /><Relationship Id="rId6" Type="http://schemas.openxmlformats.org/officeDocument/2006/relationships/hyperlink" Target="https://twitter.com/solarwinds/status/1187626599845433345" TargetMode="External" /><Relationship Id="rId7" Type="http://schemas.openxmlformats.org/officeDocument/2006/relationships/hyperlink" Target="https://twitter.com/cybersec_feeds/status/1191743926719279104"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1W5XZdOZfx" TargetMode="External" /><Relationship Id="rId2" Type="http://schemas.openxmlformats.org/officeDocument/2006/relationships/hyperlink" Target="http://t.co/GypMub4hSl" TargetMode="External" /><Relationship Id="rId3" Type="http://schemas.openxmlformats.org/officeDocument/2006/relationships/hyperlink" Target="https://pbs.twimg.com/profile_banners/2271797881/1388929801" TargetMode="External" /><Relationship Id="rId4" Type="http://schemas.openxmlformats.org/officeDocument/2006/relationships/hyperlink" Target="https://pbs.twimg.com/profile_banners/14466176/1572885823" TargetMode="External" /><Relationship Id="rId5" Type="http://schemas.openxmlformats.org/officeDocument/2006/relationships/hyperlink" Target="https://pbs.twimg.com/profile_banners/1131854274223366144/1558718830"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abs.twimg.com/images/themes/theme16/bg.gif" TargetMode="External" /><Relationship Id="rId8" Type="http://schemas.openxmlformats.org/officeDocument/2006/relationships/hyperlink" Target="http://pbs.twimg.com/profile_images/419829479167758336/89mX2YWy_normal.jpeg" TargetMode="External" /><Relationship Id="rId9" Type="http://schemas.openxmlformats.org/officeDocument/2006/relationships/hyperlink" Target="http://pbs.twimg.com/profile_images/875387179282726912/uSalz79X_normal.jpg" TargetMode="External" /><Relationship Id="rId10" Type="http://schemas.openxmlformats.org/officeDocument/2006/relationships/hyperlink" Target="http://pbs.twimg.com/profile_images/1131855016766124032/vhasETOF_normal.jpg" TargetMode="External" /><Relationship Id="rId11" Type="http://schemas.openxmlformats.org/officeDocument/2006/relationships/hyperlink" Target="https://twitter.com/clionamoynihan" TargetMode="External" /><Relationship Id="rId12" Type="http://schemas.openxmlformats.org/officeDocument/2006/relationships/hyperlink" Target="https://twitter.com/solarwinds" TargetMode="External" /><Relationship Id="rId13" Type="http://schemas.openxmlformats.org/officeDocument/2006/relationships/hyperlink" Target="https://twitter.com/cybersec_feeds" TargetMode="External" /><Relationship Id="rId14" Type="http://schemas.openxmlformats.org/officeDocument/2006/relationships/comments" Target="../comments2.xml" /><Relationship Id="rId15" Type="http://schemas.openxmlformats.org/officeDocument/2006/relationships/vmlDrawing" Target="../drawings/vmlDrawing2.vml" /><Relationship Id="rId16" Type="http://schemas.openxmlformats.org/officeDocument/2006/relationships/table" Target="../tables/table2.xml" /><Relationship Id="rId17" Type="http://schemas.openxmlformats.org/officeDocument/2006/relationships/drawing" Target="../drawings/drawing1.xm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319</v>
      </c>
      <c r="BD2" s="13" t="s">
        <v>323</v>
      </c>
      <c r="BE2" s="13" t="s">
        <v>324</v>
      </c>
      <c r="BF2" s="68" t="s">
        <v>415</v>
      </c>
      <c r="BG2" s="68" t="s">
        <v>416</v>
      </c>
      <c r="BH2" s="68" t="s">
        <v>417</v>
      </c>
      <c r="BI2" s="68" t="s">
        <v>418</v>
      </c>
      <c r="BJ2" s="68" t="s">
        <v>419</v>
      </c>
      <c r="BK2" s="68" t="s">
        <v>420</v>
      </c>
      <c r="BL2" s="68" t="s">
        <v>421</v>
      </c>
      <c r="BM2" s="68" t="s">
        <v>422</v>
      </c>
      <c r="BN2" s="68" t="s">
        <v>423</v>
      </c>
    </row>
    <row r="3" spans="1:66" ht="15" customHeight="1">
      <c r="A3" s="85" t="s">
        <v>214</v>
      </c>
      <c r="B3" s="85" t="s">
        <v>215</v>
      </c>
      <c r="C3" s="53" t="s">
        <v>459</v>
      </c>
      <c r="D3" s="54">
        <v>3</v>
      </c>
      <c r="E3" s="66" t="s">
        <v>132</v>
      </c>
      <c r="F3" s="55">
        <v>32</v>
      </c>
      <c r="G3" s="53"/>
      <c r="H3" s="57"/>
      <c r="I3" s="56"/>
      <c r="J3" s="56"/>
      <c r="K3" s="36" t="s">
        <v>65</v>
      </c>
      <c r="L3" s="62">
        <v>3</v>
      </c>
      <c r="M3" s="62"/>
      <c r="N3" s="63"/>
      <c r="O3" s="86" t="s">
        <v>217</v>
      </c>
      <c r="P3" s="88">
        <v>43774.42288194445</v>
      </c>
      <c r="Q3" s="86" t="s">
        <v>218</v>
      </c>
      <c r="R3" s="86"/>
      <c r="S3" s="86"/>
      <c r="T3" s="86"/>
      <c r="U3" s="86"/>
      <c r="V3" s="91" t="s">
        <v>221</v>
      </c>
      <c r="W3" s="88">
        <v>43774.42288194445</v>
      </c>
      <c r="X3" s="92">
        <v>43774</v>
      </c>
      <c r="Y3" s="94" t="s">
        <v>223</v>
      </c>
      <c r="Z3" s="91" t="s">
        <v>226</v>
      </c>
      <c r="AA3" s="86"/>
      <c r="AB3" s="86"/>
      <c r="AC3" s="94" t="s">
        <v>229</v>
      </c>
      <c r="AD3" s="86"/>
      <c r="AE3" s="86" t="b">
        <v>0</v>
      </c>
      <c r="AF3" s="86">
        <v>0</v>
      </c>
      <c r="AG3" s="94" t="s">
        <v>232</v>
      </c>
      <c r="AH3" s="86" t="b">
        <v>0</v>
      </c>
      <c r="AI3" s="86" t="s">
        <v>233</v>
      </c>
      <c r="AJ3" s="86"/>
      <c r="AK3" s="94" t="s">
        <v>232</v>
      </c>
      <c r="AL3" s="86" t="b">
        <v>0</v>
      </c>
      <c r="AM3" s="86">
        <v>2</v>
      </c>
      <c r="AN3" s="94" t="s">
        <v>230</v>
      </c>
      <c r="AO3" s="86" t="s">
        <v>234</v>
      </c>
      <c r="AP3" s="86" t="b">
        <v>0</v>
      </c>
      <c r="AQ3" s="94" t="s">
        <v>230</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0</v>
      </c>
      <c r="BG3" s="52">
        <v>0</v>
      </c>
      <c r="BH3" s="51">
        <v>1</v>
      </c>
      <c r="BI3" s="52">
        <v>3.5714285714285716</v>
      </c>
      <c r="BJ3" s="51">
        <v>0</v>
      </c>
      <c r="BK3" s="52">
        <v>0</v>
      </c>
      <c r="BL3" s="51">
        <v>27</v>
      </c>
      <c r="BM3" s="52">
        <v>96.42857142857143</v>
      </c>
      <c r="BN3" s="51">
        <v>28</v>
      </c>
    </row>
    <row r="4" spans="1:66" ht="15" customHeight="1">
      <c r="A4" s="85" t="s">
        <v>215</v>
      </c>
      <c r="B4" s="85" t="s">
        <v>215</v>
      </c>
      <c r="C4" s="53" t="s">
        <v>459</v>
      </c>
      <c r="D4" s="54">
        <v>3</v>
      </c>
      <c r="E4" s="66" t="s">
        <v>132</v>
      </c>
      <c r="F4" s="55">
        <v>32</v>
      </c>
      <c r="G4" s="53"/>
      <c r="H4" s="57"/>
      <c r="I4" s="56"/>
      <c r="J4" s="56"/>
      <c r="K4" s="36" t="s">
        <v>65</v>
      </c>
      <c r="L4" s="84">
        <v>4</v>
      </c>
      <c r="M4" s="84"/>
      <c r="N4" s="63"/>
      <c r="O4" s="87" t="s">
        <v>176</v>
      </c>
      <c r="P4" s="89">
        <v>43763.29653935185</v>
      </c>
      <c r="Q4" s="87" t="s">
        <v>218</v>
      </c>
      <c r="R4" s="87"/>
      <c r="S4" s="87"/>
      <c r="T4" s="87" t="s">
        <v>219</v>
      </c>
      <c r="U4" s="90" t="s">
        <v>220</v>
      </c>
      <c r="V4" s="90" t="s">
        <v>220</v>
      </c>
      <c r="W4" s="89">
        <v>43763.29653935185</v>
      </c>
      <c r="X4" s="93">
        <v>43763</v>
      </c>
      <c r="Y4" s="95" t="s">
        <v>224</v>
      </c>
      <c r="Z4" s="90" t="s">
        <v>227</v>
      </c>
      <c r="AA4" s="87"/>
      <c r="AB4" s="87"/>
      <c r="AC4" s="95" t="s">
        <v>230</v>
      </c>
      <c r="AD4" s="87"/>
      <c r="AE4" s="87" t="b">
        <v>0</v>
      </c>
      <c r="AF4" s="87">
        <v>4</v>
      </c>
      <c r="AG4" s="95" t="s">
        <v>232</v>
      </c>
      <c r="AH4" s="87" t="b">
        <v>0</v>
      </c>
      <c r="AI4" s="87" t="s">
        <v>233</v>
      </c>
      <c r="AJ4" s="87"/>
      <c r="AK4" s="95" t="s">
        <v>232</v>
      </c>
      <c r="AL4" s="87" t="b">
        <v>0</v>
      </c>
      <c r="AM4" s="87">
        <v>2</v>
      </c>
      <c r="AN4" s="95" t="s">
        <v>232</v>
      </c>
      <c r="AO4" s="87" t="s">
        <v>235</v>
      </c>
      <c r="AP4" s="87" t="b">
        <v>0</v>
      </c>
      <c r="AQ4" s="95" t="s">
        <v>230</v>
      </c>
      <c r="AR4" s="87" t="s">
        <v>217</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0</v>
      </c>
      <c r="BG4" s="52">
        <v>0</v>
      </c>
      <c r="BH4" s="51">
        <v>1</v>
      </c>
      <c r="BI4" s="52">
        <v>3.5714285714285716</v>
      </c>
      <c r="BJ4" s="51">
        <v>0</v>
      </c>
      <c r="BK4" s="52">
        <v>0</v>
      </c>
      <c r="BL4" s="51">
        <v>27</v>
      </c>
      <c r="BM4" s="52">
        <v>96.42857142857143</v>
      </c>
      <c r="BN4" s="51">
        <v>28</v>
      </c>
    </row>
    <row r="5" spans="1:66" ht="15">
      <c r="A5" s="85" t="s">
        <v>216</v>
      </c>
      <c r="B5" s="85" t="s">
        <v>215</v>
      </c>
      <c r="C5" s="53" t="s">
        <v>459</v>
      </c>
      <c r="D5" s="54">
        <v>3</v>
      </c>
      <c r="E5" s="66" t="s">
        <v>132</v>
      </c>
      <c r="F5" s="55">
        <v>32</v>
      </c>
      <c r="G5" s="53"/>
      <c r="H5" s="57"/>
      <c r="I5" s="56"/>
      <c r="J5" s="56"/>
      <c r="K5" s="36" t="s">
        <v>65</v>
      </c>
      <c r="L5" s="84">
        <v>5</v>
      </c>
      <c r="M5" s="84"/>
      <c r="N5" s="63"/>
      <c r="O5" s="87" t="s">
        <v>217</v>
      </c>
      <c r="P5" s="89">
        <v>43774.65819444445</v>
      </c>
      <c r="Q5" s="87" t="s">
        <v>218</v>
      </c>
      <c r="R5" s="87"/>
      <c r="S5" s="87"/>
      <c r="T5" s="87"/>
      <c r="U5" s="87"/>
      <c r="V5" s="90" t="s">
        <v>222</v>
      </c>
      <c r="W5" s="89">
        <v>43774.65819444445</v>
      </c>
      <c r="X5" s="93">
        <v>43774</v>
      </c>
      <c r="Y5" s="95" t="s">
        <v>225</v>
      </c>
      <c r="Z5" s="90" t="s">
        <v>228</v>
      </c>
      <c r="AA5" s="87"/>
      <c r="AB5" s="87"/>
      <c r="AC5" s="95" t="s">
        <v>231</v>
      </c>
      <c r="AD5" s="87"/>
      <c r="AE5" s="87" t="b">
        <v>0</v>
      </c>
      <c r="AF5" s="87">
        <v>0</v>
      </c>
      <c r="AG5" s="95" t="s">
        <v>232</v>
      </c>
      <c r="AH5" s="87" t="b">
        <v>0</v>
      </c>
      <c r="AI5" s="87" t="s">
        <v>233</v>
      </c>
      <c r="AJ5" s="87"/>
      <c r="AK5" s="95" t="s">
        <v>232</v>
      </c>
      <c r="AL5" s="87" t="b">
        <v>0</v>
      </c>
      <c r="AM5" s="87">
        <v>2</v>
      </c>
      <c r="AN5" s="95" t="s">
        <v>230</v>
      </c>
      <c r="AO5" s="87" t="s">
        <v>236</v>
      </c>
      <c r="AP5" s="87" t="b">
        <v>0</v>
      </c>
      <c r="AQ5" s="95" t="s">
        <v>230</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0</v>
      </c>
      <c r="BG5" s="52">
        <v>0</v>
      </c>
      <c r="BH5" s="51">
        <v>1</v>
      </c>
      <c r="BI5" s="52">
        <v>3.5714285714285716</v>
      </c>
      <c r="BJ5" s="51">
        <v>0</v>
      </c>
      <c r="BK5" s="52">
        <v>0</v>
      </c>
      <c r="BL5" s="51">
        <v>27</v>
      </c>
      <c r="BM5" s="52">
        <v>96.42857142857143</v>
      </c>
      <c r="BN5" s="51">
        <v>28</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U4" r:id="rId1" display="https://pbs.twimg.com/media/EHtMGUVXYAA6k_o.jpg"/>
    <hyperlink ref="V3" r:id="rId2" display="http://pbs.twimg.com/profile_images/419829479167758336/89mX2YWy_normal.jpeg"/>
    <hyperlink ref="V4" r:id="rId3" display="https://pbs.twimg.com/media/EHtMGUVXYAA6k_o.jpg"/>
    <hyperlink ref="V5" r:id="rId4" display="http://pbs.twimg.com/profile_images/1131855016766124032/vhasETOF_normal.jpg"/>
    <hyperlink ref="Z3" r:id="rId5" display="https://twitter.com/clionamoynihan/status/1191658654237372417"/>
    <hyperlink ref="Z4" r:id="rId6" display="https://twitter.com/solarwinds/status/1187626599845433345"/>
    <hyperlink ref="Z5" r:id="rId7" display="https://twitter.com/cybersec_feeds/status/1191743926719279104"/>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406</v>
      </c>
      <c r="B1" s="13" t="s">
        <v>407</v>
      </c>
      <c r="C1" s="13" t="s">
        <v>400</v>
      </c>
      <c r="D1" s="13" t="s">
        <v>401</v>
      </c>
      <c r="E1" s="13" t="s">
        <v>408</v>
      </c>
      <c r="F1" s="13" t="s">
        <v>144</v>
      </c>
      <c r="G1" s="13" t="s">
        <v>409</v>
      </c>
      <c r="H1" s="13" t="s">
        <v>410</v>
      </c>
      <c r="I1" s="13" t="s">
        <v>411</v>
      </c>
      <c r="J1" s="13" t="s">
        <v>412</v>
      </c>
      <c r="K1" s="13" t="s">
        <v>413</v>
      </c>
      <c r="L1" s="13" t="s">
        <v>414</v>
      </c>
    </row>
    <row r="2" spans="1:12" ht="15">
      <c r="A2" s="94" t="s">
        <v>344</v>
      </c>
      <c r="B2" s="94" t="s">
        <v>345</v>
      </c>
      <c r="C2" s="94">
        <v>3</v>
      </c>
      <c r="D2" s="125">
        <v>0</v>
      </c>
      <c r="E2" s="125">
        <v>1.255272505103306</v>
      </c>
      <c r="F2" s="94" t="s">
        <v>402</v>
      </c>
      <c r="G2" s="94" t="b">
        <v>0</v>
      </c>
      <c r="H2" s="94" t="b">
        <v>0</v>
      </c>
      <c r="I2" s="94" t="b">
        <v>0</v>
      </c>
      <c r="J2" s="94" t="b">
        <v>0</v>
      </c>
      <c r="K2" s="94" t="b">
        <v>0</v>
      </c>
      <c r="L2" s="94" t="b">
        <v>0</v>
      </c>
    </row>
    <row r="3" spans="1:12" ht="15">
      <c r="A3" s="94" t="s">
        <v>345</v>
      </c>
      <c r="B3" s="94" t="s">
        <v>346</v>
      </c>
      <c r="C3" s="94">
        <v>3</v>
      </c>
      <c r="D3" s="125">
        <v>0</v>
      </c>
      <c r="E3" s="125">
        <v>1.255272505103306</v>
      </c>
      <c r="F3" s="94" t="s">
        <v>402</v>
      </c>
      <c r="G3" s="94" t="b">
        <v>0</v>
      </c>
      <c r="H3" s="94" t="b">
        <v>0</v>
      </c>
      <c r="I3" s="94" t="b">
        <v>0</v>
      </c>
      <c r="J3" s="94" t="b">
        <v>0</v>
      </c>
      <c r="K3" s="94" t="b">
        <v>0</v>
      </c>
      <c r="L3" s="94" t="b">
        <v>0</v>
      </c>
    </row>
    <row r="4" spans="1:12" ht="15">
      <c r="A4" s="94" t="s">
        <v>346</v>
      </c>
      <c r="B4" s="94" t="s">
        <v>215</v>
      </c>
      <c r="C4" s="94">
        <v>3</v>
      </c>
      <c r="D4" s="125">
        <v>0</v>
      </c>
      <c r="E4" s="125">
        <v>1.255272505103306</v>
      </c>
      <c r="F4" s="94" t="s">
        <v>402</v>
      </c>
      <c r="G4" s="94" t="b">
        <v>0</v>
      </c>
      <c r="H4" s="94" t="b">
        <v>0</v>
      </c>
      <c r="I4" s="94" t="b">
        <v>0</v>
      </c>
      <c r="J4" s="94" t="b">
        <v>0</v>
      </c>
      <c r="K4" s="94" t="b">
        <v>0</v>
      </c>
      <c r="L4" s="94" t="b">
        <v>0</v>
      </c>
    </row>
    <row r="5" spans="1:12" ht="15">
      <c r="A5" s="94" t="s">
        <v>215</v>
      </c>
      <c r="B5" s="94" t="s">
        <v>347</v>
      </c>
      <c r="C5" s="94">
        <v>3</v>
      </c>
      <c r="D5" s="125">
        <v>0</v>
      </c>
      <c r="E5" s="125">
        <v>1.255272505103306</v>
      </c>
      <c r="F5" s="94" t="s">
        <v>402</v>
      </c>
      <c r="G5" s="94" t="b">
        <v>0</v>
      </c>
      <c r="H5" s="94" t="b">
        <v>0</v>
      </c>
      <c r="I5" s="94" t="b">
        <v>0</v>
      </c>
      <c r="J5" s="94" t="b">
        <v>0</v>
      </c>
      <c r="K5" s="94" t="b">
        <v>0</v>
      </c>
      <c r="L5" s="94" t="b">
        <v>0</v>
      </c>
    </row>
    <row r="6" spans="1:12" ht="15">
      <c r="A6" s="94" t="s">
        <v>347</v>
      </c>
      <c r="B6" s="94" t="s">
        <v>349</v>
      </c>
      <c r="C6" s="94">
        <v>3</v>
      </c>
      <c r="D6" s="125">
        <v>0</v>
      </c>
      <c r="E6" s="125">
        <v>1.255272505103306</v>
      </c>
      <c r="F6" s="94" t="s">
        <v>402</v>
      </c>
      <c r="G6" s="94" t="b">
        <v>0</v>
      </c>
      <c r="H6" s="94" t="b">
        <v>0</v>
      </c>
      <c r="I6" s="94" t="b">
        <v>0</v>
      </c>
      <c r="J6" s="94" t="b">
        <v>0</v>
      </c>
      <c r="K6" s="94" t="b">
        <v>0</v>
      </c>
      <c r="L6" s="94" t="b">
        <v>0</v>
      </c>
    </row>
    <row r="7" spans="1:12" ht="15">
      <c r="A7" s="94" t="s">
        <v>349</v>
      </c>
      <c r="B7" s="94" t="s">
        <v>350</v>
      </c>
      <c r="C7" s="94">
        <v>3</v>
      </c>
      <c r="D7" s="125">
        <v>0</v>
      </c>
      <c r="E7" s="125">
        <v>1.255272505103306</v>
      </c>
      <c r="F7" s="94" t="s">
        <v>402</v>
      </c>
      <c r="G7" s="94" t="b">
        <v>0</v>
      </c>
      <c r="H7" s="94" t="b">
        <v>0</v>
      </c>
      <c r="I7" s="94" t="b">
        <v>0</v>
      </c>
      <c r="J7" s="94" t="b">
        <v>0</v>
      </c>
      <c r="K7" s="94" t="b">
        <v>0</v>
      </c>
      <c r="L7" s="94" t="b">
        <v>0</v>
      </c>
    </row>
    <row r="8" spans="1:12" ht="15">
      <c r="A8" s="94" t="s">
        <v>350</v>
      </c>
      <c r="B8" s="94" t="s">
        <v>351</v>
      </c>
      <c r="C8" s="94">
        <v>3</v>
      </c>
      <c r="D8" s="125">
        <v>0</v>
      </c>
      <c r="E8" s="125">
        <v>1.255272505103306</v>
      </c>
      <c r="F8" s="94" t="s">
        <v>402</v>
      </c>
      <c r="G8" s="94" t="b">
        <v>0</v>
      </c>
      <c r="H8" s="94" t="b">
        <v>0</v>
      </c>
      <c r="I8" s="94" t="b">
        <v>0</v>
      </c>
      <c r="J8" s="94" t="b">
        <v>0</v>
      </c>
      <c r="K8" s="94" t="b">
        <v>0</v>
      </c>
      <c r="L8" s="94" t="b">
        <v>0</v>
      </c>
    </row>
    <row r="9" spans="1:12" ht="15">
      <c r="A9" s="94" t="s">
        <v>351</v>
      </c>
      <c r="B9" s="94" t="s">
        <v>352</v>
      </c>
      <c r="C9" s="94">
        <v>3</v>
      </c>
      <c r="D9" s="125">
        <v>0</v>
      </c>
      <c r="E9" s="125">
        <v>1.255272505103306</v>
      </c>
      <c r="F9" s="94" t="s">
        <v>402</v>
      </c>
      <c r="G9" s="94" t="b">
        <v>0</v>
      </c>
      <c r="H9" s="94" t="b">
        <v>0</v>
      </c>
      <c r="I9" s="94" t="b">
        <v>0</v>
      </c>
      <c r="J9" s="94" t="b">
        <v>0</v>
      </c>
      <c r="K9" s="94" t="b">
        <v>0</v>
      </c>
      <c r="L9" s="94" t="b">
        <v>0</v>
      </c>
    </row>
    <row r="10" spans="1:12" ht="15">
      <c r="A10" s="94" t="s">
        <v>352</v>
      </c>
      <c r="B10" s="94" t="s">
        <v>353</v>
      </c>
      <c r="C10" s="94">
        <v>3</v>
      </c>
      <c r="D10" s="125">
        <v>0</v>
      </c>
      <c r="E10" s="125">
        <v>1.255272505103306</v>
      </c>
      <c r="F10" s="94" t="s">
        <v>402</v>
      </c>
      <c r="G10" s="94" t="b">
        <v>0</v>
      </c>
      <c r="H10" s="94" t="b">
        <v>0</v>
      </c>
      <c r="I10" s="94" t="b">
        <v>0</v>
      </c>
      <c r="J10" s="94" t="b">
        <v>0</v>
      </c>
      <c r="K10" s="94" t="b">
        <v>0</v>
      </c>
      <c r="L10" s="94" t="b">
        <v>0</v>
      </c>
    </row>
    <row r="11" spans="1:12" ht="15">
      <c r="A11" s="94" t="s">
        <v>353</v>
      </c>
      <c r="B11" s="94" t="s">
        <v>391</v>
      </c>
      <c r="C11" s="94">
        <v>3</v>
      </c>
      <c r="D11" s="125">
        <v>0</v>
      </c>
      <c r="E11" s="125">
        <v>1.255272505103306</v>
      </c>
      <c r="F11" s="94" t="s">
        <v>402</v>
      </c>
      <c r="G11" s="94" t="b">
        <v>0</v>
      </c>
      <c r="H11" s="94" t="b">
        <v>0</v>
      </c>
      <c r="I11" s="94" t="b">
        <v>0</v>
      </c>
      <c r="J11" s="94" t="b">
        <v>0</v>
      </c>
      <c r="K11" s="94" t="b">
        <v>0</v>
      </c>
      <c r="L11" s="94" t="b">
        <v>0</v>
      </c>
    </row>
    <row r="12" spans="1:12" ht="15">
      <c r="A12" s="94" t="s">
        <v>391</v>
      </c>
      <c r="B12" s="94" t="s">
        <v>392</v>
      </c>
      <c r="C12" s="94">
        <v>3</v>
      </c>
      <c r="D12" s="125">
        <v>0</v>
      </c>
      <c r="E12" s="125">
        <v>1.255272505103306</v>
      </c>
      <c r="F12" s="94" t="s">
        <v>402</v>
      </c>
      <c r="G12" s="94" t="b">
        <v>0</v>
      </c>
      <c r="H12" s="94" t="b">
        <v>0</v>
      </c>
      <c r="I12" s="94" t="b">
        <v>0</v>
      </c>
      <c r="J12" s="94" t="b">
        <v>0</v>
      </c>
      <c r="K12" s="94" t="b">
        <v>0</v>
      </c>
      <c r="L12" s="94" t="b">
        <v>0</v>
      </c>
    </row>
    <row r="13" spans="1:12" ht="15">
      <c r="A13" s="94" t="s">
        <v>392</v>
      </c>
      <c r="B13" s="94" t="s">
        <v>393</v>
      </c>
      <c r="C13" s="94">
        <v>3</v>
      </c>
      <c r="D13" s="125">
        <v>0</v>
      </c>
      <c r="E13" s="125">
        <v>1.255272505103306</v>
      </c>
      <c r="F13" s="94" t="s">
        <v>402</v>
      </c>
      <c r="G13" s="94" t="b">
        <v>0</v>
      </c>
      <c r="H13" s="94" t="b">
        <v>0</v>
      </c>
      <c r="I13" s="94" t="b">
        <v>0</v>
      </c>
      <c r="J13" s="94" t="b">
        <v>0</v>
      </c>
      <c r="K13" s="94" t="b">
        <v>0</v>
      </c>
      <c r="L13" s="94" t="b">
        <v>0</v>
      </c>
    </row>
    <row r="14" spans="1:12" ht="15">
      <c r="A14" s="94" t="s">
        <v>393</v>
      </c>
      <c r="B14" s="94" t="s">
        <v>394</v>
      </c>
      <c r="C14" s="94">
        <v>3</v>
      </c>
      <c r="D14" s="125">
        <v>0</v>
      </c>
      <c r="E14" s="125">
        <v>1.255272505103306</v>
      </c>
      <c r="F14" s="94" t="s">
        <v>402</v>
      </c>
      <c r="G14" s="94" t="b">
        <v>0</v>
      </c>
      <c r="H14" s="94" t="b">
        <v>0</v>
      </c>
      <c r="I14" s="94" t="b">
        <v>0</v>
      </c>
      <c r="J14" s="94" t="b">
        <v>0</v>
      </c>
      <c r="K14" s="94" t="b">
        <v>0</v>
      </c>
      <c r="L14" s="94" t="b">
        <v>0</v>
      </c>
    </row>
    <row r="15" spans="1:12" ht="15">
      <c r="A15" s="94" t="s">
        <v>394</v>
      </c>
      <c r="B15" s="94" t="s">
        <v>395</v>
      </c>
      <c r="C15" s="94">
        <v>3</v>
      </c>
      <c r="D15" s="125">
        <v>0</v>
      </c>
      <c r="E15" s="125">
        <v>1.255272505103306</v>
      </c>
      <c r="F15" s="94" t="s">
        <v>402</v>
      </c>
      <c r="G15" s="94" t="b">
        <v>0</v>
      </c>
      <c r="H15" s="94" t="b">
        <v>0</v>
      </c>
      <c r="I15" s="94" t="b">
        <v>0</v>
      </c>
      <c r="J15" s="94" t="b">
        <v>0</v>
      </c>
      <c r="K15" s="94" t="b">
        <v>0</v>
      </c>
      <c r="L15" s="94" t="b">
        <v>0</v>
      </c>
    </row>
    <row r="16" spans="1:12" ht="15">
      <c r="A16" s="94" t="s">
        <v>395</v>
      </c>
      <c r="B16" s="94" t="s">
        <v>396</v>
      </c>
      <c r="C16" s="94">
        <v>3</v>
      </c>
      <c r="D16" s="125">
        <v>0</v>
      </c>
      <c r="E16" s="125">
        <v>1.255272505103306</v>
      </c>
      <c r="F16" s="94" t="s">
        <v>402</v>
      </c>
      <c r="G16" s="94" t="b">
        <v>0</v>
      </c>
      <c r="H16" s="94" t="b">
        <v>0</v>
      </c>
      <c r="I16" s="94" t="b">
        <v>0</v>
      </c>
      <c r="J16" s="94" t="b">
        <v>0</v>
      </c>
      <c r="K16" s="94" t="b">
        <v>1</v>
      </c>
      <c r="L16" s="94" t="b">
        <v>0</v>
      </c>
    </row>
    <row r="17" spans="1:12" ht="15">
      <c r="A17" s="94" t="s">
        <v>396</v>
      </c>
      <c r="B17" s="94" t="s">
        <v>397</v>
      </c>
      <c r="C17" s="94">
        <v>3</v>
      </c>
      <c r="D17" s="125">
        <v>0</v>
      </c>
      <c r="E17" s="125">
        <v>1.255272505103306</v>
      </c>
      <c r="F17" s="94" t="s">
        <v>402</v>
      </c>
      <c r="G17" s="94" t="b">
        <v>0</v>
      </c>
      <c r="H17" s="94" t="b">
        <v>1</v>
      </c>
      <c r="I17" s="94" t="b">
        <v>0</v>
      </c>
      <c r="J17" s="94" t="b">
        <v>0</v>
      </c>
      <c r="K17" s="94" t="b">
        <v>0</v>
      </c>
      <c r="L17" s="94" t="b">
        <v>0</v>
      </c>
    </row>
    <row r="18" spans="1:12" ht="15">
      <c r="A18" s="94" t="s">
        <v>397</v>
      </c>
      <c r="B18" s="94" t="s">
        <v>398</v>
      </c>
      <c r="C18" s="94">
        <v>3</v>
      </c>
      <c r="D18" s="125">
        <v>0</v>
      </c>
      <c r="E18" s="125">
        <v>1.255272505103306</v>
      </c>
      <c r="F18" s="94" t="s">
        <v>402</v>
      </c>
      <c r="G18" s="94" t="b">
        <v>0</v>
      </c>
      <c r="H18" s="94" t="b">
        <v>0</v>
      </c>
      <c r="I18" s="94" t="b">
        <v>0</v>
      </c>
      <c r="J18" s="94" t="b">
        <v>0</v>
      </c>
      <c r="K18" s="94" t="b">
        <v>0</v>
      </c>
      <c r="L18" s="94" t="b">
        <v>0</v>
      </c>
    </row>
    <row r="19" spans="1:12" ht="15">
      <c r="A19" s="94" t="s">
        <v>398</v>
      </c>
      <c r="B19" s="94" t="s">
        <v>399</v>
      </c>
      <c r="C19" s="94">
        <v>3</v>
      </c>
      <c r="D19" s="125">
        <v>0</v>
      </c>
      <c r="E19" s="125">
        <v>1.255272505103306</v>
      </c>
      <c r="F19" s="94" t="s">
        <v>402</v>
      </c>
      <c r="G19" s="94" t="b">
        <v>0</v>
      </c>
      <c r="H19" s="94" t="b">
        <v>0</v>
      </c>
      <c r="I19" s="94" t="b">
        <v>0</v>
      </c>
      <c r="J19" s="94" t="b">
        <v>0</v>
      </c>
      <c r="K19" s="94" t="b">
        <v>0</v>
      </c>
      <c r="L19" s="94" t="b">
        <v>0</v>
      </c>
    </row>
    <row r="20" spans="1:12" ht="15">
      <c r="A20" s="94" t="s">
        <v>344</v>
      </c>
      <c r="B20" s="94" t="s">
        <v>345</v>
      </c>
      <c r="C20" s="94">
        <v>3</v>
      </c>
      <c r="D20" s="125">
        <v>0</v>
      </c>
      <c r="E20" s="125">
        <v>1.255272505103306</v>
      </c>
      <c r="F20" s="94" t="s">
        <v>320</v>
      </c>
      <c r="G20" s="94" t="b">
        <v>0</v>
      </c>
      <c r="H20" s="94" t="b">
        <v>0</v>
      </c>
      <c r="I20" s="94" t="b">
        <v>0</v>
      </c>
      <c r="J20" s="94" t="b">
        <v>0</v>
      </c>
      <c r="K20" s="94" t="b">
        <v>0</v>
      </c>
      <c r="L20" s="94" t="b">
        <v>0</v>
      </c>
    </row>
    <row r="21" spans="1:12" ht="15">
      <c r="A21" s="94" t="s">
        <v>345</v>
      </c>
      <c r="B21" s="94" t="s">
        <v>346</v>
      </c>
      <c r="C21" s="94">
        <v>3</v>
      </c>
      <c r="D21" s="125">
        <v>0</v>
      </c>
      <c r="E21" s="125">
        <v>1.255272505103306</v>
      </c>
      <c r="F21" s="94" t="s">
        <v>320</v>
      </c>
      <c r="G21" s="94" t="b">
        <v>0</v>
      </c>
      <c r="H21" s="94" t="b">
        <v>0</v>
      </c>
      <c r="I21" s="94" t="b">
        <v>0</v>
      </c>
      <c r="J21" s="94" t="b">
        <v>0</v>
      </c>
      <c r="K21" s="94" t="b">
        <v>0</v>
      </c>
      <c r="L21" s="94" t="b">
        <v>0</v>
      </c>
    </row>
    <row r="22" spans="1:12" ht="15">
      <c r="A22" s="94" t="s">
        <v>346</v>
      </c>
      <c r="B22" s="94" t="s">
        <v>215</v>
      </c>
      <c r="C22" s="94">
        <v>3</v>
      </c>
      <c r="D22" s="125">
        <v>0</v>
      </c>
      <c r="E22" s="125">
        <v>1.255272505103306</v>
      </c>
      <c r="F22" s="94" t="s">
        <v>320</v>
      </c>
      <c r="G22" s="94" t="b">
        <v>0</v>
      </c>
      <c r="H22" s="94" t="b">
        <v>0</v>
      </c>
      <c r="I22" s="94" t="b">
        <v>0</v>
      </c>
      <c r="J22" s="94" t="b">
        <v>0</v>
      </c>
      <c r="K22" s="94" t="b">
        <v>0</v>
      </c>
      <c r="L22" s="94" t="b">
        <v>0</v>
      </c>
    </row>
    <row r="23" spans="1:12" ht="15">
      <c r="A23" s="94" t="s">
        <v>215</v>
      </c>
      <c r="B23" s="94" t="s">
        <v>347</v>
      </c>
      <c r="C23" s="94">
        <v>3</v>
      </c>
      <c r="D23" s="125">
        <v>0</v>
      </c>
      <c r="E23" s="125">
        <v>1.255272505103306</v>
      </c>
      <c r="F23" s="94" t="s">
        <v>320</v>
      </c>
      <c r="G23" s="94" t="b">
        <v>0</v>
      </c>
      <c r="H23" s="94" t="b">
        <v>0</v>
      </c>
      <c r="I23" s="94" t="b">
        <v>0</v>
      </c>
      <c r="J23" s="94" t="b">
        <v>0</v>
      </c>
      <c r="K23" s="94" t="b">
        <v>0</v>
      </c>
      <c r="L23" s="94" t="b">
        <v>0</v>
      </c>
    </row>
    <row r="24" spans="1:12" ht="15">
      <c r="A24" s="94" t="s">
        <v>347</v>
      </c>
      <c r="B24" s="94" t="s">
        <v>349</v>
      </c>
      <c r="C24" s="94">
        <v>3</v>
      </c>
      <c r="D24" s="125">
        <v>0</v>
      </c>
      <c r="E24" s="125">
        <v>1.255272505103306</v>
      </c>
      <c r="F24" s="94" t="s">
        <v>320</v>
      </c>
      <c r="G24" s="94" t="b">
        <v>0</v>
      </c>
      <c r="H24" s="94" t="b">
        <v>0</v>
      </c>
      <c r="I24" s="94" t="b">
        <v>0</v>
      </c>
      <c r="J24" s="94" t="b">
        <v>0</v>
      </c>
      <c r="K24" s="94" t="b">
        <v>0</v>
      </c>
      <c r="L24" s="94" t="b">
        <v>0</v>
      </c>
    </row>
    <row r="25" spans="1:12" ht="15">
      <c r="A25" s="94" t="s">
        <v>349</v>
      </c>
      <c r="B25" s="94" t="s">
        <v>350</v>
      </c>
      <c r="C25" s="94">
        <v>3</v>
      </c>
      <c r="D25" s="125">
        <v>0</v>
      </c>
      <c r="E25" s="125">
        <v>1.255272505103306</v>
      </c>
      <c r="F25" s="94" t="s">
        <v>320</v>
      </c>
      <c r="G25" s="94" t="b">
        <v>0</v>
      </c>
      <c r="H25" s="94" t="b">
        <v>0</v>
      </c>
      <c r="I25" s="94" t="b">
        <v>0</v>
      </c>
      <c r="J25" s="94" t="b">
        <v>0</v>
      </c>
      <c r="K25" s="94" t="b">
        <v>0</v>
      </c>
      <c r="L25" s="94" t="b">
        <v>0</v>
      </c>
    </row>
    <row r="26" spans="1:12" ht="15">
      <c r="A26" s="94" t="s">
        <v>350</v>
      </c>
      <c r="B26" s="94" t="s">
        <v>351</v>
      </c>
      <c r="C26" s="94">
        <v>3</v>
      </c>
      <c r="D26" s="125">
        <v>0</v>
      </c>
      <c r="E26" s="125">
        <v>1.255272505103306</v>
      </c>
      <c r="F26" s="94" t="s">
        <v>320</v>
      </c>
      <c r="G26" s="94" t="b">
        <v>0</v>
      </c>
      <c r="H26" s="94" t="b">
        <v>0</v>
      </c>
      <c r="I26" s="94" t="b">
        <v>0</v>
      </c>
      <c r="J26" s="94" t="b">
        <v>0</v>
      </c>
      <c r="K26" s="94" t="b">
        <v>0</v>
      </c>
      <c r="L26" s="94" t="b">
        <v>0</v>
      </c>
    </row>
    <row r="27" spans="1:12" ht="15">
      <c r="A27" s="94" t="s">
        <v>351</v>
      </c>
      <c r="B27" s="94" t="s">
        <v>352</v>
      </c>
      <c r="C27" s="94">
        <v>3</v>
      </c>
      <c r="D27" s="125">
        <v>0</v>
      </c>
      <c r="E27" s="125">
        <v>1.255272505103306</v>
      </c>
      <c r="F27" s="94" t="s">
        <v>320</v>
      </c>
      <c r="G27" s="94" t="b">
        <v>0</v>
      </c>
      <c r="H27" s="94" t="b">
        <v>0</v>
      </c>
      <c r="I27" s="94" t="b">
        <v>0</v>
      </c>
      <c r="J27" s="94" t="b">
        <v>0</v>
      </c>
      <c r="K27" s="94" t="b">
        <v>0</v>
      </c>
      <c r="L27" s="94" t="b">
        <v>0</v>
      </c>
    </row>
    <row r="28" spans="1:12" ht="15">
      <c r="A28" s="94" t="s">
        <v>352</v>
      </c>
      <c r="B28" s="94" t="s">
        <v>353</v>
      </c>
      <c r="C28" s="94">
        <v>3</v>
      </c>
      <c r="D28" s="125">
        <v>0</v>
      </c>
      <c r="E28" s="125">
        <v>1.255272505103306</v>
      </c>
      <c r="F28" s="94" t="s">
        <v>320</v>
      </c>
      <c r="G28" s="94" t="b">
        <v>0</v>
      </c>
      <c r="H28" s="94" t="b">
        <v>0</v>
      </c>
      <c r="I28" s="94" t="b">
        <v>0</v>
      </c>
      <c r="J28" s="94" t="b">
        <v>0</v>
      </c>
      <c r="K28" s="94" t="b">
        <v>0</v>
      </c>
      <c r="L28" s="94" t="b">
        <v>0</v>
      </c>
    </row>
    <row r="29" spans="1:12" ht="15">
      <c r="A29" s="94" t="s">
        <v>353</v>
      </c>
      <c r="B29" s="94" t="s">
        <v>391</v>
      </c>
      <c r="C29" s="94">
        <v>3</v>
      </c>
      <c r="D29" s="125">
        <v>0</v>
      </c>
      <c r="E29" s="125">
        <v>1.255272505103306</v>
      </c>
      <c r="F29" s="94" t="s">
        <v>320</v>
      </c>
      <c r="G29" s="94" t="b">
        <v>0</v>
      </c>
      <c r="H29" s="94" t="b">
        <v>0</v>
      </c>
      <c r="I29" s="94" t="b">
        <v>0</v>
      </c>
      <c r="J29" s="94" t="b">
        <v>0</v>
      </c>
      <c r="K29" s="94" t="b">
        <v>0</v>
      </c>
      <c r="L29" s="94" t="b">
        <v>0</v>
      </c>
    </row>
    <row r="30" spans="1:12" ht="15">
      <c r="A30" s="94" t="s">
        <v>391</v>
      </c>
      <c r="B30" s="94" t="s">
        <v>392</v>
      </c>
      <c r="C30" s="94">
        <v>3</v>
      </c>
      <c r="D30" s="125">
        <v>0</v>
      </c>
      <c r="E30" s="125">
        <v>1.255272505103306</v>
      </c>
      <c r="F30" s="94" t="s">
        <v>320</v>
      </c>
      <c r="G30" s="94" t="b">
        <v>0</v>
      </c>
      <c r="H30" s="94" t="b">
        <v>0</v>
      </c>
      <c r="I30" s="94" t="b">
        <v>0</v>
      </c>
      <c r="J30" s="94" t="b">
        <v>0</v>
      </c>
      <c r="K30" s="94" t="b">
        <v>0</v>
      </c>
      <c r="L30" s="94" t="b">
        <v>0</v>
      </c>
    </row>
    <row r="31" spans="1:12" ht="15">
      <c r="A31" s="94" t="s">
        <v>392</v>
      </c>
      <c r="B31" s="94" t="s">
        <v>393</v>
      </c>
      <c r="C31" s="94">
        <v>3</v>
      </c>
      <c r="D31" s="125">
        <v>0</v>
      </c>
      <c r="E31" s="125">
        <v>1.255272505103306</v>
      </c>
      <c r="F31" s="94" t="s">
        <v>320</v>
      </c>
      <c r="G31" s="94" t="b">
        <v>0</v>
      </c>
      <c r="H31" s="94" t="b">
        <v>0</v>
      </c>
      <c r="I31" s="94" t="b">
        <v>0</v>
      </c>
      <c r="J31" s="94" t="b">
        <v>0</v>
      </c>
      <c r="K31" s="94" t="b">
        <v>0</v>
      </c>
      <c r="L31" s="94" t="b">
        <v>0</v>
      </c>
    </row>
    <row r="32" spans="1:12" ht="15">
      <c r="A32" s="94" t="s">
        <v>393</v>
      </c>
      <c r="B32" s="94" t="s">
        <v>394</v>
      </c>
      <c r="C32" s="94">
        <v>3</v>
      </c>
      <c r="D32" s="125">
        <v>0</v>
      </c>
      <c r="E32" s="125">
        <v>1.255272505103306</v>
      </c>
      <c r="F32" s="94" t="s">
        <v>320</v>
      </c>
      <c r="G32" s="94" t="b">
        <v>0</v>
      </c>
      <c r="H32" s="94" t="b">
        <v>0</v>
      </c>
      <c r="I32" s="94" t="b">
        <v>0</v>
      </c>
      <c r="J32" s="94" t="b">
        <v>0</v>
      </c>
      <c r="K32" s="94" t="b">
        <v>0</v>
      </c>
      <c r="L32" s="94" t="b">
        <v>0</v>
      </c>
    </row>
    <row r="33" spans="1:12" ht="15">
      <c r="A33" s="94" t="s">
        <v>394</v>
      </c>
      <c r="B33" s="94" t="s">
        <v>395</v>
      </c>
      <c r="C33" s="94">
        <v>3</v>
      </c>
      <c r="D33" s="125">
        <v>0</v>
      </c>
      <c r="E33" s="125">
        <v>1.255272505103306</v>
      </c>
      <c r="F33" s="94" t="s">
        <v>320</v>
      </c>
      <c r="G33" s="94" t="b">
        <v>0</v>
      </c>
      <c r="H33" s="94" t="b">
        <v>0</v>
      </c>
      <c r="I33" s="94" t="b">
        <v>0</v>
      </c>
      <c r="J33" s="94" t="b">
        <v>0</v>
      </c>
      <c r="K33" s="94" t="b">
        <v>0</v>
      </c>
      <c r="L33" s="94" t="b">
        <v>0</v>
      </c>
    </row>
    <row r="34" spans="1:12" ht="15">
      <c r="A34" s="94" t="s">
        <v>395</v>
      </c>
      <c r="B34" s="94" t="s">
        <v>396</v>
      </c>
      <c r="C34" s="94">
        <v>3</v>
      </c>
      <c r="D34" s="125">
        <v>0</v>
      </c>
      <c r="E34" s="125">
        <v>1.255272505103306</v>
      </c>
      <c r="F34" s="94" t="s">
        <v>320</v>
      </c>
      <c r="G34" s="94" t="b">
        <v>0</v>
      </c>
      <c r="H34" s="94" t="b">
        <v>0</v>
      </c>
      <c r="I34" s="94" t="b">
        <v>0</v>
      </c>
      <c r="J34" s="94" t="b">
        <v>0</v>
      </c>
      <c r="K34" s="94" t="b">
        <v>1</v>
      </c>
      <c r="L34" s="94" t="b">
        <v>0</v>
      </c>
    </row>
    <row r="35" spans="1:12" ht="15">
      <c r="A35" s="94" t="s">
        <v>396</v>
      </c>
      <c r="B35" s="94" t="s">
        <v>397</v>
      </c>
      <c r="C35" s="94">
        <v>3</v>
      </c>
      <c r="D35" s="125">
        <v>0</v>
      </c>
      <c r="E35" s="125">
        <v>1.255272505103306</v>
      </c>
      <c r="F35" s="94" t="s">
        <v>320</v>
      </c>
      <c r="G35" s="94" t="b">
        <v>0</v>
      </c>
      <c r="H35" s="94" t="b">
        <v>1</v>
      </c>
      <c r="I35" s="94" t="b">
        <v>0</v>
      </c>
      <c r="J35" s="94" t="b">
        <v>0</v>
      </c>
      <c r="K35" s="94" t="b">
        <v>0</v>
      </c>
      <c r="L35" s="94" t="b">
        <v>0</v>
      </c>
    </row>
    <row r="36" spans="1:12" ht="15">
      <c r="A36" s="94" t="s">
        <v>397</v>
      </c>
      <c r="B36" s="94" t="s">
        <v>398</v>
      </c>
      <c r="C36" s="94">
        <v>3</v>
      </c>
      <c r="D36" s="125">
        <v>0</v>
      </c>
      <c r="E36" s="125">
        <v>1.255272505103306</v>
      </c>
      <c r="F36" s="94" t="s">
        <v>320</v>
      </c>
      <c r="G36" s="94" t="b">
        <v>0</v>
      </c>
      <c r="H36" s="94" t="b">
        <v>0</v>
      </c>
      <c r="I36" s="94" t="b">
        <v>0</v>
      </c>
      <c r="J36" s="94" t="b">
        <v>0</v>
      </c>
      <c r="K36" s="94" t="b">
        <v>0</v>
      </c>
      <c r="L36" s="94" t="b">
        <v>0</v>
      </c>
    </row>
    <row r="37" spans="1:12" ht="15">
      <c r="A37" s="94" t="s">
        <v>398</v>
      </c>
      <c r="B37" s="94" t="s">
        <v>399</v>
      </c>
      <c r="C37" s="94">
        <v>3</v>
      </c>
      <c r="D37" s="125">
        <v>0</v>
      </c>
      <c r="E37" s="125">
        <v>1.255272505103306</v>
      </c>
      <c r="F37" s="94" t="s">
        <v>320</v>
      </c>
      <c r="G37" s="94" t="b">
        <v>0</v>
      </c>
      <c r="H37" s="94" t="b">
        <v>0</v>
      </c>
      <c r="I37" s="94" t="b">
        <v>0</v>
      </c>
      <c r="J37" s="94" t="b">
        <v>0</v>
      </c>
      <c r="K37" s="94" t="b">
        <v>0</v>
      </c>
      <c r="L37" s="9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426</v>
      </c>
      <c r="B2" s="128" t="s">
        <v>427</v>
      </c>
      <c r="C2" s="68" t="s">
        <v>428</v>
      </c>
    </row>
    <row r="3" spans="1:3" ht="15">
      <c r="A3" s="127" t="s">
        <v>320</v>
      </c>
      <c r="B3" s="127" t="s">
        <v>320</v>
      </c>
      <c r="C3" s="36">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446</v>
      </c>
      <c r="B1" s="13" t="s">
        <v>17</v>
      </c>
    </row>
    <row r="2" spans="1:2" ht="15">
      <c r="A2" s="86" t="s">
        <v>447</v>
      </c>
      <c r="B2" s="86" t="s">
        <v>453</v>
      </c>
    </row>
    <row r="3" spans="1:2" ht="15">
      <c r="A3" s="86" t="s">
        <v>448</v>
      </c>
      <c r="B3" s="86" t="s">
        <v>454</v>
      </c>
    </row>
    <row r="4" spans="1:2" ht="15">
      <c r="A4" s="86" t="s">
        <v>449</v>
      </c>
      <c r="B4" s="86" t="s">
        <v>455</v>
      </c>
    </row>
    <row r="5" spans="1:2" ht="15">
      <c r="A5" s="86" t="s">
        <v>450</v>
      </c>
      <c r="B5" s="86" t="s">
        <v>456</v>
      </c>
    </row>
    <row r="6" spans="1:2" ht="15">
      <c r="A6" s="86" t="s">
        <v>451</v>
      </c>
      <c r="B6" s="86" t="s">
        <v>457</v>
      </c>
    </row>
    <row r="7" spans="1:2" ht="15">
      <c r="A7" s="86" t="s">
        <v>452</v>
      </c>
      <c r="B7" s="86" t="s">
        <v>454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458</v>
      </c>
      <c r="B1" s="13" t="s">
        <v>34</v>
      </c>
    </row>
    <row r="2" spans="1:2" ht="15">
      <c r="A2" s="120" t="s">
        <v>215</v>
      </c>
      <c r="B2" s="86">
        <v>2</v>
      </c>
    </row>
    <row r="3" spans="1:2" ht="15">
      <c r="A3" s="120" t="s">
        <v>216</v>
      </c>
      <c r="B3" s="86">
        <v>0</v>
      </c>
    </row>
    <row r="4" spans="1:2" ht="15">
      <c r="A4" s="120" t="s">
        <v>214</v>
      </c>
      <c r="B4" s="8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463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322</v>
      </c>
      <c r="BB2" s="122" t="s">
        <v>380</v>
      </c>
      <c r="BC2" s="122" t="s">
        <v>381</v>
      </c>
      <c r="BD2" s="122" t="s">
        <v>382</v>
      </c>
      <c r="BE2" s="122" t="s">
        <v>383</v>
      </c>
      <c r="BF2" s="122" t="s">
        <v>384</v>
      </c>
      <c r="BG2" s="122" t="s">
        <v>385</v>
      </c>
      <c r="BH2" s="122" t="s">
        <v>386</v>
      </c>
      <c r="BI2" s="122" t="s">
        <v>387</v>
      </c>
      <c r="BJ2" s="122" t="s">
        <v>388</v>
      </c>
      <c r="BK2" s="122" t="s">
        <v>389</v>
      </c>
      <c r="BL2" s="122" t="s">
        <v>415</v>
      </c>
      <c r="BM2" s="122" t="s">
        <v>416</v>
      </c>
      <c r="BN2" s="122" t="s">
        <v>417</v>
      </c>
      <c r="BO2" s="122" t="s">
        <v>418</v>
      </c>
      <c r="BP2" s="122" t="s">
        <v>419</v>
      </c>
      <c r="BQ2" s="122" t="s">
        <v>420</v>
      </c>
      <c r="BR2" s="122" t="s">
        <v>421</v>
      </c>
      <c r="BS2" s="122" t="s">
        <v>422</v>
      </c>
      <c r="BT2" s="122" t="s">
        <v>424</v>
      </c>
      <c r="BU2" s="3"/>
      <c r="BV2" s="3"/>
    </row>
    <row r="3" spans="1:74" ht="41.45" customHeight="1">
      <c r="A3" s="50" t="s">
        <v>214</v>
      </c>
      <c r="C3" s="53"/>
      <c r="D3" s="53" t="s">
        <v>64</v>
      </c>
      <c r="E3" s="54">
        <v>162</v>
      </c>
      <c r="F3" s="55">
        <v>100</v>
      </c>
      <c r="G3" s="115" t="s">
        <v>221</v>
      </c>
      <c r="H3" s="53"/>
      <c r="I3" s="57" t="s">
        <v>214</v>
      </c>
      <c r="J3" s="56"/>
      <c r="K3" s="56"/>
      <c r="L3" s="117" t="s">
        <v>278</v>
      </c>
      <c r="M3" s="59">
        <v>1</v>
      </c>
      <c r="N3" s="60">
        <v>2597.2060546875</v>
      </c>
      <c r="O3" s="60">
        <v>7322.796875</v>
      </c>
      <c r="P3" s="58"/>
      <c r="Q3" s="61"/>
      <c r="R3" s="61"/>
      <c r="S3" s="51"/>
      <c r="T3" s="51">
        <v>0</v>
      </c>
      <c r="U3" s="51">
        <v>1</v>
      </c>
      <c r="V3" s="52">
        <v>0</v>
      </c>
      <c r="W3" s="52">
        <v>0.333333</v>
      </c>
      <c r="X3" s="52">
        <v>0.25</v>
      </c>
      <c r="Y3" s="52">
        <v>0.638197</v>
      </c>
      <c r="Z3" s="52">
        <v>0</v>
      </c>
      <c r="AA3" s="52">
        <v>0</v>
      </c>
      <c r="AB3" s="62">
        <v>3</v>
      </c>
      <c r="AC3" s="62"/>
      <c r="AD3" s="63"/>
      <c r="AE3" s="86" t="s">
        <v>258</v>
      </c>
      <c r="AF3" s="86">
        <v>101</v>
      </c>
      <c r="AG3" s="86">
        <v>44</v>
      </c>
      <c r="AH3" s="86">
        <v>133</v>
      </c>
      <c r="AI3" s="86">
        <v>20</v>
      </c>
      <c r="AJ3" s="86"/>
      <c r="AK3" s="86" t="s">
        <v>260</v>
      </c>
      <c r="AL3" s="86" t="s">
        <v>263</v>
      </c>
      <c r="AM3" s="91" t="s">
        <v>266</v>
      </c>
      <c r="AN3" s="86"/>
      <c r="AO3" s="88">
        <v>41640.66100694444</v>
      </c>
      <c r="AP3" s="91" t="s">
        <v>268</v>
      </c>
      <c r="AQ3" s="86" t="b">
        <v>1</v>
      </c>
      <c r="AR3" s="86" t="b">
        <v>0</v>
      </c>
      <c r="AS3" s="86" t="b">
        <v>0</v>
      </c>
      <c r="AT3" s="86"/>
      <c r="AU3" s="86">
        <v>5</v>
      </c>
      <c r="AV3" s="91" t="s">
        <v>271</v>
      </c>
      <c r="AW3" s="86" t="b">
        <v>0</v>
      </c>
      <c r="AX3" s="86" t="s">
        <v>274</v>
      </c>
      <c r="AY3" s="91" t="s">
        <v>275</v>
      </c>
      <c r="AZ3" s="86" t="s">
        <v>66</v>
      </c>
      <c r="BA3" s="86" t="str">
        <f>REPLACE(INDEX(GroupVertices[Group],MATCH(Vertices[[#This Row],[Vertex]],GroupVertices[Vertex],0)),1,1,"")</f>
        <v>1</v>
      </c>
      <c r="BB3" s="51"/>
      <c r="BC3" s="51"/>
      <c r="BD3" s="51"/>
      <c r="BE3" s="51"/>
      <c r="BF3" s="51"/>
      <c r="BG3" s="51"/>
      <c r="BH3" s="123" t="s">
        <v>355</v>
      </c>
      <c r="BI3" s="123" t="s">
        <v>355</v>
      </c>
      <c r="BJ3" s="123" t="s">
        <v>369</v>
      </c>
      <c r="BK3" s="123" t="s">
        <v>369</v>
      </c>
      <c r="BL3" s="123">
        <v>0</v>
      </c>
      <c r="BM3" s="126">
        <v>0</v>
      </c>
      <c r="BN3" s="123">
        <v>1</v>
      </c>
      <c r="BO3" s="126">
        <v>3.5714285714285716</v>
      </c>
      <c r="BP3" s="123">
        <v>0</v>
      </c>
      <c r="BQ3" s="126">
        <v>0</v>
      </c>
      <c r="BR3" s="123">
        <v>27</v>
      </c>
      <c r="BS3" s="126">
        <v>96.42857142857143</v>
      </c>
      <c r="BT3" s="123">
        <v>28</v>
      </c>
      <c r="BU3" s="3"/>
      <c r="BV3" s="3"/>
    </row>
    <row r="4" spans="1:77" ht="41.45" customHeight="1">
      <c r="A4" s="14" t="s">
        <v>215</v>
      </c>
      <c r="C4" s="15"/>
      <c r="D4" s="15" t="s">
        <v>64</v>
      </c>
      <c r="E4" s="96">
        <v>162</v>
      </c>
      <c r="F4" s="82">
        <v>70</v>
      </c>
      <c r="G4" s="115" t="s">
        <v>273</v>
      </c>
      <c r="H4" s="15"/>
      <c r="I4" s="16" t="s">
        <v>215</v>
      </c>
      <c r="J4" s="67"/>
      <c r="K4" s="67"/>
      <c r="L4" s="117" t="s">
        <v>279</v>
      </c>
      <c r="M4" s="97">
        <v>9999</v>
      </c>
      <c r="N4" s="98">
        <v>2597.2060546875</v>
      </c>
      <c r="O4" s="98">
        <v>2676.202880859375</v>
      </c>
      <c r="P4" s="78"/>
      <c r="Q4" s="99"/>
      <c r="R4" s="99"/>
      <c r="S4" s="100"/>
      <c r="T4" s="51">
        <v>3</v>
      </c>
      <c r="U4" s="51">
        <v>1</v>
      </c>
      <c r="V4" s="52">
        <v>2</v>
      </c>
      <c r="W4" s="52">
        <v>0.5</v>
      </c>
      <c r="X4" s="52">
        <v>0.5</v>
      </c>
      <c r="Y4" s="52">
        <v>1.723103</v>
      </c>
      <c r="Z4" s="52">
        <v>0</v>
      </c>
      <c r="AA4" s="52">
        <v>0</v>
      </c>
      <c r="AB4" s="83">
        <v>4</v>
      </c>
      <c r="AC4" s="83"/>
      <c r="AD4" s="101"/>
      <c r="AE4" s="86" t="s">
        <v>259</v>
      </c>
      <c r="AF4" s="86">
        <v>3280</v>
      </c>
      <c r="AG4" s="86">
        <v>15606</v>
      </c>
      <c r="AH4" s="86">
        <v>28056</v>
      </c>
      <c r="AI4" s="86">
        <v>12573</v>
      </c>
      <c r="AJ4" s="86"/>
      <c r="AK4" s="86" t="s">
        <v>261</v>
      </c>
      <c r="AL4" s="86" t="s">
        <v>264</v>
      </c>
      <c r="AM4" s="91" t="s">
        <v>267</v>
      </c>
      <c r="AN4" s="86"/>
      <c r="AO4" s="88">
        <v>39559.83042824074</v>
      </c>
      <c r="AP4" s="91" t="s">
        <v>269</v>
      </c>
      <c r="AQ4" s="86" t="b">
        <v>0</v>
      </c>
      <c r="AR4" s="86" t="b">
        <v>0</v>
      </c>
      <c r="AS4" s="86" t="b">
        <v>1</v>
      </c>
      <c r="AT4" s="86"/>
      <c r="AU4" s="86">
        <v>645</v>
      </c>
      <c r="AV4" s="91" t="s">
        <v>272</v>
      </c>
      <c r="AW4" s="86" t="b">
        <v>1</v>
      </c>
      <c r="AX4" s="86" t="s">
        <v>274</v>
      </c>
      <c r="AY4" s="91" t="s">
        <v>276</v>
      </c>
      <c r="AZ4" s="86" t="s">
        <v>66</v>
      </c>
      <c r="BA4" s="86" t="str">
        <f>REPLACE(INDEX(GroupVertices[Group],MATCH(Vertices[[#This Row],[Vertex]],GroupVertices[Vertex],0)),1,1,"")</f>
        <v>1</v>
      </c>
      <c r="BB4" s="51"/>
      <c r="BC4" s="51"/>
      <c r="BD4" s="51"/>
      <c r="BE4" s="51"/>
      <c r="BF4" s="51" t="s">
        <v>219</v>
      </c>
      <c r="BG4" s="51" t="s">
        <v>219</v>
      </c>
      <c r="BH4" s="123" t="s">
        <v>355</v>
      </c>
      <c r="BI4" s="123" t="s">
        <v>355</v>
      </c>
      <c r="BJ4" s="123" t="s">
        <v>369</v>
      </c>
      <c r="BK4" s="123" t="s">
        <v>369</v>
      </c>
      <c r="BL4" s="123">
        <v>0</v>
      </c>
      <c r="BM4" s="126">
        <v>0</v>
      </c>
      <c r="BN4" s="123">
        <v>1</v>
      </c>
      <c r="BO4" s="126">
        <v>3.5714285714285716</v>
      </c>
      <c r="BP4" s="123">
        <v>0</v>
      </c>
      <c r="BQ4" s="126">
        <v>0</v>
      </c>
      <c r="BR4" s="123">
        <v>27</v>
      </c>
      <c r="BS4" s="126">
        <v>96.42857142857143</v>
      </c>
      <c r="BT4" s="123">
        <v>28</v>
      </c>
      <c r="BU4" s="2"/>
      <c r="BV4" s="3"/>
      <c r="BW4" s="3"/>
      <c r="BX4" s="3"/>
      <c r="BY4" s="3"/>
    </row>
    <row r="5" spans="1:77" ht="41.45" customHeight="1">
      <c r="A5" s="102" t="s">
        <v>216</v>
      </c>
      <c r="C5" s="103"/>
      <c r="D5" s="103" t="s">
        <v>64</v>
      </c>
      <c r="E5" s="104">
        <v>162</v>
      </c>
      <c r="F5" s="105">
        <v>91.51394422310757</v>
      </c>
      <c r="G5" s="116" t="s">
        <v>222</v>
      </c>
      <c r="H5" s="103"/>
      <c r="I5" s="106" t="s">
        <v>216</v>
      </c>
      <c r="J5" s="107"/>
      <c r="K5" s="107"/>
      <c r="L5" s="118" t="s">
        <v>280</v>
      </c>
      <c r="M5" s="108">
        <v>2829.1195219123506</v>
      </c>
      <c r="N5" s="109">
        <v>7401.7939453125</v>
      </c>
      <c r="O5" s="109">
        <v>7322.796875</v>
      </c>
      <c r="P5" s="110"/>
      <c r="Q5" s="111"/>
      <c r="R5" s="111"/>
      <c r="S5" s="112"/>
      <c r="T5" s="51">
        <v>0</v>
      </c>
      <c r="U5" s="51">
        <v>1</v>
      </c>
      <c r="V5" s="52">
        <v>0</v>
      </c>
      <c r="W5" s="52">
        <v>0.333333</v>
      </c>
      <c r="X5" s="52">
        <v>0.25</v>
      </c>
      <c r="Y5" s="52">
        <v>0.638197</v>
      </c>
      <c r="Z5" s="52">
        <v>0</v>
      </c>
      <c r="AA5" s="52">
        <v>0</v>
      </c>
      <c r="AB5" s="113">
        <v>5</v>
      </c>
      <c r="AC5" s="113"/>
      <c r="AD5" s="114"/>
      <c r="AE5" s="86" t="s">
        <v>236</v>
      </c>
      <c r="AF5" s="86">
        <v>0</v>
      </c>
      <c r="AG5" s="86">
        <v>4446</v>
      </c>
      <c r="AH5" s="86">
        <v>368200</v>
      </c>
      <c r="AI5" s="86">
        <v>0</v>
      </c>
      <c r="AJ5" s="86"/>
      <c r="AK5" s="86" t="s">
        <v>262</v>
      </c>
      <c r="AL5" s="86" t="s">
        <v>265</v>
      </c>
      <c r="AM5" s="86"/>
      <c r="AN5" s="86"/>
      <c r="AO5" s="88">
        <v>43609.39423611111</v>
      </c>
      <c r="AP5" s="91" t="s">
        <v>270</v>
      </c>
      <c r="AQ5" s="86" t="b">
        <v>1</v>
      </c>
      <c r="AR5" s="86" t="b">
        <v>0</v>
      </c>
      <c r="AS5" s="86" t="b">
        <v>0</v>
      </c>
      <c r="AT5" s="86"/>
      <c r="AU5" s="86">
        <v>122</v>
      </c>
      <c r="AV5" s="86"/>
      <c r="AW5" s="86" t="b">
        <v>0</v>
      </c>
      <c r="AX5" s="86" t="s">
        <v>274</v>
      </c>
      <c r="AY5" s="91" t="s">
        <v>277</v>
      </c>
      <c r="AZ5" s="86" t="s">
        <v>66</v>
      </c>
      <c r="BA5" s="86" t="str">
        <f>REPLACE(INDEX(GroupVertices[Group],MATCH(Vertices[[#This Row],[Vertex]],GroupVertices[Vertex],0)),1,1,"")</f>
        <v>1</v>
      </c>
      <c r="BB5" s="51"/>
      <c r="BC5" s="51"/>
      <c r="BD5" s="51"/>
      <c r="BE5" s="51"/>
      <c r="BF5" s="51"/>
      <c r="BG5" s="51"/>
      <c r="BH5" s="123" t="s">
        <v>355</v>
      </c>
      <c r="BI5" s="123" t="s">
        <v>355</v>
      </c>
      <c r="BJ5" s="123" t="s">
        <v>369</v>
      </c>
      <c r="BK5" s="123" t="s">
        <v>369</v>
      </c>
      <c r="BL5" s="123">
        <v>0</v>
      </c>
      <c r="BM5" s="126">
        <v>0</v>
      </c>
      <c r="BN5" s="123">
        <v>1</v>
      </c>
      <c r="BO5" s="126">
        <v>3.5714285714285716</v>
      </c>
      <c r="BP5" s="123">
        <v>0</v>
      </c>
      <c r="BQ5" s="126">
        <v>0</v>
      </c>
      <c r="BR5" s="123">
        <v>27</v>
      </c>
      <c r="BS5" s="126">
        <v>96.42857142857143</v>
      </c>
      <c r="BT5" s="123">
        <v>28</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
    <dataValidation allowBlank="1" showInputMessage="1" promptTitle="Vertex Tooltip" prompt="Enter optional text that will pop up when the mouse is hovered over the vertex." errorTitle="Invalid Vertex Image Key" sqref="L3:L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
    <dataValidation allowBlank="1" showInputMessage="1" promptTitle="Vertex Label Fill Color" prompt="To select an optional fill color for the Label shape, right-click and select Select Color on the right-click menu." sqref="J3:J5"/>
    <dataValidation allowBlank="1" showInputMessage="1" promptTitle="Vertex Image File" prompt="Enter the path to an image file.  Hover over the column header for examples." errorTitle="Invalid Vertex Image Key" sqref="G3:G5"/>
    <dataValidation allowBlank="1" showInputMessage="1" promptTitle="Vertex Color" prompt="To select an optional vertex color, right-click and select Select Color on the right-click menu." sqref="C3:C5"/>
    <dataValidation allowBlank="1" showInputMessage="1" promptTitle="Vertex Opacity" prompt="Enter an optional vertex opacity between 0 (transparent) and 100 (opaque)." errorTitle="Invalid Vertex Opacity" error="The optional vertex opacity must be a whole number between 0 and 10." sqref="F3:F5"/>
    <dataValidation type="list" allowBlank="1" showInputMessage="1" showErrorMessage="1" promptTitle="Vertex Shape" prompt="Select an optional vertex shape." errorTitle="Invalid Vertex Shape" error="You have entered an invalid vertex shape.  Try selecting from the drop-down list instead." sqref="D3:D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
      <formula1>ValidVertexLabelPositions</formula1>
    </dataValidation>
    <dataValidation allowBlank="1" showInputMessage="1" showErrorMessage="1" promptTitle="Vertex Name" prompt="Enter the name of the vertex." sqref="A3:A5"/>
  </dataValidations>
  <hyperlinks>
    <hyperlink ref="AM3" r:id="rId1" display="http://t.co/1W5XZdOZfx"/>
    <hyperlink ref="AM4" r:id="rId2" display="http://t.co/GypMub4hSl"/>
    <hyperlink ref="AP3" r:id="rId3" display="https://pbs.twimg.com/profile_banners/2271797881/1388929801"/>
    <hyperlink ref="AP4" r:id="rId4" display="https://pbs.twimg.com/profile_banners/14466176/1572885823"/>
    <hyperlink ref="AP5" r:id="rId5" display="https://pbs.twimg.com/profile_banners/1131854274223366144/1558718830"/>
    <hyperlink ref="AV3" r:id="rId6" display="http://abs.twimg.com/images/themes/theme1/bg.png"/>
    <hyperlink ref="AV4" r:id="rId7" display="http://abs.twimg.com/images/themes/theme16/bg.gif"/>
    <hyperlink ref="G3" r:id="rId8" display="http://pbs.twimg.com/profile_images/419829479167758336/89mX2YWy_normal.jpeg"/>
    <hyperlink ref="G4" r:id="rId9" display="http://pbs.twimg.com/profile_images/875387179282726912/uSalz79X_normal.jpg"/>
    <hyperlink ref="G5" r:id="rId10" display="http://pbs.twimg.com/profile_images/1131855016766124032/vhasETOF_normal.jpg"/>
    <hyperlink ref="AY3" r:id="rId11" display="https://twitter.com/clionamoynihan"/>
    <hyperlink ref="AY4" r:id="rId12" display="https://twitter.com/solarwinds"/>
    <hyperlink ref="AY5" r:id="rId13" display="https://twitter.com/cybersec_feeds"/>
  </hyperlinks>
  <printOptions/>
  <pageMargins left="0.7" right="0.7" top="0.75" bottom="0.75" header="0.3" footer="0.3"/>
  <pageSetup horizontalDpi="600" verticalDpi="600" orientation="portrait" r:id="rId18"/>
  <drawing r:id="rId17"/>
  <legacyDrawing r:id="rId15"/>
  <tableParts>
    <tablePart r:id="rId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329</v>
      </c>
      <c r="Z2" s="13" t="s">
        <v>332</v>
      </c>
      <c r="AA2" s="13" t="s">
        <v>337</v>
      </c>
      <c r="AB2" s="13" t="s">
        <v>354</v>
      </c>
      <c r="AC2" s="13" t="s">
        <v>368</v>
      </c>
      <c r="AD2" s="13" t="s">
        <v>374</v>
      </c>
      <c r="AE2" s="13" t="s">
        <v>375</v>
      </c>
      <c r="AF2" s="13" t="s">
        <v>378</v>
      </c>
      <c r="AG2" s="68" t="s">
        <v>415</v>
      </c>
      <c r="AH2" s="68" t="s">
        <v>416</v>
      </c>
      <c r="AI2" s="68" t="s">
        <v>417</v>
      </c>
      <c r="AJ2" s="68" t="s">
        <v>418</v>
      </c>
      <c r="AK2" s="68" t="s">
        <v>419</v>
      </c>
      <c r="AL2" s="68" t="s">
        <v>420</v>
      </c>
      <c r="AM2" s="68" t="s">
        <v>421</v>
      </c>
      <c r="AN2" s="68" t="s">
        <v>422</v>
      </c>
      <c r="AO2" s="68" t="s">
        <v>425</v>
      </c>
    </row>
    <row r="3" spans="1:41" ht="15">
      <c r="A3" s="85" t="s">
        <v>320</v>
      </c>
      <c r="B3" s="121" t="s">
        <v>321</v>
      </c>
      <c r="C3" s="121" t="s">
        <v>56</v>
      </c>
      <c r="D3" s="15"/>
      <c r="E3" s="15"/>
      <c r="F3" s="16" t="s">
        <v>460</v>
      </c>
      <c r="G3" s="78"/>
      <c r="H3" s="78"/>
      <c r="I3" s="64">
        <v>3</v>
      </c>
      <c r="J3" s="64"/>
      <c r="K3" s="51">
        <v>3</v>
      </c>
      <c r="L3" s="51">
        <v>3</v>
      </c>
      <c r="M3" s="51">
        <v>0</v>
      </c>
      <c r="N3" s="51">
        <v>3</v>
      </c>
      <c r="O3" s="51">
        <v>1</v>
      </c>
      <c r="P3" s="52">
        <v>0</v>
      </c>
      <c r="Q3" s="52">
        <v>0</v>
      </c>
      <c r="R3" s="51">
        <v>1</v>
      </c>
      <c r="S3" s="51">
        <v>0</v>
      </c>
      <c r="T3" s="51">
        <v>3</v>
      </c>
      <c r="U3" s="51">
        <v>3</v>
      </c>
      <c r="V3" s="51">
        <v>2</v>
      </c>
      <c r="W3" s="52">
        <v>0.888889</v>
      </c>
      <c r="X3" s="52">
        <v>0.3333333333333333</v>
      </c>
      <c r="Y3" s="86"/>
      <c r="Z3" s="86"/>
      <c r="AA3" s="86" t="s">
        <v>219</v>
      </c>
      <c r="AB3" s="94" t="s">
        <v>355</v>
      </c>
      <c r="AC3" s="94" t="s">
        <v>369</v>
      </c>
      <c r="AD3" s="94"/>
      <c r="AE3" s="94"/>
      <c r="AF3" s="94" t="s">
        <v>379</v>
      </c>
      <c r="AG3" s="123">
        <v>0</v>
      </c>
      <c r="AH3" s="126">
        <v>0</v>
      </c>
      <c r="AI3" s="123">
        <v>3</v>
      </c>
      <c r="AJ3" s="126">
        <v>3.5714285714285716</v>
      </c>
      <c r="AK3" s="123">
        <v>0</v>
      </c>
      <c r="AL3" s="126">
        <v>0</v>
      </c>
      <c r="AM3" s="123">
        <v>81</v>
      </c>
      <c r="AN3" s="126">
        <v>96.42857142857143</v>
      </c>
      <c r="AO3" s="123">
        <v>84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320</v>
      </c>
      <c r="B2" s="94" t="s">
        <v>216</v>
      </c>
      <c r="C2" s="86">
        <f>VLOOKUP(GroupVertices[[#This Row],[Vertex]],Vertices[],MATCH("ID",Vertices[[#Headers],[Vertex]:[Vertex Content Word Count]],0),FALSE)</f>
        <v>5</v>
      </c>
    </row>
    <row r="3" spans="1:3" ht="15">
      <c r="A3" s="86" t="s">
        <v>320</v>
      </c>
      <c r="B3" s="94" t="s">
        <v>215</v>
      </c>
      <c r="C3" s="86">
        <f>VLOOKUP(GroupVertices[[#This Row],[Vertex]],Vertices[],MATCH("ID",Vertices[[#Headers],[Vertex]:[Vertex Content Word Count]],0),FALSE)</f>
        <v>4</v>
      </c>
    </row>
    <row r="4" spans="1:3" ht="15">
      <c r="A4" s="86" t="s">
        <v>320</v>
      </c>
      <c r="B4" s="94" t="s">
        <v>214</v>
      </c>
      <c r="C4"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429</v>
      </c>
      <c r="B2" s="36" t="s">
        <v>281</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0.25</v>
      </c>
      <c r="O2" s="40">
        <f>COUNTIF(Vertices[Eigenvector Centrality],"&gt;= "&amp;N2)-COUNTIF(Vertices[Eigenvector Centrality],"&gt;="&amp;N3)</f>
        <v>2</v>
      </c>
      <c r="P2" s="39">
        <f>MIN(Vertices[PageRank])</f>
        <v>0.638197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0.33636330909090906</v>
      </c>
      <c r="M3" s="42">
        <f>COUNTIF(Vertices[Closeness Centrality],"&gt;= "&amp;L3)-COUNTIF(Vertices[Closeness Centrality],"&gt;="&amp;L4)</f>
        <v>0</v>
      </c>
      <c r="N3" s="41">
        <f aca="true" t="shared" si="6" ref="N3:N26">N2+($N$57-$N$2)/BinDivisor</f>
        <v>0.2545454545454545</v>
      </c>
      <c r="O3" s="42">
        <f>COUNTIF(Vertices[Eigenvector Centrality],"&gt;= "&amp;N3)-COUNTIF(Vertices[Eigenvector Centrality],"&gt;="&amp;N4)</f>
        <v>0</v>
      </c>
      <c r="P3" s="41">
        <f aca="true" t="shared" si="7" ref="P3:P26">P2+($P$57-$P$2)/BinDivisor</f>
        <v>0.6579225636363637</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0.10909090909090909</v>
      </c>
      <c r="G4" s="40">
        <f>COUNTIF(Vertices[In-Degree],"&gt;= "&amp;F4)-COUNTIF(Vertices[In-Degree],"&gt;="&amp;F5)</f>
        <v>0</v>
      </c>
      <c r="H4" s="39">
        <f t="shared" si="3"/>
        <v>1</v>
      </c>
      <c r="I4" s="40">
        <f>COUNTIF(Vertices[Out-Degree],"&gt;= "&amp;H4)-COUNTIF(Vertices[Out-Degree],"&gt;="&amp;H5)</f>
        <v>0</v>
      </c>
      <c r="J4" s="39">
        <f t="shared" si="4"/>
        <v>0.07272727272727272</v>
      </c>
      <c r="K4" s="40">
        <f>COUNTIF(Vertices[Betweenness Centrality],"&gt;= "&amp;J4)-COUNTIF(Vertices[Betweenness Centrality],"&gt;="&amp;J5)</f>
        <v>0</v>
      </c>
      <c r="L4" s="39">
        <f t="shared" si="5"/>
        <v>0.3393936181818181</v>
      </c>
      <c r="M4" s="40">
        <f>COUNTIF(Vertices[Closeness Centrality],"&gt;= "&amp;L4)-COUNTIF(Vertices[Closeness Centrality],"&gt;="&amp;L5)</f>
        <v>0</v>
      </c>
      <c r="N4" s="39">
        <f t="shared" si="6"/>
        <v>0.25909090909090904</v>
      </c>
      <c r="O4" s="40">
        <f>COUNTIF(Vertices[Eigenvector Centrality],"&gt;= "&amp;N4)-COUNTIF(Vertices[Eigenvector Centrality],"&gt;="&amp;N5)</f>
        <v>0</v>
      </c>
      <c r="P4" s="39">
        <f t="shared" si="7"/>
        <v>0.6776481272727274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0.16363636363636364</v>
      </c>
      <c r="G5" s="42">
        <f>COUNTIF(Vertices[In-Degree],"&gt;= "&amp;F5)-COUNTIF(Vertices[In-Degree],"&gt;="&amp;F6)</f>
        <v>0</v>
      </c>
      <c r="H5" s="41">
        <f t="shared" si="3"/>
        <v>1</v>
      </c>
      <c r="I5" s="42">
        <f>COUNTIF(Vertices[Out-Degree],"&gt;= "&amp;H5)-COUNTIF(Vertices[Out-Degree],"&gt;="&amp;H6)</f>
        <v>0</v>
      </c>
      <c r="J5" s="41">
        <f t="shared" si="4"/>
        <v>0.10909090909090909</v>
      </c>
      <c r="K5" s="42">
        <f>COUNTIF(Vertices[Betweenness Centrality],"&gt;= "&amp;J5)-COUNTIF(Vertices[Betweenness Centrality],"&gt;="&amp;J6)</f>
        <v>0</v>
      </c>
      <c r="L5" s="41">
        <f t="shared" si="5"/>
        <v>0.3424239272727272</v>
      </c>
      <c r="M5" s="42">
        <f>COUNTIF(Vertices[Closeness Centrality],"&gt;= "&amp;L5)-COUNTIF(Vertices[Closeness Centrality],"&gt;="&amp;L6)</f>
        <v>0</v>
      </c>
      <c r="N5" s="41">
        <f t="shared" si="6"/>
        <v>0.26363636363636356</v>
      </c>
      <c r="O5" s="42">
        <f>COUNTIF(Vertices[Eigenvector Centrality],"&gt;= "&amp;N5)-COUNTIF(Vertices[Eigenvector Centrality],"&gt;="&amp;N6)</f>
        <v>0</v>
      </c>
      <c r="P5" s="41">
        <f t="shared" si="7"/>
        <v>0.6973736909090911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0.21818181818181817</v>
      </c>
      <c r="G6" s="40">
        <f>COUNTIF(Vertices[In-Degree],"&gt;= "&amp;F6)-COUNTIF(Vertices[In-Degree],"&gt;="&amp;F7)</f>
        <v>0</v>
      </c>
      <c r="H6" s="39">
        <f t="shared" si="3"/>
        <v>1</v>
      </c>
      <c r="I6" s="40">
        <f>COUNTIF(Vertices[Out-Degree],"&gt;= "&amp;H6)-COUNTIF(Vertices[Out-Degree],"&gt;="&amp;H7)</f>
        <v>0</v>
      </c>
      <c r="J6" s="39">
        <f t="shared" si="4"/>
        <v>0.14545454545454545</v>
      </c>
      <c r="K6" s="40">
        <f>COUNTIF(Vertices[Betweenness Centrality],"&gt;= "&amp;J6)-COUNTIF(Vertices[Betweenness Centrality],"&gt;="&amp;J7)</f>
        <v>0</v>
      </c>
      <c r="L6" s="39">
        <f t="shared" si="5"/>
        <v>0.34545423636363626</v>
      </c>
      <c r="M6" s="40">
        <f>COUNTIF(Vertices[Closeness Centrality],"&gt;= "&amp;L6)-COUNTIF(Vertices[Closeness Centrality],"&gt;="&amp;L7)</f>
        <v>0</v>
      </c>
      <c r="N6" s="39">
        <f t="shared" si="6"/>
        <v>0.2681818181818181</v>
      </c>
      <c r="O6" s="40">
        <f>COUNTIF(Vertices[Eigenvector Centrality],"&gt;= "&amp;N6)-COUNTIF(Vertices[Eigenvector Centrality],"&gt;="&amp;N7)</f>
        <v>0</v>
      </c>
      <c r="P6" s="39">
        <f t="shared" si="7"/>
        <v>0.7170992545454548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1</v>
      </c>
      <c r="I7" s="42">
        <f>COUNTIF(Vertices[Out-Degree],"&gt;= "&amp;H7)-COUNTIF(Vertices[Out-Degree],"&gt;="&amp;H8)</f>
        <v>0</v>
      </c>
      <c r="J7" s="41">
        <f t="shared" si="4"/>
        <v>0.18181818181818182</v>
      </c>
      <c r="K7" s="42">
        <f>COUNTIF(Vertices[Betweenness Centrality],"&gt;= "&amp;J7)-COUNTIF(Vertices[Betweenness Centrality],"&gt;="&amp;J8)</f>
        <v>0</v>
      </c>
      <c r="L7" s="41">
        <f t="shared" si="5"/>
        <v>0.3484845454545453</v>
      </c>
      <c r="M7" s="42">
        <f>COUNTIF(Vertices[Closeness Centrality],"&gt;= "&amp;L7)-COUNTIF(Vertices[Closeness Centrality],"&gt;="&amp;L8)</f>
        <v>0</v>
      </c>
      <c r="N7" s="41">
        <f t="shared" si="6"/>
        <v>0.2727272727272726</v>
      </c>
      <c r="O7" s="42">
        <f>COUNTIF(Vertices[Eigenvector Centrality],"&gt;= "&amp;N7)-COUNTIF(Vertices[Eigenvector Centrality],"&gt;="&amp;N8)</f>
        <v>0</v>
      </c>
      <c r="P7" s="41">
        <f t="shared" si="7"/>
        <v>0.7368248181818184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0.32727272727272727</v>
      </c>
      <c r="G8" s="40">
        <f>COUNTIF(Vertices[In-Degree],"&gt;= "&amp;F8)-COUNTIF(Vertices[In-Degree],"&gt;="&amp;F9)</f>
        <v>0</v>
      </c>
      <c r="H8" s="39">
        <f t="shared" si="3"/>
        <v>1</v>
      </c>
      <c r="I8" s="40">
        <f>COUNTIF(Vertices[Out-Degree],"&gt;= "&amp;H8)-COUNTIF(Vertices[Out-Degree],"&gt;="&amp;H9)</f>
        <v>0</v>
      </c>
      <c r="J8" s="39">
        <f t="shared" si="4"/>
        <v>0.2181818181818182</v>
      </c>
      <c r="K8" s="40">
        <f>COUNTIF(Vertices[Betweenness Centrality],"&gt;= "&amp;J8)-COUNTIF(Vertices[Betweenness Centrality],"&gt;="&amp;J9)</f>
        <v>0</v>
      </c>
      <c r="L8" s="39">
        <f t="shared" si="5"/>
        <v>0.3515148545454544</v>
      </c>
      <c r="M8" s="40">
        <f>COUNTIF(Vertices[Closeness Centrality],"&gt;= "&amp;L8)-COUNTIF(Vertices[Closeness Centrality],"&gt;="&amp;L9)</f>
        <v>0</v>
      </c>
      <c r="N8" s="39">
        <f t="shared" si="6"/>
        <v>0.2772727272727271</v>
      </c>
      <c r="O8" s="40">
        <f>COUNTIF(Vertices[Eigenvector Centrality],"&gt;= "&amp;N8)-COUNTIF(Vertices[Eigenvector Centrality],"&gt;="&amp;N9)</f>
        <v>0</v>
      </c>
      <c r="P8" s="39">
        <f t="shared" si="7"/>
        <v>0.7565503818181821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0.38181818181818183</v>
      </c>
      <c r="G9" s="42">
        <f>COUNTIF(Vertices[In-Degree],"&gt;= "&amp;F9)-COUNTIF(Vertices[In-Degree],"&gt;="&amp;F10)</f>
        <v>0</v>
      </c>
      <c r="H9" s="41">
        <f t="shared" si="3"/>
        <v>1</v>
      </c>
      <c r="I9" s="42">
        <f>COUNTIF(Vertices[Out-Degree],"&gt;= "&amp;H9)-COUNTIF(Vertices[Out-Degree],"&gt;="&amp;H10)</f>
        <v>0</v>
      </c>
      <c r="J9" s="41">
        <f t="shared" si="4"/>
        <v>0.2545454545454546</v>
      </c>
      <c r="K9" s="42">
        <f>COUNTIF(Vertices[Betweenness Centrality],"&gt;= "&amp;J9)-COUNTIF(Vertices[Betweenness Centrality],"&gt;="&amp;J10)</f>
        <v>0</v>
      </c>
      <c r="L9" s="41">
        <f t="shared" si="5"/>
        <v>0.35454516363636346</v>
      </c>
      <c r="M9" s="42">
        <f>COUNTIF(Vertices[Closeness Centrality],"&gt;= "&amp;L9)-COUNTIF(Vertices[Closeness Centrality],"&gt;="&amp;L10)</f>
        <v>0</v>
      </c>
      <c r="N9" s="41">
        <f t="shared" si="6"/>
        <v>0.28181818181818163</v>
      </c>
      <c r="O9" s="42">
        <f>COUNTIF(Vertices[Eigenvector Centrality],"&gt;= "&amp;N9)-COUNTIF(Vertices[Eigenvector Centrality],"&gt;="&amp;N10)</f>
        <v>0</v>
      </c>
      <c r="P9" s="41">
        <f t="shared" si="7"/>
        <v>0.7762759454545458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1</v>
      </c>
      <c r="D10" s="34">
        <f t="shared" si="1"/>
        <v>0</v>
      </c>
      <c r="E10" s="3">
        <f>COUNTIF(Vertices[Degree],"&gt;= "&amp;D10)-COUNTIF(Vertices[Degree],"&gt;="&amp;D11)</f>
        <v>0</v>
      </c>
      <c r="F10" s="39">
        <f t="shared" si="2"/>
        <v>0.4363636363636364</v>
      </c>
      <c r="G10" s="40">
        <f>COUNTIF(Vertices[In-Degree],"&gt;= "&amp;F10)-COUNTIF(Vertices[In-Degree],"&gt;="&amp;F11)</f>
        <v>0</v>
      </c>
      <c r="H10" s="39">
        <f t="shared" si="3"/>
        <v>1</v>
      </c>
      <c r="I10" s="40">
        <f>COUNTIF(Vertices[Out-Degree],"&gt;= "&amp;H10)-COUNTIF(Vertices[Out-Degree],"&gt;="&amp;H11)</f>
        <v>0</v>
      </c>
      <c r="J10" s="39">
        <f t="shared" si="4"/>
        <v>0.29090909090909095</v>
      </c>
      <c r="K10" s="40">
        <f>COUNTIF(Vertices[Betweenness Centrality],"&gt;= "&amp;J10)-COUNTIF(Vertices[Betweenness Centrality],"&gt;="&amp;J11)</f>
        <v>0</v>
      </c>
      <c r="L10" s="39">
        <f t="shared" si="5"/>
        <v>0.3575754727272725</v>
      </c>
      <c r="M10" s="40">
        <f>COUNTIF(Vertices[Closeness Centrality],"&gt;= "&amp;L10)-COUNTIF(Vertices[Closeness Centrality],"&gt;="&amp;L11)</f>
        <v>0</v>
      </c>
      <c r="N10" s="39">
        <f t="shared" si="6"/>
        <v>0.28636363636363615</v>
      </c>
      <c r="O10" s="40">
        <f>COUNTIF(Vertices[Eigenvector Centrality],"&gt;= "&amp;N10)-COUNTIF(Vertices[Eigenvector Centrality],"&gt;="&amp;N11)</f>
        <v>0</v>
      </c>
      <c r="P10" s="39">
        <f t="shared" si="7"/>
        <v>0.7960015090909095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0.49090909090909096</v>
      </c>
      <c r="G11" s="42">
        <f>COUNTIF(Vertices[In-Degree],"&gt;= "&amp;F11)-COUNTIF(Vertices[In-Degree],"&gt;="&amp;F12)</f>
        <v>0</v>
      </c>
      <c r="H11" s="41">
        <f t="shared" si="3"/>
        <v>1</v>
      </c>
      <c r="I11" s="42">
        <f>COUNTIF(Vertices[Out-Degree],"&gt;= "&amp;H11)-COUNTIF(Vertices[Out-Degree],"&gt;="&amp;H12)</f>
        <v>0</v>
      </c>
      <c r="J11" s="41">
        <f t="shared" si="4"/>
        <v>0.3272727272727273</v>
      </c>
      <c r="K11" s="42">
        <f>COUNTIF(Vertices[Betweenness Centrality],"&gt;= "&amp;J11)-COUNTIF(Vertices[Betweenness Centrality],"&gt;="&amp;J12)</f>
        <v>0</v>
      </c>
      <c r="L11" s="41">
        <f t="shared" si="5"/>
        <v>0.3606057818181816</v>
      </c>
      <c r="M11" s="42">
        <f>COUNTIF(Vertices[Closeness Centrality],"&gt;= "&amp;L11)-COUNTIF(Vertices[Closeness Centrality],"&gt;="&amp;L12)</f>
        <v>0</v>
      </c>
      <c r="N11" s="41">
        <f t="shared" si="6"/>
        <v>0.2909090909090907</v>
      </c>
      <c r="O11" s="42">
        <f>COUNTIF(Vertices[Eigenvector Centrality],"&gt;= "&amp;N11)-COUNTIF(Vertices[Eigenvector Centrality],"&gt;="&amp;N12)</f>
        <v>0</v>
      </c>
      <c r="P11" s="41">
        <f t="shared" si="7"/>
        <v>0.8157270727272732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0.5454545454545455</v>
      </c>
      <c r="G12" s="40">
        <f>COUNTIF(Vertices[In-Degree],"&gt;= "&amp;F12)-COUNTIF(Vertices[In-Degree],"&gt;="&amp;F13)</f>
        <v>0</v>
      </c>
      <c r="H12" s="39">
        <f t="shared" si="3"/>
        <v>1</v>
      </c>
      <c r="I12" s="40">
        <f>COUNTIF(Vertices[Out-Degree],"&gt;= "&amp;H12)-COUNTIF(Vertices[Out-Degree],"&gt;="&amp;H13)</f>
        <v>0</v>
      </c>
      <c r="J12" s="39">
        <f t="shared" si="4"/>
        <v>0.3636363636363637</v>
      </c>
      <c r="K12" s="40">
        <f>COUNTIF(Vertices[Betweenness Centrality],"&gt;= "&amp;J12)-COUNTIF(Vertices[Betweenness Centrality],"&gt;="&amp;J13)</f>
        <v>0</v>
      </c>
      <c r="L12" s="39">
        <f t="shared" si="5"/>
        <v>0.36363609090909066</v>
      </c>
      <c r="M12" s="40">
        <f>COUNTIF(Vertices[Closeness Centrality],"&gt;= "&amp;L12)-COUNTIF(Vertices[Closeness Centrality],"&gt;="&amp;L13)</f>
        <v>0</v>
      </c>
      <c r="N12" s="39">
        <f t="shared" si="6"/>
        <v>0.2954545454545452</v>
      </c>
      <c r="O12" s="40">
        <f>COUNTIF(Vertices[Eigenvector Centrality],"&gt;= "&amp;N12)-COUNTIF(Vertices[Eigenvector Centrality],"&gt;="&amp;N13)</f>
        <v>0</v>
      </c>
      <c r="P12" s="39">
        <f t="shared" si="7"/>
        <v>0.8354526363636369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0.6000000000000001</v>
      </c>
      <c r="G13" s="42">
        <f>COUNTIF(Vertices[In-Degree],"&gt;= "&amp;F13)-COUNTIF(Vertices[In-Degree],"&gt;="&amp;F14)</f>
        <v>0</v>
      </c>
      <c r="H13" s="41">
        <f t="shared" si="3"/>
        <v>1</v>
      </c>
      <c r="I13" s="42">
        <f>COUNTIF(Vertices[Out-Degree],"&gt;= "&amp;H13)-COUNTIF(Vertices[Out-Degree],"&gt;="&amp;H14)</f>
        <v>0</v>
      </c>
      <c r="J13" s="41">
        <f t="shared" si="4"/>
        <v>0.4000000000000001</v>
      </c>
      <c r="K13" s="42">
        <f>COUNTIF(Vertices[Betweenness Centrality],"&gt;= "&amp;J13)-COUNTIF(Vertices[Betweenness Centrality],"&gt;="&amp;J14)</f>
        <v>0</v>
      </c>
      <c r="L13" s="41">
        <f t="shared" si="5"/>
        <v>0.3666663999999997</v>
      </c>
      <c r="M13" s="42">
        <f>COUNTIF(Vertices[Closeness Centrality],"&gt;= "&amp;L13)-COUNTIF(Vertices[Closeness Centrality],"&gt;="&amp;L14)</f>
        <v>0</v>
      </c>
      <c r="N13" s="41">
        <f t="shared" si="6"/>
        <v>0.2999999999999997</v>
      </c>
      <c r="O13" s="42">
        <f>COUNTIF(Vertices[Eigenvector Centrality],"&gt;= "&amp;N13)-COUNTIF(Vertices[Eigenvector Centrality],"&gt;="&amp;N14)</f>
        <v>0</v>
      </c>
      <c r="P13" s="41">
        <f t="shared" si="7"/>
        <v>0.8551782000000006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0.6545454545454547</v>
      </c>
      <c r="G14" s="40">
        <f>COUNTIF(Vertices[In-Degree],"&gt;= "&amp;F14)-COUNTIF(Vertices[In-Degree],"&gt;="&amp;F15)</f>
        <v>0</v>
      </c>
      <c r="H14" s="39">
        <f t="shared" si="3"/>
        <v>1</v>
      </c>
      <c r="I14" s="40">
        <f>COUNTIF(Vertices[Out-Degree],"&gt;= "&amp;H14)-COUNTIF(Vertices[Out-Degree],"&gt;="&amp;H15)</f>
        <v>0</v>
      </c>
      <c r="J14" s="39">
        <f t="shared" si="4"/>
        <v>0.43636363636363645</v>
      </c>
      <c r="K14" s="40">
        <f>COUNTIF(Vertices[Betweenness Centrality],"&gt;= "&amp;J14)-COUNTIF(Vertices[Betweenness Centrality],"&gt;="&amp;J15)</f>
        <v>0</v>
      </c>
      <c r="L14" s="39">
        <f t="shared" si="5"/>
        <v>0.3696967090909088</v>
      </c>
      <c r="M14" s="40">
        <f>COUNTIF(Vertices[Closeness Centrality],"&gt;= "&amp;L14)-COUNTIF(Vertices[Closeness Centrality],"&gt;="&amp;L15)</f>
        <v>0</v>
      </c>
      <c r="N14" s="39">
        <f t="shared" si="6"/>
        <v>0.30454545454545423</v>
      </c>
      <c r="O14" s="40">
        <f>COUNTIF(Vertices[Eigenvector Centrality],"&gt;= "&amp;N14)-COUNTIF(Vertices[Eigenvector Centrality],"&gt;="&amp;N15)</f>
        <v>0</v>
      </c>
      <c r="P14" s="39">
        <f t="shared" si="7"/>
        <v>0.8749037636363642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0.7090909090909092</v>
      </c>
      <c r="G15" s="42">
        <f>COUNTIF(Vertices[In-Degree],"&gt;= "&amp;F15)-COUNTIF(Vertices[In-Degree],"&gt;="&amp;F16)</f>
        <v>0</v>
      </c>
      <c r="H15" s="41">
        <f t="shared" si="3"/>
        <v>1</v>
      </c>
      <c r="I15" s="42">
        <f>COUNTIF(Vertices[Out-Degree],"&gt;= "&amp;H15)-COUNTIF(Vertices[Out-Degree],"&gt;="&amp;H16)</f>
        <v>0</v>
      </c>
      <c r="J15" s="41">
        <f t="shared" si="4"/>
        <v>0.47272727272727283</v>
      </c>
      <c r="K15" s="42">
        <f>COUNTIF(Vertices[Betweenness Centrality],"&gt;= "&amp;J15)-COUNTIF(Vertices[Betweenness Centrality],"&gt;="&amp;J16)</f>
        <v>0</v>
      </c>
      <c r="L15" s="41">
        <f t="shared" si="5"/>
        <v>0.37272701818181786</v>
      </c>
      <c r="M15" s="42">
        <f>COUNTIF(Vertices[Closeness Centrality],"&gt;= "&amp;L15)-COUNTIF(Vertices[Closeness Centrality],"&gt;="&amp;L16)</f>
        <v>0</v>
      </c>
      <c r="N15" s="41">
        <f t="shared" si="6"/>
        <v>0.30909090909090875</v>
      </c>
      <c r="O15" s="42">
        <f>COUNTIF(Vertices[Eigenvector Centrality],"&gt;= "&amp;N15)-COUNTIF(Vertices[Eigenvector Centrality],"&gt;="&amp;N16)</f>
        <v>0</v>
      </c>
      <c r="P15" s="41">
        <f t="shared" si="7"/>
        <v>0.8946293272727279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0.7636363636363638</v>
      </c>
      <c r="G16" s="40">
        <f>COUNTIF(Vertices[In-Degree],"&gt;= "&amp;F16)-COUNTIF(Vertices[In-Degree],"&gt;="&amp;F17)</f>
        <v>0</v>
      </c>
      <c r="H16" s="39">
        <f t="shared" si="3"/>
        <v>1</v>
      </c>
      <c r="I16" s="40">
        <f>COUNTIF(Vertices[Out-Degree],"&gt;= "&amp;H16)-COUNTIF(Vertices[Out-Degree],"&gt;="&amp;H17)</f>
        <v>0</v>
      </c>
      <c r="J16" s="39">
        <f t="shared" si="4"/>
        <v>0.5090909090909091</v>
      </c>
      <c r="K16" s="40">
        <f>COUNTIF(Vertices[Betweenness Centrality],"&gt;= "&amp;J16)-COUNTIF(Vertices[Betweenness Centrality],"&gt;="&amp;J17)</f>
        <v>0</v>
      </c>
      <c r="L16" s="39">
        <f t="shared" si="5"/>
        <v>0.3757573272727269</v>
      </c>
      <c r="M16" s="40">
        <f>COUNTIF(Vertices[Closeness Centrality],"&gt;= "&amp;L16)-COUNTIF(Vertices[Closeness Centrality],"&gt;="&amp;L17)</f>
        <v>0</v>
      </c>
      <c r="N16" s="39">
        <f t="shared" si="6"/>
        <v>0.31363636363636327</v>
      </c>
      <c r="O16" s="40">
        <f>COUNTIF(Vertices[Eigenvector Centrality],"&gt;= "&amp;N16)-COUNTIF(Vertices[Eigenvector Centrality],"&gt;="&amp;N17)</f>
        <v>0</v>
      </c>
      <c r="P16" s="39">
        <f t="shared" si="7"/>
        <v>0.9143548909090916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3</v>
      </c>
      <c r="D17" s="34">
        <f t="shared" si="1"/>
        <v>0</v>
      </c>
      <c r="E17" s="3">
        <f>COUNTIF(Vertices[Degree],"&gt;= "&amp;D17)-COUNTIF(Vertices[Degree],"&gt;="&amp;D18)</f>
        <v>0</v>
      </c>
      <c r="F17" s="41">
        <f t="shared" si="2"/>
        <v>0.8181818181818183</v>
      </c>
      <c r="G17" s="42">
        <f>COUNTIF(Vertices[In-Degree],"&gt;= "&amp;F17)-COUNTIF(Vertices[In-Degree],"&gt;="&amp;F18)</f>
        <v>0</v>
      </c>
      <c r="H17" s="41">
        <f t="shared" si="3"/>
        <v>1</v>
      </c>
      <c r="I17" s="42">
        <f>COUNTIF(Vertices[Out-Degree],"&gt;= "&amp;H17)-COUNTIF(Vertices[Out-Degree],"&gt;="&amp;H18)</f>
        <v>0</v>
      </c>
      <c r="J17" s="41">
        <f t="shared" si="4"/>
        <v>0.5454545454545455</v>
      </c>
      <c r="K17" s="42">
        <f>COUNTIF(Vertices[Betweenness Centrality],"&gt;= "&amp;J17)-COUNTIF(Vertices[Betweenness Centrality],"&gt;="&amp;J18)</f>
        <v>0</v>
      </c>
      <c r="L17" s="41">
        <f t="shared" si="5"/>
        <v>0.378787636363636</v>
      </c>
      <c r="M17" s="42">
        <f>COUNTIF(Vertices[Closeness Centrality],"&gt;= "&amp;L17)-COUNTIF(Vertices[Closeness Centrality],"&gt;="&amp;L18)</f>
        <v>0</v>
      </c>
      <c r="N17" s="41">
        <f t="shared" si="6"/>
        <v>0.3181818181818178</v>
      </c>
      <c r="O17" s="42">
        <f>COUNTIF(Vertices[Eigenvector Centrality],"&gt;= "&amp;N17)-COUNTIF(Vertices[Eigenvector Centrality],"&gt;="&amp;N18)</f>
        <v>0</v>
      </c>
      <c r="P17" s="41">
        <f t="shared" si="7"/>
        <v>0.9340804545454553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3</v>
      </c>
      <c r="D18" s="34">
        <f t="shared" si="1"/>
        <v>0</v>
      </c>
      <c r="E18" s="3">
        <f>COUNTIF(Vertices[Degree],"&gt;= "&amp;D18)-COUNTIF(Vertices[Degree],"&gt;="&amp;D19)</f>
        <v>0</v>
      </c>
      <c r="F18" s="39">
        <f t="shared" si="2"/>
        <v>0.8727272727272729</v>
      </c>
      <c r="G18" s="40">
        <f>COUNTIF(Vertices[In-Degree],"&gt;= "&amp;F18)-COUNTIF(Vertices[In-Degree],"&gt;="&amp;F19)</f>
        <v>0</v>
      </c>
      <c r="H18" s="39">
        <f t="shared" si="3"/>
        <v>1</v>
      </c>
      <c r="I18" s="40">
        <f>COUNTIF(Vertices[Out-Degree],"&gt;= "&amp;H18)-COUNTIF(Vertices[Out-Degree],"&gt;="&amp;H19)</f>
        <v>0</v>
      </c>
      <c r="J18" s="39">
        <f t="shared" si="4"/>
        <v>0.5818181818181819</v>
      </c>
      <c r="K18" s="40">
        <f>COUNTIF(Vertices[Betweenness Centrality],"&gt;= "&amp;J18)-COUNTIF(Vertices[Betweenness Centrality],"&gt;="&amp;J19)</f>
        <v>0</v>
      </c>
      <c r="L18" s="39">
        <f t="shared" si="5"/>
        <v>0.38181794545454506</v>
      </c>
      <c r="M18" s="40">
        <f>COUNTIF(Vertices[Closeness Centrality],"&gt;= "&amp;L18)-COUNTIF(Vertices[Closeness Centrality],"&gt;="&amp;L19)</f>
        <v>0</v>
      </c>
      <c r="N18" s="39">
        <f t="shared" si="6"/>
        <v>0.3227272727272723</v>
      </c>
      <c r="O18" s="40">
        <f>COUNTIF(Vertices[Eigenvector Centrality],"&gt;= "&amp;N18)-COUNTIF(Vertices[Eigenvector Centrality],"&gt;="&amp;N19)</f>
        <v>0</v>
      </c>
      <c r="P18" s="39">
        <f t="shared" si="7"/>
        <v>0.953806018181819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0.9272727272727275</v>
      </c>
      <c r="G19" s="42">
        <f>COUNTIF(Vertices[In-Degree],"&gt;= "&amp;F19)-COUNTIF(Vertices[In-Degree],"&gt;="&amp;F20)</f>
        <v>0</v>
      </c>
      <c r="H19" s="41">
        <f t="shared" si="3"/>
        <v>1</v>
      </c>
      <c r="I19" s="42">
        <f>COUNTIF(Vertices[Out-Degree],"&gt;= "&amp;H19)-COUNTIF(Vertices[Out-Degree],"&gt;="&amp;H20)</f>
        <v>0</v>
      </c>
      <c r="J19" s="41">
        <f t="shared" si="4"/>
        <v>0.6181818181818183</v>
      </c>
      <c r="K19" s="42">
        <f>COUNTIF(Vertices[Betweenness Centrality],"&gt;= "&amp;J19)-COUNTIF(Vertices[Betweenness Centrality],"&gt;="&amp;J20)</f>
        <v>0</v>
      </c>
      <c r="L19" s="41">
        <f t="shared" si="5"/>
        <v>0.3848482545454541</v>
      </c>
      <c r="M19" s="42">
        <f>COUNTIF(Vertices[Closeness Centrality],"&gt;= "&amp;L19)-COUNTIF(Vertices[Closeness Centrality],"&gt;="&amp;L20)</f>
        <v>0</v>
      </c>
      <c r="N19" s="41">
        <f t="shared" si="6"/>
        <v>0.3272727272727268</v>
      </c>
      <c r="O19" s="42">
        <f>COUNTIF(Vertices[Eigenvector Centrality],"&gt;= "&amp;N19)-COUNTIF(Vertices[Eigenvector Centrality],"&gt;="&amp;N20)</f>
        <v>0</v>
      </c>
      <c r="P19" s="41">
        <f t="shared" si="7"/>
        <v>0.9735315818181827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0.981818181818182</v>
      </c>
      <c r="G20" s="40">
        <f>COUNTIF(Vertices[In-Degree],"&gt;= "&amp;F20)-COUNTIF(Vertices[In-Degree],"&gt;="&amp;F21)</f>
        <v>0</v>
      </c>
      <c r="H20" s="39">
        <f t="shared" si="3"/>
        <v>1</v>
      </c>
      <c r="I20" s="40">
        <f>COUNTIF(Vertices[Out-Degree],"&gt;= "&amp;H20)-COUNTIF(Vertices[Out-Degree],"&gt;="&amp;H21)</f>
        <v>0</v>
      </c>
      <c r="J20" s="39">
        <f t="shared" si="4"/>
        <v>0.6545454545454547</v>
      </c>
      <c r="K20" s="40">
        <f>COUNTIF(Vertices[Betweenness Centrality],"&gt;= "&amp;J20)-COUNTIF(Vertices[Betweenness Centrality],"&gt;="&amp;J21)</f>
        <v>0</v>
      </c>
      <c r="L20" s="39">
        <f t="shared" si="5"/>
        <v>0.3878785636363632</v>
      </c>
      <c r="M20" s="40">
        <f>COUNTIF(Vertices[Closeness Centrality],"&gt;= "&amp;L20)-COUNTIF(Vertices[Closeness Centrality],"&gt;="&amp;L21)</f>
        <v>0</v>
      </c>
      <c r="N20" s="39">
        <f t="shared" si="6"/>
        <v>0.33181818181818135</v>
      </c>
      <c r="O20" s="40">
        <f>COUNTIF(Vertices[Eigenvector Centrality],"&gt;= "&amp;N20)-COUNTIF(Vertices[Eigenvector Centrality],"&gt;="&amp;N21)</f>
        <v>0</v>
      </c>
      <c r="P20" s="39">
        <f t="shared" si="7"/>
        <v>0.9932571454545464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0.888889</v>
      </c>
      <c r="D21" s="34">
        <f t="shared" si="1"/>
        <v>0</v>
      </c>
      <c r="E21" s="3">
        <f>COUNTIF(Vertices[Degree],"&gt;= "&amp;D21)-COUNTIF(Vertices[Degree],"&gt;="&amp;D22)</f>
        <v>0</v>
      </c>
      <c r="F21" s="41">
        <f t="shared" si="2"/>
        <v>1.0363636363636366</v>
      </c>
      <c r="G21" s="42">
        <f>COUNTIF(Vertices[In-Degree],"&gt;= "&amp;F21)-COUNTIF(Vertices[In-Degree],"&gt;="&amp;F22)</f>
        <v>0</v>
      </c>
      <c r="H21" s="41">
        <f t="shared" si="3"/>
        <v>1</v>
      </c>
      <c r="I21" s="42">
        <f>COUNTIF(Vertices[Out-Degree],"&gt;= "&amp;H21)-COUNTIF(Vertices[Out-Degree],"&gt;="&amp;H22)</f>
        <v>0</v>
      </c>
      <c r="J21" s="41">
        <f t="shared" si="4"/>
        <v>0.690909090909091</v>
      </c>
      <c r="K21" s="42">
        <f>COUNTIF(Vertices[Betweenness Centrality],"&gt;= "&amp;J21)-COUNTIF(Vertices[Betweenness Centrality],"&gt;="&amp;J22)</f>
        <v>0</v>
      </c>
      <c r="L21" s="41">
        <f t="shared" si="5"/>
        <v>0.39090887272727226</v>
      </c>
      <c r="M21" s="42">
        <f>COUNTIF(Vertices[Closeness Centrality],"&gt;= "&amp;L21)-COUNTIF(Vertices[Closeness Centrality],"&gt;="&amp;L22)</f>
        <v>0</v>
      </c>
      <c r="N21" s="41">
        <f t="shared" si="6"/>
        <v>0.33636363636363587</v>
      </c>
      <c r="O21" s="42">
        <f>COUNTIF(Vertices[Eigenvector Centrality],"&gt;= "&amp;N21)-COUNTIF(Vertices[Eigenvector Centrality],"&gt;="&amp;N22)</f>
        <v>0</v>
      </c>
      <c r="P21" s="41">
        <f t="shared" si="7"/>
        <v>1.01298270909091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1.090909090909091</v>
      </c>
      <c r="G22" s="40">
        <f>COUNTIF(Vertices[In-Degree],"&gt;= "&amp;F22)-COUNTIF(Vertices[In-Degree],"&gt;="&amp;F23)</f>
        <v>0</v>
      </c>
      <c r="H22" s="39">
        <f t="shared" si="3"/>
        <v>1</v>
      </c>
      <c r="I22" s="40">
        <f>COUNTIF(Vertices[Out-Degree],"&gt;= "&amp;H22)-COUNTIF(Vertices[Out-Degree],"&gt;="&amp;H23)</f>
        <v>0</v>
      </c>
      <c r="J22" s="39">
        <f t="shared" si="4"/>
        <v>0.7272727272727274</v>
      </c>
      <c r="K22" s="40">
        <f>COUNTIF(Vertices[Betweenness Centrality],"&gt;= "&amp;J22)-COUNTIF(Vertices[Betweenness Centrality],"&gt;="&amp;J23)</f>
        <v>0</v>
      </c>
      <c r="L22" s="39">
        <f t="shared" si="5"/>
        <v>0.3939391818181813</v>
      </c>
      <c r="M22" s="40">
        <f>COUNTIF(Vertices[Closeness Centrality],"&gt;= "&amp;L22)-COUNTIF(Vertices[Closeness Centrality],"&gt;="&amp;L23)</f>
        <v>0</v>
      </c>
      <c r="N22" s="39">
        <f t="shared" si="6"/>
        <v>0.3409090909090904</v>
      </c>
      <c r="O22" s="40">
        <f>COUNTIF(Vertices[Eigenvector Centrality],"&gt;= "&amp;N22)-COUNTIF(Vertices[Eigenvector Centrality],"&gt;="&amp;N23)</f>
        <v>0</v>
      </c>
      <c r="P22" s="39">
        <f t="shared" si="7"/>
        <v>1.0327082727272736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0.3333333333333333</v>
      </c>
      <c r="D23" s="34">
        <f t="shared" si="1"/>
        <v>0</v>
      </c>
      <c r="E23" s="3">
        <f>COUNTIF(Vertices[Degree],"&gt;= "&amp;D23)-COUNTIF(Vertices[Degree],"&gt;="&amp;D24)</f>
        <v>0</v>
      </c>
      <c r="F23" s="41">
        <f t="shared" si="2"/>
        <v>1.1454545454545455</v>
      </c>
      <c r="G23" s="42">
        <f>COUNTIF(Vertices[In-Degree],"&gt;= "&amp;F23)-COUNTIF(Vertices[In-Degree],"&gt;="&amp;F24)</f>
        <v>0</v>
      </c>
      <c r="H23" s="41">
        <f t="shared" si="3"/>
        <v>1</v>
      </c>
      <c r="I23" s="42">
        <f>COUNTIF(Vertices[Out-Degree],"&gt;= "&amp;H23)-COUNTIF(Vertices[Out-Degree],"&gt;="&amp;H24)</f>
        <v>0</v>
      </c>
      <c r="J23" s="41">
        <f t="shared" si="4"/>
        <v>0.7636363636363638</v>
      </c>
      <c r="K23" s="42">
        <f>COUNTIF(Vertices[Betweenness Centrality],"&gt;= "&amp;J23)-COUNTIF(Vertices[Betweenness Centrality],"&gt;="&amp;J24)</f>
        <v>0</v>
      </c>
      <c r="L23" s="41">
        <f t="shared" si="5"/>
        <v>0.3969694909090904</v>
      </c>
      <c r="M23" s="42">
        <f>COUNTIF(Vertices[Closeness Centrality],"&gt;= "&amp;L23)-COUNTIF(Vertices[Closeness Centrality],"&gt;="&amp;L24)</f>
        <v>0</v>
      </c>
      <c r="N23" s="41">
        <f t="shared" si="6"/>
        <v>0.3454545454545449</v>
      </c>
      <c r="O23" s="42">
        <f>COUNTIF(Vertices[Eigenvector Centrality],"&gt;= "&amp;N23)-COUNTIF(Vertices[Eigenvector Centrality],"&gt;="&amp;N24)</f>
        <v>0</v>
      </c>
      <c r="P23" s="41">
        <f t="shared" si="7"/>
        <v>1.0524338363636372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430</v>
      </c>
      <c r="B24" s="36">
        <v>0.138889</v>
      </c>
      <c r="D24" s="34">
        <f t="shared" si="1"/>
        <v>0</v>
      </c>
      <c r="E24" s="3">
        <f>COUNTIF(Vertices[Degree],"&gt;= "&amp;D24)-COUNTIF(Vertices[Degree],"&gt;="&amp;D25)</f>
        <v>0</v>
      </c>
      <c r="F24" s="39">
        <f t="shared" si="2"/>
        <v>1.2</v>
      </c>
      <c r="G24" s="40">
        <f>COUNTIF(Vertices[In-Degree],"&gt;= "&amp;F24)-COUNTIF(Vertices[In-Degree],"&gt;="&amp;F25)</f>
        <v>0</v>
      </c>
      <c r="H24" s="39">
        <f t="shared" si="3"/>
        <v>1</v>
      </c>
      <c r="I24" s="40">
        <f>COUNTIF(Vertices[Out-Degree],"&gt;= "&amp;H24)-COUNTIF(Vertices[Out-Degree],"&gt;="&amp;H25)</f>
        <v>0</v>
      </c>
      <c r="J24" s="39">
        <f t="shared" si="4"/>
        <v>0.8000000000000002</v>
      </c>
      <c r="K24" s="40">
        <f>COUNTIF(Vertices[Betweenness Centrality],"&gt;= "&amp;J24)-COUNTIF(Vertices[Betweenness Centrality],"&gt;="&amp;J25)</f>
        <v>0</v>
      </c>
      <c r="L24" s="39">
        <f t="shared" si="5"/>
        <v>0.39999979999999946</v>
      </c>
      <c r="M24" s="40">
        <f>COUNTIF(Vertices[Closeness Centrality],"&gt;= "&amp;L24)-COUNTIF(Vertices[Closeness Centrality],"&gt;="&amp;L25)</f>
        <v>0</v>
      </c>
      <c r="N24" s="39">
        <f t="shared" si="6"/>
        <v>0.3499999999999994</v>
      </c>
      <c r="O24" s="40">
        <f>COUNTIF(Vertices[Eigenvector Centrality],"&gt;= "&amp;N24)-COUNTIF(Vertices[Eigenvector Centrality],"&gt;="&amp;N25)</f>
        <v>0</v>
      </c>
      <c r="P24" s="39">
        <f t="shared" si="7"/>
        <v>1.0721594000000008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1.2545454545454544</v>
      </c>
      <c r="G25" s="42">
        <f>COUNTIF(Vertices[In-Degree],"&gt;= "&amp;F25)-COUNTIF(Vertices[In-Degree],"&gt;="&amp;F26)</f>
        <v>0</v>
      </c>
      <c r="H25" s="41">
        <f t="shared" si="3"/>
        <v>1</v>
      </c>
      <c r="I25" s="42">
        <f>COUNTIF(Vertices[Out-Degree],"&gt;= "&amp;H25)-COUNTIF(Vertices[Out-Degree],"&gt;="&amp;H26)</f>
        <v>0</v>
      </c>
      <c r="J25" s="41">
        <f t="shared" si="4"/>
        <v>0.8363636363636365</v>
      </c>
      <c r="K25" s="42">
        <f>COUNTIF(Vertices[Betweenness Centrality],"&gt;= "&amp;J25)-COUNTIF(Vertices[Betweenness Centrality],"&gt;="&amp;J26)</f>
        <v>0</v>
      </c>
      <c r="L25" s="41">
        <f t="shared" si="5"/>
        <v>0.40303010909090853</v>
      </c>
      <c r="M25" s="42">
        <f>COUNTIF(Vertices[Closeness Centrality],"&gt;= "&amp;L25)-COUNTIF(Vertices[Closeness Centrality],"&gt;="&amp;L26)</f>
        <v>0</v>
      </c>
      <c r="N25" s="41">
        <f t="shared" si="6"/>
        <v>0.35454545454545394</v>
      </c>
      <c r="O25" s="42">
        <f>COUNTIF(Vertices[Eigenvector Centrality],"&gt;= "&amp;N25)-COUNTIF(Vertices[Eigenvector Centrality],"&gt;="&amp;N26)</f>
        <v>0</v>
      </c>
      <c r="P25" s="41">
        <f t="shared" si="7"/>
        <v>1.0918849636363643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431</v>
      </c>
      <c r="B26" s="36" t="s">
        <v>445</v>
      </c>
      <c r="D26" s="34">
        <f t="shared" si="1"/>
        <v>0</v>
      </c>
      <c r="E26" s="3">
        <f>COUNTIF(Vertices[Degree],"&gt;= "&amp;D26)-COUNTIF(Vertices[Degree],"&gt;="&amp;D28)</f>
        <v>0</v>
      </c>
      <c r="F26" s="39">
        <f t="shared" si="2"/>
        <v>1.3090909090909089</v>
      </c>
      <c r="G26" s="40">
        <f>COUNTIF(Vertices[In-Degree],"&gt;= "&amp;F26)-COUNTIF(Vertices[In-Degree],"&gt;="&amp;F28)</f>
        <v>0</v>
      </c>
      <c r="H26" s="39">
        <f t="shared" si="3"/>
        <v>1</v>
      </c>
      <c r="I26" s="40">
        <f>COUNTIF(Vertices[Out-Degree],"&gt;= "&amp;H26)-COUNTIF(Vertices[Out-Degree],"&gt;="&amp;H28)</f>
        <v>0</v>
      </c>
      <c r="J26" s="39">
        <f t="shared" si="4"/>
        <v>0.8727272727272729</v>
      </c>
      <c r="K26" s="40">
        <f>COUNTIF(Vertices[Betweenness Centrality],"&gt;= "&amp;J26)-COUNTIF(Vertices[Betweenness Centrality],"&gt;="&amp;J28)</f>
        <v>0</v>
      </c>
      <c r="L26" s="39">
        <f t="shared" si="5"/>
        <v>0.4060604181818176</v>
      </c>
      <c r="M26" s="40">
        <f>COUNTIF(Vertices[Closeness Centrality],"&gt;= "&amp;L26)-COUNTIF(Vertices[Closeness Centrality],"&gt;="&amp;L28)</f>
        <v>0</v>
      </c>
      <c r="N26" s="39">
        <f t="shared" si="6"/>
        <v>0.35909090909090846</v>
      </c>
      <c r="O26" s="40">
        <f>COUNTIF(Vertices[Eigenvector Centrality],"&gt;= "&amp;N26)-COUNTIF(Vertices[Eigenvector Centrality],"&gt;="&amp;N28)</f>
        <v>0</v>
      </c>
      <c r="P26" s="39">
        <f t="shared" si="7"/>
        <v>1.111610527272728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-1</v>
      </c>
      <c r="H27" s="79"/>
      <c r="I27" s="80">
        <f>COUNTIF(Vertices[Out-Degree],"&gt;= "&amp;H27)-COUNTIF(Vertices[Out-Degree],"&gt;="&amp;H28)</f>
        <v>-3</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432</v>
      </c>
      <c r="B28" s="36" t="s">
        <v>85</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0.40909072727272666</v>
      </c>
      <c r="M28" s="42">
        <f>COUNTIF(Vertices[Closeness Centrality],"&gt;= "&amp;L28)-COUNTIF(Vertices[Closeness Centrality],"&gt;="&amp;L40)</f>
        <v>0</v>
      </c>
      <c r="N28" s="41">
        <f>N26+($N$57-$N$2)/BinDivisor</f>
        <v>0.363636363636363</v>
      </c>
      <c r="O28" s="42">
        <f>COUNTIF(Vertices[Eigenvector Centrality],"&gt;= "&amp;N28)-COUNTIF(Vertices[Eigenvector Centrality],"&gt;="&amp;N40)</f>
        <v>0</v>
      </c>
      <c r="P28" s="41">
        <f>P26+($P$57-$P$2)/BinDivisor</f>
        <v>1.1313360909090915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433</v>
      </c>
      <c r="B30" s="36" t="s">
        <v>85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434</v>
      </c>
      <c r="B31" s="36" t="s">
        <v>85</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435</v>
      </c>
      <c r="B32" s="36" t="s">
        <v>85</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436</v>
      </c>
      <c r="B33" s="36" t="s">
        <v>85</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437</v>
      </c>
      <c r="B34" s="36" t="s">
        <v>85</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438</v>
      </c>
      <c r="B35" s="36" t="s">
        <v>85</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439</v>
      </c>
      <c r="B36" s="36" t="s">
        <v>85</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440</v>
      </c>
      <c r="B37" s="36" t="s">
        <v>85</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441</v>
      </c>
      <c r="B38" s="36" t="s">
        <v>85</v>
      </c>
      <c r="D38" s="34"/>
      <c r="E38" s="3">
        <f>COUNTIF(Vertices[Degree],"&gt;= "&amp;D38)-COUNTIF(Vertices[Degree],"&gt;="&amp;D40)</f>
        <v>0</v>
      </c>
      <c r="F38" s="79"/>
      <c r="G38" s="80">
        <f>COUNTIF(Vertices[In-Degree],"&gt;= "&amp;F38)-COUNTIF(Vertices[In-Degree],"&gt;="&amp;F40)</f>
        <v>-1</v>
      </c>
      <c r="H38" s="79"/>
      <c r="I38" s="80">
        <f>COUNTIF(Vertices[Out-Degree],"&gt;= "&amp;H38)-COUNTIF(Vertices[Out-Degree],"&gt;="&amp;H40)</f>
        <v>-3</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-1</v>
      </c>
      <c r="P38" s="79"/>
      <c r="Q38" s="80">
        <f>COUNTIF(Vertices[Eigenvector Centrality],"&gt;= "&amp;P38)-COUNTIF(Vertices[Eigenvector Centrality],"&gt;="&amp;P40)</f>
        <v>0</v>
      </c>
      <c r="R38" s="79"/>
      <c r="S38" s="81">
        <f>COUNTIF(Vertices[Clustering Coefficient],"&gt;= "&amp;R38)-COUNTIF(Vertices[Clustering Coefficient],"&gt;="&amp;R40)</f>
        <v>-3</v>
      </c>
      <c r="T38" s="79"/>
      <c r="U38" s="80">
        <f ca="1">COUNTIF(Vertices[Clustering Coefficient],"&gt;= "&amp;T38)-COUNTIF(Vertices[Clustering Coefficient],"&gt;="&amp;T40)</f>
        <v>0</v>
      </c>
    </row>
    <row r="39" spans="1:21" ht="15">
      <c r="A39" s="36" t="s">
        <v>21</v>
      </c>
      <c r="B39" s="36" t="s">
        <v>85</v>
      </c>
      <c r="D39" s="34"/>
      <c r="E39" s="3">
        <f>COUNTIF(Vertices[Degree],"&gt;= "&amp;D39)-COUNTIF(Vertices[Degree],"&gt;="&amp;D40)</f>
        <v>0</v>
      </c>
      <c r="F39" s="79"/>
      <c r="G39" s="80">
        <f>COUNTIF(Vertices[In-Degree],"&gt;= "&amp;F39)-COUNTIF(Vertices[In-Degree],"&gt;="&amp;F40)</f>
        <v>-1</v>
      </c>
      <c r="H39" s="79"/>
      <c r="I39" s="80">
        <f>COUNTIF(Vertices[Out-Degree],"&gt;= "&amp;H39)-COUNTIF(Vertices[Out-Degree],"&gt;="&amp;H40)</f>
        <v>-3</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-1</v>
      </c>
      <c r="P39" s="79"/>
      <c r="Q39" s="80">
        <f>COUNTIF(Vertices[Eigenvector Centrality],"&gt;= "&amp;P39)-COUNTIF(Vertices[Eigenvector Centrality],"&gt;="&amp;P40)</f>
        <v>0</v>
      </c>
      <c r="R39" s="79"/>
      <c r="S39" s="81">
        <f>COUNTIF(Vertices[Clustering Coefficient],"&gt;= "&amp;R39)-COUNTIF(Vertices[Clustering Coefficient],"&gt;="&amp;R40)</f>
        <v>-3</v>
      </c>
      <c r="T39" s="79"/>
      <c r="U39" s="80">
        <f ca="1">COUNTIF(Vertices[Clustering Coefficient],"&gt;= "&amp;T39)-COUNTIF(Vertices[Clustering Coefficient],"&gt;="&amp;T40)</f>
        <v>0</v>
      </c>
    </row>
    <row r="40" spans="1:21" ht="15">
      <c r="A40" s="36" t="s">
        <v>442</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0.41212103636363573</v>
      </c>
      <c r="M40" s="40">
        <f>COUNTIF(Vertices[Closeness Centrality],"&gt;= "&amp;L40)-COUNTIF(Vertices[Closeness Centrality],"&gt;="&amp;L41)</f>
        <v>0</v>
      </c>
      <c r="N40" s="39">
        <f>N28+($N$57-$N$2)/BinDivisor</f>
        <v>0.3681818181818175</v>
      </c>
      <c r="O40" s="40">
        <f>COUNTIF(Vertices[Eigenvector Centrality],"&gt;= "&amp;N40)-COUNTIF(Vertices[Eigenvector Centrality],"&gt;="&amp;N41)</f>
        <v>0</v>
      </c>
      <c r="P40" s="39">
        <f>P28+($P$57-$P$2)/BinDivisor</f>
        <v>1.151061654545455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443</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0.4151513454545448</v>
      </c>
      <c r="M41" s="42">
        <f>COUNTIF(Vertices[Closeness Centrality],"&gt;= "&amp;L41)-COUNTIF(Vertices[Closeness Centrality],"&gt;="&amp;L42)</f>
        <v>0</v>
      </c>
      <c r="N41" s="41">
        <f aca="true" t="shared" si="15" ref="N41:N56">N40+($N$57-$N$2)/BinDivisor</f>
        <v>0.372727272727272</v>
      </c>
      <c r="O41" s="42">
        <f>COUNTIF(Vertices[Eigenvector Centrality],"&gt;= "&amp;N41)-COUNTIF(Vertices[Eigenvector Centrality],"&gt;="&amp;N42)</f>
        <v>0</v>
      </c>
      <c r="P41" s="41">
        <f aca="true" t="shared" si="16" ref="P41:P56">P40+($P$57-$P$2)/BinDivisor</f>
        <v>1.1707872181818186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444</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1</v>
      </c>
      <c r="I42" s="40">
        <f>COUNTIF(Vertices[Out-Degree],"&gt;= "&amp;H42)-COUNTIF(Vertices[Out-Degree],"&gt;="&amp;H43)</f>
        <v>0</v>
      </c>
      <c r="J42" s="39">
        <f t="shared" si="13"/>
        <v>1.0181818181818183</v>
      </c>
      <c r="K42" s="40">
        <f>COUNTIF(Vertices[Betweenness Centrality],"&gt;= "&amp;J42)-COUNTIF(Vertices[Betweenness Centrality],"&gt;="&amp;J43)</f>
        <v>0</v>
      </c>
      <c r="L42" s="39">
        <f t="shared" si="14"/>
        <v>0.41818165454545386</v>
      </c>
      <c r="M42" s="40">
        <f>COUNTIF(Vertices[Closeness Centrality],"&gt;= "&amp;L42)-COUNTIF(Vertices[Closeness Centrality],"&gt;="&amp;L43)</f>
        <v>0</v>
      </c>
      <c r="N42" s="39">
        <f t="shared" si="15"/>
        <v>0.37727272727272654</v>
      </c>
      <c r="O42" s="40">
        <f>COUNTIF(Vertices[Eigenvector Centrality],"&gt;= "&amp;N42)-COUNTIF(Vertices[Eigenvector Centrality],"&gt;="&amp;N43)</f>
        <v>0</v>
      </c>
      <c r="P42" s="39">
        <f t="shared" si="16"/>
        <v>1.1905127818181822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1.5818181818181811</v>
      </c>
      <c r="G43" s="42">
        <f>COUNTIF(Vertices[In-Degree],"&gt;= "&amp;F43)-COUNTIF(Vertices[In-Degree],"&gt;="&amp;F44)</f>
        <v>0</v>
      </c>
      <c r="H43" s="41">
        <f t="shared" si="12"/>
        <v>1</v>
      </c>
      <c r="I43" s="42">
        <f>COUNTIF(Vertices[Out-Degree],"&gt;= "&amp;H43)-COUNTIF(Vertices[Out-Degree],"&gt;="&amp;H44)</f>
        <v>0</v>
      </c>
      <c r="J43" s="41">
        <f t="shared" si="13"/>
        <v>1.0545454545454547</v>
      </c>
      <c r="K43" s="42">
        <f>COUNTIF(Vertices[Betweenness Centrality],"&gt;= "&amp;J43)-COUNTIF(Vertices[Betweenness Centrality],"&gt;="&amp;J44)</f>
        <v>0</v>
      </c>
      <c r="L43" s="41">
        <f t="shared" si="14"/>
        <v>0.42121196363636293</v>
      </c>
      <c r="M43" s="42">
        <f>COUNTIF(Vertices[Closeness Centrality],"&gt;= "&amp;L43)-COUNTIF(Vertices[Closeness Centrality],"&gt;="&amp;L44)</f>
        <v>0</v>
      </c>
      <c r="N43" s="41">
        <f t="shared" si="15"/>
        <v>0.38181818181818106</v>
      </c>
      <c r="O43" s="42">
        <f>COUNTIF(Vertices[Eigenvector Centrality],"&gt;= "&amp;N43)-COUNTIF(Vertices[Eigenvector Centrality],"&gt;="&amp;N44)</f>
        <v>0</v>
      </c>
      <c r="P43" s="41">
        <f t="shared" si="16"/>
        <v>1.2102383454545458</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v>
      </c>
      <c r="I44" s="40">
        <f>COUNTIF(Vertices[Out-Degree],"&gt;= "&amp;H44)-COUNTIF(Vertices[Out-Degree],"&gt;="&amp;H45)</f>
        <v>0</v>
      </c>
      <c r="J44" s="39">
        <f t="shared" si="13"/>
        <v>1.090909090909091</v>
      </c>
      <c r="K44" s="40">
        <f>COUNTIF(Vertices[Betweenness Centrality],"&gt;= "&amp;J44)-COUNTIF(Vertices[Betweenness Centrality],"&gt;="&amp;J45)</f>
        <v>0</v>
      </c>
      <c r="L44" s="39">
        <f t="shared" si="14"/>
        <v>0.424242272727272</v>
      </c>
      <c r="M44" s="40">
        <f>COUNTIF(Vertices[Closeness Centrality],"&gt;= "&amp;L44)-COUNTIF(Vertices[Closeness Centrality],"&gt;="&amp;L45)</f>
        <v>0</v>
      </c>
      <c r="N44" s="39">
        <f t="shared" si="15"/>
        <v>0.3863636363636356</v>
      </c>
      <c r="O44" s="40">
        <f>COUNTIF(Vertices[Eigenvector Centrality],"&gt;= "&amp;N44)-COUNTIF(Vertices[Eigenvector Centrality],"&gt;="&amp;N45)</f>
        <v>0</v>
      </c>
      <c r="P44" s="39">
        <f t="shared" si="16"/>
        <v>1.2299639090909094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1.69090909090909</v>
      </c>
      <c r="G45" s="42">
        <f>COUNTIF(Vertices[In-Degree],"&gt;= "&amp;F45)-COUNTIF(Vertices[In-Degree],"&gt;="&amp;F46)</f>
        <v>0</v>
      </c>
      <c r="H45" s="41">
        <f t="shared" si="12"/>
        <v>1</v>
      </c>
      <c r="I45" s="42">
        <f>COUNTIF(Vertices[Out-Degree],"&gt;= "&amp;H45)-COUNTIF(Vertices[Out-Degree],"&gt;="&amp;H46)</f>
        <v>0</v>
      </c>
      <c r="J45" s="41">
        <f t="shared" si="13"/>
        <v>1.1272727272727274</v>
      </c>
      <c r="K45" s="42">
        <f>COUNTIF(Vertices[Betweenness Centrality],"&gt;= "&amp;J45)-COUNTIF(Vertices[Betweenness Centrality],"&gt;="&amp;J46)</f>
        <v>0</v>
      </c>
      <c r="L45" s="41">
        <f t="shared" si="14"/>
        <v>0.42727258181818106</v>
      </c>
      <c r="M45" s="42">
        <f>COUNTIF(Vertices[Closeness Centrality],"&gt;= "&amp;L45)-COUNTIF(Vertices[Closeness Centrality],"&gt;="&amp;L46)</f>
        <v>0</v>
      </c>
      <c r="N45" s="41">
        <f t="shared" si="15"/>
        <v>0.3909090909090901</v>
      </c>
      <c r="O45" s="42">
        <f>COUNTIF(Vertices[Eigenvector Centrality],"&gt;= "&amp;N45)-COUNTIF(Vertices[Eigenvector Centrality],"&gt;="&amp;N46)</f>
        <v>0</v>
      </c>
      <c r="P45" s="41">
        <f t="shared" si="16"/>
        <v>1.249689472727273</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1.7454545454545445</v>
      </c>
      <c r="G46" s="40">
        <f>COUNTIF(Vertices[In-Degree],"&gt;= "&amp;F46)-COUNTIF(Vertices[In-Degree],"&gt;="&amp;F47)</f>
        <v>0</v>
      </c>
      <c r="H46" s="39">
        <f t="shared" si="12"/>
        <v>1</v>
      </c>
      <c r="I46" s="40">
        <f>COUNTIF(Vertices[Out-Degree],"&gt;= "&amp;H46)-COUNTIF(Vertices[Out-Degree],"&gt;="&amp;H47)</f>
        <v>0</v>
      </c>
      <c r="J46" s="39">
        <f t="shared" si="13"/>
        <v>1.1636363636363638</v>
      </c>
      <c r="K46" s="40">
        <f>COUNTIF(Vertices[Betweenness Centrality],"&gt;= "&amp;J46)-COUNTIF(Vertices[Betweenness Centrality],"&gt;="&amp;J47)</f>
        <v>0</v>
      </c>
      <c r="L46" s="39">
        <f t="shared" si="14"/>
        <v>0.43030289090909013</v>
      </c>
      <c r="M46" s="40">
        <f>COUNTIF(Vertices[Closeness Centrality],"&gt;= "&amp;L46)-COUNTIF(Vertices[Closeness Centrality],"&gt;="&amp;L47)</f>
        <v>0</v>
      </c>
      <c r="N46" s="39">
        <f t="shared" si="15"/>
        <v>0.3954545454545446</v>
      </c>
      <c r="O46" s="40">
        <f>COUNTIF(Vertices[Eigenvector Centrality],"&gt;= "&amp;N46)-COUNTIF(Vertices[Eigenvector Centrality],"&gt;="&amp;N47)</f>
        <v>0</v>
      </c>
      <c r="P46" s="39">
        <f t="shared" si="16"/>
        <v>1.2694150363636365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v>
      </c>
      <c r="I47" s="42">
        <f>COUNTIF(Vertices[Out-Degree],"&gt;= "&amp;H47)-COUNTIF(Vertices[Out-Degree],"&gt;="&amp;H48)</f>
        <v>0</v>
      </c>
      <c r="J47" s="41">
        <f t="shared" si="13"/>
        <v>1.2000000000000002</v>
      </c>
      <c r="K47" s="42">
        <f>COUNTIF(Vertices[Betweenness Centrality],"&gt;= "&amp;J47)-COUNTIF(Vertices[Betweenness Centrality],"&gt;="&amp;J48)</f>
        <v>0</v>
      </c>
      <c r="L47" s="41">
        <f t="shared" si="14"/>
        <v>0.4333331999999992</v>
      </c>
      <c r="M47" s="42">
        <f>COUNTIF(Vertices[Closeness Centrality],"&gt;= "&amp;L47)-COUNTIF(Vertices[Closeness Centrality],"&gt;="&amp;L48)</f>
        <v>0</v>
      </c>
      <c r="N47" s="41">
        <f t="shared" si="15"/>
        <v>0.39999999999999913</v>
      </c>
      <c r="O47" s="42">
        <f>COUNTIF(Vertices[Eigenvector Centrality],"&gt;= "&amp;N47)-COUNTIF(Vertices[Eigenvector Centrality],"&gt;="&amp;N48)</f>
        <v>0</v>
      </c>
      <c r="P47" s="41">
        <f t="shared" si="16"/>
        <v>1.2891406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v>
      </c>
      <c r="I48" s="40">
        <f>COUNTIF(Vertices[Out-Degree],"&gt;= "&amp;H48)-COUNTIF(Vertices[Out-Degree],"&gt;="&amp;H49)</f>
        <v>0</v>
      </c>
      <c r="J48" s="39">
        <f t="shared" si="13"/>
        <v>1.2363636363636366</v>
      </c>
      <c r="K48" s="40">
        <f>COUNTIF(Vertices[Betweenness Centrality],"&gt;= "&amp;J48)-COUNTIF(Vertices[Betweenness Centrality],"&gt;="&amp;J49)</f>
        <v>0</v>
      </c>
      <c r="L48" s="39">
        <f t="shared" si="14"/>
        <v>0.43636350909090826</v>
      </c>
      <c r="M48" s="40">
        <f>COUNTIF(Vertices[Closeness Centrality],"&gt;= "&amp;L48)-COUNTIF(Vertices[Closeness Centrality],"&gt;="&amp;L49)</f>
        <v>0</v>
      </c>
      <c r="N48" s="39">
        <f t="shared" si="15"/>
        <v>0.40454545454545365</v>
      </c>
      <c r="O48" s="40">
        <f>COUNTIF(Vertices[Eigenvector Centrality],"&gt;= "&amp;N48)-COUNTIF(Vertices[Eigenvector Centrality],"&gt;="&amp;N49)</f>
        <v>0</v>
      </c>
      <c r="P48" s="39">
        <f t="shared" si="16"/>
        <v>1.3088661636363637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v>
      </c>
      <c r="I49" s="42">
        <f>COUNTIF(Vertices[Out-Degree],"&gt;= "&amp;H49)-COUNTIF(Vertices[Out-Degree],"&gt;="&amp;H50)</f>
        <v>0</v>
      </c>
      <c r="J49" s="41">
        <f t="shared" si="13"/>
        <v>1.272727272727273</v>
      </c>
      <c r="K49" s="42">
        <f>COUNTIF(Vertices[Betweenness Centrality],"&gt;= "&amp;J49)-COUNTIF(Vertices[Betweenness Centrality],"&gt;="&amp;J50)</f>
        <v>0</v>
      </c>
      <c r="L49" s="41">
        <f t="shared" si="14"/>
        <v>0.43939381818181733</v>
      </c>
      <c r="M49" s="42">
        <f>COUNTIF(Vertices[Closeness Centrality],"&gt;= "&amp;L49)-COUNTIF(Vertices[Closeness Centrality],"&gt;="&amp;L50)</f>
        <v>0</v>
      </c>
      <c r="N49" s="41">
        <f t="shared" si="15"/>
        <v>0.4090909090909082</v>
      </c>
      <c r="O49" s="42">
        <f>COUNTIF(Vertices[Eigenvector Centrality],"&gt;= "&amp;N49)-COUNTIF(Vertices[Eigenvector Centrality],"&gt;="&amp;N50)</f>
        <v>0</v>
      </c>
      <c r="P49" s="41">
        <f t="shared" si="16"/>
        <v>1.3285917272727272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1</v>
      </c>
      <c r="I50" s="40">
        <f>COUNTIF(Vertices[Out-Degree],"&gt;= "&amp;H50)-COUNTIF(Vertices[Out-Degree],"&gt;="&amp;H51)</f>
        <v>0</v>
      </c>
      <c r="J50" s="39">
        <f t="shared" si="13"/>
        <v>1.3090909090909093</v>
      </c>
      <c r="K50" s="40">
        <f>COUNTIF(Vertices[Betweenness Centrality],"&gt;= "&amp;J50)-COUNTIF(Vertices[Betweenness Centrality],"&gt;="&amp;J51)</f>
        <v>0</v>
      </c>
      <c r="L50" s="39">
        <f t="shared" si="14"/>
        <v>0.4424241272727264</v>
      </c>
      <c r="M50" s="40">
        <f>COUNTIF(Vertices[Closeness Centrality],"&gt;= "&amp;L50)-COUNTIF(Vertices[Closeness Centrality],"&gt;="&amp;L51)</f>
        <v>0</v>
      </c>
      <c r="N50" s="39">
        <f t="shared" si="15"/>
        <v>0.4136363636363627</v>
      </c>
      <c r="O50" s="40">
        <f>COUNTIF(Vertices[Eigenvector Centrality],"&gt;= "&amp;N50)-COUNTIF(Vertices[Eigenvector Centrality],"&gt;="&amp;N51)</f>
        <v>0</v>
      </c>
      <c r="P50" s="39">
        <f t="shared" si="16"/>
        <v>1.3483172909090908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v>
      </c>
      <c r="I51" s="42">
        <f>COUNTIF(Vertices[Out-Degree],"&gt;= "&amp;H51)-COUNTIF(Vertices[Out-Degree],"&gt;="&amp;H52)</f>
        <v>0</v>
      </c>
      <c r="J51" s="41">
        <f t="shared" si="13"/>
        <v>1.3454545454545457</v>
      </c>
      <c r="K51" s="42">
        <f>COUNTIF(Vertices[Betweenness Centrality],"&gt;= "&amp;J51)-COUNTIF(Vertices[Betweenness Centrality],"&gt;="&amp;J52)</f>
        <v>0</v>
      </c>
      <c r="L51" s="41">
        <f t="shared" si="14"/>
        <v>0.44545443636363546</v>
      </c>
      <c r="M51" s="42">
        <f>COUNTIF(Vertices[Closeness Centrality],"&gt;= "&amp;L51)-COUNTIF(Vertices[Closeness Centrality],"&gt;="&amp;L52)</f>
        <v>0</v>
      </c>
      <c r="N51" s="41">
        <f t="shared" si="15"/>
        <v>0.4181818181818172</v>
      </c>
      <c r="O51" s="42">
        <f>COUNTIF(Vertices[Eigenvector Centrality],"&gt;= "&amp;N51)-COUNTIF(Vertices[Eigenvector Centrality],"&gt;="&amp;N52)</f>
        <v>0</v>
      </c>
      <c r="P51" s="41">
        <f t="shared" si="16"/>
        <v>1.3680428545454544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v>
      </c>
      <c r="I52" s="40">
        <f>COUNTIF(Vertices[Out-Degree],"&gt;= "&amp;H52)-COUNTIF(Vertices[Out-Degree],"&gt;="&amp;H53)</f>
        <v>0</v>
      </c>
      <c r="J52" s="39">
        <f t="shared" si="13"/>
        <v>1.381818181818182</v>
      </c>
      <c r="K52" s="40">
        <f>COUNTIF(Vertices[Betweenness Centrality],"&gt;= "&amp;J52)-COUNTIF(Vertices[Betweenness Centrality],"&gt;="&amp;J53)</f>
        <v>0</v>
      </c>
      <c r="L52" s="39">
        <f t="shared" si="14"/>
        <v>0.44848474545454453</v>
      </c>
      <c r="M52" s="40">
        <f>COUNTIF(Vertices[Closeness Centrality],"&gt;= "&amp;L52)-COUNTIF(Vertices[Closeness Centrality],"&gt;="&amp;L53)</f>
        <v>0</v>
      </c>
      <c r="N52" s="39">
        <f t="shared" si="15"/>
        <v>0.42272727272727173</v>
      </c>
      <c r="O52" s="40">
        <f>COUNTIF(Vertices[Eigenvector Centrality],"&gt;= "&amp;N52)-COUNTIF(Vertices[Eigenvector Centrality],"&gt;="&amp;N53)</f>
        <v>0</v>
      </c>
      <c r="P52" s="39">
        <f t="shared" si="16"/>
        <v>1.387768418181818</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v>
      </c>
      <c r="I53" s="42">
        <f>COUNTIF(Vertices[Out-Degree],"&gt;= "&amp;H53)-COUNTIF(Vertices[Out-Degree],"&gt;="&amp;H54)</f>
        <v>0</v>
      </c>
      <c r="J53" s="41">
        <f t="shared" si="13"/>
        <v>1.4181818181818184</v>
      </c>
      <c r="K53" s="42">
        <f>COUNTIF(Vertices[Betweenness Centrality],"&gt;= "&amp;J53)-COUNTIF(Vertices[Betweenness Centrality],"&gt;="&amp;J54)</f>
        <v>0</v>
      </c>
      <c r="L53" s="41">
        <f t="shared" si="14"/>
        <v>0.4515150545454536</v>
      </c>
      <c r="M53" s="42">
        <f>COUNTIF(Vertices[Closeness Centrality],"&gt;= "&amp;L53)-COUNTIF(Vertices[Closeness Centrality],"&gt;="&amp;L54)</f>
        <v>0</v>
      </c>
      <c r="N53" s="41">
        <f t="shared" si="15"/>
        <v>0.42727272727272625</v>
      </c>
      <c r="O53" s="42">
        <f>COUNTIF(Vertices[Eigenvector Centrality],"&gt;= "&amp;N53)-COUNTIF(Vertices[Eigenvector Centrality],"&gt;="&amp;N54)</f>
        <v>0</v>
      </c>
      <c r="P53" s="41">
        <f t="shared" si="16"/>
        <v>1.4074939818181815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v>
      </c>
      <c r="I54" s="40">
        <f>COUNTIF(Vertices[Out-Degree],"&gt;= "&amp;H54)-COUNTIF(Vertices[Out-Degree],"&gt;="&amp;H55)</f>
        <v>0</v>
      </c>
      <c r="J54" s="39">
        <f t="shared" si="13"/>
        <v>1.4545454545454548</v>
      </c>
      <c r="K54" s="40">
        <f>COUNTIF(Vertices[Betweenness Centrality],"&gt;= "&amp;J54)-COUNTIF(Vertices[Betweenness Centrality],"&gt;="&amp;J55)</f>
        <v>0</v>
      </c>
      <c r="L54" s="39">
        <f t="shared" si="14"/>
        <v>0.45454536363636266</v>
      </c>
      <c r="M54" s="40">
        <f>COUNTIF(Vertices[Closeness Centrality],"&gt;= "&amp;L54)-COUNTIF(Vertices[Closeness Centrality],"&gt;="&amp;L55)</f>
        <v>0</v>
      </c>
      <c r="N54" s="39">
        <f t="shared" si="15"/>
        <v>0.43181818181818077</v>
      </c>
      <c r="O54" s="40">
        <f>COUNTIF(Vertices[Eigenvector Centrality],"&gt;= "&amp;N54)-COUNTIF(Vertices[Eigenvector Centrality],"&gt;="&amp;N55)</f>
        <v>0</v>
      </c>
      <c r="P54" s="39">
        <f t="shared" si="16"/>
        <v>1.427219545454545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1</v>
      </c>
      <c r="I55" s="42">
        <f>COUNTIF(Vertices[Out-Degree],"&gt;= "&amp;H55)-COUNTIF(Vertices[Out-Degree],"&gt;="&amp;H56)</f>
        <v>0</v>
      </c>
      <c r="J55" s="41">
        <f t="shared" si="13"/>
        <v>1.4909090909090912</v>
      </c>
      <c r="K55" s="42">
        <f>COUNTIF(Vertices[Betweenness Centrality],"&gt;= "&amp;J55)-COUNTIF(Vertices[Betweenness Centrality],"&gt;="&amp;J56)</f>
        <v>0</v>
      </c>
      <c r="L55" s="41">
        <f t="shared" si="14"/>
        <v>0.45757567272727173</v>
      </c>
      <c r="M55" s="42">
        <f>COUNTIF(Vertices[Closeness Centrality],"&gt;= "&amp;L55)-COUNTIF(Vertices[Closeness Centrality],"&gt;="&amp;L56)</f>
        <v>0</v>
      </c>
      <c r="N55" s="41">
        <f t="shared" si="15"/>
        <v>0.4363636363636353</v>
      </c>
      <c r="O55" s="42">
        <f>COUNTIF(Vertices[Eigenvector Centrality],"&gt;= "&amp;N55)-COUNTIF(Vertices[Eigenvector Centrality],"&gt;="&amp;N56)</f>
        <v>0</v>
      </c>
      <c r="P55" s="41">
        <f t="shared" si="16"/>
        <v>1.4469451090909087</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1</v>
      </c>
      <c r="I56" s="40">
        <f>COUNTIF(Vertices[Out-Degree],"&gt;= "&amp;H56)-COUNTIF(Vertices[Out-Degree],"&gt;="&amp;H57)</f>
        <v>0</v>
      </c>
      <c r="J56" s="39">
        <f t="shared" si="13"/>
        <v>1.5272727272727276</v>
      </c>
      <c r="K56" s="40">
        <f>COUNTIF(Vertices[Betweenness Centrality],"&gt;= "&amp;J56)-COUNTIF(Vertices[Betweenness Centrality],"&gt;="&amp;J57)</f>
        <v>0</v>
      </c>
      <c r="L56" s="39">
        <f t="shared" si="14"/>
        <v>0.4606059818181808</v>
      </c>
      <c r="M56" s="40">
        <f>COUNTIF(Vertices[Closeness Centrality],"&gt;= "&amp;L56)-COUNTIF(Vertices[Closeness Centrality],"&gt;="&amp;L57)</f>
        <v>0</v>
      </c>
      <c r="N56" s="39">
        <f t="shared" si="15"/>
        <v>0.4409090909090898</v>
      </c>
      <c r="O56" s="40">
        <f>COUNTIF(Vertices[Eigenvector Centrality],"&gt;= "&amp;N56)-COUNTIF(Vertices[Eigenvector Centrality],"&gt;="&amp;N57)</f>
        <v>0</v>
      </c>
      <c r="P56" s="39">
        <f t="shared" si="16"/>
        <v>1.4666706727272723</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1</v>
      </c>
      <c r="I57" s="44">
        <f>COUNTIF(Vertices[Out-Degree],"&gt;= "&amp;H57)-COUNTIF(Vertices[Out-Degree],"&gt;="&amp;H58)</f>
        <v>3</v>
      </c>
      <c r="J57" s="43">
        <f>MAX(Vertices[Betweenness Centrality])</f>
        <v>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0.5</v>
      </c>
      <c r="O57" s="44">
        <f>COUNTIF(Vertices[Eigenvector Centrality],"&gt;= "&amp;N57)-COUNTIF(Vertices[Eigenvector Centrality],"&gt;="&amp;N58)</f>
        <v>1</v>
      </c>
      <c r="P57" s="43">
        <f>MAX(Vertices[PageRank])</f>
        <v>1.723103</v>
      </c>
      <c r="Q57" s="44">
        <f>COUNTIF(Vertices[PageRank],"&gt;= "&amp;P57)-COUNTIF(Vertices[PageRank],"&gt;="&amp;P58)</f>
        <v>1</v>
      </c>
      <c r="R57" s="43">
        <f>MAX(Vertices[Clustering Coefficient])</f>
        <v>0</v>
      </c>
      <c r="S57" s="47">
        <f>COUNTIF(Vertices[Clustering Coefficient],"&gt;= "&amp;R57)-COUNTIF(Vertices[Clustering Coefficient],"&gt;="&amp;R58)</f>
        <v>3</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3</v>
      </c>
    </row>
    <row r="73" spans="1:2" ht="15">
      <c r="A73" s="35" t="s">
        <v>90</v>
      </c>
      <c r="B73" s="49">
        <f>_xlfn.IFERROR(AVERAGE(Vertices[In-Degree]),NoMetricMessage)</f>
        <v>1</v>
      </c>
    </row>
    <row r="74" spans="1:2" ht="15">
      <c r="A74" s="35" t="s">
        <v>91</v>
      </c>
      <c r="B74" s="49">
        <f>_xlfn.IFERROR(MEDIAN(Vertices[In-Degree]),NoMetricMessage)</f>
        <v>0</v>
      </c>
    </row>
    <row r="85" spans="1:2" ht="15">
      <c r="A85" s="35" t="s">
        <v>94</v>
      </c>
      <c r="B85" s="48">
        <f>IF(COUNT(Vertices[Out-Degree])&gt;0,H2,NoMetricMessage)</f>
        <v>1</v>
      </c>
    </row>
    <row r="86" spans="1:2" ht="15">
      <c r="A86" s="35" t="s">
        <v>95</v>
      </c>
      <c r="B86" s="48">
        <f>IF(COUNT(Vertices[Out-Degree])&gt;0,H57,NoMetricMessage)</f>
        <v>1</v>
      </c>
    </row>
    <row r="87" spans="1:2" ht="15">
      <c r="A87" s="35" t="s">
        <v>96</v>
      </c>
      <c r="B87" s="49">
        <f>_xlfn.IFERROR(AVERAGE(Vertices[Out-Degree]),NoMetricMessage)</f>
        <v>1</v>
      </c>
    </row>
    <row r="88" spans="1:2" ht="15">
      <c r="A88" s="35" t="s">
        <v>97</v>
      </c>
      <c r="B88" s="49">
        <f>_xlfn.IFERROR(MEDIAN(Vertices[Out-Degree]),NoMetricMessage)</f>
        <v>1</v>
      </c>
    </row>
    <row r="99" spans="1:2" ht="15">
      <c r="A99" s="35" t="s">
        <v>100</v>
      </c>
      <c r="B99" s="49">
        <f>IF(COUNT(Vertices[Betweenness Centrality])&gt;0,J2,NoMetricMessage)</f>
        <v>0</v>
      </c>
    </row>
    <row r="100" spans="1:2" ht="15">
      <c r="A100" s="35" t="s">
        <v>101</v>
      </c>
      <c r="B100" s="49">
        <f>IF(COUNT(Vertices[Betweenness Centrality])&gt;0,J57,NoMetricMessage)</f>
        <v>2</v>
      </c>
    </row>
    <row r="101" spans="1:2" ht="15">
      <c r="A101" s="35" t="s">
        <v>102</v>
      </c>
      <c r="B101" s="49">
        <f>_xlfn.IFERROR(AVERAGE(Vertices[Betweenness Centrality]),NoMetricMessage)</f>
        <v>0.6666666666666666</v>
      </c>
    </row>
    <row r="102" spans="1:2" ht="15">
      <c r="A102" s="35" t="s">
        <v>103</v>
      </c>
      <c r="B102" s="49">
        <f>_xlfn.IFERROR(MEDIAN(Vertices[Betweenness Centrality]),NoMetricMessage)</f>
        <v>0</v>
      </c>
    </row>
    <row r="113" spans="1:2" ht="15">
      <c r="A113" s="35" t="s">
        <v>106</v>
      </c>
      <c r="B113" s="49">
        <f>IF(COUNT(Vertices[Closeness Centrality])&gt;0,L2,NoMetricMessage)</f>
        <v>0.333333</v>
      </c>
    </row>
    <row r="114" spans="1:2" ht="15">
      <c r="A114" s="35" t="s">
        <v>107</v>
      </c>
      <c r="B114" s="49">
        <f>IF(COUNT(Vertices[Closeness Centrality])&gt;0,L57,NoMetricMessage)</f>
        <v>0.5</v>
      </c>
    </row>
    <row r="115" spans="1:2" ht="15">
      <c r="A115" s="35" t="s">
        <v>108</v>
      </c>
      <c r="B115" s="49">
        <f>_xlfn.IFERROR(AVERAGE(Vertices[Closeness Centrality]),NoMetricMessage)</f>
        <v>0.38888866666666666</v>
      </c>
    </row>
    <row r="116" spans="1:2" ht="15">
      <c r="A116" s="35" t="s">
        <v>109</v>
      </c>
      <c r="B116" s="49">
        <f>_xlfn.IFERROR(MEDIAN(Vertices[Closeness Centrality]),NoMetricMessage)</f>
        <v>0.333333</v>
      </c>
    </row>
    <row r="127" spans="1:2" ht="15">
      <c r="A127" s="35" t="s">
        <v>112</v>
      </c>
      <c r="B127" s="49">
        <f>IF(COUNT(Vertices[Eigenvector Centrality])&gt;0,N2,NoMetricMessage)</f>
        <v>0.25</v>
      </c>
    </row>
    <row r="128" spans="1:2" ht="15">
      <c r="A128" s="35" t="s">
        <v>113</v>
      </c>
      <c r="B128" s="49">
        <f>IF(COUNT(Vertices[Eigenvector Centrality])&gt;0,N57,NoMetricMessage)</f>
        <v>0.5</v>
      </c>
    </row>
    <row r="129" spans="1:2" ht="15">
      <c r="A129" s="35" t="s">
        <v>114</v>
      </c>
      <c r="B129" s="49">
        <f>_xlfn.IFERROR(AVERAGE(Vertices[Eigenvector Centrality]),NoMetricMessage)</f>
        <v>0.3333333333333333</v>
      </c>
    </row>
    <row r="130" spans="1:2" ht="15">
      <c r="A130" s="35" t="s">
        <v>115</v>
      </c>
      <c r="B130" s="49">
        <f>_xlfn.IFERROR(MEDIAN(Vertices[Eigenvector Centrality]),NoMetricMessage)</f>
        <v>0.25</v>
      </c>
    </row>
    <row r="141" spans="1:2" ht="15">
      <c r="A141" s="35" t="s">
        <v>140</v>
      </c>
      <c r="B141" s="49">
        <f>IF(COUNT(Vertices[PageRank])&gt;0,P2,NoMetricMessage)</f>
        <v>0.638197</v>
      </c>
    </row>
    <row r="142" spans="1:2" ht="15">
      <c r="A142" s="35" t="s">
        <v>141</v>
      </c>
      <c r="B142" s="49">
        <f>IF(COUNT(Vertices[PageRank])&gt;0,P57,NoMetricMessage)</f>
        <v>1.723103</v>
      </c>
    </row>
    <row r="143" spans="1:2" ht="15">
      <c r="A143" s="35" t="s">
        <v>142</v>
      </c>
      <c r="B143" s="49">
        <f>_xlfn.IFERROR(AVERAGE(Vertices[PageRank]),NoMetricMessage)</f>
        <v>0.9998323333333333</v>
      </c>
    </row>
    <row r="144" spans="1:2" ht="15">
      <c r="A144" s="35" t="s">
        <v>143</v>
      </c>
      <c r="B144" s="49">
        <f>_xlfn.IFERROR(MEDIAN(Vertices[PageRank]),NoMetricMessage)</f>
        <v>0.638197</v>
      </c>
    </row>
    <row r="155" spans="1:2" ht="15">
      <c r="A155" s="35" t="s">
        <v>118</v>
      </c>
      <c r="B155" s="49">
        <f>IF(COUNT(Vertices[Clustering Coefficient])&gt;0,R2,NoMetricMessage)</f>
        <v>0</v>
      </c>
    </row>
    <row r="156" spans="1:2" ht="15">
      <c r="A156" s="35" t="s">
        <v>119</v>
      </c>
      <c r="B156" s="49">
        <f>IF(COUNT(Vertices[Clustering Coefficient])&gt;0,R57,NoMetricMessage)</f>
        <v>0</v>
      </c>
    </row>
    <row r="157" spans="1:2" ht="15">
      <c r="A157" s="35" t="s">
        <v>120</v>
      </c>
      <c r="B157" s="49">
        <f>_xlfn.IFERROR(AVERAGE(Vertices[Clustering Coefficient]),NoMetricMessage)</f>
        <v>0</v>
      </c>
    </row>
    <row r="158" spans="1:2" ht="15">
      <c r="A158" s="35" t="s">
        <v>121</v>
      </c>
      <c r="B15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v>
      </c>
      <c r="K7" s="13" t="s">
        <v>284</v>
      </c>
    </row>
    <row r="8" spans="1:11" ht="409.5">
      <c r="A8"/>
      <c r="B8">
        <v>2</v>
      </c>
      <c r="C8">
        <v>2</v>
      </c>
      <c r="D8" t="s">
        <v>61</v>
      </c>
      <c r="E8" t="s">
        <v>61</v>
      </c>
      <c r="H8" t="s">
        <v>73</v>
      </c>
      <c r="J8" t="s">
        <v>285</v>
      </c>
      <c r="K8" s="13" t="s">
        <v>286</v>
      </c>
    </row>
    <row r="9" spans="1:11" ht="409.5">
      <c r="A9"/>
      <c r="B9">
        <v>3</v>
      </c>
      <c r="C9">
        <v>4</v>
      </c>
      <c r="D9" t="s">
        <v>62</v>
      </c>
      <c r="E9" t="s">
        <v>62</v>
      </c>
      <c r="H9" t="s">
        <v>74</v>
      </c>
      <c r="J9" t="s">
        <v>287</v>
      </c>
      <c r="K9" s="119" t="s">
        <v>288</v>
      </c>
    </row>
    <row r="10" spans="1:11" ht="409.5">
      <c r="A10"/>
      <c r="B10">
        <v>4</v>
      </c>
      <c r="D10" t="s">
        <v>63</v>
      </c>
      <c r="E10" t="s">
        <v>63</v>
      </c>
      <c r="H10" t="s">
        <v>75</v>
      </c>
      <c r="J10" t="s">
        <v>289</v>
      </c>
      <c r="K10" s="13" t="s">
        <v>290</v>
      </c>
    </row>
    <row r="11" spans="1:11" ht="15">
      <c r="A11"/>
      <c r="B11">
        <v>5</v>
      </c>
      <c r="D11" t="s">
        <v>46</v>
      </c>
      <c r="E11">
        <v>1</v>
      </c>
      <c r="H11" t="s">
        <v>76</v>
      </c>
      <c r="J11" t="s">
        <v>291</v>
      </c>
      <c r="K11" t="s">
        <v>292</v>
      </c>
    </row>
    <row r="12" spans="1:11" ht="15">
      <c r="A12"/>
      <c r="B12"/>
      <c r="D12" t="s">
        <v>64</v>
      </c>
      <c r="E12">
        <v>2</v>
      </c>
      <c r="H12">
        <v>0</v>
      </c>
      <c r="J12" t="s">
        <v>293</v>
      </c>
      <c r="K12" t="s">
        <v>294</v>
      </c>
    </row>
    <row r="13" spans="1:11" ht="15">
      <c r="A13"/>
      <c r="B13"/>
      <c r="D13">
        <v>1</v>
      </c>
      <c r="E13">
        <v>3</v>
      </c>
      <c r="H13">
        <v>1</v>
      </c>
      <c r="J13" t="s">
        <v>295</v>
      </c>
      <c r="K13" t="s">
        <v>296</v>
      </c>
    </row>
    <row r="14" spans="4:11" ht="15">
      <c r="D14">
        <v>2</v>
      </c>
      <c r="E14">
        <v>4</v>
      </c>
      <c r="H14">
        <v>2</v>
      </c>
      <c r="J14" t="s">
        <v>297</v>
      </c>
      <c r="K14" t="s">
        <v>298</v>
      </c>
    </row>
    <row r="15" spans="4:11" ht="15">
      <c r="D15">
        <v>3</v>
      </c>
      <c r="E15">
        <v>5</v>
      </c>
      <c r="H15">
        <v>3</v>
      </c>
      <c r="J15" t="s">
        <v>299</v>
      </c>
      <c r="K15" t="s">
        <v>300</v>
      </c>
    </row>
    <row r="16" spans="4:11" ht="15">
      <c r="D16">
        <v>4</v>
      </c>
      <c r="E16">
        <v>6</v>
      </c>
      <c r="H16">
        <v>4</v>
      </c>
      <c r="J16" t="s">
        <v>301</v>
      </c>
      <c r="K16" t="s">
        <v>302</v>
      </c>
    </row>
    <row r="17" spans="4:11" ht="15">
      <c r="D17">
        <v>5</v>
      </c>
      <c r="E17">
        <v>7</v>
      </c>
      <c r="H17">
        <v>5</v>
      </c>
      <c r="J17" t="s">
        <v>303</v>
      </c>
      <c r="K17" t="s">
        <v>304</v>
      </c>
    </row>
    <row r="18" spans="4:11" ht="15">
      <c r="D18">
        <v>6</v>
      </c>
      <c r="E18">
        <v>8</v>
      </c>
      <c r="H18">
        <v>6</v>
      </c>
      <c r="J18" t="s">
        <v>305</v>
      </c>
      <c r="K18" t="s">
        <v>306</v>
      </c>
    </row>
    <row r="19" spans="4:11" ht="15">
      <c r="D19">
        <v>7</v>
      </c>
      <c r="E19">
        <v>9</v>
      </c>
      <c r="H19">
        <v>7</v>
      </c>
      <c r="J19" t="s">
        <v>307</v>
      </c>
      <c r="K19" t="s">
        <v>308</v>
      </c>
    </row>
    <row r="20" spans="4:11" ht="15">
      <c r="D20">
        <v>8</v>
      </c>
      <c r="H20">
        <v>8</v>
      </c>
      <c r="J20" t="s">
        <v>309</v>
      </c>
      <c r="K20" t="s">
        <v>310</v>
      </c>
    </row>
    <row r="21" spans="4:11" ht="409.5">
      <c r="D21">
        <v>9</v>
      </c>
      <c r="H21">
        <v>9</v>
      </c>
      <c r="J21" t="s">
        <v>311</v>
      </c>
      <c r="K21" s="13" t="s">
        <v>312</v>
      </c>
    </row>
    <row r="22" spans="4:11" ht="409.5">
      <c r="D22">
        <v>10</v>
      </c>
      <c r="J22" t="s">
        <v>313</v>
      </c>
      <c r="K22" s="13" t="s">
        <v>314</v>
      </c>
    </row>
    <row r="23" spans="4:11" ht="409.5">
      <c r="D23">
        <v>11</v>
      </c>
      <c r="J23" t="s">
        <v>315</v>
      </c>
      <c r="K23" s="13" t="s">
        <v>316</v>
      </c>
    </row>
    <row r="24" spans="10:11" ht="409.5">
      <c r="J24" t="s">
        <v>317</v>
      </c>
      <c r="K24" s="13" t="s">
        <v>464</v>
      </c>
    </row>
    <row r="25" spans="10:11" ht="15">
      <c r="J25" t="s">
        <v>318</v>
      </c>
      <c r="K25" t="b">
        <v>0</v>
      </c>
    </row>
    <row r="26" spans="10:11" ht="15">
      <c r="J26" t="s">
        <v>461</v>
      </c>
      <c r="K26" t="s">
        <v>462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86" t="s">
        <v>325</v>
      </c>
      <c r="B1" s="86" t="s">
        <v>326</v>
      </c>
      <c r="C1" s="86" t="s">
        <v>327</v>
      </c>
      <c r="D1" s="86" t="s">
        <v>328</v>
      </c>
    </row>
    <row r="2" spans="1:4" ht="15">
      <c r="A2" s="86"/>
      <c r="B2" s="86"/>
      <c r="C2" s="86"/>
      <c r="D2" s="86"/>
    </row>
    <row r="4" spans="1:4" ht="15" customHeight="1">
      <c r="A4" s="86" t="s">
        <v>330</v>
      </c>
      <c r="B4" s="86" t="s">
        <v>326</v>
      </c>
      <c r="C4" s="86" t="s">
        <v>331</v>
      </c>
      <c r="D4" s="86" t="s">
        <v>328</v>
      </c>
    </row>
    <row r="5" spans="1:4" ht="15">
      <c r="A5" s="86"/>
      <c r="B5" s="86"/>
      <c r="C5" s="86"/>
      <c r="D5" s="86"/>
    </row>
    <row r="7" spans="1:4" ht="15" customHeight="1">
      <c r="A7" s="13" t="s">
        <v>333</v>
      </c>
      <c r="B7" s="13" t="s">
        <v>326</v>
      </c>
      <c r="C7" s="13" t="s">
        <v>336</v>
      </c>
      <c r="D7" s="13" t="s">
        <v>328</v>
      </c>
    </row>
    <row r="8" spans="1:4" ht="15">
      <c r="A8" s="86" t="s">
        <v>334</v>
      </c>
      <c r="B8" s="86">
        <v>1</v>
      </c>
      <c r="C8" s="86" t="s">
        <v>334</v>
      </c>
      <c r="D8" s="86">
        <v>1</v>
      </c>
    </row>
    <row r="9" spans="1:4" ht="15">
      <c r="A9" s="86" t="s">
        <v>335</v>
      </c>
      <c r="B9" s="86">
        <v>1</v>
      </c>
      <c r="C9" s="86" t="s">
        <v>335</v>
      </c>
      <c r="D9" s="86">
        <v>1</v>
      </c>
    </row>
    <row r="12" spans="1:4" ht="15" customHeight="1">
      <c r="A12" s="13" t="s">
        <v>338</v>
      </c>
      <c r="B12" s="13" t="s">
        <v>326</v>
      </c>
      <c r="C12" s="13" t="s">
        <v>348</v>
      </c>
      <c r="D12" s="13" t="s">
        <v>328</v>
      </c>
    </row>
    <row r="13" spans="1:4" ht="15">
      <c r="A13" s="94" t="s">
        <v>339</v>
      </c>
      <c r="B13" s="94">
        <v>0</v>
      </c>
      <c r="C13" s="94" t="s">
        <v>344</v>
      </c>
      <c r="D13" s="94">
        <v>3</v>
      </c>
    </row>
    <row r="14" spans="1:4" ht="15">
      <c r="A14" s="94" t="s">
        <v>340</v>
      </c>
      <c r="B14" s="94">
        <v>3</v>
      </c>
      <c r="C14" s="94" t="s">
        <v>345</v>
      </c>
      <c r="D14" s="94">
        <v>3</v>
      </c>
    </row>
    <row r="15" spans="1:4" ht="15">
      <c r="A15" s="94" t="s">
        <v>341</v>
      </c>
      <c r="B15" s="94">
        <v>0</v>
      </c>
      <c r="C15" s="94" t="s">
        <v>346</v>
      </c>
      <c r="D15" s="94">
        <v>3</v>
      </c>
    </row>
    <row r="16" spans="1:4" ht="15">
      <c r="A16" s="94" t="s">
        <v>342</v>
      </c>
      <c r="B16" s="94">
        <v>81</v>
      </c>
      <c r="C16" s="94" t="s">
        <v>215</v>
      </c>
      <c r="D16" s="94">
        <v>3</v>
      </c>
    </row>
    <row r="17" spans="1:4" ht="15">
      <c r="A17" s="94" t="s">
        <v>343</v>
      </c>
      <c r="B17" s="94">
        <v>84</v>
      </c>
      <c r="C17" s="94" t="s">
        <v>347</v>
      </c>
      <c r="D17" s="94">
        <v>3</v>
      </c>
    </row>
    <row r="18" spans="1:4" ht="15">
      <c r="A18" s="94" t="s">
        <v>344</v>
      </c>
      <c r="B18" s="94">
        <v>3</v>
      </c>
      <c r="C18" s="94" t="s">
        <v>349</v>
      </c>
      <c r="D18" s="94">
        <v>3</v>
      </c>
    </row>
    <row r="19" spans="1:4" ht="15">
      <c r="A19" s="94" t="s">
        <v>345</v>
      </c>
      <c r="B19" s="94">
        <v>3</v>
      </c>
      <c r="C19" s="94" t="s">
        <v>350</v>
      </c>
      <c r="D19" s="94">
        <v>3</v>
      </c>
    </row>
    <row r="20" spans="1:4" ht="15">
      <c r="A20" s="94" t="s">
        <v>346</v>
      </c>
      <c r="B20" s="94">
        <v>3</v>
      </c>
      <c r="C20" s="94" t="s">
        <v>351</v>
      </c>
      <c r="D20" s="94">
        <v>3</v>
      </c>
    </row>
    <row r="21" spans="1:4" ht="15">
      <c r="A21" s="94" t="s">
        <v>215</v>
      </c>
      <c r="B21" s="94">
        <v>3</v>
      </c>
      <c r="C21" s="94" t="s">
        <v>352</v>
      </c>
      <c r="D21" s="94">
        <v>3</v>
      </c>
    </row>
    <row r="22" spans="1:4" ht="15">
      <c r="A22" s="94" t="s">
        <v>347</v>
      </c>
      <c r="B22" s="94">
        <v>3</v>
      </c>
      <c r="C22" s="94" t="s">
        <v>353</v>
      </c>
      <c r="D22" s="94">
        <v>3</v>
      </c>
    </row>
    <row r="25" spans="1:4" ht="15" customHeight="1">
      <c r="A25" s="13" t="s">
        <v>356</v>
      </c>
      <c r="B25" s="13" t="s">
        <v>326</v>
      </c>
      <c r="C25" s="13" t="s">
        <v>367</v>
      </c>
      <c r="D25" s="13" t="s">
        <v>328</v>
      </c>
    </row>
    <row r="26" spans="1:4" ht="15">
      <c r="A26" s="94" t="s">
        <v>357</v>
      </c>
      <c r="B26" s="94">
        <v>3</v>
      </c>
      <c r="C26" s="94" t="s">
        <v>357</v>
      </c>
      <c r="D26" s="94">
        <v>3</v>
      </c>
    </row>
    <row r="27" spans="1:4" ht="15">
      <c r="A27" s="94" t="s">
        <v>358</v>
      </c>
      <c r="B27" s="94">
        <v>3</v>
      </c>
      <c r="C27" s="94" t="s">
        <v>358</v>
      </c>
      <c r="D27" s="94">
        <v>3</v>
      </c>
    </row>
    <row r="28" spans="1:4" ht="15">
      <c r="A28" s="94" t="s">
        <v>359</v>
      </c>
      <c r="B28" s="94">
        <v>3</v>
      </c>
      <c r="C28" s="94" t="s">
        <v>359</v>
      </c>
      <c r="D28" s="94">
        <v>3</v>
      </c>
    </row>
    <row r="29" spans="1:4" ht="15">
      <c r="A29" s="94" t="s">
        <v>360</v>
      </c>
      <c r="B29" s="94">
        <v>3</v>
      </c>
      <c r="C29" s="94" t="s">
        <v>360</v>
      </c>
      <c r="D29" s="94">
        <v>3</v>
      </c>
    </row>
    <row r="30" spans="1:4" ht="15">
      <c r="A30" s="94" t="s">
        <v>361</v>
      </c>
      <c r="B30" s="94">
        <v>3</v>
      </c>
      <c r="C30" s="94" t="s">
        <v>361</v>
      </c>
      <c r="D30" s="94">
        <v>3</v>
      </c>
    </row>
    <row r="31" spans="1:4" ht="15">
      <c r="A31" s="94" t="s">
        <v>362</v>
      </c>
      <c r="B31" s="94">
        <v>3</v>
      </c>
      <c r="C31" s="94" t="s">
        <v>362</v>
      </c>
      <c r="D31" s="94">
        <v>3</v>
      </c>
    </row>
    <row r="32" spans="1:4" ht="15">
      <c r="A32" s="94" t="s">
        <v>363</v>
      </c>
      <c r="B32" s="94">
        <v>3</v>
      </c>
      <c r="C32" s="94" t="s">
        <v>363</v>
      </c>
      <c r="D32" s="94">
        <v>3</v>
      </c>
    </row>
    <row r="33" spans="1:4" ht="15">
      <c r="A33" s="94" t="s">
        <v>364</v>
      </c>
      <c r="B33" s="94">
        <v>3</v>
      </c>
      <c r="C33" s="94" t="s">
        <v>364</v>
      </c>
      <c r="D33" s="94">
        <v>3</v>
      </c>
    </row>
    <row r="34" spans="1:4" ht="15">
      <c r="A34" s="94" t="s">
        <v>365</v>
      </c>
      <c r="B34" s="94">
        <v>3</v>
      </c>
      <c r="C34" s="94" t="s">
        <v>365</v>
      </c>
      <c r="D34" s="94">
        <v>3</v>
      </c>
    </row>
    <row r="35" spans="1:4" ht="15">
      <c r="A35" s="94" t="s">
        <v>366</v>
      </c>
      <c r="B35" s="94">
        <v>3</v>
      </c>
      <c r="C35" s="94" t="s">
        <v>366</v>
      </c>
      <c r="D35" s="94">
        <v>3</v>
      </c>
    </row>
    <row r="38" spans="1:4" ht="15" customHeight="1">
      <c r="A38" s="86" t="s">
        <v>370</v>
      </c>
      <c r="B38" s="86" t="s">
        <v>326</v>
      </c>
      <c r="C38" s="86" t="s">
        <v>372</v>
      </c>
      <c r="D38" s="86" t="s">
        <v>328</v>
      </c>
    </row>
    <row r="39" spans="1:4" ht="15">
      <c r="A39" s="86"/>
      <c r="B39" s="86"/>
      <c r="C39" s="86"/>
      <c r="D39" s="86"/>
    </row>
    <row r="41" spans="1:4" ht="15" customHeight="1">
      <c r="A41" s="86" t="s">
        <v>371</v>
      </c>
      <c r="B41" s="86" t="s">
        <v>326</v>
      </c>
      <c r="C41" s="86" t="s">
        <v>373</v>
      </c>
      <c r="D41" s="86" t="s">
        <v>328</v>
      </c>
    </row>
    <row r="42" spans="1:4" ht="15">
      <c r="A42" s="86"/>
      <c r="B42" s="86"/>
      <c r="C42" s="86"/>
      <c r="D42" s="86"/>
    </row>
    <row r="44" spans="1:4" ht="15" customHeight="1">
      <c r="A44" s="13" t="s">
        <v>376</v>
      </c>
      <c r="B44" s="13" t="s">
        <v>326</v>
      </c>
      <c r="C44" s="13" t="s">
        <v>377</v>
      </c>
      <c r="D44" s="13" t="s">
        <v>328</v>
      </c>
    </row>
    <row r="45" spans="1:4" ht="15">
      <c r="A45" s="120" t="s">
        <v>216</v>
      </c>
      <c r="B45" s="86">
        <v>368200</v>
      </c>
      <c r="C45" s="120" t="s">
        <v>216</v>
      </c>
      <c r="D45" s="86">
        <v>368200</v>
      </c>
    </row>
    <row r="46" spans="1:4" ht="15">
      <c r="A46" s="120" t="s">
        <v>215</v>
      </c>
      <c r="B46" s="86">
        <v>28056</v>
      </c>
      <c r="C46" s="120" t="s">
        <v>215</v>
      </c>
      <c r="D46" s="86">
        <v>28056</v>
      </c>
    </row>
    <row r="47" spans="1:4" ht="15">
      <c r="A47" s="120" t="s">
        <v>214</v>
      </c>
      <c r="B47" s="86">
        <v>133</v>
      </c>
      <c r="C47" s="120" t="s">
        <v>214</v>
      </c>
      <c r="D47" s="86">
        <v>133</v>
      </c>
    </row>
  </sheetData>
  <printOptions/>
  <pageMargins left="0.7" right="0.7" top="0.75" bottom="0.75" header="0.3" footer="0.3"/>
  <pageSetup orientation="portrait" paperSize="9"/>
  <tableParts>
    <tablePart r:id="rId1"/>
    <tablePart r:id="rId4"/>
    <tablePart r:id="rId6"/>
    <tablePart r:id="rId3"/>
    <tablePart r:id="rId5"/>
    <tablePart r:id="rId7"/>
    <tablePart r:id="rId8"/>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390</v>
      </c>
      <c r="B1" s="13" t="s">
        <v>400</v>
      </c>
      <c r="C1" s="13" t="s">
        <v>401</v>
      </c>
      <c r="D1" s="13" t="s">
        <v>144</v>
      </c>
      <c r="E1" s="13" t="s">
        <v>403</v>
      </c>
      <c r="F1" s="13" t="s">
        <v>404</v>
      </c>
      <c r="G1" s="13" t="s">
        <v>405</v>
      </c>
    </row>
    <row r="2" spans="1:7" ht="15">
      <c r="A2" s="86" t="s">
        <v>339</v>
      </c>
      <c r="B2" s="86">
        <v>0</v>
      </c>
      <c r="C2" s="124">
        <v>0</v>
      </c>
      <c r="D2" s="86" t="s">
        <v>402</v>
      </c>
      <c r="E2" s="86"/>
      <c r="F2" s="86"/>
      <c r="G2" s="86"/>
    </row>
    <row r="3" spans="1:7" ht="15">
      <c r="A3" s="86" t="s">
        <v>340</v>
      </c>
      <c r="B3" s="86">
        <v>3</v>
      </c>
      <c r="C3" s="124">
        <v>0.03571428571428572</v>
      </c>
      <c r="D3" s="86" t="s">
        <v>402</v>
      </c>
      <c r="E3" s="86"/>
      <c r="F3" s="86"/>
      <c r="G3" s="86"/>
    </row>
    <row r="4" spans="1:7" ht="15">
      <c r="A4" s="86" t="s">
        <v>341</v>
      </c>
      <c r="B4" s="86">
        <v>0</v>
      </c>
      <c r="C4" s="124">
        <v>0</v>
      </c>
      <c r="D4" s="86" t="s">
        <v>402</v>
      </c>
      <c r="E4" s="86"/>
      <c r="F4" s="86"/>
      <c r="G4" s="86"/>
    </row>
    <row r="5" spans="1:7" ht="15">
      <c r="A5" s="86" t="s">
        <v>342</v>
      </c>
      <c r="B5" s="86">
        <v>81</v>
      </c>
      <c r="C5" s="124">
        <v>0.9642857142857143</v>
      </c>
      <c r="D5" s="86" t="s">
        <v>402</v>
      </c>
      <c r="E5" s="86"/>
      <c r="F5" s="86"/>
      <c r="G5" s="86"/>
    </row>
    <row r="6" spans="1:7" ht="15">
      <c r="A6" s="86" t="s">
        <v>343</v>
      </c>
      <c r="B6" s="86">
        <v>84</v>
      </c>
      <c r="C6" s="124">
        <v>1</v>
      </c>
      <c r="D6" s="86" t="s">
        <v>402</v>
      </c>
      <c r="E6" s="86"/>
      <c r="F6" s="86"/>
      <c r="G6" s="86"/>
    </row>
    <row r="7" spans="1:7" ht="15">
      <c r="A7" s="94" t="s">
        <v>344</v>
      </c>
      <c r="B7" s="94">
        <v>3</v>
      </c>
      <c r="C7" s="125">
        <v>0</v>
      </c>
      <c r="D7" s="94" t="s">
        <v>402</v>
      </c>
      <c r="E7" s="94" t="b">
        <v>0</v>
      </c>
      <c r="F7" s="94" t="b">
        <v>0</v>
      </c>
      <c r="G7" s="94" t="b">
        <v>0</v>
      </c>
    </row>
    <row r="8" spans="1:7" ht="15">
      <c r="A8" s="94" t="s">
        <v>345</v>
      </c>
      <c r="B8" s="94">
        <v>3</v>
      </c>
      <c r="C8" s="125">
        <v>0</v>
      </c>
      <c r="D8" s="94" t="s">
        <v>402</v>
      </c>
      <c r="E8" s="94" t="b">
        <v>0</v>
      </c>
      <c r="F8" s="94" t="b">
        <v>0</v>
      </c>
      <c r="G8" s="94" t="b">
        <v>0</v>
      </c>
    </row>
    <row r="9" spans="1:7" ht="15">
      <c r="A9" s="94" t="s">
        <v>346</v>
      </c>
      <c r="B9" s="94">
        <v>3</v>
      </c>
      <c r="C9" s="125">
        <v>0</v>
      </c>
      <c r="D9" s="94" t="s">
        <v>402</v>
      </c>
      <c r="E9" s="94" t="b">
        <v>0</v>
      </c>
      <c r="F9" s="94" t="b">
        <v>0</v>
      </c>
      <c r="G9" s="94" t="b">
        <v>0</v>
      </c>
    </row>
    <row r="10" spans="1:7" ht="15">
      <c r="A10" s="94" t="s">
        <v>215</v>
      </c>
      <c r="B10" s="94">
        <v>3</v>
      </c>
      <c r="C10" s="125">
        <v>0</v>
      </c>
      <c r="D10" s="94" t="s">
        <v>402</v>
      </c>
      <c r="E10" s="94" t="b">
        <v>0</v>
      </c>
      <c r="F10" s="94" t="b">
        <v>0</v>
      </c>
      <c r="G10" s="94" t="b">
        <v>0</v>
      </c>
    </row>
    <row r="11" spans="1:7" ht="15">
      <c r="A11" s="94" t="s">
        <v>347</v>
      </c>
      <c r="B11" s="94">
        <v>3</v>
      </c>
      <c r="C11" s="125">
        <v>0</v>
      </c>
      <c r="D11" s="94" t="s">
        <v>402</v>
      </c>
      <c r="E11" s="94" t="b">
        <v>0</v>
      </c>
      <c r="F11" s="94" t="b">
        <v>0</v>
      </c>
      <c r="G11" s="94" t="b">
        <v>0</v>
      </c>
    </row>
    <row r="12" spans="1:7" ht="15">
      <c r="A12" s="94" t="s">
        <v>349</v>
      </c>
      <c r="B12" s="94">
        <v>3</v>
      </c>
      <c r="C12" s="125">
        <v>0</v>
      </c>
      <c r="D12" s="94" t="s">
        <v>402</v>
      </c>
      <c r="E12" s="94" t="b">
        <v>0</v>
      </c>
      <c r="F12" s="94" t="b">
        <v>0</v>
      </c>
      <c r="G12" s="94" t="b">
        <v>0</v>
      </c>
    </row>
    <row r="13" spans="1:7" ht="15">
      <c r="A13" s="94" t="s">
        <v>350</v>
      </c>
      <c r="B13" s="94">
        <v>3</v>
      </c>
      <c r="C13" s="125">
        <v>0</v>
      </c>
      <c r="D13" s="94" t="s">
        <v>402</v>
      </c>
      <c r="E13" s="94" t="b">
        <v>0</v>
      </c>
      <c r="F13" s="94" t="b">
        <v>0</v>
      </c>
      <c r="G13" s="94" t="b">
        <v>0</v>
      </c>
    </row>
    <row r="14" spans="1:7" ht="15">
      <c r="A14" s="94" t="s">
        <v>351</v>
      </c>
      <c r="B14" s="94">
        <v>3</v>
      </c>
      <c r="C14" s="125">
        <v>0</v>
      </c>
      <c r="D14" s="94" t="s">
        <v>402</v>
      </c>
      <c r="E14" s="94" t="b">
        <v>0</v>
      </c>
      <c r="F14" s="94" t="b">
        <v>0</v>
      </c>
      <c r="G14" s="94" t="b">
        <v>0</v>
      </c>
    </row>
    <row r="15" spans="1:7" ht="15">
      <c r="A15" s="94" t="s">
        <v>352</v>
      </c>
      <c r="B15" s="94">
        <v>3</v>
      </c>
      <c r="C15" s="125">
        <v>0</v>
      </c>
      <c r="D15" s="94" t="s">
        <v>402</v>
      </c>
      <c r="E15" s="94" t="b">
        <v>0</v>
      </c>
      <c r="F15" s="94" t="b">
        <v>0</v>
      </c>
      <c r="G15" s="94" t="b">
        <v>0</v>
      </c>
    </row>
    <row r="16" spans="1:7" ht="15">
      <c r="A16" s="94" t="s">
        <v>353</v>
      </c>
      <c r="B16" s="94">
        <v>3</v>
      </c>
      <c r="C16" s="125">
        <v>0</v>
      </c>
      <c r="D16" s="94" t="s">
        <v>402</v>
      </c>
      <c r="E16" s="94" t="b">
        <v>0</v>
      </c>
      <c r="F16" s="94" t="b">
        <v>0</v>
      </c>
      <c r="G16" s="94" t="b">
        <v>0</v>
      </c>
    </row>
    <row r="17" spans="1:7" ht="15">
      <c r="A17" s="94" t="s">
        <v>391</v>
      </c>
      <c r="B17" s="94">
        <v>3</v>
      </c>
      <c r="C17" s="125">
        <v>0</v>
      </c>
      <c r="D17" s="94" t="s">
        <v>402</v>
      </c>
      <c r="E17" s="94" t="b">
        <v>0</v>
      </c>
      <c r="F17" s="94" t="b">
        <v>0</v>
      </c>
      <c r="G17" s="94" t="b">
        <v>0</v>
      </c>
    </row>
    <row r="18" spans="1:7" ht="15">
      <c r="A18" s="94" t="s">
        <v>392</v>
      </c>
      <c r="B18" s="94">
        <v>3</v>
      </c>
      <c r="C18" s="125">
        <v>0</v>
      </c>
      <c r="D18" s="94" t="s">
        <v>402</v>
      </c>
      <c r="E18" s="94" t="b">
        <v>0</v>
      </c>
      <c r="F18" s="94" t="b">
        <v>0</v>
      </c>
      <c r="G18" s="94" t="b">
        <v>0</v>
      </c>
    </row>
    <row r="19" spans="1:7" ht="15">
      <c r="A19" s="94" t="s">
        <v>393</v>
      </c>
      <c r="B19" s="94">
        <v>3</v>
      </c>
      <c r="C19" s="125">
        <v>0</v>
      </c>
      <c r="D19" s="94" t="s">
        <v>402</v>
      </c>
      <c r="E19" s="94" t="b">
        <v>0</v>
      </c>
      <c r="F19" s="94" t="b">
        <v>0</v>
      </c>
      <c r="G19" s="94" t="b">
        <v>0</v>
      </c>
    </row>
    <row r="20" spans="1:7" ht="15">
      <c r="A20" s="94" t="s">
        <v>394</v>
      </c>
      <c r="B20" s="94">
        <v>3</v>
      </c>
      <c r="C20" s="125">
        <v>0</v>
      </c>
      <c r="D20" s="94" t="s">
        <v>402</v>
      </c>
      <c r="E20" s="94" t="b">
        <v>0</v>
      </c>
      <c r="F20" s="94" t="b">
        <v>0</v>
      </c>
      <c r="G20" s="94" t="b">
        <v>0</v>
      </c>
    </row>
    <row r="21" spans="1:7" ht="15">
      <c r="A21" s="94" t="s">
        <v>395</v>
      </c>
      <c r="B21" s="94">
        <v>3</v>
      </c>
      <c r="C21" s="125">
        <v>0</v>
      </c>
      <c r="D21" s="94" t="s">
        <v>402</v>
      </c>
      <c r="E21" s="94" t="b">
        <v>0</v>
      </c>
      <c r="F21" s="94" t="b">
        <v>0</v>
      </c>
      <c r="G21" s="94" t="b">
        <v>0</v>
      </c>
    </row>
    <row r="22" spans="1:7" ht="15">
      <c r="A22" s="94" t="s">
        <v>396</v>
      </c>
      <c r="B22" s="94">
        <v>3</v>
      </c>
      <c r="C22" s="125">
        <v>0</v>
      </c>
      <c r="D22" s="94" t="s">
        <v>402</v>
      </c>
      <c r="E22" s="94" t="b">
        <v>0</v>
      </c>
      <c r="F22" s="94" t="b">
        <v>1</v>
      </c>
      <c r="G22" s="94" t="b">
        <v>0</v>
      </c>
    </row>
    <row r="23" spans="1:7" ht="15">
      <c r="A23" s="94" t="s">
        <v>397</v>
      </c>
      <c r="B23" s="94">
        <v>3</v>
      </c>
      <c r="C23" s="125">
        <v>0</v>
      </c>
      <c r="D23" s="94" t="s">
        <v>402</v>
      </c>
      <c r="E23" s="94" t="b">
        <v>0</v>
      </c>
      <c r="F23" s="94" t="b">
        <v>0</v>
      </c>
      <c r="G23" s="94" t="b">
        <v>0</v>
      </c>
    </row>
    <row r="24" spans="1:7" ht="15">
      <c r="A24" s="94" t="s">
        <v>398</v>
      </c>
      <c r="B24" s="94">
        <v>3</v>
      </c>
      <c r="C24" s="125">
        <v>0</v>
      </c>
      <c r="D24" s="94" t="s">
        <v>402</v>
      </c>
      <c r="E24" s="94" t="b">
        <v>0</v>
      </c>
      <c r="F24" s="94" t="b">
        <v>0</v>
      </c>
      <c r="G24" s="94" t="b">
        <v>0</v>
      </c>
    </row>
    <row r="25" spans="1:7" ht="15">
      <c r="A25" s="94" t="s">
        <v>399</v>
      </c>
      <c r="B25" s="94">
        <v>3</v>
      </c>
      <c r="C25" s="125">
        <v>0</v>
      </c>
      <c r="D25" s="94" t="s">
        <v>402</v>
      </c>
      <c r="E25" s="94" t="b">
        <v>0</v>
      </c>
      <c r="F25" s="94" t="b">
        <v>0</v>
      </c>
      <c r="G25" s="94" t="b">
        <v>0</v>
      </c>
    </row>
    <row r="26" spans="1:7" ht="15">
      <c r="A26" s="94" t="s">
        <v>344</v>
      </c>
      <c r="B26" s="94">
        <v>3</v>
      </c>
      <c r="C26" s="125">
        <v>0</v>
      </c>
      <c r="D26" s="94" t="s">
        <v>320</v>
      </c>
      <c r="E26" s="94" t="b">
        <v>0</v>
      </c>
      <c r="F26" s="94" t="b">
        <v>0</v>
      </c>
      <c r="G26" s="94" t="b">
        <v>0</v>
      </c>
    </row>
    <row r="27" spans="1:7" ht="15">
      <c r="A27" s="94" t="s">
        <v>345</v>
      </c>
      <c r="B27" s="94">
        <v>3</v>
      </c>
      <c r="C27" s="125">
        <v>0</v>
      </c>
      <c r="D27" s="94" t="s">
        <v>320</v>
      </c>
      <c r="E27" s="94" t="b">
        <v>0</v>
      </c>
      <c r="F27" s="94" t="b">
        <v>0</v>
      </c>
      <c r="G27" s="94" t="b">
        <v>0</v>
      </c>
    </row>
    <row r="28" spans="1:7" ht="15">
      <c r="A28" s="94" t="s">
        <v>346</v>
      </c>
      <c r="B28" s="94">
        <v>3</v>
      </c>
      <c r="C28" s="125">
        <v>0</v>
      </c>
      <c r="D28" s="94" t="s">
        <v>320</v>
      </c>
      <c r="E28" s="94" t="b">
        <v>0</v>
      </c>
      <c r="F28" s="94" t="b">
        <v>0</v>
      </c>
      <c r="G28" s="94" t="b">
        <v>0</v>
      </c>
    </row>
    <row r="29" spans="1:7" ht="15">
      <c r="A29" s="94" t="s">
        <v>215</v>
      </c>
      <c r="B29" s="94">
        <v>3</v>
      </c>
      <c r="C29" s="125">
        <v>0</v>
      </c>
      <c r="D29" s="94" t="s">
        <v>320</v>
      </c>
      <c r="E29" s="94" t="b">
        <v>0</v>
      </c>
      <c r="F29" s="94" t="b">
        <v>0</v>
      </c>
      <c r="G29" s="94" t="b">
        <v>0</v>
      </c>
    </row>
    <row r="30" spans="1:7" ht="15">
      <c r="A30" s="94" t="s">
        <v>347</v>
      </c>
      <c r="B30" s="94">
        <v>3</v>
      </c>
      <c r="C30" s="125">
        <v>0</v>
      </c>
      <c r="D30" s="94" t="s">
        <v>320</v>
      </c>
      <c r="E30" s="94" t="b">
        <v>0</v>
      </c>
      <c r="F30" s="94" t="b">
        <v>0</v>
      </c>
      <c r="G30" s="94" t="b">
        <v>0</v>
      </c>
    </row>
    <row r="31" spans="1:7" ht="15">
      <c r="A31" s="94" t="s">
        <v>349</v>
      </c>
      <c r="B31" s="94">
        <v>3</v>
      </c>
      <c r="C31" s="125">
        <v>0</v>
      </c>
      <c r="D31" s="94" t="s">
        <v>320</v>
      </c>
      <c r="E31" s="94" t="b">
        <v>0</v>
      </c>
      <c r="F31" s="94" t="b">
        <v>0</v>
      </c>
      <c r="G31" s="94" t="b">
        <v>0</v>
      </c>
    </row>
    <row r="32" spans="1:7" ht="15">
      <c r="A32" s="94" t="s">
        <v>350</v>
      </c>
      <c r="B32" s="94">
        <v>3</v>
      </c>
      <c r="C32" s="125">
        <v>0</v>
      </c>
      <c r="D32" s="94" t="s">
        <v>320</v>
      </c>
      <c r="E32" s="94" t="b">
        <v>0</v>
      </c>
      <c r="F32" s="94" t="b">
        <v>0</v>
      </c>
      <c r="G32" s="94" t="b">
        <v>0</v>
      </c>
    </row>
    <row r="33" spans="1:7" ht="15">
      <c r="A33" s="94" t="s">
        <v>351</v>
      </c>
      <c r="B33" s="94">
        <v>3</v>
      </c>
      <c r="C33" s="125">
        <v>0</v>
      </c>
      <c r="D33" s="94" t="s">
        <v>320</v>
      </c>
      <c r="E33" s="94" t="b">
        <v>0</v>
      </c>
      <c r="F33" s="94" t="b">
        <v>0</v>
      </c>
      <c r="G33" s="94" t="b">
        <v>0</v>
      </c>
    </row>
    <row r="34" spans="1:7" ht="15">
      <c r="A34" s="94" t="s">
        <v>352</v>
      </c>
      <c r="B34" s="94">
        <v>3</v>
      </c>
      <c r="C34" s="125">
        <v>0</v>
      </c>
      <c r="D34" s="94" t="s">
        <v>320</v>
      </c>
      <c r="E34" s="94" t="b">
        <v>0</v>
      </c>
      <c r="F34" s="94" t="b">
        <v>0</v>
      </c>
      <c r="G34" s="94" t="b">
        <v>0</v>
      </c>
    </row>
    <row r="35" spans="1:7" ht="15">
      <c r="A35" s="94" t="s">
        <v>353</v>
      </c>
      <c r="B35" s="94">
        <v>3</v>
      </c>
      <c r="C35" s="125">
        <v>0</v>
      </c>
      <c r="D35" s="94" t="s">
        <v>320</v>
      </c>
      <c r="E35" s="94" t="b">
        <v>0</v>
      </c>
      <c r="F35" s="94" t="b">
        <v>0</v>
      </c>
      <c r="G35" s="94" t="b">
        <v>0</v>
      </c>
    </row>
    <row r="36" spans="1:7" ht="15">
      <c r="A36" s="94" t="s">
        <v>391</v>
      </c>
      <c r="B36" s="94">
        <v>3</v>
      </c>
      <c r="C36" s="125">
        <v>0</v>
      </c>
      <c r="D36" s="94" t="s">
        <v>320</v>
      </c>
      <c r="E36" s="94" t="b">
        <v>0</v>
      </c>
      <c r="F36" s="94" t="b">
        <v>0</v>
      </c>
      <c r="G36" s="94" t="b">
        <v>0</v>
      </c>
    </row>
    <row r="37" spans="1:7" ht="15">
      <c r="A37" s="94" t="s">
        <v>392</v>
      </c>
      <c r="B37" s="94">
        <v>3</v>
      </c>
      <c r="C37" s="125">
        <v>0</v>
      </c>
      <c r="D37" s="94" t="s">
        <v>320</v>
      </c>
      <c r="E37" s="94" t="b">
        <v>0</v>
      </c>
      <c r="F37" s="94" t="b">
        <v>0</v>
      </c>
      <c r="G37" s="94" t="b">
        <v>0</v>
      </c>
    </row>
    <row r="38" spans="1:7" ht="15">
      <c r="A38" s="94" t="s">
        <v>393</v>
      </c>
      <c r="B38" s="94">
        <v>3</v>
      </c>
      <c r="C38" s="125">
        <v>0</v>
      </c>
      <c r="D38" s="94" t="s">
        <v>320</v>
      </c>
      <c r="E38" s="94" t="b">
        <v>0</v>
      </c>
      <c r="F38" s="94" t="b">
        <v>0</v>
      </c>
      <c r="G38" s="94" t="b">
        <v>0</v>
      </c>
    </row>
    <row r="39" spans="1:7" ht="15">
      <c r="A39" s="94" t="s">
        <v>394</v>
      </c>
      <c r="B39" s="94">
        <v>3</v>
      </c>
      <c r="C39" s="125">
        <v>0</v>
      </c>
      <c r="D39" s="94" t="s">
        <v>320</v>
      </c>
      <c r="E39" s="94" t="b">
        <v>0</v>
      </c>
      <c r="F39" s="94" t="b">
        <v>0</v>
      </c>
      <c r="G39" s="94" t="b">
        <v>0</v>
      </c>
    </row>
    <row r="40" spans="1:7" ht="15">
      <c r="A40" s="94" t="s">
        <v>395</v>
      </c>
      <c r="B40" s="94">
        <v>3</v>
      </c>
      <c r="C40" s="125">
        <v>0</v>
      </c>
      <c r="D40" s="94" t="s">
        <v>320</v>
      </c>
      <c r="E40" s="94" t="b">
        <v>0</v>
      </c>
      <c r="F40" s="94" t="b">
        <v>0</v>
      </c>
      <c r="G40" s="94" t="b">
        <v>0</v>
      </c>
    </row>
    <row r="41" spans="1:7" ht="15">
      <c r="A41" s="94" t="s">
        <v>396</v>
      </c>
      <c r="B41" s="94">
        <v>3</v>
      </c>
      <c r="C41" s="125">
        <v>0</v>
      </c>
      <c r="D41" s="94" t="s">
        <v>320</v>
      </c>
      <c r="E41" s="94" t="b">
        <v>0</v>
      </c>
      <c r="F41" s="94" t="b">
        <v>1</v>
      </c>
      <c r="G41" s="94" t="b">
        <v>0</v>
      </c>
    </row>
    <row r="42" spans="1:7" ht="15">
      <c r="A42" s="94" t="s">
        <v>397</v>
      </c>
      <c r="B42" s="94">
        <v>3</v>
      </c>
      <c r="C42" s="125">
        <v>0</v>
      </c>
      <c r="D42" s="94" t="s">
        <v>320</v>
      </c>
      <c r="E42" s="94" t="b">
        <v>0</v>
      </c>
      <c r="F42" s="94" t="b">
        <v>0</v>
      </c>
      <c r="G42" s="94" t="b">
        <v>0</v>
      </c>
    </row>
    <row r="43" spans="1:7" ht="15">
      <c r="A43" s="94" t="s">
        <v>398</v>
      </c>
      <c r="B43" s="94">
        <v>3</v>
      </c>
      <c r="C43" s="125">
        <v>0</v>
      </c>
      <c r="D43" s="94" t="s">
        <v>320</v>
      </c>
      <c r="E43" s="94" t="b">
        <v>0</v>
      </c>
      <c r="F43" s="94" t="b">
        <v>0</v>
      </c>
      <c r="G43" s="94" t="b">
        <v>0</v>
      </c>
    </row>
    <row r="44" spans="1:7" ht="15">
      <c r="A44" s="94" t="s">
        <v>399</v>
      </c>
      <c r="B44" s="94">
        <v>3</v>
      </c>
      <c r="C44" s="125">
        <v>0</v>
      </c>
      <c r="D44" s="94" t="s">
        <v>320</v>
      </c>
      <c r="E44" s="94" t="b">
        <v>0</v>
      </c>
      <c r="F44" s="94" t="b">
        <v>0</v>
      </c>
      <c r="G44"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2019-11-11T08:51:31Z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