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8770" windowHeight="1210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 name="Vertex Content" sheetId="14" r:id="rId14"/>
    <sheet name="Word List" sheetId="15" r:id="rId15"/>
    <sheet name="Export Options" sheetId="16" r:id="rId16"/>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<sst xmlns="http://schemas.openxmlformats.org/spreadsheetml/2006/main" count="10166" uniqueCount="1765">
  <si>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</si>
  <si>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</si>
  <si>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</si>
  <si>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</si>
  <si>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</si>
  <si>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</si>
  <si>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</si>
  <si>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</si>
  <si>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</si>
  <si>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</si>
  <si>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</si>
  <si>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</si>
  <si>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</si>
  <si>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</si>
  <si>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</si>
  <si>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</si>
  <si>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</si>
  <si>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</si>
  <si>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</si>
  <si>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</si>
  <si>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</si>
  <si>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</si>
  <si>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</si>
  <si>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</si>
  <si>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</si>
  <si>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</si>
  <si>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</si>
  <si>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</si>
  <si>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</si>
  <si>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</si>
  <si>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</si>
  <si>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</si>
  <si>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</si>
  <si>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</si>
  <si>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</si>
  <si>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</si>
  <si>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</si>
  <si>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</si>
  <si>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</si>
  <si>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</si>
  <si>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</si>
  <si>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</si>
  <si>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</si>
  <si>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</si>
  <si>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</si>
  <si>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</si>
  <si>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</si>
  <si>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</si>
  <si>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</si>
  <si>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</si>
  <si>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</si>
  <si>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</si>
  <si>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</si>
  <si>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</si>
  <si>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</si>
  <si>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</si>
  <si>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</si>
  <si>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</si>
  <si>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</si>
  <si>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</si>
  <si>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</si>
  <si>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</si>
  <si>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</si>
  <si>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</si>
  <si>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</si>
  <si>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</si>
  <si>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</si>
  <si>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</si>
  <si>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</si>
  <si>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</si>
  <si>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</si>
  <si>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</si>
  <si>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</si>
  <si>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</si>
  <si>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</si>
  <si>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</si>
  <si>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</si>
  <si>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</si>
  <si>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</si>
  <si>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</si>
  <si>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</si>
  <si>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</si>
  <si>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</si>
  <si>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</si>
  <si>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</si>
  <si>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</si>
  <si>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</si>
  <si>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</si>
  <si>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</si>
  <si>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</si>
  <si>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</si>
  <si>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</si>
  <si>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</si>
  <si>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</si>
  <si>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</si>
  <si>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</si>
  <si>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</si>
  <si>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</si>
  <si>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</si>
  <si>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</si>
  <si>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</si>
  <si>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</si>
  <si>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</si>
  <si>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</si>
  <si>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</si>
  <si>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</si>
  <si>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</si>
  <si>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</si>
  <si>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</si>
  <si>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</si>
  <si>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</si>
  <si>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</si>
  <si>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</si>
  <si>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</si>
  <si>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</si>
  <si>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</si>
  <si>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</si>
  <si>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</si>
  <si>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</si>
  <si>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</si>
  <si>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</si>
  <si>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</si>
  <si>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</si>
  <si>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</si>
  <si>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</si>
  <si>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</si>
  <si>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</si>
  <si>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</si>
  <si>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</si>
  <si>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</si>
  <si>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</si>
  <si>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</si>
  <si>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</si>
  <si>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</si>
  <si>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</si>
  <si>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</si>
  <si>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</si>
  <si>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</si>
  <si>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</si>
  <si>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</si>
  <si>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</si>
  <si>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</si>
  <si>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</si>
  <si>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</si>
  <si>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</si>
  <si>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</si>
  <si>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</si>
  <si>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</si>
  <si>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</si>
  <si>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</si>
  <si>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</si>
  <si>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</si>
  <si>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</si>
  <si>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</si>
  <si>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</si>
  <si>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</si>
  <si>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</si>
  <si>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</si>
  <si>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</si>
  <si>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</si>
  <si>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</si>
  <si>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</si>
  <si>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</si>
  <si>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</si>
  <si>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</si>
  <si>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</si>
  <si>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</si>
  <si>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</si>
  <si>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</si>
  <si>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</si>
  <si>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</si>
  <si>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</si>
  <si>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</si>
  <si>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</si>
  <si>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</si>
  <si>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</si>
  <si>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</si>
  <si>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</si>
  <si>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</si>
  <si>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</si>
  <si>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</si>
  <si>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</si>
  <si>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</si>
  <si>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</si>
  <si>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</si>
  <si>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</si>
  <si>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</si>
  <si>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</si>
  <si>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</si>
  <si>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</si>
  <si>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</si>
  <si>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</si>
  <si>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</si>
  <si>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</si>
  <si>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</si>
  <si>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Mentions</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</si>
  <si>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</si>
  <si>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</si>
  <si>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</si>
  <si>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</si>
  <si>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</si>
  <si>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</si>
  <si>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</si>
  <si>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</si>
  <si>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</si>
  <si>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</si>
  <si>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</si>
  <si>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</si>
  <si>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</si>
  <si>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</si>
  <si>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</si>
  <si>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</si>
  <si>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</si>
  <si>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</si>
  <si>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</si>
  <si>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</si>
  <si>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</si>
  <si>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</si>
  <si>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Open Twitter Page for This Person</t>
  </si>
  <si>
    <t>Edge Weight</t>
  </si>
  <si>
    <t>G1</t>
  </si>
  <si>
    <t>0, 12, 96</t>
  </si>
  <si>
    <t>Graph Type</t>
  </si>
  <si>
    <t>Modularity</t>
  </si>
  <si>
    <t>NodeXL Version</t>
  </si>
  <si>
    <t>Group 1</t>
  </si>
  <si>
    <t>Group 2</t>
  </si>
  <si>
    <t>Edges</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</si>
  <si>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</si>
  <si>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</si>
  <si>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</si>
  <si>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</si>
  <si>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</si>
  <si>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</si>
  <si>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</si>
  <si>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</si>
  <si>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</si>
  <si>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</si>
  <si>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</si>
  <si>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</si>
  <si>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</si>
  <si>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</si>
  <si>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</si>
  <si>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</si>
  <si>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</si>
  <si>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</si>
  <si>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</si>
  <si>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</si>
  <si>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</si>
  <si>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</si>
  <si>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</si>
  <si>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</si>
  <si>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</si>
  <si>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</si>
  <si>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</si>
  <si>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</si>
  <si>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</si>
  <si>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</si>
  <si>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</si>
  <si>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</si>
  <si>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</si>
  <si>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</si>
  <si>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</si>
  <si>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</si>
  <si>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</si>
  <si>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</si>
  <si>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</si>
  <si>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</si>
  <si>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1</t>
  </si>
  <si>
    <t>Word 2</t>
  </si>
  <si>
    <t>Mutual Information</t>
  </si>
  <si>
    <t>Top 10 Vertices, Ranked by Betweenness Centrality</t>
  </si>
  <si>
    <t>Green</t>
  </si>
  <si>
    <t>Red</t>
  </si>
  <si>
    <t>Subgraph</t>
  </si>
  <si>
    <t/>
  </si>
  <si>
    <t>http://abs.twimg.com/images/themes/theme1/bg.png</t>
  </si>
  <si>
    <t>http://abs.twimg.com/images/themes/theme14/bg.gif</t>
  </si>
  <si>
    <t>Words in Sentiment List#1: Positive</t>
  </si>
  <si>
    <t>Words in Sentiment List#2: Negative</t>
  </si>
  <si>
    <t>Words in Sentiment List#3: (Add your own word list)</t>
  </si>
  <si>
    <t>Non-categorized Words</t>
  </si>
  <si>
    <t>Total Words</t>
  </si>
  <si>
    <t>Word on Sentiment List #1: Positive</t>
  </si>
  <si>
    <t>Word on Sentiment List #2: Negative</t>
  </si>
  <si>
    <t>Word on Sentiment List #3: (Add your own word list)</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</si>
  <si>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</si>
  <si>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</si>
  <si>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</si>
  <si>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</si>
  <si>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</si>
  <si>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</si>
  <si>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</si>
  <si>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</si>
  <si>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</si>
  <si>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</si>
  <si>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</si>
  <si>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</si>
  <si>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</si>
  <si>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</si>
  <si>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</si>
  <si>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</si>
  <si>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</si>
  <si>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</si>
  <si>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</si>
  <si>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</si>
  <si>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</si>
  <si>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</si>
  <si>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</si>
  <si>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</si>
  <si>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</si>
  <si>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</si>
  <si>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</si>
  <si>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</si>
  <si>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</si>
  <si>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</si>
  <si>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</si>
  <si>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</si>
  <si>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</si>
  <si>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</si>
  <si>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</si>
  <si>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</si>
  <si>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</si>
  <si>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</si>
  <si>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</si>
  <si>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</si>
  <si>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</si>
  <si>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</si>
  <si>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</si>
  <si>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</si>
  <si>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</si>
  <si>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</si>
  <si>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</si>
  <si>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</si>
  <si>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</si>
  <si>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</si>
  <si>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</si>
  <si>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Retweet</t>
  </si>
  <si>
    <t>Date</t>
  </si>
  <si>
    <t>Time</t>
  </si>
  <si>
    <t>Twitter Web App</t>
  </si>
  <si>
    <t>law</t>
  </si>
  <si>
    <t>it</t>
  </si>
  <si>
    <t>new</t>
  </si>
  <si>
    <t>years</t>
  </si>
  <si>
    <t>see</t>
  </si>
  <si>
    <t>apply</t>
  </si>
  <si>
    <t>join</t>
  </si>
  <si>
    <t>used</t>
  </si>
  <si>
    <t>free</t>
  </si>
  <si>
    <t>many</t>
  </si>
  <si>
    <t>west</t>
  </si>
  <si>
    <t>during</t>
  </si>
  <si>
    <t>coming</t>
  </si>
  <si>
    <t>again</t>
  </si>
  <si>
    <t>located</t>
  </si>
  <si>
    <t>experience</t>
  </si>
  <si>
    <t>learn</t>
  </si>
  <si>
    <t>use</t>
  </si>
  <si>
    <t>current</t>
  </si>
  <si>
    <t>hear</t>
  </si>
  <si>
    <t>site</t>
  </si>
  <si>
    <t>patchedreality</t>
  </si>
  <si>
    <t>markpersaud3</t>
  </si>
  <si>
    <t>ziliaklaw</t>
  </si>
  <si>
    <t>vrarchicago</t>
  </si>
  <si>
    <t>thebundlar</t>
  </si>
  <si>
    <t>charlie_athanas</t>
  </si>
  <si>
    <t>jeremyhl</t>
  </si>
  <si>
    <t>origindev</t>
  </si>
  <si>
    <t>ilyazlatkin</t>
  </si>
  <si>
    <t>vrara_chicago</t>
  </si>
  <si>
    <t>loadinglaw</t>
  </si>
  <si>
    <t>thenextevolution</t>
  </si>
  <si>
    <t>1148319626348191750</t>
  </si>
  <si>
    <t>1148600501241597952</t>
  </si>
  <si>
    <t>1148641773671108608</t>
  </si>
  <si>
    <t>1148270495386570752</t>
  </si>
  <si>
    <t>1148270871561347072</t>
  </si>
  <si>
    <t>1148281476833861632</t>
  </si>
  <si>
    <t>1148383576297222149</t>
  </si>
  <si>
    <t>1148319547822432263</t>
  </si>
  <si>
    <t>1148298061837414406</t>
  </si>
  <si>
    <t>1149101801007960064</t>
  </si>
  <si>
    <t>1149105146032459776</t>
  </si>
  <si>
    <t>1149106274258305024</t>
  </si>
  <si>
    <t>1150421750745829376</t>
  </si>
  <si>
    <t>1149097799050506240</t>
  </si>
  <si>
    <t>1149100137899266048</t>
  </si>
  <si>
    <t>1149104225022033920</t>
  </si>
  <si>
    <t>1149110024297484288</t>
  </si>
  <si>
    <t>1149099244382564358</t>
  </si>
  <si>
    <t>vr</t>
  </si>
  <si>
    <t>ar</t>
  </si>
  <si>
    <t>data</t>
  </si>
  <si>
    <t>tech</t>
  </si>
  <si>
    <t>privacy</t>
  </si>
  <si>
    <t>microsoft</t>
  </si>
  <si>
    <t>hololens</t>
  </si>
  <si>
    <t>xr</t>
  </si>
  <si>
    <t>meetup</t>
  </si>
  <si>
    <t>food</t>
  </si>
  <si>
    <t>drinks</t>
  </si>
  <si>
    <t>patent</t>
  </si>
  <si>
    <t>wild</t>
  </si>
  <si>
    <t>understand</t>
  </si>
  <si>
    <t>vrar_chicago</t>
  </si>
  <si>
    <t>issues</t>
  </si>
  <si>
    <t>10th</t>
  </si>
  <si>
    <t>30pm</t>
  </si>
  <si>
    <t>experts</t>
  </si>
  <si>
    <t>dissuss</t>
  </si>
  <si>
    <t>questions</t>
  </si>
  <si>
    <t>answered</t>
  </si>
  <si>
    <t>members</t>
  </si>
  <si>
    <t>ready</t>
  </si>
  <si>
    <t>changes</t>
  </si>
  <si>
    <t>grow</t>
  </si>
  <si>
    <t>communication</t>
  </si>
  <si>
    <t>technology</t>
  </si>
  <si>
    <t>attend</t>
  </si>
  <si>
    <t>provided</t>
  </si>
  <si>
    <t>learning</t>
  </si>
  <si>
    <t>currently</t>
  </si>
  <si>
    <t>listening</t>
  </si>
  <si>
    <t>hosting</t>
  </si>
  <si>
    <t>discuss</t>
  </si>
  <si>
    <t>recruiting</t>
  </si>
  <si>
    <t>VertexID</t>
  </si>
  <si>
    <t>Most</t>
  </si>
  <si>
    <t>words</t>
  </si>
  <si>
    <t>in</t>
  </si>
  <si>
    <t>tweets</t>
  </si>
  <si>
    <t>with</t>
  </si>
  <si>
    <t>1871Chicago</t>
  </si>
  <si>
    <t>TweetrootApp</t>
  </si>
  <si>
    <t>First</t>
  </si>
  <si>
    <t>VR</t>
  </si>
  <si>
    <t>ago</t>
  </si>
  <si>
    <t>TheNextEvolution</t>
  </si>
  <si>
    <t>So</t>
  </si>
  <si>
    <t>AR</t>
  </si>
  <si>
    <t>Nice</t>
  </si>
  <si>
    <t>summary</t>
  </si>
  <si>
    <t>Game</t>
  </si>
  <si>
    <t>user</t>
  </si>
  <si>
    <t>concern</t>
  </si>
  <si>
    <t>Recent</t>
  </si>
  <si>
    <t>surgical</t>
  </si>
  <si>
    <t>Solstice</t>
  </si>
  <si>
    <t>TheBUNDLAR</t>
  </si>
  <si>
    <t>FinTankChicago</t>
  </si>
  <si>
    <t>Bold_IP</t>
  </si>
  <si>
    <t>LoadingLaw</t>
  </si>
  <si>
    <t>IlyaZlatkin</t>
  </si>
  <si>
    <t>Hey</t>
  </si>
  <si>
    <t>ChicagoBarAssoc</t>
  </si>
  <si>
    <t>are</t>
  </si>
  <si>
    <t>your</t>
  </si>
  <si>
    <t>for</t>
  </si>
  <si>
    <t>the</t>
  </si>
  <si>
    <t>as</t>
  </si>
  <si>
    <t>VirtualReality</t>
  </si>
  <si>
    <t>and</t>
  </si>
  <si>
    <t>AugmentedReality</t>
  </si>
  <si>
    <t>to</t>
  </si>
  <si>
    <t>be</t>
  </si>
  <si>
    <t>Come</t>
  </si>
  <si>
    <t>it's</t>
  </si>
  <si>
    <t>by</t>
  </si>
  <si>
    <t>ISBAlawyer</t>
  </si>
  <si>
    <t>Tomorrow</t>
  </si>
  <si>
    <t>bold_IP</t>
  </si>
  <si>
    <t>amp</t>
  </si>
  <si>
    <t>LEGAL</t>
  </si>
  <si>
    <t>ASPECTS</t>
  </si>
  <si>
    <t>OF</t>
  </si>
  <si>
    <t>THENEXTEVOLUTION</t>
  </si>
  <si>
    <t>at</t>
  </si>
  <si>
    <t>thevrara's</t>
  </si>
  <si>
    <t>July</t>
  </si>
  <si>
    <t>Meetup</t>
  </si>
  <si>
    <t>At</t>
  </si>
  <si>
    <t>about</t>
  </si>
  <si>
    <t>Vrarchicago</t>
  </si>
  <si>
    <t>Legal</t>
  </si>
  <si>
    <t>Aspects</t>
  </si>
  <si>
    <t>of</t>
  </si>
  <si>
    <t>this</t>
  </si>
  <si>
    <t>Wednesday</t>
  </si>
  <si>
    <t>us</t>
  </si>
  <si>
    <t>get</t>
  </si>
  <si>
    <t>our</t>
  </si>
  <si>
    <t>Q</t>
  </si>
  <si>
    <t>A</t>
  </si>
  <si>
    <t>Thanks</t>
  </si>
  <si>
    <t>Wednesday's</t>
  </si>
  <si>
    <t>MeetUp</t>
  </si>
  <si>
    <t>Hope</t>
  </si>
  <si>
    <t>you</t>
  </si>
  <si>
    <t>we</t>
  </si>
  <si>
    <t>TheLaw</t>
  </si>
  <si>
    <t>Food</t>
  </si>
  <si>
    <t>Drinks</t>
  </si>
  <si>
    <t>who</t>
  </si>
  <si>
    <t>will</t>
  </si>
  <si>
    <t>on</t>
  </si>
  <si>
    <t>As</t>
  </si>
  <si>
    <t>technologies</t>
  </si>
  <si>
    <t>evolve</t>
  </si>
  <si>
    <t>must</t>
  </si>
  <si>
    <t>how</t>
  </si>
  <si>
    <t>them</t>
  </si>
  <si>
    <t>their</t>
  </si>
  <si>
    <t>limitations</t>
  </si>
  <si>
    <t>believing</t>
  </si>
  <si>
    <t>they</t>
  </si>
  <si>
    <t>adapt</t>
  </si>
  <si>
    <t>an</t>
  </si>
  <si>
    <t>expanding</t>
  </si>
  <si>
    <t>portfolio</t>
  </si>
  <si>
    <t>cases</t>
  </si>
  <si>
    <t>Why</t>
  </si>
  <si>
    <t>Mixed</t>
  </si>
  <si>
    <t>Reality</t>
  </si>
  <si>
    <t>is</t>
  </si>
  <si>
    <t>Test</t>
  </si>
  <si>
    <t>Learn</t>
  </si>
  <si>
    <t>Mode</t>
  </si>
  <si>
    <t>a</t>
  </si>
  <si>
    <t>able</t>
  </si>
  <si>
    <t>across</t>
  </si>
  <si>
    <t>after</t>
  </si>
  <si>
    <t>ain't</t>
  </si>
  <si>
    <t>all</t>
  </si>
  <si>
    <t>almost</t>
  </si>
  <si>
    <t>also</t>
  </si>
  <si>
    <t>am</t>
  </si>
  <si>
    <t>among</t>
  </si>
  <si>
    <t>any</t>
  </si>
  <si>
    <t>aren't</t>
  </si>
  <si>
    <t>because</t>
  </si>
  <si>
    <t>been</t>
  </si>
  <si>
    <t>but</t>
  </si>
  <si>
    <t>can</t>
  </si>
  <si>
    <t>can't</t>
  </si>
  <si>
    <t>cannot</t>
  </si>
  <si>
    <t>could</t>
  </si>
  <si>
    <t>could've</t>
  </si>
  <si>
    <t>couldn't</t>
  </si>
  <si>
    <t>did</t>
  </si>
  <si>
    <t>didn't</t>
  </si>
  <si>
    <t>do</t>
  </si>
  <si>
    <t>does</t>
  </si>
  <si>
    <t>doesn't</t>
  </si>
  <si>
    <t>don't</t>
  </si>
  <si>
    <t>either</t>
  </si>
  <si>
    <t>else</t>
  </si>
  <si>
    <t>ever</t>
  </si>
  <si>
    <t>every</t>
  </si>
  <si>
    <t>from</t>
  </si>
  <si>
    <t>got</t>
  </si>
  <si>
    <t>had</t>
  </si>
  <si>
    <t>has</t>
  </si>
  <si>
    <t>hasn't</t>
  </si>
  <si>
    <t>have</t>
  </si>
  <si>
    <t>he</t>
  </si>
  <si>
    <t>he'd</t>
  </si>
  <si>
    <t>he'll</t>
  </si>
  <si>
    <t>he's</t>
  </si>
  <si>
    <t>her</t>
  </si>
  <si>
    <t>hers</t>
  </si>
  <si>
    <t>him</t>
  </si>
  <si>
    <t>his</t>
  </si>
  <si>
    <t>how'd</t>
  </si>
  <si>
    <t>how'll</t>
  </si>
  <si>
    <t>how's</t>
  </si>
  <si>
    <t>however</t>
  </si>
  <si>
    <t>i</t>
  </si>
  <si>
    <t>i'd</t>
  </si>
  <si>
    <t>i'll</t>
  </si>
  <si>
    <t>i'm</t>
  </si>
  <si>
    <t>i've</t>
  </si>
  <si>
    <t>if</t>
  </si>
  <si>
    <t>into</t>
  </si>
  <si>
    <t>isn't</t>
  </si>
  <si>
    <t>its</t>
  </si>
  <si>
    <t>just</t>
  </si>
  <si>
    <t>least</t>
  </si>
  <si>
    <t>let</t>
  </si>
  <si>
    <t>like</t>
  </si>
  <si>
    <t>likely</t>
  </si>
  <si>
    <t>may</t>
  </si>
  <si>
    <t>me</t>
  </si>
  <si>
    <t>might</t>
  </si>
  <si>
    <t>might've</t>
  </si>
  <si>
    <t>most</t>
  </si>
  <si>
    <t>must've</t>
  </si>
  <si>
    <t>mustn't</t>
  </si>
  <si>
    <t>my</t>
  </si>
  <si>
    <t>neither</t>
  </si>
  <si>
    <t>no</t>
  </si>
  <si>
    <t>nor</t>
  </si>
  <si>
    <t>not</t>
  </si>
  <si>
    <t>off</t>
  </si>
  <si>
    <t>often</t>
  </si>
  <si>
    <t>only</t>
  </si>
  <si>
    <t>or</t>
  </si>
  <si>
    <t>other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</si>
  <si>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</si>
  <si>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</si>
  <si>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</si>
  <si>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</si>
  <si>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</si>
  <si>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</si>
  <si>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</si>
  <si>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</si>
  <si>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</si>
  <si>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</si>
  <si>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</si>
  <si>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</si>
  <si>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</si>
  <si>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</si>
  <si>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</si>
  <si>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</si>
  <si>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</si>
  <si>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</si>
  <si>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</si>
  <si>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</si>
  <si>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then</t>
  </si>
  <si>
    <t>there</t>
  </si>
  <si>
    <t>there's</t>
  </si>
  <si>
    <t>these</t>
  </si>
  <si>
    <t>they'd</t>
  </si>
  <si>
    <t>they'll</t>
  </si>
  <si>
    <t>they're</t>
  </si>
  <si>
    <t>they've</t>
  </si>
  <si>
    <t>too</t>
  </si>
  <si>
    <t>wants</t>
  </si>
  <si>
    <t>was</t>
  </si>
  <si>
    <t>wasn't</t>
  </si>
  <si>
    <t>we'd</t>
  </si>
  <si>
    <t>we'll</t>
  </si>
  <si>
    <t>we're</t>
  </si>
  <si>
    <t>were</t>
  </si>
  <si>
    <t>weren't</t>
  </si>
  <si>
    <t>what</t>
  </si>
  <si>
    <t>what's</t>
  </si>
  <si>
    <t>when</t>
  </si>
  <si>
    <t>where</t>
  </si>
  <si>
    <t>where'd</t>
  </si>
  <si>
    <t>where'll</t>
  </si>
  <si>
    <t>where's</t>
  </si>
  <si>
    <t>which</t>
  </si>
  <si>
    <t>while</t>
  </si>
  <si>
    <t>who'd</t>
  </si>
  <si>
    <t>who'll</t>
  </si>
  <si>
    <t>who's</t>
  </si>
  <si>
    <t>whom</t>
  </si>
  <si>
    <t>why</t>
  </si>
  <si>
    <t>why'd</t>
  </si>
  <si>
    <t>won't</t>
  </si>
  <si>
    <t>would</t>
  </si>
  <si>
    <t>would've</t>
  </si>
  <si>
    <t>wouldn't</t>
  </si>
  <si>
    <t>yet</t>
  </si>
  <si>
    <t>you'd</t>
  </si>
  <si>
    <t>you'll</t>
  </si>
  <si>
    <t>you're</t>
  </si>
  <si>
    <t>you've</t>
  </si>
  <si>
    <t>via</t>
  </si>
  <si>
    <t>List</t>
  </si>
  <si>
    <t>Stop Words</t>
  </si>
  <si>
    <t>Key</t>
  </si>
  <si>
    <t>Action Label</t>
  </si>
  <si>
    <t>Action URL</t>
  </si>
  <si>
    <t>Brand Logo</t>
  </si>
  <si>
    <t>Brand URL</t>
  </si>
  <si>
    <t>Hashtag</t>
  </si>
  <si>
    <t>URL</t>
  </si>
  <si>
    <t>Contact the UNO Social Media Lab</t>
  </si>
  <si>
    <t>nufoundation.org/-/uno-college-of-communication-fine-arts-and-media-lab-support-fund-01132630</t>
  </si>
  <si>
    <t>unomaha.edu/_files/images/logo-subsite-o-2.png</t>
  </si>
  <si>
    <t>amazon.com/Social-Media-Communication-Concepts-Practices/dp/1138776459</t>
  </si>
  <si>
    <t>#SMC2016</t>
  </si>
  <si>
    <t>unomaha.edu</t>
  </si>
  <si>
    <t>http://abs.twimg.com/images/themes/theme10/bg.gif</t>
  </si>
  <si>
    <t>Replies to</t>
  </si>
  <si>
    <t>en</t>
  </si>
  <si>
    <t>Twitter for Android</t>
  </si>
  <si>
    <t>Twitter for iPhone</t>
  </si>
  <si>
    <t>http://abs.twimg.com/images/themes/theme13/bg.gif</t>
  </si>
  <si>
    <t>http://abs.twimg.com/images/themes/theme4/bg.gif</t>
  </si>
  <si>
    <t>http://abs.twimg.com/images/themes/theme12/bg.gif</t>
  </si>
  <si>
    <t>http://abs.twimg.com/images/themes/theme17/bg.gif</t>
  </si>
  <si>
    <t>G2</t>
  </si>
  <si>
    <t>G3</t>
  </si>
  <si>
    <t>G4</t>
  </si>
  <si>
    <t>0, 136, 227</t>
  </si>
  <si>
    <t>0, 100, 50</t>
  </si>
  <si>
    <t>0, 176, 22</t>
  </si>
  <si>
    <t>Top URLs in Tweet in G2</t>
  </si>
  <si>
    <t>Top URLs in Tweet in G3</t>
  </si>
  <si>
    <t>G2 Count</t>
  </si>
  <si>
    <t>Top URLs in Tweet in G4</t>
  </si>
  <si>
    <t>G3 Count</t>
  </si>
  <si>
    <t>G4 Count</t>
  </si>
  <si>
    <t>Top Domains in Tweet in G2</t>
  </si>
  <si>
    <t>Top Domains in Tweet in G3</t>
  </si>
  <si>
    <t>Top Domains in Tweet in G4</t>
  </si>
  <si>
    <t>Top Hashtags in Tweet in G2</t>
  </si>
  <si>
    <t>Top Hashtags in Tweet in G3</t>
  </si>
  <si>
    <t>Top Hashtags in Tweet in G4</t>
  </si>
  <si>
    <t>Top Words in Tweet in G2</t>
  </si>
  <si>
    <t>Top Words in Tweet in G3</t>
  </si>
  <si>
    <t>Top Words in Tweet in G4</t>
  </si>
  <si>
    <t>Top Word Pairs in Tweet in G2</t>
  </si>
  <si>
    <t>Top Word Pairs in Tweet in G3</t>
  </si>
  <si>
    <t>Top Word Pairs in Tweet in G4</t>
  </si>
  <si>
    <t>Top Replied-To in G2</t>
  </si>
  <si>
    <t>Top Mentioned in G2</t>
  </si>
  <si>
    <t>Top Replied-To in G3</t>
  </si>
  <si>
    <t>Top Mentioned in G3</t>
  </si>
  <si>
    <t>Top Replied-To in G4</t>
  </si>
  <si>
    <t>Top Mentioned in G4</t>
  </si>
  <si>
    <t>Top Tweeters in G2</t>
  </si>
  <si>
    <t>Top Tweeters in G3</t>
  </si>
  <si>
    <t>Top Tweeters in G4</t>
  </si>
  <si>
    <t>Graph Gallery URL</t>
  </si>
  <si>
    <t>Graph Source</t>
  </si>
  <si>
    <t>Graph Term</t>
  </si>
  <si>
    <t>Data Import</t>
  </si>
  <si>
    <t>Layout Algorithm</t>
  </si>
  <si>
    <t>Groups</t>
  </si>
  <si>
    <t>Omaha, NE</t>
  </si>
  <si>
    <t>Nebraska, USA</t>
  </si>
  <si>
    <t>thartman2u</t>
  </si>
  <si>
    <t>unosml</t>
  </si>
  <si>
    <t>unomaha</t>
  </si>
  <si>
    <t>nodexl</t>
  </si>
  <si>
    <t>tweetrootapp</t>
  </si>
  <si>
    <t>nodexlgraphgallery.org</t>
  </si>
  <si>
    <t>twitter.com</t>
  </si>
  <si>
    <t>http://pbs.twimg.com/profile_images/875946540715659264/FDOf-UKL_normal.jpg</t>
  </si>
  <si>
    <t>http://pbs.twimg.com/profile_images/1061744570344517633/fKDfFqhQ_normal.jpg</t>
  </si>
  <si>
    <t>http://pbs.twimg.com/profile_images/912667889395798022/pMoB2qc8_normal.jpg</t>
  </si>
  <si>
    <t>und</t>
  </si>
  <si>
    <t>Twitter Web Client</t>
  </si>
  <si>
    <t>University of Nebraska at Omaha</t>
  </si>
  <si>
    <t>UNO Social Media Lab</t>
  </si>
  <si>
    <t>Professor Jeremy _xD83C__xDF0E_</t>
  </si>
  <si>
    <t>NodeXL Project</t>
  </si>
  <si>
    <t>Teresa Hartman</t>
  </si>
  <si>
    <t>Tweetroot</t>
  </si>
  <si>
    <t>@UNOmaha Social Media Lab. Using social network analysis and other methods to help the community and our campus. Page manager: @JeremyHL</t>
  </si>
  <si>
    <t>Jeremy Harris Lipschultz, PhD, Peter Kiewit Distinguished Professor @communo @unosml #SocialMedia  #smmm2020 https://t.co/2eATXC9s8k</t>
  </si>
  <si>
    <t>#Socialmedia network analysis and visualization #influencer analysis #marketing Get #NodeXL https://t.co/CAYK8AJLMv</t>
  </si>
  <si>
    <t>Medical librarian, sharing info. (#publichealth, #edtech, #IPE, #leadership) of possible interest to you. Tweets are my own. Follow, likes, &amp; RT ≠ endorsement.</t>
  </si>
  <si>
    <t>Omaha, Nebraska, U.S.A.</t>
  </si>
  <si>
    <t>España</t>
  </si>
  <si>
    <t>San Francisco, CA</t>
  </si>
  <si>
    <t>Omaha, Nebraska USA _xD83C__xDDFA__xD83C__xDDF8_</t>
  </si>
  <si>
    <t>Redwood City, CA</t>
  </si>
  <si>
    <t>New York, NY</t>
  </si>
  <si>
    <t>App Store</t>
  </si>
  <si>
    <t>Global</t>
  </si>
  <si>
    <t>https://t.co/C0t8R0Wawg</t>
  </si>
  <si>
    <t>https://t.co/CfxAVeXDad</t>
  </si>
  <si>
    <t>https://t.co/ol1K3QeP3F</t>
  </si>
  <si>
    <t>https://t.co/eUJLtrtePs</t>
  </si>
  <si>
    <t>http://t.co/660fx3pBvn</t>
  </si>
  <si>
    <t>https://pbs.twimg.com/profile_banners/16809032/1566422096</t>
  </si>
  <si>
    <t>https://pbs.twimg.com/profile_banners/2377200630/1525824099</t>
  </si>
  <si>
    <t>https://pbs.twimg.com/profile_banners/12006842/1559145689</t>
  </si>
  <si>
    <t>https://pbs.twimg.com/profile_banners/87606674/1405285356</t>
  </si>
  <si>
    <t>https://pbs.twimg.com/profile_banners/1299673800/1474472530</t>
  </si>
  <si>
    <t>https://pbs.twimg.com/profile_banners/2195872195/1384736544</t>
  </si>
  <si>
    <t>http://abs.twimg.com/images/themes/theme18/bg.gif</t>
  </si>
  <si>
    <t>http://abs.twimg.com/images/themes/theme6/bg.gif</t>
  </si>
  <si>
    <t>http://abs.twimg.com/images/themes/theme19/bg.gif</t>
  </si>
  <si>
    <t>http://abs.twimg.com/images/themes/theme5/bg.gif</t>
  </si>
  <si>
    <t>http://pbs.twimg.com/profile_images/1087719846605979648/HRHFp3Nq_normal.jpg</t>
  </si>
  <si>
    <t>http://pbs.twimg.com/profile_images/849132774661308416/pa2Uplq1_normal.jpg</t>
  </si>
  <si>
    <t>http://pbs.twimg.com/profile_images/378800000754954602/01aa41b9c84ef01d5b84503fa22af522_normal.png</t>
  </si>
  <si>
    <t>https://twitter.com/unomaha</t>
  </si>
  <si>
    <t>https://twitter.com/unosml</t>
  </si>
  <si>
    <t>https://twitter.com/jeremyhl</t>
  </si>
  <si>
    <t>https://twitter.com/nodexl</t>
  </si>
  <si>
    <t>https://twitter.com/thartman2u</t>
  </si>
  <si>
    <t>https://twitter.com/tweetrootapp</t>
  </si>
  <si>
    <t xml:space="preserve">nodexl
</t>
  </si>
  <si>
    <t xml:space="preserve">tweetrootapp
</t>
  </si>
  <si>
    <t>nodexlgraphgallery.org twitter.com</t>
  </si>
  <si>
    <t>unojmc404</t>
  </si>
  <si>
    <t>smprofs</t>
  </si>
  <si>
    <t>#data</t>
  </si>
  <si>
    <t>#unojmc404</t>
  </si>
  <si>
    <t>unosml,nodexl</t>
  </si>
  <si>
    <t>social</t>
  </si>
  <si>
    <t>media</t>
  </si>
  <si>
    <t>#prprofs</t>
  </si>
  <si>
    <t>#smprofs</t>
  </si>
  <si>
    <t>2020</t>
  </si>
  <si>
    <t>Edge Alpha</t>
  </si>
  <si>
    <t>Edge Color</t>
  </si>
  <si>
    <t>Edge Width</t>
  </si>
  <si>
    <t>Vertex Alpha</t>
  </si>
  <si>
    <t>Vertex Radius</t>
  </si>
  <si>
    <t>Vertex X</t>
  </si>
  <si>
    <t>Vertex y</t>
  </si>
  <si>
    <t>1.0.1.421</t>
  </si>
  <si>
    <t>112, 72, 0</t>
  </si>
  <si>
    <t>ccooke6685</t>
  </si>
  <si>
    <t>communo</t>
  </si>
  <si>
    <t>twitter</t>
  </si>
  <si>
    <t>http://pbs.twimg.com/profile_images/1085776914285903873/D2BnQ3vv_normal.jpg</t>
  </si>
  <si>
    <t>http://pbs.twimg.com/profile_images/923243414425976832/GWZwBnhE_normal.jpg</t>
  </si>
  <si>
    <t>2377200630</t>
  </si>
  <si>
    <t>Hootsuite Inc.</t>
  </si>
  <si>
    <t>United States</t>
  </si>
  <si>
    <t>UNO School of Comm</t>
  </si>
  <si>
    <t>Twitter</t>
  </si>
  <si>
    <t>Christopher Cooke</t>
  </si>
  <si>
    <t>The School of Communication provides a student-centered, dynamic environment designed to elevate, empower and engage students.</t>
  </si>
  <si>
    <t>Welcome to the official Twitter page of the University of Nebraska at Omaha (UNO) -- Nebraska's Metropolitan University.  #KnowTheO #MavSpirit #NUforNE</t>
  </si>
  <si>
    <t>What’s happening?!</t>
  </si>
  <si>
    <t>Lifelong student of spirituality &amp; space exploration. Web designer, jazz host &amp; fan. I'm married &amp; dating bots will be blocked. RT's don't = endorsement.</t>
  </si>
  <si>
    <t>Everywhere</t>
  </si>
  <si>
    <t>https://t.co/k87tYgdm2x</t>
  </si>
  <si>
    <t>https://t.co/a6liZwpaJm</t>
  </si>
  <si>
    <t>https://pbs.twimg.com/profile_banners/107470796/1511241499</t>
  </si>
  <si>
    <t>https://pbs.twimg.com/profile_banners/783214/1556918042</t>
  </si>
  <si>
    <t>https://pbs.twimg.com/profile_banners/17035423/1562346381</t>
  </si>
  <si>
    <t>http://abs.twimg.com/images/themes/theme7/bg.gif</t>
  </si>
  <si>
    <t>http://pbs.twimg.com/profile_images/1111729635610382336/_65QFl7B_normal.png</t>
  </si>
  <si>
    <t>https://twitter.com/communo</t>
  </si>
  <si>
    <t>https://twitter.com/twitter</t>
  </si>
  <si>
    <t>https://twitter.com/ccooke6685</t>
  </si>
  <si>
    <t xml:space="preserve">twitter
</t>
  </si>
  <si>
    <t>socialmedia</t>
  </si>
  <si>
    <t>smmm2020</t>
  </si>
  <si>
    <t>#smmm2020</t>
  </si>
  <si>
    <t>#socialmedia</t>
  </si>
  <si>
    <t>thanks</t>
  </si>
  <si>
    <t>social,media</t>
  </si>
  <si>
    <t>cc</t>
  </si>
  <si>
    <t>s</t>
  </si>
  <si>
    <t>influencer</t>
  </si>
  <si>
    <t>#ff</t>
  </si>
  <si>
    <t>measurement</t>
  </si>
  <si>
    <t>read</t>
  </si>
  <si>
    <t>53, 102, 0</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</si>
  <si>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</si>
  <si>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vivianfrancos</t>
  </si>
  <si>
    <t>its_erin</t>
  </si>
  <si>
    <t>aejmc</t>
  </si>
  <si>
    <t>aejmc_lawp</t>
  </si>
  <si>
    <t>tweety_robin</t>
  </si>
  <si>
    <t>u_nebraska</t>
  </si>
  <si>
    <t>femtech_</t>
  </si>
  <si>
    <t>stephen_lay</t>
  </si>
  <si>
    <t>xiscan1</t>
  </si>
  <si>
    <t>mariambocari</t>
  </si>
  <si>
    <t>nonpareilonline</t>
  </si>
  <si>
    <t>provokingpress</t>
  </si>
  <si>
    <t>kapatro</t>
  </si>
  <si>
    <t>smandpbot</t>
  </si>
  <si>
    <t>willthewordguy</t>
  </si>
  <si>
    <t>aejmc_prd</t>
  </si>
  <si>
    <t>jeremylittau</t>
  </si>
  <si>
    <t>rich</t>
  </si>
  <si>
    <t>unmc_elearning</t>
  </si>
  <si>
    <t>unmc_iexcel</t>
  </si>
  <si>
    <t>dospaceomaha</t>
  </si>
  <si>
    <t>uno</t>
  </si>
  <si>
    <t>unmc</t>
  </si>
  <si>
    <t>mdiersunmc</t>
  </si>
  <si>
    <t>fayehaggar</t>
  </si>
  <si>
    <t>marcialdb</t>
  </si>
  <si>
    <t>educause</t>
  </si>
  <si>
    <t>writerse</t>
  </si>
  <si>
    <t>ruralfutures</t>
  </si>
  <si>
    <t>routledgebooks</t>
  </si>
  <si>
    <t>unomahacpar</t>
  </si>
  <si>
    <t>jcruzalvarez26</t>
  </si>
  <si>
    <t>sufiy</t>
  </si>
  <si>
    <t>wsj</t>
  </si>
  <si>
    <t>financialtimes</t>
  </si>
  <si>
    <t>cnnbusiness</t>
  </si>
  <si>
    <t>marketwatch</t>
  </si>
  <si>
    <t>cnnbrk</t>
  </si>
  <si>
    <t>cnbc</t>
  </si>
  <si>
    <t>2minstockadvice</t>
  </si>
  <si>
    <t>charliebilello</t>
  </si>
  <si>
    <t>nextdoor</t>
  </si>
  <si>
    <t>dearmishudear</t>
  </si>
  <si>
    <t>jfinn6511</t>
  </si>
  <si>
    <t>justinmason701</t>
  </si>
  <si>
    <t>freelanceowl</t>
  </si>
  <si>
    <t>writersedit</t>
  </si>
  <si>
    <t>oncodvm</t>
  </si>
  <si>
    <t>fransriemersma</t>
  </si>
  <si>
    <t>minimalloves</t>
  </si>
  <si>
    <t>platipuses</t>
  </si>
  <si>
    <t>richardnicholls</t>
  </si>
  <si>
    <t>millennialprof_</t>
  </si>
  <si>
    <t>coffeeftwords</t>
  </si>
  <si>
    <t>vinylradar</t>
  </si>
  <si>
    <t>lord_arse</t>
  </si>
  <si>
    <t>_xD83D__xDCF1_When do neighborhood watch-style posts on social media or apps like @Nextdoor cross the line into defamation? 
_xD83D__xDD0D_ UNO Professor @JeremyHL spoke to @nonpareilonline about social media sleuthing.
https://t.co/en9P8xnvhV</t>
  </si>
  <si>
    <t>RT @UNOSML: #AEJMC19 #AEJMC2019 tweets via @unosml @NodeXL https://t.co/B6NElY1Psr
@aejmc
@smandpbot
@aejmc_lawp
@kapatro
@provokingpress
@…</t>
  </si>
  <si>
    <t>RT @UNOSML: #AEJMC19 tweets via @unosml @NodeXL https://t.co/RrGZFRL0Fn
@aejmc
@smandpbot
@jeremylittau
@aejmc_prd
@willthewordguy
@roseluq…</t>
  </si>
  <si>
    <t>RT @u_nebraska: The value of Nebraska’s rural communities deserves to be shared, and the @UNOmaha Social Media Lab is helping make it happe…</t>
  </si>
  <si>
    <t>RT @ccooke6685: #ff  @minimalloves   @FransRiemersma  @UNOSML    @oncodvm   @Stephen_Lay    @WritersEdit  @MariamBocari @FreelanceOwl @rich…</t>
  </si>
  <si>
    <t>The value of Nebraska’s rural communities deserves to be shared, and the @UNOmaha Social Media Lab is helping make it happen. Learn more about the work of @UNOSML and UNO graduate Jurge Cruz: https://t.co/cxAGj8nJk6 #NUforNE #UNOforNE https://t.co/KeiPdmhnWn</t>
  </si>
  <si>
    <t>RT @u_nebraska - @UNOSML @UNOmaha #nuforne #socialmedia #ruralhealth #publchealth #nebraskastrong</t>
  </si>
  <si>
    <t>RT @educause thx to @MarciaLDB - @fayehaggar @mdiersunmc #womenintech #leadership #diversityandinclusion @unmc @UNOSML @UNOmaha @DoSpaceOmaha @UNMC_iEXCEL @UNMC_eLearning #WIITNE https://t.co/otz5OUhFA7</t>
  </si>
  <si>
    <t>RT @thartman2u: RT @educause thx to @MarciaLDB - @fayehaggar @mdiersunmc #womenintech #leadership #diversityandinclusion @unmc @UNOSML @UNO…</t>
  </si>
  <si>
    <t>RT @ccooke6685: #ff  @JeremyHL @vinylradar  @minimalloves   @FransRiemersma  @UNOSML    @oncodvm   @Stephen_Lay  @coffeeftwords   @WritersE…</t>
  </si>
  <si>
    <t>Thrilled to see our ⁦@UNOSML⁩ ⁦@ruralfutures⁩ #UNOjmc404 #Maverick #SocialMedia projects cited by the Fed in Kansas City! #digitaldivide #broadband  https://t.co/ExJ3DmGhuC</t>
  </si>
  <si>
    <t>RT @JeremyHL: Thrilled to see our ⁦@UNOSML⁩ ⁦@ruralfutures⁩ #UNOjmc404 #Maverick #SocialMedia projects cited by the Fed in Kansas City! #di…</t>
  </si>
  <si>
    <t>#AEJMC19 @aejmc  @Twitter influencer updated @NodeXL #sna #data — cc: @unosml #smmm2020 @routledgebooks #UNOjmc404 https://t.co/Symm7bXm4F</t>
  </si>
  <si>
    <t>RT @JeremyHL: #AEJMC19 @aejmc  @Twitter influencer updated @NodeXL #sna #data — cc: @unosml #smmm2020 @routledgebooks #UNOjmc404 https://t.…</t>
  </si>
  <si>
    <t>#AEJMC19 #AEJMC2019 tweets via @unosml @NodeXL https://t.co/B6NElY1Psr
@aejmc
@smandpbot
@aejmc_lawp
@kapatro… https://t.co/vEOKHJGdRU</t>
  </si>
  <si>
    <t>#AEJMC19 tweets via @unosml @NodeXL https://t.co/RrGZFRL0Fn
@aejmc
@smandpbot
@jeremylittau
@aejmc_prd… https://t.co/5ky73mXCwn</t>
  </si>
  <si>
    <t>RT @UNOSML: Our @unomaha @CommUNO @unosml outstanding alum  @jcruzalvarez26 was a busy photographer @UNOmahaCPAR #data conference! Photos b…</t>
  </si>
  <si>
    <t>Our @unomaha @CommUNO @unosml outstanding alum  @jcruzalvarez26 was a busy photographer @UNOmahaCPAR #data conferen… https://t.co/AP78p0TvUR</t>
  </si>
  <si>
    <t>@UNOSML @nodexl @charliebilello @2MinStockAdvice @CNBC @cnnbrk @MarketWatch @CNNBusiness @FinancialTimes @WSJ @Sufiy #berkshirehathaway
Thank you for your mention!!!</t>
  </si>
  <si>
    <t>berkshire hathaway via @NodeXL https://t.co/GUVqhqsms8
@charliebilello
@2minstockadvice
@cnbc
@cnnbrk
@marketwatch
@cnnbusiness
@financialtimes
@wsj
@xiscan1
@sufiy
Top hashtags:
#realestate
#homesforsale
#listing
#nd
#news
#berkshirehathaway
#fargo
#business
#xrp
#bhhs</t>
  </si>
  <si>
    <t>Wow, record 1,739 #AEJMC19 @Twitter accounts and their tweets 9+ days in #Toronto @AEJMC — #data @unosml @nodexl… https://t.co/JF6Zy9S0Gu</t>
  </si>
  <si>
    <t>Putting a wrap on #aejmc19 Toronto @aejmc @Twitter #data — ⁦@TweetrootApp⁩ https://t.co/wYyabxZpom</t>
  </si>
  <si>
    <t>RT @JeremyHL: Putting a wrap on #aejmc19 Toronto @aejmc @Twitter #data — ⁦@TweetrootApp⁩ https://t.co/wYyabxZpom</t>
  </si>
  <si>
    <t>#AEJMC19 @aejmc rocking @Twitter #data #SMProfs #PRProfs ✔️ https://t.co/OBypJa1PtD</t>
  </si>
  <si>
    <t>RT @JeremyHL: #AEJMC19 @aejmc rocking @Twitter #data #SMProfs #PRProfs ✔️ https://t.co/OBypJa1PtD</t>
  </si>
  <si>
    <t>#AEJMC19 @aejmc begins! #highered #education #research ðŸ‘ðŸ½ https://t.co/Fl1ufCT6fY</t>
  </si>
  <si>
    <t>RT @JeremyHL: #AEJMC19 @aejmc begins! #highered #education #research ðŸ‘ðŸ½ https://t.co/Fl1ufCT6fY</t>
  </si>
  <si>
    <t>RT @UNOmaha: _xD83D__xDCF1_When do neighborhood watch-style posts on social media or apps like @Nextdoor cross the line into defamation? 
_xD83D__xDD0D_ UNO Profess…</t>
  </si>
  <si>
    <t>#ff  @minimalloves   @FransRiemersma  @UNOSML    @oncodvm   @Stephen_Lay    @WritersEdit  @MariamBocari @FreelanceOwl @richardnicholls  @platipuses   @tweety_robin _    @WritersEdit @justinmason701 @jfinn6511 @DearMishuDear</t>
  </si>
  <si>
    <t>@ccooke6685 @vinylradar @minimalloves @FransRiemersma @UNOSML @oncodvm @Stephen_Lay @coffeeftwords @MillennialProf_ @WritersEdit Thanks _xD83D__xDE0A_</t>
  </si>
  <si>
    <t>#ff  @vinylradar  @minimalloves   @FransRiemersma  @UNOSML    @oncodvm   @Stephen_Lay  @coffeeftwords  @MillennialProf_    @WritersEdit  @MariamBocari</t>
  </si>
  <si>
    <t>RT @ccooke6685: #ff  @vinylradar  @minimalloves   @FransRiemersma   @UNOSML    @oncodvm   @Stephen_Lay  @coffeeftwords  @MillennialProf_…</t>
  </si>
  <si>
    <t>RT @ccooke6685: #ff  @vinylradar  @minimalloves   @FransRiemersma  @UNOSML    @oncodvm   @Stephen_Lay  @coffeeftwords  @MillennialProf_…</t>
  </si>
  <si>
    <t>#ff  @vinylradar  @minimalloves   @FransRiemersma  @UNOSML    @oncodvm   @Stephen_Lay  @coffeeftwords  @WritersEdit… https://t.co/H6QPRk7rDQ</t>
  </si>
  <si>
    <t>#ff  @vinylradar  @minimalloves   @FransRiemersma @Lord_Arse  @UNOSML    @oncodvm   @Stephen_Lay  @coffeeftwords… https://t.co/mxrelzkzuM</t>
  </si>
  <si>
    <t>#ff  @JeremyHL @vinylradar  @minimalloves   @FransRiemersma @Lord_Arse  @UNOSML    @oncodvm   @Stephen_Lay… https://t.co/sEiHXiVwP3</t>
  </si>
  <si>
    <t>#ff  @JeremyHL @vinylradar  @minimalloves   @FransRiemersma @Lord_Arse  @UNOSML    @oncodvm   @Stephen_Lay… https://t.co/ztANcfO2aM</t>
  </si>
  <si>
    <t>#ff  @vinylradar  @minimalloves   @FransRiemersma   @UNOSML    @oncodvm   @Stephen_Lay  @coffeeftwords… https://t.co/r22NbF3HCJ</t>
  </si>
  <si>
    <t>#ff  @JeremyHL @vinylradar  @minimalloves   @FransRiemersma  @UNOSML    @oncodvm   @Stephen_Lay  @coffeeftwords… https://t.co/NkMBTMTy5J</t>
  </si>
  <si>
    <t>#ff  @JeremyHL @vinylradar  @minimalloves   @FransRiemersma  @UNOSML    @oncodvm   @Stephen_Lay  @coffeeftwords… https://t.co/CG9IlBa4g9</t>
  </si>
  <si>
    <t>#ff  @JeremyHL @vinylradar  @minimalloves   @FransRiemersma  @UNOSML    @oncodvm   @Stephen_Lay  @coffeeftwords… https://t.co/dEVLLjmRUl</t>
  </si>
  <si>
    <t>RT @UNOSML: Read the full Kansas City Federal Reserve report:
https://t.co/kzjG7GvvSe
We're using #socialmedia to help communities bridge…</t>
  </si>
  <si>
    <t>RT @UNOSML: Professor @JeremyHL spoke with students at SVKM's Narsee Monjee Institute of Management Studies in Bangalore, India -- WebEx to…</t>
  </si>
  <si>
    <t>RT @UNOSML: Watch @JeremyHL talk with #management students in India about his new book -- #SocialMedia #Measurement and #Management - Entre…</t>
  </si>
  <si>
    <t>Read the full Kansas City Federal Reserve report:
https://t.co/kzjG7GvvSe
We're using #socialmedia to help communities bridge the #digitaldivide through #broadband #mobile strategies and tactics. https://t.co/10cH07kprB</t>
  </si>
  <si>
    <t>Professor @JeremyHL spoke with students at SVKM's Narsee Monjee Institute of Management Studies in Bangalore, India -- WebEx to connect and talk about Social Media Measurement and Management: Entrepreneurial Digital Analytics (2020).
https://t.co/ahpMV08zpJ https://t.co/cfuVnl846m</t>
  </si>
  <si>
    <t>Watch @JeremyHL talk with #management students in India about his new book -- #SocialMedia #Measurement and #Management - Entrepreneurial Digital Analytics (2020).
https://t.co/t26Fr7WTZL https://t.co/w9RZkDvl6H</t>
  </si>
  <si>
    <t>https://www.nonpareilonline.com/news/crime/social-media-sleuthing-when-does-sharing-information-cross-the-legal/article_f946cf45-07ae-5634-9b72-e1c3cf45aac5.html</t>
  </si>
  <si>
    <t>https://nodexlgraphgallery.org/Pages/Graph.aspx?graphID=206788</t>
  </si>
  <si>
    <t>https://nodexlgraphgallery.org/Pages/Graph.aspx?graphID=206791</t>
  </si>
  <si>
    <t>https://nebraska.edu/nuforne/jurge-cruz</t>
  </si>
  <si>
    <t>https://twitter.com/educause/status/1163880899836035078</t>
  </si>
  <si>
    <t>https://www.kansascityfed.org/community/disconnected</t>
  </si>
  <si>
    <t>https://twitter.com/nodexl/status/1159541832604192768</t>
  </si>
  <si>
    <t>https://nodexlgraphgallery.org/Pages/Graph.aspx?graphID=206788 https://twitter.com/i/web/status/1161753211595718656</t>
  </si>
  <si>
    <t>https://nodexlgraphgallery.org/Pages/Graph.aspx?graphID=206791 https://twitter.com/i/web/status/1161760352972861440</t>
  </si>
  <si>
    <t>https://twitter.com/i/web/status/1162060587779731462</t>
  </si>
  <si>
    <t>https://nodexlgraphgallery.org/Pages/Graph.aspx?graphID=207143</t>
  </si>
  <si>
    <t>https://twitter.com/i/web/status/1161761150758838272</t>
  </si>
  <si>
    <t>https://twitter.com/nodexl/status/1158962661524029441</t>
  </si>
  <si>
    <t>https://twitter.com/aejmc_prd/status/1158724347013619718</t>
  </si>
  <si>
    <t>https://twitter.com/i/web/status/1165137144823930881</t>
  </si>
  <si>
    <t>https://twitter.com/i/web/status/1160068379203592192</t>
  </si>
  <si>
    <t>https://twitter.com/i/web/status/1165147464258793472</t>
  </si>
  <si>
    <t>https://twitter.com/i/web/status/1167676334677663744</t>
  </si>
  <si>
    <t>https://twitter.com/i/web/status/1160068542647164929</t>
  </si>
  <si>
    <t>https://twitter.com/i/web/status/1165147663463079936</t>
  </si>
  <si>
    <t>https://twitter.com/i/web/status/1167676504643387392</t>
  </si>
  <si>
    <t>https://twitter.com/i/web/status/1167679369114017793</t>
  </si>
  <si>
    <t>https://www.amazon.com/Social-Measurement-Management-Jeremy-Lipschultz/dp/0815363923</t>
  </si>
  <si>
    <t>https://www.youtube.com/watch?v=4jp0WMcJ-0E&amp;feature=youtu.be</t>
  </si>
  <si>
    <t>nonpareilonline.com</t>
  </si>
  <si>
    <t>nebraska.edu</t>
  </si>
  <si>
    <t>kansascityfed.org</t>
  </si>
  <si>
    <t>amazon.com</t>
  </si>
  <si>
    <t>youtube.com</t>
  </si>
  <si>
    <t>aejmc19 aejmc2019</t>
  </si>
  <si>
    <t>aejmc19</t>
  </si>
  <si>
    <t>ff</t>
  </si>
  <si>
    <t>nuforne unoforne</t>
  </si>
  <si>
    <t>nuforne socialmedia ruralhealth publchealth nebraskastrong</t>
  </si>
  <si>
    <t>womenintech leadership diversityandinclusion wiitne</t>
  </si>
  <si>
    <t>womenintech leadership diversityandinclusion</t>
  </si>
  <si>
    <t>unojmc404 maverick socialmedia digitaldivide broadband</t>
  </si>
  <si>
    <t>unojmc404 maverick socialmedia</t>
  </si>
  <si>
    <t>aejmc19 sna data smmm2020 unojmc404</t>
  </si>
  <si>
    <t>berkshirehathaway</t>
  </si>
  <si>
    <t>realestate homesforsale listing nd news berkshirehathaway fargo business xrp bhhs</t>
  </si>
  <si>
    <t>aejmc19 toronto data</t>
  </si>
  <si>
    <t>aejmc19 data</t>
  </si>
  <si>
    <t>aejmc19 data smprofs prprofs</t>
  </si>
  <si>
    <t>aejmc19 highered education research</t>
  </si>
  <si>
    <t>management socialmedia measurement management</t>
  </si>
  <si>
    <t>socialmedia digitaldivide broadband mobile</t>
  </si>
  <si>
    <t>https://pbs.twimg.com/media/EB9rUdWVUAAg7KG.jpg</t>
  </si>
  <si>
    <t>https://pbs.twimg.com/media/ECTaS3xX4AADYf4.jpg</t>
  </si>
  <si>
    <t>https://pbs.twimg.com/media/EA5qkQ0WwAIN8IS.png</t>
  </si>
  <si>
    <t>https://pbs.twimg.com/media/ECK3F1xWkAAJZ_v.png</t>
  </si>
  <si>
    <t>https://pbs.twimg.com/media/ECWtD4mXUAAjplH.jpg</t>
  </si>
  <si>
    <t>http://pbs.twimg.com/profile_images/1184702192336490499/xiuYhert_normal.jpg</t>
  </si>
  <si>
    <t>http://pbs.twimg.com/profile_images/867857138491805696/BUCGkVkT_normal.jpg</t>
  </si>
  <si>
    <t>http://pbs.twimg.com/profile_images/1778555235/aejmctwitter_normal.png</t>
  </si>
  <si>
    <t>http://pbs.twimg.com/profile_images/467396668426448896/qpOcIXVa_normal.jpeg</t>
  </si>
  <si>
    <t>http://pbs.twimg.com/profile_images/590743892288475136/s-SFcQ3__normal.jpg</t>
  </si>
  <si>
    <t>http://pbs.twimg.com/profile_images/1143536112088035331/XDEmFAaj_normal.png</t>
  </si>
  <si>
    <t>http://pbs.twimg.com/profile_images/992053872322629634/3QBCD-OO_normal.jpg</t>
  </si>
  <si>
    <t>http://pbs.twimg.com/profile_images/1051533632337252352/S2ocyzKq_normal.jpg</t>
  </si>
  <si>
    <t>http://pbs.twimg.com/profile_images/1168494672911593478/pgUGrDgj_normal.jpg</t>
  </si>
  <si>
    <t>https://twitter.com/#!/unomaha/status/1167120158164422657</t>
  </si>
  <si>
    <t>https://twitter.com/#!/vivianfrancos/status/1161962522573987841</t>
  </si>
  <si>
    <t>https://twitter.com/#!/vivianfrancos/status/1161962542761238529</t>
  </si>
  <si>
    <t>https://twitter.com/#!/its_erin/status/1161975431240867840</t>
  </si>
  <si>
    <t>https://twitter.com/#!/aejmc/status/1162046542821371904</t>
  </si>
  <si>
    <t>https://twitter.com/#!/aejmc_lawp/status/1162077057255432192</t>
  </si>
  <si>
    <t>https://twitter.com/#!/tweety_robin/status/1163446546743980038</t>
  </si>
  <si>
    <t>https://twitter.com/#!/u_nebraska/status/1161765232546463744</t>
  </si>
  <si>
    <t>https://twitter.com/#!/thartman2u/status/1161767365018816512</t>
  </si>
  <si>
    <t>https://twitter.com/#!/thartman2u/status/1164122204872806401</t>
  </si>
  <si>
    <t>https://twitter.com/#!/femtech_/status/1164122227031384065</t>
  </si>
  <si>
    <t>https://twitter.com/#!/stephen_lay/status/1165318489273491456</t>
  </si>
  <si>
    <t>https://twitter.com/#!/jeremyhl/status/1156968261491314690</t>
  </si>
  <si>
    <t>https://twitter.com/#!/unosml/status/1156968445428285440</t>
  </si>
  <si>
    <t>https://twitter.com/#!/jeremyhl/status/1159799343597137921</t>
  </si>
  <si>
    <t>https://twitter.com/#!/unosml/status/1159801607271456768</t>
  </si>
  <si>
    <t>https://twitter.com/#!/unosml/status/1161753211595718656</t>
  </si>
  <si>
    <t>https://twitter.com/#!/unosml/status/1161760352972861440</t>
  </si>
  <si>
    <t>https://twitter.com/#!/communo/status/1162061128614207489</t>
  </si>
  <si>
    <t>https://twitter.com/#!/jeremyhl/status/1162060968811253765</t>
  </si>
  <si>
    <t>https://twitter.com/#!/unosml/status/1162060587779731462</t>
  </si>
  <si>
    <t>https://twitter.com/#!/xiscan1/status/1163015494980513792</t>
  </si>
  <si>
    <t>https://twitter.com/#!/unosml/status/1162912559072186368</t>
  </si>
  <si>
    <t>https://twitter.com/#!/jeremyhl/status/1161761150758838272</t>
  </si>
  <si>
    <t>https://twitter.com/#!/jeremyhl/status/1163294624707940352</t>
  </si>
  <si>
    <t>https://twitter.com/#!/unosml/status/1163294891184726016</t>
  </si>
  <si>
    <t>https://twitter.com/#!/jeremyhl/status/1159298598041001984</t>
  </si>
  <si>
    <t>https://twitter.com/#!/unosml/status/1159300137040130049</t>
  </si>
  <si>
    <t>https://twitter.com/#!/jeremyhl/status/1158733895107522561</t>
  </si>
  <si>
    <t>https://twitter.com/#!/unosml/status/1158744941427908608</t>
  </si>
  <si>
    <t>https://twitter.com/#!/unosml/status/1167261169423409154</t>
  </si>
  <si>
    <t>https://twitter.com/#!/ccooke6685/status/1154997652066643969</t>
  </si>
  <si>
    <t>https://twitter.com/#!/mariambocari/status/1160175898781540354</t>
  </si>
  <si>
    <t>https://twitter.com/#!/ccooke6685/status/1162612598128414720</t>
  </si>
  <si>
    <t>https://twitter.com/#!/stephen_lay/status/1160922016788156417</t>
  </si>
  <si>
    <t>https://twitter.com/#!/stephen_lay/status/1163956934787178496</t>
  </si>
  <si>
    <t>https://twitter.com/#!/ccooke6685/status/1165137144823930881</t>
  </si>
  <si>
    <t>https://twitter.com/#!/ccooke6685/status/1160068379203592192</t>
  </si>
  <si>
    <t>https://twitter.com/#!/ccooke6685/status/1165147464258793472</t>
  </si>
  <si>
    <t>https://twitter.com/#!/ccooke6685/status/1167676334677663744</t>
  </si>
  <si>
    <t>https://twitter.com/#!/ccooke6685/status/1160068542647164929</t>
  </si>
  <si>
    <t>https://twitter.com/#!/ccooke6685/status/1165147663463079936</t>
  </si>
  <si>
    <t>https://twitter.com/#!/ccooke6685/status/1167676504643387392</t>
  </si>
  <si>
    <t>https://twitter.com/#!/ccooke6685/status/1167679369114017793</t>
  </si>
  <si>
    <t>https://twitter.com/#!/jeremyhl/status/1156979516654391296</t>
  </si>
  <si>
    <t>https://twitter.com/#!/jeremyhl/status/1162693088382476288</t>
  </si>
  <si>
    <t>https://twitter.com/#!/jeremyhl/status/1163526559342518272</t>
  </si>
  <si>
    <t>https://twitter.com/#!/unosml/status/1156979350903955458</t>
  </si>
  <si>
    <t>https://twitter.com/#!/unosml/status/1162692974494605312</t>
  </si>
  <si>
    <t>https://twitter.com/#!/unosml/status/1163526369596366850</t>
  </si>
  <si>
    <t>1167120158164422657</t>
  </si>
  <si>
    <t>1161962522573987841</t>
  </si>
  <si>
    <t>1161962542761238529</t>
  </si>
  <si>
    <t>1161975431240867840</t>
  </si>
  <si>
    <t>1162046542821371904</t>
  </si>
  <si>
    <t>1162077057255432192</t>
  </si>
  <si>
    <t>1163446546743980038</t>
  </si>
  <si>
    <t>1161765232546463744</t>
  </si>
  <si>
    <t>1161767365018816512</t>
  </si>
  <si>
    <t>1164122204872806401</t>
  </si>
  <si>
    <t>1164122227031384065</t>
  </si>
  <si>
    <t>1165318489273491456</t>
  </si>
  <si>
    <t>1156968261491314690</t>
  </si>
  <si>
    <t>1156968445428285440</t>
  </si>
  <si>
    <t>1159799343597137921</t>
  </si>
  <si>
    <t>1159801607271456768</t>
  </si>
  <si>
    <t>1161753211595718656</t>
  </si>
  <si>
    <t>1161760352972861440</t>
  </si>
  <si>
    <t>1162061128614207489</t>
  </si>
  <si>
    <t>1162060968811253765</t>
  </si>
  <si>
    <t>1162060587779731462</t>
  </si>
  <si>
    <t>1163015494980513792</t>
  </si>
  <si>
    <t>1162912559072186368</t>
  </si>
  <si>
    <t>1161761150758838272</t>
  </si>
  <si>
    <t>1163294624707940352</t>
  </si>
  <si>
    <t>1163294891184726016</t>
  </si>
  <si>
    <t>1159298598041001984</t>
  </si>
  <si>
    <t>1159300137040130049</t>
  </si>
  <si>
    <t>1158733895107522561</t>
  </si>
  <si>
    <t>1158744941427908608</t>
  </si>
  <si>
    <t>1167261169423409154</t>
  </si>
  <si>
    <t>1154997652066643969</t>
  </si>
  <si>
    <t>1160175898781540354</t>
  </si>
  <si>
    <t>1162612598128414720</t>
  </si>
  <si>
    <t>1160922016788156417</t>
  </si>
  <si>
    <t>1163956934787178496</t>
  </si>
  <si>
    <t>1165137144823930881</t>
  </si>
  <si>
    <t>1160068379203592192</t>
  </si>
  <si>
    <t>1165147464258793472</t>
  </si>
  <si>
    <t>1167676334677663744</t>
  </si>
  <si>
    <t>1160068542647164929</t>
  </si>
  <si>
    <t>1165147663463079936</t>
  </si>
  <si>
    <t>1167676504643387392</t>
  </si>
  <si>
    <t>1167679369114017793</t>
  </si>
  <si>
    <t>1156979516654391296</t>
  </si>
  <si>
    <t>1162693088382476288</t>
  </si>
  <si>
    <t>1163526559342518272</t>
  </si>
  <si>
    <t>1156979350903955458</t>
  </si>
  <si>
    <t>1162692974494605312</t>
  </si>
  <si>
    <t>1163526369596366850</t>
  </si>
  <si>
    <t>17035423</t>
  </si>
  <si>
    <t>1163880899836035078</t>
  </si>
  <si>
    <t>1159541832604192768</t>
  </si>
  <si>
    <t>1158962661524029441</t>
  </si>
  <si>
    <t>1158724347013619718</t>
  </si>
  <si>
    <t>friendly fem tech bot</t>
  </si>
  <si>
    <t>-115.592170,51.160871 
-115.592170,51.193417 
-115.545467,51.193417 
-115.545467,51.160871</t>
  </si>
  <si>
    <t>Canada</t>
  </si>
  <si>
    <t>CA</t>
  </si>
  <si>
    <t>Banff, Alberta</t>
  </si>
  <si>
    <t>3a8d0d494d8cd990</t>
  </si>
  <si>
    <t>Banff</t>
  </si>
  <si>
    <t>city</t>
  </si>
  <si>
    <t>https://api.twitter.com/1.1/geo/id/3a8d0d494d8cd990.json</t>
  </si>
  <si>
    <t>Daily Nonpareil</t>
  </si>
  <si>
    <t>#SEOhashtag posiciono el hashtag de Marcas Eventos</t>
  </si>
  <si>
    <t>Provoking the Press</t>
  </si>
  <si>
    <t>Kristen A. Patrow</t>
  </si>
  <si>
    <t>AEJMC Law &amp; Policy Division</t>
  </si>
  <si>
    <t>Social Media Politics Bot</t>
  </si>
  <si>
    <t>AEJMC</t>
  </si>
  <si>
    <t>Will Mari</t>
  </si>
  <si>
    <t>AEJMC PRD</t>
  </si>
  <si>
    <t>Jeremy Littau</t>
  </si>
  <si>
    <t>Erin Cooper</t>
  </si>
  <si>
    <t>University of Nebraska</t>
  </si>
  <si>
    <t>Robin Gregory _xD83D__xDC0D_</t>
  </si>
  <si>
    <t>Wine and Business</t>
  </si>
  <si>
    <t>UNMC E-Learning</t>
  </si>
  <si>
    <t>iEXCEL at UNMC</t>
  </si>
  <si>
    <t>Do Space</t>
  </si>
  <si>
    <t>fem_tech</t>
  </si>
  <si>
    <t>University of Nebraska Medical Center</t>
  </si>
  <si>
    <t>Melissa Diers, M.Ed</t>
  </si>
  <si>
    <t>Dr Faye Haggar</t>
  </si>
  <si>
    <t>Marcia Dority Baker</t>
  </si>
  <si>
    <t>EDUCAUSE</t>
  </si>
  <si>
    <t>Mirror Image Comics</t>
  </si>
  <si>
    <t>Sam Schröer</t>
  </si>
  <si>
    <t>Rural Futures Institute</t>
  </si>
  <si>
    <t>Routledge Books</t>
  </si>
  <si>
    <t>UNO Center for Public Affairs Research</t>
  </si>
  <si>
    <t>Jurge Cruz-Alvarez _xD83C__xDF42__xD83C__xDF83_</t>
  </si>
  <si>
    <t>Value World</t>
  </si>
  <si>
    <t>Sufiy</t>
  </si>
  <si>
    <t>The Wall Street Journal</t>
  </si>
  <si>
    <t>Financial Times</t>
  </si>
  <si>
    <t>CNN Business</t>
  </si>
  <si>
    <t>MarketWatch</t>
  </si>
  <si>
    <t>CNN Breaking News</t>
  </si>
  <si>
    <t>CNBC</t>
  </si>
  <si>
    <t>iPhone XR</t>
  </si>
  <si>
    <t>Charlie Bilello</t>
  </si>
  <si>
    <t>Nextdoor</t>
  </si>
  <si>
    <t>_xD83D__xDC53_ DearMishu, Advice Columnist ❤️</t>
  </si>
  <si>
    <t>James Finn</t>
  </si>
  <si>
    <t>JustJustin</t>
  </si>
  <si>
    <t>Night Owl Freelance | Editing</t>
  </si>
  <si>
    <t>Mariam Bocari</t>
  </si>
  <si>
    <t>Writer's Edit</t>
  </si>
  <si>
    <t>Michael Lucroy, DVM</t>
  </si>
  <si>
    <t>Frans Riemersma</t>
  </si>
  <si>
    <t>Graphic Design</t>
  </si>
  <si>
    <t>xo.plats</t>
  </si>
  <si>
    <t>Richard Nicholls</t>
  </si>
  <si>
    <t>Karen Moroski, PhD</t>
  </si>
  <si>
    <t>Emily | 4k</t>
  </si>
  <si>
    <t>@vinylradar</t>
  </si>
  <si>
    <t>Lord Arse! _xD83D__xDD79_️</t>
  </si>
  <si>
    <t>The Nonpareil is the daily newspaper in Council Bluffs, Iowa. Website: https://t.co/2xvbN1icoJ.</t>
  </si>
  <si>
    <t>Creo su #hashtag y lo posiciono para convertir visitas en #VENTAS 
Member @smr_foundation #NODEXL #Metricool #Marketing 
#SMMW20 #FEED2019  #SEOHashtag</t>
  </si>
  <si>
    <t>Provoking the Press: (MORE) Magazine and the Crisis of Confidence in American Journalism, by @klerner Available now from @umissouripress</t>
  </si>
  <si>
    <t>Doctoral Candidate @UNCMJschool. My research focuses on First Amendment theory. Under this framework I talk about democracy, press, disruptive tech &amp; images.</t>
  </si>
  <si>
    <t>AEJMC Law and Policy Division. Follow to keep up on news related to the Division and media and communication law in general.</t>
  </si>
  <si>
    <t>Official Bot of the @SMandPPodcast. Retweeting news and opinions about social media and politics. Check out the podcast at the link below! _xD83D__xDC47_</t>
  </si>
  <si>
    <t>AEJMC is a nonprofit, educational association of journalism and mass communication educators and media professionals.</t>
  </si>
  <si>
    <t>media history/law at LSU! UW Ph.D., fan of tea/coffee/dancing/hiking/journalism. Wrote 'A Short History' of newsroom computerization: https://t.co/gcTh5vP8ks RT≠opinion</t>
  </si>
  <si>
    <t>We're @AEJMC's PR Division. Tweets by @drsmadden, @adriwall, @tldelrosso, @Bhalla_Nandini, @ginaluttrell &amp; @thedrofpr #PRProfs</t>
  </si>
  <si>
    <t>Journalism prof, Director of CAS Student Success @LehighU. Research net culture • Ex @LADailyNews @NevadaAppeal • "The Scott Boras of Advising," says @mattveto</t>
  </si>
  <si>
    <t>We are the music-makers, and we are the dreamers of dreams.</t>
  </si>
  <si>
    <t>The 4 campuses of the University of Nebraska are home to more than 51,000 students &amp; 16,000 employees who serve the state through teaching, research &amp; outreach.</t>
  </si>
  <si>
    <t>She writes stuff. Tipping the world over on its side. Husband and son are comedians. https://t.co/Wdw7MS6bFT  or https://t.co/yzwzY9CBTg</t>
  </si>
  <si>
    <t>Teach. Listen. Learn. Drink</t>
  </si>
  <si>
    <t>UNMC E-Learning Studio and Lab resources and collaboration with faculty, staff &amp; students on best practices and sound instructional design</t>
  </si>
  <si>
    <t>iEXCEL is a transformative model for health care education, training and research. Incorporating a wide range of simulation and visualization technologies.</t>
  </si>
  <si>
    <t>A whole new approach to providing technology access and education in Omaha.</t>
  </si>
  <si>
    <t>I'm a friendly bot retweeting female developers and topics. #girlswhocode #womenintech #womenwhocode #womeninstem #femaletech #momswhocode
Made by @frankanka</t>
  </si>
  <si>
    <t>I live a lush life in some small dive</t>
  </si>
  <si>
    <t>Official page of the University of Nebraska Medical Center (UNMC). Our programs are nationally ranked by U.S. News and World Report. RTs do not = endorsement.</t>
  </si>
  <si>
    <t>Senior Instructional Designer for University of Nebraska Medical Center</t>
  </si>
  <si>
    <t>Director of Ed Development for UNMC Anesthesiology {edtech, meded, facdev... mom, wife, runner, skier, book lover &amp; crafter} Tweet nothings are my own.</t>
  </si>
  <si>
    <t>Information, Technology &amp; Libraries. Proud Geek, trail runner and people watcher.</t>
  </si>
  <si>
    <t>Nonprofit association helping #highered optimize the impact of IT.</t>
  </si>
  <si>
    <t>Non-award winning cartoon strip! Raised on Newhart, WKRP &amp; Mad Magazine....humanoid and sustained by coffee. https://t.co/TY5UJjArma</t>
  </si>
  <si>
    <t>UK Fantasy and Sci-Fi writer, specialising in dragons, with a dash of vampires and werewolves thrown into the mix.</t>
  </si>
  <si>
    <t>The Rural Futures Institute harnesses the intellectual energy of the University of Nebraska and its partners to positively impact the future of humankind.</t>
  </si>
  <si>
    <t>Publisher of Academic Books, Journals, eBooks, Textbooks, Media, Software, Reference and Online Learning Resources.</t>
  </si>
  <si>
    <t>Research &amp; community outreach unit of the UNO College of Public Affairs and Community Service. Lead agency of the Nebraska State Data Center Network #Census2020</t>
  </si>
  <si>
    <t>Pronounced like George. Senior editor + Social @IrrationalPod. Previous @mahafestival, @okbeastnow. _xD83C__xDFA7_@moviesarereel &amp; #InputPod.  jurge@irrationalpassions.com</t>
  </si>
  <si>
    <t>Value investor trainee.Gritting your teeth and holding on. #Valueinvesting #Hedgefunds #startup #business .Res tantum valet quantum vendi potest.</t>
  </si>
  <si>
    <t>#Investing as a way of life based on common sense. There is #magic, but you have to be the #magician. You have to make the magic happen. No investment advice.</t>
  </si>
  <si>
    <t>Breaking news and features from https://t.co/GhhR6PLfem.</t>
  </si>
  <si>
    <t>The best of FT journalism, including breaking news and insight</t>
  </si>
  <si>
    <t>Your guide to tech, media, finance and the future</t>
  </si>
  <si>
    <t>News, personal finance &amp; commentary from MarketWatch.</t>
  </si>
  <si>
    <t>Breaking news from CNN Digital. Now 55M strong. Check @cnn for all things CNN, breaking and more. Download the app for custom alerts: http://cnn.com/apps</t>
  </si>
  <si>
    <t>First in business worldwide.</t>
  </si>
  <si>
    <t>Investor. Writer. Reader. Thinker. Building something new.</t>
  </si>
  <si>
    <t>Tweetroot for iOS lets you create colorful word clouds from tweets.  App Store: http://t.co/660fx3pBvn Made by @brentvc</t>
  </si>
  <si>
    <t>The world's largest social network for the neighborhood. Check out stories of amazing neighbors on the #NextdoorBlog _xD83D__xDC9A_ https://t.co/fDFnwX1e6v _xD83D__xDC9A_</t>
  </si>
  <si>
    <t>_xD835__xDE70__xD835__xDE8D__xD835__xDE9F__xD835__xDE92__xD835__xDE8C__xD835__xDE8E_ _xD835__xDE72__xD835__xDE98__xD835__xDE95__xD835__xDE9E__xD835__xDE96__xD835__xDE97__xD835__xDE92__xD835__xDE9C__xD835__xDE9D_ (_xD83D__xDC8C_ _xD835__xDEA2__xD835__xDE98__xD835__xDE9E__xD835__xDE9B_ _xD835__xDE80__xD835__xDE9C_). _xD835__xDE78_ _xD835__xDE9D__xD835__xDE9B__xD835__xDEA2_ _xD835__xDE9D__xD835__xDE98_ _xD835__xDE90__xD835__xDE8E__xD835__xDE9D_ _xD835__xDE91__xD835__xDE9E__xD835__xDE96__xD835__xDE8A__xD835__xDE97__xD835__xDE9C_ _xD835__xDE9D__xD835__xDE98_ _xD835__xDE8B__xD835__xDE8E_ _xD835__xDE96__xD835__xDE98__xD835__xDE9B__xD835__xDE8E_ _xD835__xDE95__xD835__xDE92__xD835__xDE94__xD835__xDE8E_ _xD83D__xDC15_. _xD835__xDE7C__xD835__xDEA2_ _xD83D__xDC68_ _xD835__xDE92__xD835__xDE9C_ @_xD835__xDE8D__xD835__xDE8E__xD835__xDE8A__xD835__xDE9B__xD835__xDE96__xD835__xDE92__xD835__xDE9C__xD835__xDE91__xD835__xDE9E__xD835__xDE8D__xD835__xDE8A__xD835__xDE8D_.</t>
  </si>
  <si>
    <t>Writer. Essayist. Novelist. Queer Activist. Former Marine and USAF. Polyglot. Former ActUpNY. Blocked by Pope Francis. #Resist! Writing link below.</t>
  </si>
  <si>
    <t>Music fanatic. Movie nerd. Practising truckler. Heroine devotee. Celebrity zealot. A man for all seasons...</t>
  </si>
  <si>
    <t>Professional #Editor, MFA in fiction. Currently accepting new clients ✍️_xD83D__xDCDA_ #Indie #Authors #SelfPublishing #MarketingCoach #Consultant #Publisher @indieowlpress</t>
  </si>
  <si>
    <t>parenting | hiking | coffee | mountains _xD83C__xDFA5_ family vlog on @youtube_xD83D__xDC47_</t>
  </si>
  <si>
    <t>We publish advice for fiction and freelance writers, indie publishing tips and the 'Kindling' anthologies. We're also the proud parent house of Talem Press.</t>
  </si>
  <si>
    <t>Engaging speaker, passionate educator, and wannabe sailboat cruiser. Author of "Help! My Dog has cancer" http://amzn.to/2n1t8dl</t>
  </si>
  <si>
    <t>MarTech lover, integrating #MarTech stacks and MarTech best practise workflows. Zapier hero. Blogger. Founder @boardview_io. Newsletter https://t.co/Fi0oe3wOLf.</t>
  </si>
  <si>
    <t>I love Elliott Smith and Sewing and kitties.</t>
  </si>
  <si>
    <t>Podcaster, Award Winner, Psychotherapist, Author, Husband and Dad. Not necessarily in that order. Author of 15 Minutes To Happiness http://amzn.to/2imfZYf</t>
  </si>
  <si>
    <t>Associate Director of The Writing Center at Michigan State University (@WCMSU). Researches affect, trauma, and writing. Queer and nonbinary. [she|her]</t>
  </si>
  <si>
    <t>22 | Writer | LGBTQ+ | She/They | Vegan | Intersectional Feminist | #ActuallyAutistic | #BLM | #WritingCommunity | #NaNoWriMo | @TheBrownDaniel ❤️</t>
  </si>
  <si>
    <t>We ❤️ record stores</t>
  </si>
  <si>
    <t>AKA Mark Howlett. Retro video and computer game collector and blogger.
#CreatorsUnite every Friday! enq:the.lord.arse@gmail.com</t>
  </si>
  <si>
    <t>Council Bluffs, Iowa</t>
  </si>
  <si>
    <t>Chapel Hill, NC</t>
  </si>
  <si>
    <t>Cyberspace</t>
  </si>
  <si>
    <t>Columbia, SC</t>
  </si>
  <si>
    <t>Baton Rouge, LA</t>
  </si>
  <si>
    <t>www.facebook.com/AEJMCPRD</t>
  </si>
  <si>
    <t>Lehigh Valley, PA</t>
  </si>
  <si>
    <t>Lincoln, NE</t>
  </si>
  <si>
    <t>Nebraska</t>
  </si>
  <si>
    <t>USA</t>
  </si>
  <si>
    <t>72nd &amp; Dodge, Omaha, NE</t>
  </si>
  <si>
    <t>Berlin, Germany</t>
  </si>
  <si>
    <t>Oslo, Norway</t>
  </si>
  <si>
    <t>Mississauga / Toronto Canada</t>
  </si>
  <si>
    <t>Manchester, England</t>
  </si>
  <si>
    <t>Oxford, UK</t>
  </si>
  <si>
    <t xml:space="preserve">Omaha, NE | UNO CPACS </t>
  </si>
  <si>
    <t>Omaha, NE | Latino | He/Him</t>
  </si>
  <si>
    <t>Valueinvesting</t>
  </si>
  <si>
    <t>Global.</t>
  </si>
  <si>
    <t>London / New York / Hong Kong</t>
  </si>
  <si>
    <t>Englewood Cliffs, NJ</t>
  </si>
  <si>
    <t>North Carolina, USA</t>
  </si>
  <si>
    <t>South West, England</t>
  </si>
  <si>
    <t>Currently Orlando, via Seattle</t>
  </si>
  <si>
    <t>Banff National Park _xD83C__xDDE8__xD83C__xDDE6_</t>
  </si>
  <si>
    <t>Sydney</t>
  </si>
  <si>
    <t>Indianapolis, Indiana USA</t>
  </si>
  <si>
    <t>Amsterdam, The Netherlands</t>
  </si>
  <si>
    <t>Fife, Washington</t>
  </si>
  <si>
    <t>Midlands, UK</t>
  </si>
  <si>
    <t>East Lansing, MI</t>
  </si>
  <si>
    <t>Wales, United Kingdom</t>
  </si>
  <si>
    <t>Madrid, Comunidad de Madrid</t>
  </si>
  <si>
    <t>Retrovia, UK</t>
  </si>
  <si>
    <t>http://t.co/bpnskweJ0x</t>
  </si>
  <si>
    <t>https://t.co/b6ey2HY6iZ</t>
  </si>
  <si>
    <t>https://t.co/iwMKMVzW5P</t>
  </si>
  <si>
    <t>https://t.co/AYp6flIbc6</t>
  </si>
  <si>
    <t>http://t.co/fpLCFtaqAZ</t>
  </si>
  <si>
    <t>https://t.co/E4ISE7DbNf</t>
  </si>
  <si>
    <t>https://t.co/wmrZA6IpDm</t>
  </si>
  <si>
    <t>http://www.backshoppodcast.com</t>
  </si>
  <si>
    <t>https://t.co/CcGN9ENKlB</t>
  </si>
  <si>
    <t>https://t.co/41rCwHTJzE</t>
  </si>
  <si>
    <t>http://t.co/dVt17St3ry</t>
  </si>
  <si>
    <t>http://www.unmc.edu/iexcel</t>
  </si>
  <si>
    <t>http://t.co/mh8XIfNRvS</t>
  </si>
  <si>
    <t>http://t.co/ETFiYGEWD5</t>
  </si>
  <si>
    <t>https://t.co/3BPuKG408i</t>
  </si>
  <si>
    <t>https://t.co/Im4lPvqvfj</t>
  </si>
  <si>
    <t>https://t.co/628l1EFR3Q</t>
  </si>
  <si>
    <t>http://t.co/pn6ru5XJFQ</t>
  </si>
  <si>
    <t>https://t.co/bfLvqM1Snq</t>
  </si>
  <si>
    <t>http://jurge.site/about</t>
  </si>
  <si>
    <t>https://t.co/UwO6EwzHOn</t>
  </si>
  <si>
    <t>https://t.co/GhhR6PLfem</t>
  </si>
  <si>
    <t>http://t.co/177fJYDjdc</t>
  </si>
  <si>
    <t>https://t.co/ZLgYiheZkS</t>
  </si>
  <si>
    <t>http://t.co/0HcV671qZB</t>
  </si>
  <si>
    <t>http://cnn.com/</t>
  </si>
  <si>
    <t>https://about.twitter.com/</t>
  </si>
  <si>
    <t>https://t.co/Ydh6m22PJJ</t>
  </si>
  <si>
    <t>https://t.co/6fmjtZrvfJ</t>
  </si>
  <si>
    <t>https://t.co/zbyPQ7n6Dg</t>
  </si>
  <si>
    <t>https://youtu.be/bTWw6vochxE</t>
  </si>
  <si>
    <t>https://t.co/dFmbCh0xsG</t>
  </si>
  <si>
    <t>http://www.oncodvm.com</t>
  </si>
  <si>
    <t>https://t.co/cbmFCg7yN8</t>
  </si>
  <si>
    <t>https://t.co/rhPEysC4Ds</t>
  </si>
  <si>
    <t>http://t.co/XOqBkDU8Nm</t>
  </si>
  <si>
    <t>http://www.richardnicholls.org</t>
  </si>
  <si>
    <t>https://t.co/hxKXBK3dsR</t>
  </si>
  <si>
    <t>http://vinylradar.com/</t>
  </si>
  <si>
    <t>https://t.co/KzuyqdrIex</t>
  </si>
  <si>
    <t>Stockholm</t>
  </si>
  <si>
    <t>Pacific Time (US &amp; Canada)</t>
  </si>
  <si>
    <t>Alaska</t>
  </si>
  <si>
    <t>https://pbs.twimg.com/profile_banners/48716479/1526417165</t>
  </si>
  <si>
    <t>https://pbs.twimg.com/profile_banners/76935934/1571052477</t>
  </si>
  <si>
    <t>https://pbs.twimg.com/profile_banners/1033818339200708608/1535749725</t>
  </si>
  <si>
    <t>https://pbs.twimg.com/profile_banners/33317681/1353299511</t>
  </si>
  <si>
    <t>https://pbs.twimg.com/profile_banners/2499769524/1400271035</t>
  </si>
  <si>
    <t>https://pbs.twimg.com/profile_banners/1014655862177181696/1531679328</t>
  </si>
  <si>
    <t>https://pbs.twimg.com/profile_banners/8442592/1412772549</t>
  </si>
  <si>
    <t>https://pbs.twimg.com/profile_banners/414179273/1411577603</t>
  </si>
  <si>
    <t>https://pbs.twimg.com/profile_banners/48711250/1572531855</t>
  </si>
  <si>
    <t>https://pbs.twimg.com/profile_banners/16404932/1458778916</t>
  </si>
  <si>
    <t>https://pbs.twimg.com/profile_banners/20925117/1447567784</t>
  </si>
  <si>
    <t>https://pbs.twimg.com/profile_banners/243366276/1447281918</t>
  </si>
  <si>
    <t>https://pbs.twimg.com/profile_banners/3165609102/1524678528</t>
  </si>
  <si>
    <t>https://pbs.twimg.com/profile_banners/1583798059/1443794021</t>
  </si>
  <si>
    <t>https://pbs.twimg.com/profile_banners/731124336019439619/1464294397</t>
  </si>
  <si>
    <t>https://pbs.twimg.com/profile_banners/2939987797/1572632607</t>
  </si>
  <si>
    <t>https://pbs.twimg.com/profile_banners/1143528514550927361/1561475338</t>
  </si>
  <si>
    <t>https://pbs.twimg.com/profile_banners/784582/1470699801</t>
  </si>
  <si>
    <t>https://pbs.twimg.com/profile_banners/16151917/1568750534</t>
  </si>
  <si>
    <t>https://pbs.twimg.com/profile_banners/220551962/1486657154</t>
  </si>
  <si>
    <t>https://pbs.twimg.com/profile_banners/697051976404590592/1526496025</t>
  </si>
  <si>
    <t>https://pbs.twimg.com/profile_banners/15237481/1564427926</t>
  </si>
  <si>
    <t>https://pbs.twimg.com/profile_banners/483275984/1525359172</t>
  </si>
  <si>
    <t>https://pbs.twimg.com/profile_banners/461489848/1516759435</t>
  </si>
  <si>
    <t>https://pbs.twimg.com/profile_banners/1025460985442840576/1558637971</t>
  </si>
  <si>
    <t>https://pbs.twimg.com/profile_banners/904269434/1470514338</t>
  </si>
  <si>
    <t>https://pbs.twimg.com/profile_banners/1051066091823423488/1558812798</t>
  </si>
  <si>
    <t>https://pbs.twimg.com/profile_banners/52891634/1398262135</t>
  </si>
  <si>
    <t>https://pbs.twimg.com/profile_banners/3108351/1562333209</t>
  </si>
  <si>
    <t>https://pbs.twimg.com/profile_banners/4898091/1569228392</t>
  </si>
  <si>
    <t>https://pbs.twimg.com/profile_banners/16184358/1538617548</t>
  </si>
  <si>
    <t>https://pbs.twimg.com/profile_banners/624413/1398380735</t>
  </si>
  <si>
    <t>https://pbs.twimg.com/profile_banners/428333/1531855520</t>
  </si>
  <si>
    <t>https://pbs.twimg.com/profile_banners/20402945/1533568341</t>
  </si>
  <si>
    <t>https://pbs.twimg.com/profile_banners/363086141/1544064035</t>
  </si>
  <si>
    <t>https://pbs.twimg.com/profile_banners/1413027896/1469109711</t>
  </si>
  <si>
    <t>https://pbs.twimg.com/profile_banners/322207364/1549404865</t>
  </si>
  <si>
    <t>https://pbs.twimg.com/profile_banners/788089375754162176/1479662724</t>
  </si>
  <si>
    <t>https://pbs.twimg.com/profile_banners/958729147408310272/1517922790</t>
  </si>
  <si>
    <t>https://pbs.twimg.com/profile_banners/2658196613/1532563321</t>
  </si>
  <si>
    <t>https://pbs.twimg.com/profile_banners/1470609625/1542981540</t>
  </si>
  <si>
    <t>https://pbs.twimg.com/profile_banners/34530995/1567425507</t>
  </si>
  <si>
    <t>https://pbs.twimg.com/profile_banners/1845027288/1438588176</t>
  </si>
  <si>
    <t>https://pbs.twimg.com/profile_banners/246582558/1489437349</t>
  </si>
  <si>
    <t>https://pbs.twimg.com/profile_banners/705405312547823616/1568737540</t>
  </si>
  <si>
    <t>https://pbs.twimg.com/profile_banners/4082613496/1506327606</t>
  </si>
  <si>
    <t>https://pbs.twimg.com/profile_banners/20233223/1514459883</t>
  </si>
  <si>
    <t>https://pbs.twimg.com/profile_banners/923893094810079232/1509116187</t>
  </si>
  <si>
    <t>https://pbs.twimg.com/profile_banners/3826628303/1573044995</t>
  </si>
  <si>
    <t>https://pbs.twimg.com/profile_banners/785591103051354112/1541332545</t>
  </si>
  <si>
    <t>https://pbs.twimg.com/profile_banners/17944711/1501709971</t>
  </si>
  <si>
    <t>es</t>
  </si>
  <si>
    <t>http://abs.twimg.com/images/themes/theme9/bg.gif</t>
  </si>
  <si>
    <t>http://pbs.twimg.com/profile_background_images/3155614/worn-brown.jpg</t>
  </si>
  <si>
    <t>http://pbs.twimg.com/profile_images/2928619144/c5e90262a53ff3739e8a820f0611faaf_normal.png</t>
  </si>
  <si>
    <t>http://pbs.twimg.com/profile_images/1035638070194974721/cmGyTokx_normal.jpg</t>
  </si>
  <si>
    <t>http://pbs.twimg.com/profile_images/1171665679696769026/RM28eORb_normal.jpg</t>
  </si>
  <si>
    <t>http://pbs.twimg.com/profile_images/1014662498090475522/Go2MRzN-_normal.jpg</t>
  </si>
  <si>
    <t>http://pbs.twimg.com/profile_images/1175498259730718720/CU3rgXmL_normal.jpg</t>
  </si>
  <si>
    <t>http://pbs.twimg.com/profile_images/621042585432264704/4y_Sk4nM_normal.png</t>
  </si>
  <si>
    <t>http://pbs.twimg.com/profile_images/730445823138398208/fQy2sWtk_normal.jpg</t>
  </si>
  <si>
    <t>http://pbs.twimg.com/profile_images/477498319128641537/80VgI0B-_normal.jpeg</t>
  </si>
  <si>
    <t>http://a0.twimg.com/profile_images/2137374093/IMG00109-20100806-0955_normal.jpg</t>
  </si>
  <si>
    <t>http://pbs.twimg.com/profile_images/537365008384925696/8HCAERzH_normal.png</t>
  </si>
  <si>
    <t>http://pbs.twimg.com/profile_images/735929788301381633/roHIh-hm_normal.jpg</t>
  </si>
  <si>
    <t>http://pbs.twimg.com/profile_images/781149278324404224/BrdNL5gm_normal.jpg</t>
  </si>
  <si>
    <t>http://pbs.twimg.com/profile_images/759506892276305920/xOakXT_I_normal.jpg</t>
  </si>
  <si>
    <t>http://pbs.twimg.com/profile_images/908368095735029760/trF9e737_normal.jpg</t>
  </si>
  <si>
    <t>http://pbs.twimg.com/profile_images/790927074886230016/W38Dy0Hx_normal.jpg</t>
  </si>
  <si>
    <t>http://pbs.twimg.com/profile_images/844212921999675392/vrHkZNwf_normal.jpg</t>
  </si>
  <si>
    <t>http://pbs.twimg.com/profile_images/996821030977982464/5HQDweS5_normal.jpg</t>
  </si>
  <si>
    <t>http://pbs.twimg.com/profile_images/793121077438222336/A6b_7cFL_normal.jpg</t>
  </si>
  <si>
    <t>http://pbs.twimg.com/profile_images/435981269/Grey_normal.jpg</t>
  </si>
  <si>
    <t>http://pbs.twimg.com/profile_images/839177806479122432/WU_shbyj_normal.jpg</t>
  </si>
  <si>
    <t>http://pbs.twimg.com/profile_images/370622152/rt-logo-sq_normal.png</t>
  </si>
  <si>
    <t>http://pbs.twimg.com/profile_images/1096103463707074560/xa1nSZKX_normal.png</t>
  </si>
  <si>
    <t>http://pbs.twimg.com/profile_images/1177058258852470785/7b7ZPFkd_normal.jpg</t>
  </si>
  <si>
    <t>http://pbs.twimg.com/profile_images/292857657/GreenGrowth_normal.jpg</t>
  </si>
  <si>
    <t>http://pbs.twimg.com/profile_images/971415515754266624/zCX0q9d5_normal.jpg</t>
  </si>
  <si>
    <t>http://pbs.twimg.com/profile_images/931161479398686721/FI3te2Sw_normal.jpg</t>
  </si>
  <si>
    <t>http://pbs.twimg.com/profile_images/1047664113726382081/1z2vgDwB_normal.jpg</t>
  </si>
  <si>
    <t>http://pbs.twimg.com/profile_images/705601245596090368/Z6xUOnRg_normal.jpg</t>
  </si>
  <si>
    <t>http://pbs.twimg.com/profile_images/925092227667304448/fAY1HUu3_normal.jpg</t>
  </si>
  <si>
    <t>http://pbs.twimg.com/profile_images/1185182366156894208/pKRddT3o_normal.png</t>
  </si>
  <si>
    <t>http://pbs.twimg.com/profile_images/1070510305103368192/yYuTUKr1_normal.jpg</t>
  </si>
  <si>
    <t>http://pbs.twimg.com/profile_images/1162071568509493248/YMyD24sl_normal.jpg</t>
  </si>
  <si>
    <t>http://pbs.twimg.com/profile_images/1146099116608331776/gDkwG8Ql_normal.png</t>
  </si>
  <si>
    <t>http://pbs.twimg.com/profile_images/788213390707724292/Oan4RIrx_normal.png</t>
  </si>
  <si>
    <t>http://pbs.twimg.com/profile_images/1127615346796634112/8YxC6vMz_normal.jpg</t>
  </si>
  <si>
    <t>http://pbs.twimg.com/profile_images/1022270774252634113/aIPD7E1v_normal.jpg</t>
  </si>
  <si>
    <t>http://pbs.twimg.com/profile_images/1055752495086034944/QMsvAgFY_normal.jpg</t>
  </si>
  <si>
    <t>http://pbs.twimg.com/profile_images/660622206863409153/rke7m06A_normal.jpg</t>
  </si>
  <si>
    <t>http://pbs.twimg.com/profile_images/830626941514420224/-GTzH-7n_normal.jpg</t>
  </si>
  <si>
    <t>http://pbs.twimg.com/profile_images/1173996448679170049/pILNzBIw_normal.jpg</t>
  </si>
  <si>
    <t>http://pbs.twimg.com/profile_images/912230584637902850/InyIuVFD_normal.jpg</t>
  </si>
  <si>
    <t>http://pbs.twimg.com/profile_images/1451069747/StupidityTries_normal.jpg</t>
  </si>
  <si>
    <t>http://pbs.twimg.com/profile_images/877142330188410880/8Iq8Ku2m_normal.jpg</t>
  </si>
  <si>
    <t>http://pbs.twimg.com/profile_images/1162512272583004160/N58_RDBP_normal.jpg</t>
  </si>
  <si>
    <t>http://pbs.twimg.com/profile_images/1188552492163964930/6ruHFUHs_normal.jpg</t>
  </si>
  <si>
    <t>http://pbs.twimg.com/profile_images/790240615128768513/Cirx6Izu_normal.jpg</t>
  </si>
  <si>
    <t>http://pbs.twimg.com/profile_images/1166828066129268738/7v8zwTRt_normal.jpg</t>
  </si>
  <si>
    <t>https://twitter.com/nonpareilonline</t>
  </si>
  <si>
    <t>https://twitter.com/vivianfrancos</t>
  </si>
  <si>
    <t>https://twitter.com/provokingpress</t>
  </si>
  <si>
    <t>https://twitter.com/kapatro</t>
  </si>
  <si>
    <t>https://twitter.com/aejmc_lawp</t>
  </si>
  <si>
    <t>https://twitter.com/smandpbot</t>
  </si>
  <si>
    <t>https://twitter.com/aejmc</t>
  </si>
  <si>
    <t>https://twitter.com/willthewordguy</t>
  </si>
  <si>
    <t>https://twitter.com/aejmc_prd</t>
  </si>
  <si>
    <t>https://twitter.com/jeremylittau</t>
  </si>
  <si>
    <t>https://twitter.com/its_erin</t>
  </si>
  <si>
    <t>https://twitter.com/u_nebraska</t>
  </si>
  <si>
    <t>https://twitter.com/tweety_robin</t>
  </si>
  <si>
    <t>https://twitter.com/rich</t>
  </si>
  <si>
    <t>https://twitter.com/unmc_elearning</t>
  </si>
  <si>
    <t>https://twitter.com/unmc_iexcel</t>
  </si>
  <si>
    <t>https://twitter.com/dospaceomaha</t>
  </si>
  <si>
    <t>https://twitter.com/femtech_</t>
  </si>
  <si>
    <t>https://twitter.com/uno</t>
  </si>
  <si>
    <t>https://twitter.com/unmc</t>
  </si>
  <si>
    <t>https://twitter.com/mdiersunmc</t>
  </si>
  <si>
    <t>https://twitter.com/fayehaggar</t>
  </si>
  <si>
    <t>https://twitter.com/marcialdb</t>
  </si>
  <si>
    <t>https://twitter.com/educause</t>
  </si>
  <si>
    <t>https://twitter.com/stephen_lay</t>
  </si>
  <si>
    <t>https://twitter.com/writerse</t>
  </si>
  <si>
    <t>https://twitter.com/ruralfutures</t>
  </si>
  <si>
    <t>https://twitter.com/routledgebooks</t>
  </si>
  <si>
    <t>https://twitter.com/unomahacpar</t>
  </si>
  <si>
    <t>https://twitter.com/jcruzalvarez26</t>
  </si>
  <si>
    <t>https://twitter.com/xiscan1</t>
  </si>
  <si>
    <t>https://twitter.com/sufiy</t>
  </si>
  <si>
    <t>https://twitter.com/wsj</t>
  </si>
  <si>
    <t>https://twitter.com/financialtimes</t>
  </si>
  <si>
    <t>https://twitter.com/cnnbusiness</t>
  </si>
  <si>
    <t>https://twitter.com/marketwatch</t>
  </si>
  <si>
    <t>https://twitter.com/cnnbrk</t>
  </si>
  <si>
    <t>https://twitter.com/cnbc</t>
  </si>
  <si>
    <t>https://twitter.com/2minstockadvice</t>
  </si>
  <si>
    <t>https://twitter.com/charliebilello</t>
  </si>
  <si>
    <t>https://twitter.com/nextdoor</t>
  </si>
  <si>
    <t>https://twitter.com/dearmishudear</t>
  </si>
  <si>
    <t>https://twitter.com/jfinn6511</t>
  </si>
  <si>
    <t>https://twitter.com/justinmason701</t>
  </si>
  <si>
    <t>https://twitter.com/freelanceowl</t>
  </si>
  <si>
    <t>https://twitter.com/mariambocari</t>
  </si>
  <si>
    <t>https://twitter.com/writersedit</t>
  </si>
  <si>
    <t>https://twitter.com/oncodvm</t>
  </si>
  <si>
    <t>https://twitter.com/fransriemersma</t>
  </si>
  <si>
    <t>https://twitter.com/minimalloves</t>
  </si>
  <si>
    <t>https://twitter.com/platipuses</t>
  </si>
  <si>
    <t>https://twitter.com/richardnicholls</t>
  </si>
  <si>
    <t>https://twitter.com/millennialprof_</t>
  </si>
  <si>
    <t>https://twitter.com/coffeeftwords</t>
  </si>
  <si>
    <t>https://twitter.com/vinylradar</t>
  </si>
  <si>
    <t>https://twitter.com/lord_arse</t>
  </si>
  <si>
    <t>unomaha
_xD83D__xDCF1_When do neighborhood watch-style
posts on social media or apps like
@Nextdoor cross the line into defamation?
_xD83D__xDD0D_ UNO Professor @JeremyHL spoke
to @nonpareilonline about social
media sleuthing. https://t.co/en9P8xnvhV</t>
  </si>
  <si>
    <t xml:space="preserve">nonpareilonline
</t>
  </si>
  <si>
    <t>vivianfrancos
RT @UNOSML: #AEJMC19 tweets via
@unosml @NodeXL https://t.co/RrGZFRL0Fn
@aejmc @smandpbot @jeremylittau
@aejmc_prd @willthewordguy @roseluq…</t>
  </si>
  <si>
    <t xml:space="preserve">provokingpress
</t>
  </si>
  <si>
    <t xml:space="preserve">kapatro
</t>
  </si>
  <si>
    <t>aejmc_lawp
RT @UNOSML: #AEJMC19 #AEJMC2019
tweets via @unosml @NodeXL https://t.co/B6NElY1Psr
@aejmc @smandpbot @aejmc_lawp @kapatro
@provokingpress @…</t>
  </si>
  <si>
    <t xml:space="preserve">smandpbot
</t>
  </si>
  <si>
    <t>aejmc
RT @UNOSML: #AEJMC19 tweets via
@unosml @NodeXL https://t.co/RrGZFRL0Fn
@aejmc @smandpbot @jeremylittau
@aejmc_prd @willthewordguy @roseluq…</t>
  </si>
  <si>
    <t>unosml
RT @UNOmaha: _xD83D__xDCF1_When do neighborhood
watch-style posts on social media
or apps like @Nextdoor cross the
line into defamation? _xD83D__xDD0D_ UNO Profess…</t>
  </si>
  <si>
    <t xml:space="preserve">willthewordguy
</t>
  </si>
  <si>
    <t xml:space="preserve">aejmc_prd
</t>
  </si>
  <si>
    <t xml:space="preserve">jeremylittau
</t>
  </si>
  <si>
    <t>its_erin
RT @u_nebraska: The value of Nebraska’s
rural communities deserves to be
shared, and the @UNOmaha Social
Media Lab is helping make it happe…</t>
  </si>
  <si>
    <t>u_nebraska
The value of Nebraska’s rural communities
deserves to be shared, and the
@UNOmaha Social Media Lab is helping
make it happen. Learn more about
the work of @UNOSML and UNO graduate
Jurge Cruz: https://t.co/cxAGj8nJk6
#NUforNE #UNOforNE https://t.co/KeiPdmhnWn</t>
  </si>
  <si>
    <t>tweety_robin
RT @ccooke6685: #ff @minimalloves
@FransRiemersma @UNOSML @oncodvm
@Stephen_Lay @WritersEdit @MariamBocari
@FreelanceOwl @rich…</t>
  </si>
  <si>
    <t xml:space="preserve">rich
</t>
  </si>
  <si>
    <t>thartman2u
RT @educause thx to @MarciaLDB
- @fayehaggar @mdiersunmc #womenintech
#leadership #diversityandinclusion
@unmc @UNOSML @UNOmaha @DoSpaceOmaha
@UNMC_iEXCEL @UNMC_eLearning #WIITNE
https://t.co/otz5OUhFA7</t>
  </si>
  <si>
    <t xml:space="preserve">unmc_elearning
</t>
  </si>
  <si>
    <t xml:space="preserve">unmc_iexcel
</t>
  </si>
  <si>
    <t xml:space="preserve">dospaceomaha
</t>
  </si>
  <si>
    <t>femtech_
RT @thartman2u: RT @educause thx
to @MarciaLDB - @fayehaggar @mdiersunmc
#womenintech #leadership #diversityandinclusion
@unmc @UNOSML @UNO…</t>
  </si>
  <si>
    <t xml:space="preserve">uno
</t>
  </si>
  <si>
    <t xml:space="preserve">unmc
</t>
  </si>
  <si>
    <t xml:space="preserve">mdiersunmc
</t>
  </si>
  <si>
    <t xml:space="preserve">fayehaggar
</t>
  </si>
  <si>
    <t xml:space="preserve">marcialdb
</t>
  </si>
  <si>
    <t xml:space="preserve">educause
</t>
  </si>
  <si>
    <t>stephen_lay
RT @ccooke6685: #ff @JeremyHL @vinylradar
@minimalloves @FransRiemersma @UNOSML
@oncodvm @Stephen_Lay @coffeeftwords
@WritersE…</t>
  </si>
  <si>
    <t xml:space="preserve">writerse
</t>
  </si>
  <si>
    <t>jeremyhl
RT @UNOSML: Watch @JeremyHL talk
with #management students in India
about his new book -- #SocialMedia
#Measurement and #Management -
Entre…</t>
  </si>
  <si>
    <t xml:space="preserve">ruralfutures
</t>
  </si>
  <si>
    <t xml:space="preserve">routledgebooks
</t>
  </si>
  <si>
    <t>communo
RT @UNOSML: Our @unomaha @CommUNO
@unosml outstanding alum @jcruzalvarez26
was a busy photographer @UNOmahaCPAR
#data conference! Photos b…</t>
  </si>
  <si>
    <t xml:space="preserve">unomahacpar
</t>
  </si>
  <si>
    <t xml:space="preserve">jcruzalvarez26
</t>
  </si>
  <si>
    <t>xiscan1
@UNOSML @nodexl @charliebilello
@2MinStockAdvice @CNBC @cnnbrk
@MarketWatch @CNNBusiness @FinancialTimes
@WSJ @Sufiy #berkshirehathaway
Thank you for your mention!!!</t>
  </si>
  <si>
    <t xml:space="preserve">sufiy
</t>
  </si>
  <si>
    <t xml:space="preserve">wsj
</t>
  </si>
  <si>
    <t xml:space="preserve">financialtimes
</t>
  </si>
  <si>
    <t xml:space="preserve">cnnbusiness
</t>
  </si>
  <si>
    <t xml:space="preserve">marketwatch
</t>
  </si>
  <si>
    <t xml:space="preserve">cnnbrk
</t>
  </si>
  <si>
    <t xml:space="preserve">cnbc
</t>
  </si>
  <si>
    <t xml:space="preserve">2minstockadvice
</t>
  </si>
  <si>
    <t xml:space="preserve">charliebilello
</t>
  </si>
  <si>
    <t xml:space="preserve">nextdoor
</t>
  </si>
  <si>
    <t>ccooke6685
#ff @JeremyHL @vinylradar @minimalloves
@FransRiemersma @UNOSML @oncodvm
@Stephen_Lay @coffeeftwords… https://t.co/dEVLLjmRUl</t>
  </si>
  <si>
    <t xml:space="preserve">dearmishudear
</t>
  </si>
  <si>
    <t xml:space="preserve">jfinn6511
</t>
  </si>
  <si>
    <t xml:space="preserve">justinmason701
</t>
  </si>
  <si>
    <t xml:space="preserve">freelanceowl
</t>
  </si>
  <si>
    <t>mariambocari
@ccooke6685 @vinylradar @minimalloves
@FransRiemersma @UNOSML @oncodvm
@Stephen_Lay @coffeeftwords @MillennialProf_
@WritersEdit Thanks _xD83D__xDE0A_</t>
  </si>
  <si>
    <t xml:space="preserve">writersedit
</t>
  </si>
  <si>
    <t xml:space="preserve">oncodvm
</t>
  </si>
  <si>
    <t xml:space="preserve">fransriemersma
</t>
  </si>
  <si>
    <t xml:space="preserve">minimalloves
</t>
  </si>
  <si>
    <t xml:space="preserve">platipuses
</t>
  </si>
  <si>
    <t xml:space="preserve">richardnicholls
</t>
  </si>
  <si>
    <t xml:space="preserve">millennialprof_
</t>
  </si>
  <si>
    <t xml:space="preserve">coffeeftwords
</t>
  </si>
  <si>
    <t xml:space="preserve">vinylradar
</t>
  </si>
  <si>
    <t xml:space="preserve">lord_arse
</t>
  </si>
  <si>
    <t>https://twitter.com/i/web/status/1161753211595718656</t>
  </si>
  <si>
    <t>https://twitter.com/i/web/status/1161760352972861440</t>
  </si>
  <si>
    <t>https://nodexlgraphgallery.org/Pages/Graph.aspx?graphID=206788 https://nodexlgraphgallery.org/Pages/Graph.aspx?graphID=206791 https://twitter.com/i/web/status/1161753211595718656 https://www.kansascityfed.org/community/disconnected https://twitter.com/i/web/status/1161760352972861440 https://twitter.com/aejmc_prd/status/1158724347013619718 https://www.amazon.com/Social-Measurement-Management-Jeremy-Lipschultz/dp/0815363923 https://www.youtube.com/watch?v=4jp0WMcJ-0E&amp;feature=youtu.be https://twitter.com/i/web/status/1162060587779731462 https://nodexlgraphgallery.org/Pages/Graph.aspx?graphID=207143</t>
  </si>
  <si>
    <t>https://twitter.com/i/web/status/1167676334677663744 https://twitter.com/i/web/status/1160068542647164929 https://twitter.com/i/web/status/1165137144823930881 https://twitter.com/i/web/status/1165147663463079936 https://twitter.com/i/web/status/1167676504643387392 https://twitter.com/i/web/status/1167679369114017793 https://twitter.com/i/web/status/1160068379203592192 https://twitter.com/i/web/status/1165147464258793472</t>
  </si>
  <si>
    <t>https://www.nonpareilonline.com/news/crime/social-media-sleuthing-when-does-sharing-information-cross-the-legal/article_f946cf45-07ae-5634-9b72-e1c3cf45aac5.html https://twitter.com/educause/status/1163880899836035078 https://nebraska.edu/nuforne/jurge-cruz</t>
  </si>
  <si>
    <t>https://www.kansascityfed.org/community/disconnected https://twitter.com/i/web/status/1161761150758838272 https://twitter.com/aejmc_prd/status/1158724347013619718 https://twitter.com/nodexl/status/1158962661524029441 https://twitter.com/nodexl/status/1159541832604192768</t>
  </si>
  <si>
    <t>nodexlgraphgallery.org twitter.com kansascityfed.org amazon.com youtube.com</t>
  </si>
  <si>
    <t>nonpareilonline.com twitter.com nebraska.edu</t>
  </si>
  <si>
    <t>twitter.com kansascityfed.org</t>
  </si>
  <si>
    <t>management</t>
  </si>
  <si>
    <t>aejmc2019</t>
  </si>
  <si>
    <t>sna</t>
  </si>
  <si>
    <t>digitaldivide</t>
  </si>
  <si>
    <t>broadband</t>
  </si>
  <si>
    <t>mobile</t>
  </si>
  <si>
    <t>womenintech</t>
  </si>
  <si>
    <t>leadership</t>
  </si>
  <si>
    <t>diversityandinclusion</t>
  </si>
  <si>
    <t>nuforne</t>
  </si>
  <si>
    <t>wiitne</t>
  </si>
  <si>
    <t>ruralhealth</t>
  </si>
  <si>
    <t>publchealth</t>
  </si>
  <si>
    <t>nebraskastrong</t>
  </si>
  <si>
    <t>unoforne</t>
  </si>
  <si>
    <t>toronto</t>
  </si>
  <si>
    <t>highered</t>
  </si>
  <si>
    <t>education</t>
  </si>
  <si>
    <t>research</t>
  </si>
  <si>
    <t>aejmc19 data aejmc2019 socialmedia management unojmc404 berkshirehathaway digitaldivide broadband mobile</t>
  </si>
  <si>
    <t>womenintech leadership diversityandinclusion nuforne wiitne socialmedia ruralhealth publchealth nebraskastrong unoforne</t>
  </si>
  <si>
    <t>data aejmc19 socialmedia management unojmc404 toronto highered education research measurement</t>
  </si>
  <si>
    <t>#aejmc19</t>
  </si>
  <si>
    <t>#aejmc2019</t>
  </si>
  <si>
    <t>thx</t>
  </si>
  <si>
    <t>ðÿ</t>
  </si>
  <si>
    <t>kansas</t>
  </si>
  <si>
    <t>unosml #aejmc19 aejmc nodexl jeremyhl tweets smandpbot #data #aejmc2019 aejmc_lawp</t>
  </si>
  <si>
    <t>minimalloves fransriemersma unosml oncodvm stephen_lay #ff vinylradar coffeeftwords jeremyhl writersedit</t>
  </si>
  <si>
    <t>social media unosml unomaha uno educause thx marcialdb fayehaggar mdiersunmc</t>
  </si>
  <si>
    <t>unosml #data #aejmc19 aejmc twitter #socialmedia nodexl ðÿ kansas city</t>
  </si>
  <si>
    <t>minimalloves,fransriemersma</t>
  </si>
  <si>
    <t>unosml,oncodvm</t>
  </si>
  <si>
    <t>oncodvm,stephen_lay</t>
  </si>
  <si>
    <t>vinylradar,minimalloves</t>
  </si>
  <si>
    <t>fransriemersma,unosml</t>
  </si>
  <si>
    <t>stephen_lay,coffeeftwords</t>
  </si>
  <si>
    <t>#ff,jeremyhl</t>
  </si>
  <si>
    <t>jeremyhl,vinylradar</t>
  </si>
  <si>
    <t>#ff,vinylradar</t>
  </si>
  <si>
    <t>tweets,unosml</t>
  </si>
  <si>
    <t>nodexl,aejmc</t>
  </si>
  <si>
    <t>aejmc,smandpbot</t>
  </si>
  <si>
    <t>unosml,#aejmc19</t>
  </si>
  <si>
    <t>#aejmc19,#aejmc2019</t>
  </si>
  <si>
    <t>#aejmc2019,tweets</t>
  </si>
  <si>
    <t>smandpbot,aejmc_lawp</t>
  </si>
  <si>
    <t>aejmc_lawp,kapatro</t>
  </si>
  <si>
    <t>#aejmc19,tweets</t>
  </si>
  <si>
    <t>coffeeftwords,millennialprof_</t>
  </si>
  <si>
    <t>educause,thx</t>
  </si>
  <si>
    <t>thx,marcialdb</t>
  </si>
  <si>
    <t>marcialdb,fayehaggar</t>
  </si>
  <si>
    <t>fayehaggar,mdiersunmc</t>
  </si>
  <si>
    <t>mdiersunmc,#womenintech</t>
  </si>
  <si>
    <t>#womenintech,#leadership</t>
  </si>
  <si>
    <t>#leadership,#diversityandinclusion</t>
  </si>
  <si>
    <t>#diversityandinclusion,unmc</t>
  </si>
  <si>
    <t>unmc,unosml</t>
  </si>
  <si>
    <t>#aejmc19,aejmc</t>
  </si>
  <si>
    <t>kansas,city</t>
  </si>
  <si>
    <t>unosml,unomaha</t>
  </si>
  <si>
    <t>unomaha,communo</t>
  </si>
  <si>
    <t>communo,unosml</t>
  </si>
  <si>
    <t>unosml,outstanding</t>
  </si>
  <si>
    <t>outstanding,alum</t>
  </si>
  <si>
    <t>alum,jcruzalvarez26</t>
  </si>
  <si>
    <t>jcruzalvarez26,busy</t>
  </si>
  <si>
    <t>busy,photographer</t>
  </si>
  <si>
    <t>unosml,nodexl  tweets,unosml  nodexl,aejmc  aejmc,smandpbot  unosml,#aejmc19  #aejmc19,#aejmc2019  #aejmc2019,tweets  smandpbot,aejmc_lawp  aejmc_lawp,kapatro  #aejmc19,tweets</t>
  </si>
  <si>
    <t>minimalloves,fransriemersma  unosml,oncodvm  oncodvm,stephen_lay  vinylradar,minimalloves  fransriemersma,unosml  stephen_lay,coffeeftwords  #ff,jeremyhl  jeremyhl,vinylradar  #ff,vinylradar  coffeeftwords,millennialprof_</t>
  </si>
  <si>
    <t>social,media  educause,thx  thx,marcialdb  marcialdb,fayehaggar  fayehaggar,mdiersunmc  mdiersunmc,#womenintech  #womenintech,#leadership  #leadership,#diversityandinclusion  #diversityandinclusion,unmc  unmc,unosml</t>
  </si>
  <si>
    <t>#aejmc19,aejmc  kansas,city  unosml,unomaha  unomaha,communo  communo,unosml  unosml,outstanding  outstanding,alum  alum,jcruzalvarez26  jcruzalvarez26,busy  busy,photographer</t>
  </si>
  <si>
    <t>aejmc unosml nodexl jeremyhl smandpbot aejmc_lawp kapatro jeremylittau aejmc_prd twitter</t>
  </si>
  <si>
    <t>minimalloves fransriemersma unosml oncodvm stephen_lay vinylradar coffeeftwords jeremyhl writersedit millennialprof_</t>
  </si>
  <si>
    <t>unosml unomaha educause marcialdb fayehaggar mdiersunmc unmc u_nebraska nextdoor jeremyhl</t>
  </si>
  <si>
    <t>unosml aejmc twitter nodexl jeremyhl unomaha communo jcruzalvarez26 unomahacpar ruralfutures</t>
  </si>
  <si>
    <t>sufiy cnbc wsj marketwatch financialtimes cnnbusiness jeremylittau cnnbrk vivianfrancos xiscan1</t>
  </si>
  <si>
    <t>ccooke6685 lord_arse oncodvm stephen_lay freelanceowl jfinn6511 dearmishudear coffeeftwords writersedit mariambocari</t>
  </si>
  <si>
    <t>femtech_ nonpareilonline thartman2u unomaha educause nextdoor u_nebraska unmc its_erin marcialdb</t>
  </si>
  <si>
    <t>jeremyhl jcruzalvarez26 twitter ruralfutures routledgebooks unomahacpar communo tweetrootapp</t>
  </si>
  <si>
    <t>https://nodexlgraphgallery.org/Pages/Graph.aspx?graphID=206791 https://nodexlgraphgallery.org/Pages/Graph.aspx?graphID=206788</t>
  </si>
  <si>
    <t>https://twitter.com/nodexl/status/1158962661524029441 https://nodexlgraphgallery.org/Pages/Graph.aspx?graphID=207143 https://twitter.com/i/web/status/1162060587779731462 https://www.youtube.com/watch?v=4jp0WMcJ-0E&amp;feature=youtu.be https://www.amazon.com/Social-Measurement-Management-Jeremy-Lipschultz/dp/0815363923 https://twitter.com/aejmc_prd/status/1158724347013619718 https://nodexlgraphgallery.org/Pages/Graph.aspx?graphID=206791 https://twitter.com/i/web/status/1161760352972861440 https://www.kansascityfed.org/community/disconnected https://nodexlgraphgallery.org/Pages/Graph.aspx?graphID=206788</t>
  </si>
  <si>
    <t>https://www.kansascityfed.org/community/disconnected https://twitter.com/i/web/status/1161761150758838272 https://twitter.com/nodexl/status/1159541832604192768 https://twitter.com/nodexl/status/1158962661524029441 https://twitter.com/aejmc_prd/status/1158724347013619718</t>
  </si>
  <si>
    <t>https://twitter.com/i/web/status/1167676334677663744 https://twitter.com/i/web/status/1165147464258793472 https://twitter.com/i/web/status/1160068379203592192 https://twitter.com/i/web/status/1167679369114017793 https://twitter.com/i/web/status/1167676504643387392 https://twitter.com/i/web/status/1165147663463079936 https://twitter.com/i/web/status/1165137144823930881 https://twitter.com/i/web/status/1160068542647164929</t>
  </si>
  <si>
    <t>twitter.com nodexlgraphgallery.org youtube.com amazon.com kansascityfed.org</t>
  </si>
  <si>
    <t>nodexlgraphgallery.org twitter.com youtube.com amazon.com kansascityfed.org</t>
  </si>
  <si>
    <t>kansascityfed.org twitter.com</t>
  </si>
  <si>
    <t>aejmc19 data socialmedia unojmc404 management sna smmm2020 smprofs prprofs realestate</t>
  </si>
  <si>
    <t>womenintech leadership diversityandinclusion wiitne nuforne socialmedia ruralhealth publchealth nebraskastrong</t>
  </si>
  <si>
    <t>aejmc19 data socialmedia unojmc404 management toronto sna smmm2020 smprofs prprofs</t>
  </si>
  <si>
    <t>aejmc2019 aejmc19</t>
  </si>
  <si>
    <t>management data socialmedia aejmc19 unojmc404 sna smmm2020 smprofs prprofs realestate</t>
  </si>
  <si>
    <t>management socialmedia unojmc404 aejmc19 data toronto sna smmm2020 smprofs prprofs</t>
  </si>
  <si>
    <t>social media neighborhood watch style posts apps nextdoor cross line</t>
  </si>
  <si>
    <t>#aejmc19 tweets nodexl aejmc smandpbot jeremylittau aejmc_prd willthewordguy roseluq #aejmc2019</t>
  </si>
  <si>
    <t>#aejmc19 #aejmc2019 tweets nodexl aejmc smandpbot aejmc_lawp kapatro provokingpress</t>
  </si>
  <si>
    <t>#aejmc19 tweets nodexl aejmc smandpbot jeremylittau aejmc_prd willthewordguy roseluq</t>
  </si>
  <si>
    <t>jeremyhl #aejmc19 aejmc #data nodexl twitter #socialmedia unomaha watch social</t>
  </si>
  <si>
    <t>u_nebraska value nebraska s rural communities deserves shared unomaha social</t>
  </si>
  <si>
    <t>value nebraska s rural communities deserves shared unomaha social media</t>
  </si>
  <si>
    <t>ccooke6685 #ff minimalloves fransriemersma oncodvm stephen_lay writersedit mariambocari freelanceowl rich</t>
  </si>
  <si>
    <t>unomaha educause thx marcialdb fayehaggar mdiersunmc #womenintech #leadership #diversityandinclusion unmc</t>
  </si>
  <si>
    <t>thartman2u educause thx marcialdb fayehaggar mdiersunmc #womenintech #leadership #diversityandinclusion unmc</t>
  </si>
  <si>
    <t>ccooke6685 #ff vinylradar minimalloves fransriemersma oncodvm stephen_lay coffeeftwords millennialprof_ jeremyhl</t>
  </si>
  <si>
    <t>#aejmc19 aejmc #data twitter #socialmedia nodexl #unojmc404 kansas city jeremyhl</t>
  </si>
  <si>
    <t>unomaha communo outstanding alum jcruzalvarez26 busy photographer unomahacpar #data conference</t>
  </si>
  <si>
    <t>nodexl charliebilello 2minstockadvice cnbc cnnbrk marketwatch cnnbusiness financialtimes wsj sufiy</t>
  </si>
  <si>
    <t>#ff minimalloves fransriemersma oncodvm stephen_lay vinylradar coffeeftwords jeremyhl writersedit lord_arse</t>
  </si>
  <si>
    <t>ccooke6685 vinylradar minimalloves fransriemersma oncodvm stephen_lay coffeeftwords millennialprof_ writersedit thanks</t>
  </si>
  <si>
    <t>jeremylittau aejmc_prd willthewordguy roseluq #aejmc2019 aejmc_lawp kapatro provokingpress #aejmc19 tweets</t>
  </si>
  <si>
    <t>#management management ðÿ #data nodexl #aejmc19 aejmc twitter #socialmedia jeremyhl</t>
  </si>
  <si>
    <t>educause thx marcialdb fayehaggar mdiersunmc #womenintech #leadership #diversityandinclusion unmc dospaceomaha</t>
  </si>
  <si>
    <t>jeremyhl writerse millennialprof_ ccooke6685 #ff vinylradar minimalloves fransriemersma oncodvm stephen_lay</t>
  </si>
  <si>
    <t>#management ðÿ twitter #socialmedia #aejmc19 aejmc #data nodexl #unojmc404 kansas</t>
  </si>
  <si>
    <t>writersedit lord_arse jeremyhl mariambocari coffeeftwords millennialprof_ freelanceowl richardnicholls platipuses tweety_robin</t>
  </si>
  <si>
    <t>social,media  neighborhood,watch  watch,style  style,posts  posts,social  media,apps  apps,nextdoor  nextdoor,cross  cross,line  line,defamation</t>
  </si>
  <si>
    <t>unosml,#aejmc19  tweets,unosml  unosml,nodexl  nodexl,aejmc  aejmc,smandpbot  #aejmc19,tweets  smandpbot,jeremylittau  jeremylittau,aejmc_prd  aejmc_prd,willthewordguy  willthewordguy,roseluq</t>
  </si>
  <si>
    <t>unosml,#aejmc19  #aejmc19,#aejmc2019  #aejmc2019,tweets  tweets,unosml  unosml,nodexl  nodexl,aejmc  aejmc,smandpbot  smandpbot,aejmc_lawp  aejmc_lawp,kapatro  kapatro,provokingpress</t>
  </si>
  <si>
    <t>unosml,#aejmc19  #aejmc19,tweets  tweets,unosml  unosml,nodexl  nodexl,aejmc  aejmc,smandpbot  smandpbot,jeremylittau  jeremylittau,aejmc_prd  aejmc_prd,willthewordguy  willthewordguy,roseluq</t>
  </si>
  <si>
    <t>jeremyhl,#aejmc19  #aejmc19,aejmc  social,media  aejmc,twitter  twitter,#data  kansas,city  entrepreneurial,digital  digital,analytics  analytics,2020  tweets,unosml</t>
  </si>
  <si>
    <t>u_nebraska,value  value,nebraska  nebraska,s  s,rural  rural,communities  communities,deserves  deserves,shared  shared,unomaha  unomaha,social  social,media</t>
  </si>
  <si>
    <t>value,nebraska  nebraska,s  s,rural  rural,communities  communities,deserves  deserves,shared  shared,unomaha  unomaha,social  social,media  media,lab</t>
  </si>
  <si>
    <t>ccooke6685,#ff  #ff,minimalloves  minimalloves,fransriemersma  fransriemersma,unosml  unosml,oncodvm  oncodvm,stephen_lay  stephen_lay,writersedit  writersedit,mariambocari  mariambocari,freelanceowl  freelanceowl,rich</t>
  </si>
  <si>
    <t>unosml,unomaha  educause,thx  thx,marcialdb  marcialdb,fayehaggar  fayehaggar,mdiersunmc  mdiersunmc,#womenintech  #womenintech,#leadership  #leadership,#diversityandinclusion  #diversityandinclusion,unmc  unmc,unosml</t>
  </si>
  <si>
    <t>thartman2u,educause  educause,thx  thx,marcialdb  marcialdb,fayehaggar  fayehaggar,mdiersunmc  mdiersunmc,#womenintech  #womenintech,#leadership  #leadership,#diversityandinclusion  #diversityandinclusion,unmc  unmc,unosml</t>
  </si>
  <si>
    <t>ccooke6685,#ff  vinylradar,minimalloves  minimalloves,fransriemersma  fransriemersma,unosml  unosml,oncodvm  oncodvm,stephen_lay  stephen_lay,coffeeftwords  #ff,vinylradar  coffeeftwords,millennialprof_  #ff,jeremyhl</t>
  </si>
  <si>
    <t>#aejmc19,aejmc  aejmc,twitter  twitter,#data  kansas,city  wow,record  record,1  1,739  739,#aejmc19  #aejmc19,twitter  twitter,accounts</t>
  </si>
  <si>
    <t>unosml,unomaha  unomaha,communo  communo,unosml  unosml,outstanding  outstanding,alum  alum,jcruzalvarez26  jcruzalvarez26,busy  busy,photographer  photographer,unomahacpar  unomahacpar,#data</t>
  </si>
  <si>
    <t>unosml,nodexl  nodexl,charliebilello  charliebilello,2minstockadvice  2minstockadvice,cnbc  cnbc,cnnbrk  cnnbrk,marketwatch  marketwatch,cnnbusiness  cnnbusiness,financialtimes  financialtimes,wsj  wsj,sufiy</t>
  </si>
  <si>
    <t>minimalloves,fransriemersma  unosml,oncodvm  oncodvm,stephen_lay  vinylradar,minimalloves  stephen_lay,coffeeftwords  fransriemersma,unosml  #ff,jeremyhl  jeremyhl,vinylradar  #ff,vinylradar  fransriemersma,lord_arse</t>
  </si>
  <si>
    <t>ccooke6685,vinylradar  vinylradar,minimalloves  minimalloves,fransriemersma  fransriemersma,unosml  unosml,oncodvm  oncodvm,stephen_lay  stephen_lay,coffeeftwords  coffeeftwords,millennialprof_  millennialprof_,writersedit  writersedit,thanks</t>
  </si>
  <si>
    <t>#aejmc19,tweets  smandpbot,jeremylittau  jeremylittau,aejmc_prd  aejmc_prd,willthewordguy  willthewordguy,roseluq  #aejmc19,#aejmc2019  #aejmc2019,tweets  smandpbot,aejmc_lawp  aejmc_lawp,kapatro  kapatro,provokingpress</t>
  </si>
  <si>
    <t>educause,thx  thx,marcialdb  marcialdb,fayehaggar  fayehaggar,mdiersunmc  mdiersunmc,#womenintech  #womenintech,#leadership  #leadership,#diversityandinclusion  #diversityandinclusion,unmc  unmc,unosml  unomaha,dospaceomaha</t>
  </si>
  <si>
    <t>#ff,jeremyhl  jeremyhl,vinylradar  coffeeftwords,writerse  #ff,vinylradar  coffeeftwords,millennialprof_  ccooke6685,#ff  vinylradar,minimalloves  minimalloves,fransriemersma  fransriemersma,unosml  unosml,oncodvm</t>
  </si>
  <si>
    <t>#ff,vinylradar  fransriemersma,lord_arse  lord_arse,unosml  #ff,jeremyhl  jeremyhl,vinylradar  writersedit,mariambocari  stephen_lay,coffeeftwords  fransriemersma,unosml  coffeeftwords,writersedit  coffeeftwords,millennialprof_</t>
  </si>
  <si>
    <t>watch</t>
  </si>
  <si>
    <t>#management</t>
  </si>
  <si>
    <t>students</t>
  </si>
  <si>
    <t>india</t>
  </si>
  <si>
    <t>communities</t>
  </si>
  <si>
    <t>professor</t>
  </si>
  <si>
    <t>spoke</t>
  </si>
  <si>
    <t>outstanding</t>
  </si>
  <si>
    <t>alum</t>
  </si>
  <si>
    <t>busy</t>
  </si>
  <si>
    <t>photographer</t>
  </si>
  <si>
    <t>talk</t>
  </si>
  <si>
    <t>neighborhood</t>
  </si>
  <si>
    <t>style</t>
  </si>
  <si>
    <t>posts</t>
  </si>
  <si>
    <t>apps</t>
  </si>
  <si>
    <t>cross</t>
  </si>
  <si>
    <t>line</t>
  </si>
  <si>
    <t>defamation</t>
  </si>
  <si>
    <t>putting</t>
  </si>
  <si>
    <t>wrap</t>
  </si>
  <si>
    <t>updated</t>
  </si>
  <si>
    <t>#sna</t>
  </si>
  <si>
    <t>rocking</t>
  </si>
  <si>
    <t>#berkshirehathaway</t>
  </si>
  <si>
    <t>conference</t>
  </si>
  <si>
    <t>photos</t>
  </si>
  <si>
    <t>b</t>
  </si>
  <si>
    <t>thrilled</t>
  </si>
  <si>
    <t>#maverick</t>
  </si>
  <si>
    <t>projects</t>
  </si>
  <si>
    <t>cited</t>
  </si>
  <si>
    <t>fed</t>
  </si>
  <si>
    <t>#digitaldivide</t>
  </si>
  <si>
    <t>#broadband</t>
  </si>
  <si>
    <t>book</t>
  </si>
  <si>
    <t>#measurement</t>
  </si>
  <si>
    <t>entrepreneurial</t>
  </si>
  <si>
    <t>digital</t>
  </si>
  <si>
    <t>analytics</t>
  </si>
  <si>
    <t>svkm's</t>
  </si>
  <si>
    <t>narsee</t>
  </si>
  <si>
    <t>monjee</t>
  </si>
  <si>
    <t>institute</t>
  </si>
  <si>
    <t>studies</t>
  </si>
  <si>
    <t>bangalore</t>
  </si>
  <si>
    <t>webex</t>
  </si>
  <si>
    <t>begins</t>
  </si>
  <si>
    <t>#highered</t>
  </si>
  <si>
    <t>#education</t>
  </si>
  <si>
    <t>#research</t>
  </si>
  <si>
    <t>full</t>
  </si>
  <si>
    <t>federal</t>
  </si>
  <si>
    <t>reserve</t>
  </si>
  <si>
    <t>report</t>
  </si>
  <si>
    <t>using</t>
  </si>
  <si>
    <t>help</t>
  </si>
  <si>
    <t>bridge</t>
  </si>
  <si>
    <t>#womenintech</t>
  </si>
  <si>
    <t>#leadership</t>
  </si>
  <si>
    <t>#diversityandinclusion</t>
  </si>
  <si>
    <t>#nuforne</t>
  </si>
  <si>
    <t>value</t>
  </si>
  <si>
    <t>nebraska</t>
  </si>
  <si>
    <t>rural</t>
  </si>
  <si>
    <t>deserves</t>
  </si>
  <si>
    <t>shared</t>
  </si>
  <si>
    <t>lab</t>
  </si>
  <si>
    <t>helping</t>
  </si>
  <si>
    <t>make</t>
  </si>
  <si>
    <t>roseluq</t>
  </si>
  <si>
    <t>26, 115, 0</t>
  </si>
  <si>
    <t>85, 85, 0</t>
  </si>
  <si>
    <t>143, 56, 0</t>
  </si>
  <si>
    <t>170, 43, 0</t>
  </si>
  <si>
    <t>229, 13, 0</t>
  </si>
  <si>
    <t>G1: unosml #aejmc19 aejmc nodexl jeremyhl tweets smandpbot #data #aejmc2019 aejmc_lawp</t>
  </si>
  <si>
    <t>G2: minimalloves fransriemersma unosml oncodvm stephen_lay #ff vinylradar coffeeftwords jeremyhl writersedit</t>
  </si>
  <si>
    <t>G3: social media unosml unomaha uno educause thx marcialdb fayehaggar mdiersunmc</t>
  </si>
  <si>
    <t>G4: unosml #data #aejmc19 aejmc twitter #socialmedia nodexl ðÿ kansas city</t>
  </si>
  <si>
    <t>Edge Weight▓1▓10▓0▓True▓Green▓Red▓▓Edge Weight▓1▓7▓0▓5▓10▓False▓Edge Weight▓1▓10▓0▓16▓6▓False▓▓0▓0▓0▓True▓Black▓Black▓▓Followers▓10▓6377040▓0▓162▓1000▓False▓Followers▓10▓56676611▓0▓100▓70▓False▓▓0▓0▓0▓0▓0▓False▓▓0▓0▓0▓0▓0▓False</t>
  </si>
  <si>
    <t>GraphSource░GraphServerTwitterSearch▓GraphTerm░unosml▓ImportDescription░The graph represents a network of 65 Twitter users whose tweets in the requested range contained "unosml", or who were replied to or mentioned in those tweets.  The network was obtained from the NodeXL Graph Server on Friday, 08 November 2019 at 18:08 UTC.
The requested start date was Sunday, 01 September 2019 at 12:07 UTC and the maximum number of tweets (going backward in time) was 10,000.
The tweets in the network were tweeted over the 29-day, 13-hour, 21-minute period from Thursday, 01 August 2019 at 16:42 UTC to Saturday, 31 August 2019 at 06:03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"mentions".▓ImportSuggestedTitle░unosml Twitter NodeXL SNA Map and Report for Friday, 08 November 2019 at 18:08 UTC▓ImportSuggestedFileNameNoExtension░2019-11-08 18-08-16 NodeXL Graph Server unosml▓GroupingDescription░The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</si>
</sst>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0" fontId="10" fillId="3" borderId="1" xfId="28" applyNumberFormat="1" applyFill="1" applyBorder="1" applyAlignment="1">
      <alignment/>
    </xf>
    <xf numFmtId="49" fontId="6" fillId="5" borderId="1" xfId="25" applyNumberFormat="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7" xfId="0" applyFill="1" applyBorder="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0" fontId="0" fillId="0" borderId="2" xfId="0" applyFill="1" applyBorder="1" applyAlignment="1">
      <alignment/>
    </xf>
    <xf numFmtId="0" fontId="0" fillId="0" borderId="0" xfId="0" applyFill="1" applyBorder="1" applyAlignment="1">
      <alignment/>
    </xf>
    <xf numFmtId="0" fontId="0" fillId="3" borderId="12" xfId="23" applyNumberFormat="1" applyFont="1" applyBorder="1" applyAlignment="1">
      <alignment/>
    </xf>
    <xf numFmtId="164" fontId="0" fillId="3" borderId="12" xfId="23" applyNumberFormat="1" applyFont="1" applyBorder="1" applyAlignment="1">
      <alignment/>
    </xf>
    <xf numFmtId="1" fontId="0" fillId="3" borderId="12" xfId="23" applyNumberFormat="1" applyFont="1" applyBorder="1" applyAlignment="1">
      <alignment/>
    </xf>
    <xf numFmtId="49" fontId="6" fillId="5" borderId="12" xfId="25" applyNumberFormat="1" applyBorder="1" applyAlignment="1">
      <alignment/>
    </xf>
    <xf numFmtId="0" fontId="6" fillId="5" borderId="12" xfId="25" applyNumberFormat="1" applyBorder="1" applyAlignment="1">
      <alignment/>
    </xf>
    <xf numFmtId="164" fontId="0" fillId="6" borderId="12" xfId="26" applyNumberFormat="1" applyFont="1" applyBorder="1" applyAlignment="1">
      <alignment/>
    </xf>
    <xf numFmtId="165" fontId="0" fillId="6" borderId="12" xfId="26" applyNumberFormat="1" applyFont="1" applyBorder="1" applyAlignment="1">
      <alignment/>
    </xf>
    <xf numFmtId="0" fontId="0" fillId="6" borderId="12" xfId="26" applyNumberFormat="1" applyFont="1" applyBorder="1" applyAlignment="1">
      <alignment/>
    </xf>
    <xf numFmtId="166" fontId="0" fillId="6" borderId="12" xfId="26" applyNumberFormat="1" applyFont="1" applyBorder="1" applyAlignment="1">
      <alignment/>
    </xf>
    <xf numFmtId="1" fontId="0" fillId="4" borderId="12" xfId="24" applyNumberFormat="1" applyFont="1" applyBorder="1" applyAlignment="1">
      <alignment/>
    </xf>
    <xf numFmtId="0" fontId="0" fillId="2" borderId="12" xfId="20" applyNumberFormat="1" applyFont="1" applyBorder="1" applyAlignment="1">
      <alignment/>
    </xf>
    <xf numFmtId="0" fontId="0" fillId="0" borderId="0" xfId="21"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10" fillId="3" borderId="12" xfId="28" applyNumberFormat="1" applyFill="1" applyBorder="1" applyAlignment="1">
      <alignment/>
    </xf>
    <xf numFmtId="14" fontId="0" fillId="0" borderId="0" xfId="0" applyNumberFormat="1" applyAlignment="1">
      <alignment/>
    </xf>
    <xf numFmtId="21" fontId="0" fillId="0" borderId="0" xfId="0" applyNumberFormat="1" applyAlignment="1" quotePrefix="1">
      <alignment/>
    </xf>
    <xf numFmtId="22" fontId="0" fillId="0" borderId="0" xfId="0" applyNumberFormat="1" applyAlignment="1" quotePrefix="1">
      <alignment/>
    </xf>
    <xf numFmtId="49" fontId="0" fillId="2" borderId="1" xfId="20" applyNumberFormat="1" applyFont="1"/>
    <xf numFmtId="0" fontId="10" fillId="0" borderId="2" xfId="28" applyFill="1" applyBorder="1" applyAlignment="1">
      <alignment/>
    </xf>
    <xf numFmtId="49" fontId="0" fillId="0" borderId="7" xfId="22" applyNumberFormat="1" applyFon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Font="1" applyBorder="1"/>
    <xf numFmtId="0" fontId="0" fillId="0" borderId="7" xfId="22" applyFont="1" applyBorder="1" applyAlignment="1">
      <alignment/>
    </xf>
    <xf numFmtId="0" fontId="0" fillId="0" borderId="0" xfId="22" applyFont="1" applyBorder="1" applyAlignment="1">
      <alignment/>
    </xf>
    <xf numFmtId="0" fontId="0" fillId="3" borderId="12" xfId="23" applyNumberFormat="1" applyFont="1" applyBorder="1" applyAlignment="1">
      <alignment/>
    </xf>
    <xf numFmtId="0" fontId="0" fillId="2" borderId="12" xfId="20" applyNumberFormat="1" applyFont="1" applyBorder="1" applyAlignment="1">
      <alignment/>
    </xf>
    <xf numFmtId="0" fontId="0" fillId="0" borderId="0" xfId="0" applyFill="1" applyBorder="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2"/>
      <tableStyleElement type="headerRow" dxfId="351"/>
    </tableStyle>
    <tableStyle name="NodeXL Table" pivot="0" count="1">
      <tableStyleElement type="headerRow" dxfId="35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62804463"/>
        <c:axId val="28369256"/>
      </c:barChart>
      <c:catAx>
        <c:axId val="628044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369256"/>
        <c:crosses val="autoZero"/>
        <c:auto val="1"/>
        <c:lblOffset val="100"/>
        <c:noMultiLvlLbl val="0"/>
      </c:catAx>
      <c:valAx>
        <c:axId val="283692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04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53996713"/>
        <c:axId val="16208370"/>
      </c:barChart>
      <c:catAx>
        <c:axId val="539967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208370"/>
        <c:crosses val="autoZero"/>
        <c:auto val="1"/>
        <c:lblOffset val="100"/>
        <c:noMultiLvlLbl val="0"/>
      </c:catAx>
      <c:valAx>
        <c:axId val="16208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96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11657603"/>
        <c:axId val="37809564"/>
      </c:barChart>
      <c:catAx>
        <c:axId val="116576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809564"/>
        <c:crosses val="autoZero"/>
        <c:auto val="1"/>
        <c:lblOffset val="100"/>
        <c:noMultiLvlLbl val="0"/>
      </c:catAx>
      <c:valAx>
        <c:axId val="37809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576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4741757"/>
        <c:axId val="42675814"/>
      </c:barChart>
      <c:catAx>
        <c:axId val="47417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675814"/>
        <c:crosses val="autoZero"/>
        <c:auto val="1"/>
        <c:lblOffset val="100"/>
        <c:noMultiLvlLbl val="0"/>
      </c:catAx>
      <c:valAx>
        <c:axId val="42675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1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48538007"/>
        <c:axId val="34188880"/>
      </c:barChart>
      <c:catAx>
        <c:axId val="485380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188880"/>
        <c:crosses val="autoZero"/>
        <c:auto val="1"/>
        <c:lblOffset val="100"/>
        <c:noMultiLvlLbl val="0"/>
      </c:catAx>
      <c:valAx>
        <c:axId val="34188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380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39264465"/>
        <c:axId val="17835866"/>
      </c:barChart>
      <c:catAx>
        <c:axId val="392644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835866"/>
        <c:crosses val="autoZero"/>
        <c:auto val="1"/>
        <c:lblOffset val="100"/>
        <c:noMultiLvlLbl val="0"/>
      </c:catAx>
      <c:valAx>
        <c:axId val="17835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64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26305067"/>
        <c:axId val="35419012"/>
      </c:barChart>
      <c:catAx>
        <c:axId val="263050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419012"/>
        <c:crosses val="autoZero"/>
        <c:auto val="1"/>
        <c:lblOffset val="100"/>
        <c:noMultiLvlLbl val="0"/>
      </c:catAx>
      <c:valAx>
        <c:axId val="35419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050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50335653"/>
        <c:axId val="50367694"/>
      </c:barChart>
      <c:catAx>
        <c:axId val="503356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367694"/>
        <c:crosses val="autoZero"/>
        <c:auto val="1"/>
        <c:lblOffset val="100"/>
        <c:noMultiLvlLbl val="0"/>
      </c:catAx>
      <c:valAx>
        <c:axId val="50367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356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50656063"/>
        <c:axId val="53251384"/>
      </c:barChart>
      <c:catAx>
        <c:axId val="50656063"/>
        <c:scaling>
          <c:orientation val="minMax"/>
        </c:scaling>
        <c:axPos val="b"/>
        <c:delete val="1"/>
        <c:majorTickMark val="out"/>
        <c:minorTickMark val="none"/>
        <c:tickLblPos val="none"/>
        <c:crossAx val="53251384"/>
        <c:crosses val="autoZero"/>
        <c:auto val="1"/>
        <c:lblOffset val="100"/>
        <c:noMultiLvlLbl val="0"/>
      </c:catAx>
      <c:valAx>
        <c:axId val="53251384"/>
        <c:scaling>
          <c:orientation val="minMax"/>
        </c:scaling>
        <c:axPos val="l"/>
        <c:delete val="1"/>
        <c:majorTickMark val="out"/>
        <c:minorTickMark val="none"/>
        <c:tickLblPos val="none"/>
        <c:crossAx val="506560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unomah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nonpareilonlin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vivianfranco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provokingpres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kapatr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aejmc_lawp"/>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smandpbo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aejm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nodex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unosm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willthewordguy"/>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aejmc_prd"/>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jeremylittau"/>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its_eri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u_nebraska"/>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tweety_robi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rich"/>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thartman2u"/>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unmc_elearnin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unmc_iexce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dospaceomaha"/>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femtech_"/>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811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uno"/>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unmc"/>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811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mdiersunmc"/>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fayehaggar"/>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marcialdb"/>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81100"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educaus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8110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stephen_lay"/>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writers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jeremyhl"/>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ruralfuture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routledgebook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communo"/>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8110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unomahacpar"/>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jcruzalvarez26"/>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xiscan1"/>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8110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sufiy"/>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8110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wsj"/>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financialtimes"/>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8110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cnnbusines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8110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marketwatch"/>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8110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cnnbrk"/>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cnbc"/>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8110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2minstockadvice"/>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8110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charliebilello"/>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81100"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tweetrootapp"/>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8110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twitter"/>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81100"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nextdoor"/>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8110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ccooke6685"/>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8110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dearmishudea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jfinn6511"/>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justinmason701"/>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freelanceowl"/>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181100"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mariambocari"/>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18110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writersedit"/>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18110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oncodvm"/>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181100"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fransriemersma"/>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81100"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minimalloves"/>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181100"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platipuse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richardnicholl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millennialprof_"/>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181100"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856" name="Subgraph-coffeeftword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81100"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857" name="Subgraph-vinylradar"/>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181100"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858" name="Subgraph-lord_arse"/>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181100" y="34128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74" totalsRowShown="0" headerRowDxfId="349" dataDxfId="298">
  <autoFilter ref="A2:BN274"/>
  <tableColumns count="66">
    <tableColumn id="1" name="Vertex 1" dataDxfId="282"/>
    <tableColumn id="2" name="Vertex 2" dataDxfId="280"/>
    <tableColumn id="3" name="Color" dataDxfId="281"/>
    <tableColumn id="4" name="Width" dataDxfId="308"/>
    <tableColumn id="11" name="Style" dataDxfId="307"/>
    <tableColumn id="5" name="Opacity" dataDxfId="306"/>
    <tableColumn id="6" name="Visibility" dataDxfId="305"/>
    <tableColumn id="10" name="Label" dataDxfId="304"/>
    <tableColumn id="12" name="Label Text Color" dataDxfId="303"/>
    <tableColumn id="13" name="Label Font Size" dataDxfId="302"/>
    <tableColumn id="14" name="Reciprocated?" dataDxfId="189"/>
    <tableColumn id="7" name="ID" dataDxfId="301"/>
    <tableColumn id="9" name="Dynamic Filter" dataDxfId="300"/>
    <tableColumn id="8" name="Add Your Own Columns Here" dataDxfId="279"/>
    <tableColumn id="15" name="Relationship" dataDxfId="278"/>
    <tableColumn id="16" name="Relationship Date (UTC)" dataDxfId="277"/>
    <tableColumn id="17" name="Tweet" dataDxfId="276"/>
    <tableColumn id="18" name="URLs in Tweet" dataDxfId="275"/>
    <tableColumn id="19" name="Domains in Tweet" dataDxfId="274"/>
    <tableColumn id="20" name="Hashtags in Tweet" dataDxfId="273"/>
    <tableColumn id="21" name="Tweet Date (UTC)" dataDxfId="272"/>
    <tableColumn id="22" name="Twitter Page for Tweet" dataDxfId="271"/>
    <tableColumn id="23" name="Latitude" dataDxfId="270"/>
    <tableColumn id="24" name="Longitude" dataDxfId="269"/>
    <tableColumn id="25" name="Imported ID" dataDxfId="268"/>
    <tableColumn id="26" name="In-Reply-To Tweet ID" dataDxfId="267"/>
    <tableColumn id="27" name="Edge Weight" dataDxfId="51"/>
    <tableColumn id="28" name="Sentiment List #1: Positive Word Count" dataDxfId="50"/>
    <tableColumn id="29" name="Sentiment List #1: Positive Word Percentage (%)" dataDxfId="49"/>
    <tableColumn id="30" name="Sentiment List #2: Negative Word Count" dataDxfId="48"/>
    <tableColumn id="31" name="Sentiment List #2: Negative Word Percentage (%)" dataDxfId="47"/>
    <tableColumn id="32" name="Sentiment List #3: (Add your own word list) Word Count" dataDxfId="46"/>
    <tableColumn id="33" name="Sentiment List #3: (Add your own word list) Word Percentage (%)" dataDxfId="45"/>
    <tableColumn id="34" name="Non-categorized Word Count" dataDxfId="44"/>
    <tableColumn id="35" name="Non-categorized Word Percentage (%)" dataDxfId="43"/>
    <tableColumn id="36" name="Edge Content Word Count" dataDxfId="41"/>
    <tableColumn id="37" name="Media in Tweet" dataDxfId="42"/>
    <tableColumn id="38" name="Tweet Image File" dataDxfId="266"/>
    <tableColumn id="39" name="Favorited" dataDxfId="265"/>
    <tableColumn id="40" name="Favorite Count" dataDxfId="264"/>
    <tableColumn id="41" name="In-Reply-To User ID" dataDxfId="263"/>
    <tableColumn id="42" name="Is Quote Status" dataDxfId="262"/>
    <tableColumn id="43" name="Language" dataDxfId="261"/>
    <tableColumn id="44" name="Possibly Sensitive" dataDxfId="260"/>
    <tableColumn id="45" name="Quoted Status ID" dataDxfId="259"/>
    <tableColumn id="46" name="Retweeted" dataDxfId="258"/>
    <tableColumn id="47" name="Retweet Count" dataDxfId="257"/>
    <tableColumn id="48" name="Retweet ID" dataDxfId="256"/>
    <tableColumn id="49" name="Source" dataDxfId="255"/>
    <tableColumn id="50" name="Truncated" dataDxfId="254"/>
    <tableColumn id="51" name="Unified Twitter ID" dataDxfId="253"/>
    <tableColumn id="52" name="Imported Tweet Type" dataDxfId="252"/>
    <tableColumn id="53" name="Added By Extended Analysis" dataDxfId="251"/>
    <tableColumn id="54" name="Corrected By Extended Analysis" dataDxfId="250"/>
    <tableColumn id="55" name="Place Bounding Box" dataDxfId="249"/>
    <tableColumn id="56" name="Place Country" dataDxfId="248"/>
    <tableColumn id="57" name="Place Country Code" dataDxfId="247"/>
    <tableColumn id="58" name="Place Full Name" dataDxfId="246"/>
    <tableColumn id="59" name="Place ID" dataDxfId="245"/>
    <tableColumn id="60" name="Place Name" dataDxfId="244"/>
    <tableColumn id="61" name="Place Type" dataDxfId="243"/>
    <tableColumn id="62" name="Place URL" dataDxfId="207"/>
    <tableColumn id="63" name="Vertex 1 Group" dataDxfId="206">
      <calculatedColumnFormula>REPLACE(INDEX(GroupVertices[Group], MATCH(Edges[[#This Row],[Vertex 1]],GroupVertices[Vertex],0)),1,1,"")</calculatedColumnFormula>
    </tableColumn>
    <tableColumn id="64" name="Vertex 2 Group" dataDxfId="204">
      <calculatedColumnFormula>REPLACE(INDEX(GroupVertices[Group], MATCH(Edges[[#This Row],[Vertex 2]],GroupVertices[Vertex],0)),1,1,"")</calculatedColumnFormula>
    </tableColumn>
    <tableColumn id="65" name="Date" dataDxfId="205"/>
    <tableColumn id="66" name="Time" dataDxfId="2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4" totalsRowShown="0" headerRowDxfId="322" dataDxfId="321">
  <autoFilter ref="A2:C14"/>
  <tableColumns count="3">
    <tableColumn id="1" name="Group 1" dataDxfId="19"/>
    <tableColumn id="2" name="Group 2" dataDxfId="18"/>
    <tableColumn id="3" name="Edges" dataDxfId="17"/>
  </tableColumns>
  <tableStyleInfo name="NodeXL Table" showFirstColumn="0" showLastColumn="0" showRowStripes="1" showColumnStripes="0"/>
</table>
</file>

<file path=xl/tables/table12.xml><?xml version="1.0" encoding="utf-8"?>
<table xmlns="http://schemas.openxmlformats.org/spreadsheetml/2006/main" id="26" name="TwitterSearchNetworkTopItems_1" displayName="TwitterSearchNetworkTopItems_1" ref="A1:J11" totalsRowShown="0" headerRowDxfId="188" dataDxfId="187">
  <autoFilter ref="A1:J11"/>
  <tableColumns count="10">
    <tableColumn id="1" name="Top URLs in Tweet in Entire Graph" dataDxfId="186"/>
    <tableColumn id="2" name="Entire Graph Count" dataDxfId="185"/>
    <tableColumn id="3" name="Top URLs in Tweet in G1" dataDxfId="184"/>
    <tableColumn id="4" name="G1 Count" dataDxfId="183"/>
    <tableColumn id="5" name="Top URLs in Tweet in G2" dataDxfId="182"/>
    <tableColumn id="6" name="G2 Count" dataDxfId="181"/>
    <tableColumn id="7" name="Top URLs in Tweet in G3" dataDxfId="180"/>
    <tableColumn id="8" name="G3 Count" dataDxfId="179"/>
    <tableColumn id="9" name="Top URLs in Tweet in G4" dataDxfId="178"/>
    <tableColumn id="10" name="G4 Count" dataDxfId="177"/>
  </tableColumns>
  <tableStyleInfo name="NodeXL Table" showFirstColumn="0" showLastColumn="0" showRowStripes="1" showColumnStripes="0"/>
</table>
</file>

<file path=xl/tables/table13.xml><?xml version="1.0" encoding="utf-8"?>
<table xmlns="http://schemas.openxmlformats.org/spreadsheetml/2006/main" id="27" name="TwitterSearchNetworkTopItems_2" displayName="TwitterSearchNetworkTopItems_2" ref="A14:J21" totalsRowShown="0" headerRowDxfId="175" dataDxfId="174">
  <autoFilter ref="A14:J21"/>
  <tableColumns count="10">
    <tableColumn id="1" name="Top Domains in Tweet in Entire Graph" dataDxfId="173"/>
    <tableColumn id="2" name="Entire Graph Count" dataDxfId="172"/>
    <tableColumn id="3" name="Top Domains in Tweet in G1" dataDxfId="171"/>
    <tableColumn id="4" name="G1 Count" dataDxfId="170"/>
    <tableColumn id="5" name="Top Domains in Tweet in G2" dataDxfId="169"/>
    <tableColumn id="6" name="G2 Count" dataDxfId="168"/>
    <tableColumn id="7" name="Top Domains in Tweet in G3" dataDxfId="167"/>
    <tableColumn id="8" name="G3 Count" dataDxfId="166"/>
    <tableColumn id="9" name="Top Domains in Tweet in G4" dataDxfId="165"/>
    <tableColumn id="10" name="G4 Count" dataDxfId="164"/>
  </tableColumns>
  <tableStyleInfo name="NodeXL Table" showFirstColumn="0" showLastColumn="0" showRowStripes="1" showColumnStripes="0"/>
</table>
</file>

<file path=xl/tables/table14.xml><?xml version="1.0" encoding="utf-8"?>
<table xmlns="http://schemas.openxmlformats.org/spreadsheetml/2006/main" id="28" name="TwitterSearchNetworkTopItems_3" displayName="TwitterSearchNetworkTopItems_3" ref="A24:J34" totalsRowShown="0" headerRowDxfId="162" dataDxfId="161">
  <autoFilter ref="A24:J34"/>
  <tableColumns count="10">
    <tableColumn id="1" name="Top Hashtags in Tweet in Entire Graph" dataDxfId="160"/>
    <tableColumn id="2" name="Entire Graph Count" dataDxfId="159"/>
    <tableColumn id="3" name="Top Hashtags in Tweet in G1" dataDxfId="158"/>
    <tableColumn id="4" name="G1 Count" dataDxfId="157"/>
    <tableColumn id="5" name="Top Hashtags in Tweet in G2" dataDxfId="156"/>
    <tableColumn id="6" name="G2 Count" dataDxfId="155"/>
    <tableColumn id="7" name="Top Hashtags in Tweet in G3" dataDxfId="154"/>
    <tableColumn id="8" name="G3 Count" dataDxfId="153"/>
    <tableColumn id="9" name="Top Hashtags in Tweet in G4" dataDxfId="152"/>
    <tableColumn id="10" name="G4 Count" dataDxfId="151"/>
  </tableColumns>
  <tableStyleInfo name="NodeXL Table" showFirstColumn="0" showLastColumn="0" showRowStripes="1" showColumnStripes="0"/>
</table>
</file>

<file path=xl/tables/table15.xml><?xml version="1.0" encoding="utf-8"?>
<table xmlns="http://schemas.openxmlformats.org/spreadsheetml/2006/main" id="29" name="TwitterSearchNetworkTopItems_4" displayName="TwitterSearchNetworkTopItems_4" ref="A37:J47" totalsRowShown="0" headerRowDxfId="149" dataDxfId="148">
  <autoFilter ref="A37:J47"/>
  <tableColumns count="10">
    <tableColumn id="1" name="Top Words in Tweet in Entire Graph" dataDxfId="147"/>
    <tableColumn id="2" name="Entire Graph Count" dataDxfId="146"/>
    <tableColumn id="3" name="Top Words in Tweet in G1" dataDxfId="145"/>
    <tableColumn id="4" name="G1 Count" dataDxfId="144"/>
    <tableColumn id="5" name="Top Words in Tweet in G2" dataDxfId="143"/>
    <tableColumn id="6" name="G2 Count" dataDxfId="142"/>
    <tableColumn id="7" name="Top Words in Tweet in G3" dataDxfId="141"/>
    <tableColumn id="8" name="G3 Count" dataDxfId="140"/>
    <tableColumn id="9" name="Top Words in Tweet in G4" dataDxfId="139"/>
    <tableColumn id="10" name="G4 Count" dataDxfId="138"/>
  </tableColumns>
  <tableStyleInfo name="NodeXL Table" showFirstColumn="0" showLastColumn="0" showRowStripes="1" showColumnStripes="0"/>
</table>
</file>

<file path=xl/tables/table16.xml><?xml version="1.0" encoding="utf-8"?>
<table xmlns="http://schemas.openxmlformats.org/spreadsheetml/2006/main" id="30" name="TwitterSearchNetworkTopItems_5" displayName="TwitterSearchNetworkTopItems_5" ref="A50:J60" totalsRowShown="0" headerRowDxfId="136" dataDxfId="135">
  <autoFilter ref="A50:J60"/>
  <tableColumns count="10">
    <tableColumn id="1" name="Top Word Pairs in Tweet in Entire Graph" dataDxfId="134"/>
    <tableColumn id="2" name="Entire Graph Count" dataDxfId="133"/>
    <tableColumn id="3" name="Top Word Pairs in Tweet in G1" dataDxfId="132"/>
    <tableColumn id="4" name="G1 Count" dataDxfId="131"/>
    <tableColumn id="5" name="Top Word Pairs in Tweet in G2" dataDxfId="130"/>
    <tableColumn id="6" name="G2 Count" dataDxfId="129"/>
    <tableColumn id="7" name="Top Word Pairs in Tweet in G3" dataDxfId="128"/>
    <tableColumn id="8" name="G3 Count" dataDxfId="127"/>
    <tableColumn id="9" name="Top Word Pairs in Tweet in G4" dataDxfId="126"/>
    <tableColumn id="10" name="G4 Count" dataDxfId="125"/>
  </tableColumns>
  <tableStyleInfo name="NodeXL Table" showFirstColumn="0" showLastColumn="0" showRowStripes="1" showColumnStripes="0"/>
</table>
</file>

<file path=xl/tables/table17.xml><?xml version="1.0" encoding="utf-8"?>
<table xmlns="http://schemas.openxmlformats.org/spreadsheetml/2006/main" id="31" name="TwitterSearchNetworkTopItems_6" displayName="TwitterSearchNetworkTopItems_6" ref="A63:J65" totalsRowShown="0" headerRowDxfId="123" dataDxfId="122">
  <autoFilter ref="A63:J65"/>
  <tableColumns count="10">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3"/>
  </tableColumns>
  <tableStyleInfo name="NodeXL Table" showFirstColumn="0" showLastColumn="0" showRowStripes="1" showColumnStripes="0"/>
</table>
</file>

<file path=xl/tables/table18.xml><?xml version="1.0" encoding="utf-8"?>
<table xmlns="http://schemas.openxmlformats.org/spreadsheetml/2006/main" id="32" name="TwitterSearchNetworkTopItems_7" displayName="TwitterSearchNetworkTopItems_7" ref="A68:J78" totalsRowShown="0" headerRowDxfId="120" dataDxfId="119">
  <autoFilter ref="A68:J78"/>
  <tableColumns count="10">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2"/>
    <tableColumn id="9" name="Top Mentioned in G4" dataDxfId="101"/>
    <tableColumn id="10" name="G4 Count" dataDxfId="100"/>
  </tableColumns>
  <tableStyleInfo name="NodeXL Table" showFirstColumn="0" showLastColumn="0" showRowStripes="1" showColumnStripes="0"/>
</table>
</file>

<file path=xl/tables/table19.xml><?xml version="1.0" encoding="utf-8"?>
<table xmlns="http://schemas.openxmlformats.org/spreadsheetml/2006/main" id="33" name="TwitterSearchNetworkTopItems_8" displayName="TwitterSearchNetworkTopItems_8" ref="A81:J91" totalsRowShown="0" headerRowDxfId="97" dataDxfId="96">
  <autoFilter ref="A81:J91"/>
  <tableColumns count="10">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7" totalsRowShown="0" headerRowDxfId="348" dataDxfId="283">
  <autoFilter ref="A2:BT67"/>
  <sortState ref="A3:BJ18">
    <sortCondition descending="1" sortBy="value" ref="V3:V18"/>
  </sortState>
  <tableColumns count="72">
    <tableColumn id="1" name="Vertex" dataDxfId="297"/>
    <tableColumn id="62" name="Subgraph" dataDxfId="296"/>
    <tableColumn id="2" name="Color" dataDxfId="295"/>
    <tableColumn id="5" name="Shape" dataDxfId="294"/>
    <tableColumn id="6" name="Size" dataDxfId="293"/>
    <tableColumn id="4" name="Opacity" dataDxfId="223"/>
    <tableColumn id="7" name="Image File" dataDxfId="221"/>
    <tableColumn id="3" name="Visibility" dataDxfId="222"/>
    <tableColumn id="10" name="Label" dataDxfId="292"/>
    <tableColumn id="16" name="Label Fill Color" dataDxfId="291"/>
    <tableColumn id="9" name="Label Position" dataDxfId="217"/>
    <tableColumn id="8" name="Tooltip" dataDxfId="215"/>
    <tableColumn id="18" name="Layout Order" dataDxfId="216"/>
    <tableColumn id="13" name="X" dataDxfId="290"/>
    <tableColumn id="14" name="Y" dataDxfId="289"/>
    <tableColumn id="12" name="Locked?" dataDxfId="288"/>
    <tableColumn id="19" name="Polar R" dataDxfId="287"/>
    <tableColumn id="20" name="Polar Angle" dataDxfId="286"/>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85"/>
    <tableColumn id="28" name="Dynamic Filter" dataDxfId="284"/>
    <tableColumn id="17" name="Add Your Own Columns Here" dataDxfId="242"/>
    <tableColumn id="30" name="Name" dataDxfId="241"/>
    <tableColumn id="31" name="Followed" dataDxfId="240"/>
    <tableColumn id="32" name="Followers" dataDxfId="239"/>
    <tableColumn id="33" name="Tweets" dataDxfId="238"/>
    <tableColumn id="34" name="Favorites" dataDxfId="237"/>
    <tableColumn id="35" name="Time Zone UTC Offset (Seconds)" dataDxfId="236"/>
    <tableColumn id="36" name="Description" dataDxfId="235"/>
    <tableColumn id="37" name="Location" dataDxfId="234"/>
    <tableColumn id="38" name="Web" dataDxfId="233"/>
    <tableColumn id="39" name="Time Zone" dataDxfId="232"/>
    <tableColumn id="40" name="Joined Twitter Date (UTC)" dataDxfId="231"/>
    <tableColumn id="41" name="Profile Banner Url" dataDxfId="230"/>
    <tableColumn id="42" name="Default Profile" dataDxfId="229"/>
    <tableColumn id="43" name="Default Profile Image" dataDxfId="228"/>
    <tableColumn id="44" name="Geo Enabled" dataDxfId="227"/>
    <tableColumn id="45" name="Language" dataDxfId="226"/>
    <tableColumn id="46" name="Listed Count" dataDxfId="225"/>
    <tableColumn id="47" name="Profile Background Image Url" dataDxfId="224"/>
    <tableColumn id="48" name="Verified" dataDxfId="220"/>
    <tableColumn id="49" name="Custom Menu Item Text" dataDxfId="219"/>
    <tableColumn id="50" name="Custom Menu Item Action" dataDxfId="218"/>
    <tableColumn id="51" name="Tweeted Search Term?" dataDxfId="84"/>
    <tableColumn id="52" name="Top URLs in Tweet by Count" dataDxfId="83"/>
    <tableColumn id="53" name="Top URLs in Tweet by Salience" dataDxfId="82"/>
    <tableColumn id="54" name="Top Domains in Tweet by Count" dataDxfId="81"/>
    <tableColumn id="55" name="Top Domains in Tweet by Salience" dataDxfId="80"/>
    <tableColumn id="56" name="Top Hashtags in Tweet by Count" dataDxfId="79"/>
    <tableColumn id="57" name="Top Hashtags in Tweet by Salience" dataDxfId="78"/>
    <tableColumn id="58" name="Top Words in Tweet by Count" dataDxfId="77"/>
    <tableColumn id="59" name="Top Words in Tweet by Salience" dataDxfId="76"/>
    <tableColumn id="60" name="Top Word Pairs in Tweet by Count" dataDxfId="75"/>
    <tableColumn id="61" name="Top Word Pairs in Tweet by Salience" dataDxfId="40"/>
    <tableColumn id="63" name="Sentiment List #1: Positive Word Count" dataDxfId="39"/>
    <tableColumn id="64" name="Sentiment List #1: Positive Word Percentage (%)" dataDxfId="38"/>
    <tableColumn id="65" name="Sentiment List #2: Negative Word Count" dataDxfId="37"/>
    <tableColumn id="66" name="Sentiment List #2: Negative Word Percentage (%)" dataDxfId="36"/>
    <tableColumn id="67" name="Sentiment List #3: (Add your own word list) Word Count" dataDxfId="35"/>
    <tableColumn id="68" name="Sentiment List #3: (Add your own word list) Word Percentage (%)" dataDxfId="34"/>
    <tableColumn id="69" name="Non-categorized Word Count" dataDxfId="33"/>
    <tableColumn id="70" name="Non-categorized Word Percentage (%)" dataDxfId="32"/>
    <tableColumn id="71" name="Vertex Content Word Count" dataDxfId="30"/>
    <tableColumn id="72" name="Vertex Group" dataDxfId="31">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20.xml><?xml version="1.0" encoding="utf-8"?>
<table xmlns="http://schemas.openxmlformats.org/spreadsheetml/2006/main" id="34" name="Words" displayName="Words" ref="A1:G262" totalsRowShown="0" headerRowDxfId="74" dataDxfId="73">
  <autoFilter ref="A1:G262"/>
  <tableColumns count="7">
    <tableColumn id="1" name="Word" dataDxfId="72"/>
    <tableColumn id="2" name="Count" dataDxfId="71"/>
    <tableColumn id="3" name="Salience" dataDxfId="70"/>
    <tableColumn id="4" name="Group" dataDxfId="69"/>
    <tableColumn id="5" name="Word on Sentiment List #1: Positive" dataDxfId="68"/>
    <tableColumn id="6" name="Word on Sentiment List #2: Negative" dataDxfId="67"/>
    <tableColumn id="7" name="Word on Sentiment List #3: (Add your own word list)" dataDxfId="66"/>
  </tableColumns>
  <tableStyleInfo name="NodeXL Table" showFirstColumn="0" showLastColumn="0" showRowStripes="1" showColumnStripes="0"/>
</table>
</file>

<file path=xl/tables/table21.xml><?xml version="1.0" encoding="utf-8"?>
<table xmlns="http://schemas.openxmlformats.org/spreadsheetml/2006/main" id="35" name="WordPairs" displayName="WordPairs" ref="A1:L252" totalsRowShown="0" headerRowDxfId="65" dataDxfId="64">
  <autoFilter ref="A1:L252"/>
  <tableColumns count="12">
    <tableColumn id="1" name="Word 1" dataDxfId="63"/>
    <tableColumn id="2" name="Word 2" dataDxfId="62"/>
    <tableColumn id="3" name="Count" dataDxfId="61"/>
    <tableColumn id="4" name="Salience" dataDxfId="60"/>
    <tableColumn id="5" name="Mutual Information" dataDxfId="59"/>
    <tableColumn id="6" name="Group" dataDxfId="58"/>
    <tableColumn id="7" name="Word1 on Sentiment List #1: Positive" dataDxfId="57"/>
    <tableColumn id="8" name="Word1 on Sentiment List #2: Negative" dataDxfId="56"/>
    <tableColumn id="9" name="Word1 on Sentiment List #3: (Add your own word list)" dataDxfId="55"/>
    <tableColumn id="10" name="Word2 on Sentiment List #1: Positive" dataDxfId="54"/>
    <tableColumn id="11" name="Word2 on Sentiment List #2: Negative" dataDxfId="53"/>
    <tableColumn id="12" name="Word2 on Sentiment List #3: (Add your own word list)" dataDxfId="52"/>
  </tableColumns>
  <tableStyleInfo name="NodeXL Table" showFirstColumn="0" showLastColumn="0" showRowStripes="1" showColumnStripes="0"/>
</table>
</file>

<file path=xl/tables/table22.xml><?xml version="1.0" encoding="utf-8"?>
<table xmlns="http://schemas.openxmlformats.org/spreadsheetml/2006/main" id="36"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23.xml><?xml version="1.0" encoding="utf-8"?>
<table xmlns="http://schemas.openxmlformats.org/spreadsheetml/2006/main" id="22" name="VertexContent" displayName="VertexContent" ref="A1:D407" totalsRowShown="0" headerRowDxfId="320" dataDxfId="319">
  <autoFilter ref="A1:D407"/>
  <tableColumns count="4">
    <tableColumn id="1" name="VertexID" dataDxfId="318"/>
    <tableColumn id="2" name="Word" dataDxfId="317"/>
    <tableColumn id="3" name="Imported ID" dataDxfId="316"/>
    <tableColumn id="4" name="Date" dataDxfId="315"/>
  </tableColumns>
  <tableStyleInfo name="NodeXL Table" showFirstColumn="0" showLastColumn="0" showRowStripes="1" showColumnStripes="0"/>
</table>
</file>

<file path=xl/tables/table24.xml><?xml version="1.0" encoding="utf-8"?>
<table xmlns="http://schemas.openxmlformats.org/spreadsheetml/2006/main" id="23" name="WordList" displayName="WordList" ref="A1:B176" totalsRowShown="0" headerRowDxfId="314" dataDxfId="313">
  <autoFilter ref="A1:B176"/>
  <tableColumns count="2">
    <tableColumn id="1" name="Word" dataDxfId="312"/>
    <tableColumn id="2" name="List" dataDxfId="311"/>
  </tableColumns>
  <tableStyleInfo name="NodeXL Table" showFirstColumn="0" showLastColumn="0" showRowStripes="1" showColumnStripes="0"/>
</table>
</file>

<file path=xl/tables/table25.xml><?xml version="1.0" encoding="utf-8"?>
<table xmlns="http://schemas.openxmlformats.org/spreadsheetml/2006/main" id="24" name="ExportOptions" displayName="ExportOptions" ref="A1:B7" totalsRowShown="0" headerRowDxfId="310" dataDxfId="309">
  <autoFilter ref="A1:B7"/>
  <tableColumns count="2">
    <tableColumn id="1" name="Key" dataDxfId="1"/>
    <tableColumn id="2" name="Value"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47">
  <autoFilter ref="A2:AO6"/>
  <tableColumns count="41">
    <tableColumn id="1" name="Group" dataDxfId="214"/>
    <tableColumn id="2" name="Vertex Color" dataDxfId="213"/>
    <tableColumn id="3" name="Vertex Shape" dataDxfId="211"/>
    <tableColumn id="22" name="Visibility" dataDxfId="212"/>
    <tableColumn id="4" name="Collapsed?"/>
    <tableColumn id="18" name="Label" dataDxfId="346"/>
    <tableColumn id="20" name="Collapsed X"/>
    <tableColumn id="21" name="Collapsed Y"/>
    <tableColumn id="6" name="ID" dataDxfId="345"/>
    <tableColumn id="19" name="Collapsed Properties" dataDxfId="203"/>
    <tableColumn id="5" name="Vertices" dataDxfId="202"/>
    <tableColumn id="7" name="Unique Edges" dataDxfId="201"/>
    <tableColumn id="8" name="Edges With Duplicates" dataDxfId="200"/>
    <tableColumn id="9" name="Total Edges" dataDxfId="199"/>
    <tableColumn id="10" name="Self-Loops" dataDxfId="198"/>
    <tableColumn id="24" name="Reciprocated Vertex Pair Ratio" dataDxfId="197"/>
    <tableColumn id="25" name="Reciprocated Edge Ratio" dataDxfId="196"/>
    <tableColumn id="11" name="Connected Components" dataDxfId="195"/>
    <tableColumn id="12" name="Single-Vertex Connected Components" dataDxfId="194"/>
    <tableColumn id="13" name="Maximum Vertices in a Connected Component" dataDxfId="193"/>
    <tableColumn id="14" name="Maximum Edges in a Connected Component" dataDxfId="192"/>
    <tableColumn id="15" name="Maximum Geodesic Distance (Diameter)" dataDxfId="191"/>
    <tableColumn id="16" name="Average Geodesic Distance" dataDxfId="190"/>
    <tableColumn id="17" name="Graph Density" dataDxfId="176"/>
    <tableColumn id="23" name="Top URLs in Tweet" dataDxfId="163"/>
    <tableColumn id="26" name="Top Domains in Tweet" dataDxfId="150"/>
    <tableColumn id="27" name="Top Hashtags in Tweet" dataDxfId="137"/>
    <tableColumn id="28" name="Top Words in Tweet" dataDxfId="124"/>
    <tableColumn id="29" name="Top Word Pairs in Tweet" dataDxfId="99"/>
    <tableColumn id="30" name="Top Replied-To in Tweet" dataDxfId="98"/>
    <tableColumn id="31" name="Top Mentioned in Tweet" dataDxfId="85"/>
    <tableColumn id="32" name="Top Tweeters" dataDxfId="29"/>
    <tableColumn id="33" name="Sentiment List #1: Positive Word Count" dataDxfId="28"/>
    <tableColumn id="34" name="Sentiment List #1: Positive Word Percentage (%)" dataDxfId="27"/>
    <tableColumn id="35" name="Sentiment List #2: Negative Word Count" dataDxfId="26"/>
    <tableColumn id="36" name="Sentiment List #2: Negative Word Percentage (%)" dataDxfId="25"/>
    <tableColumn id="37" name="Sentiment List #3: (Add your own word list) Word Count" dataDxfId="24"/>
    <tableColumn id="38" name="Sentiment List #3: (Add your own word list) Word Percentage (%)" dataDxfId="23"/>
    <tableColumn id="39" name="Non-categorized Word Count" dataDxfId="22"/>
    <tableColumn id="40" name="Non-categorized Word Percentage (%)" dataDxfId="21"/>
    <tableColumn id="41" name="Group Content Word Count" dataDxfId="2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6" totalsRowShown="0" headerRowDxfId="344" dataDxfId="343">
  <autoFilter ref="A1:C66"/>
  <tableColumns count="3">
    <tableColumn id="1" name="Group" dataDxfId="210"/>
    <tableColumn id="2" name="Vertex" dataDxfId="209"/>
    <tableColumn id="3" name="Vertex ID" dataDxfId="20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6"/>
    <tableColumn id="2" name="Value" dataDxfId="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4" insertRow="1" totalsRowShown="0">
  <autoFilter ref="A43: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324">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onpareilonline.com/news/crime/social-media-sleuthing-when-does-sharing-information-cross-the-legal/article_f946cf45-07ae-5634-9b72-e1c3cf45aac5.html" TargetMode="External" /><Relationship Id="rId2" Type="http://schemas.openxmlformats.org/officeDocument/2006/relationships/hyperlink" Target="https://nodexlgraphgallery.org/Pages/Graph.aspx?graphID=206788" TargetMode="External" /><Relationship Id="rId3" Type="http://schemas.openxmlformats.org/officeDocument/2006/relationships/hyperlink" Target="https://nodexlgraphgallery.org/Pages/Graph.aspx?graphID=206788" TargetMode="External" /><Relationship Id="rId4" Type="http://schemas.openxmlformats.org/officeDocument/2006/relationships/hyperlink" Target="https://nodexlgraphgallery.org/Pages/Graph.aspx?graphID=206788" TargetMode="External" /><Relationship Id="rId5" Type="http://schemas.openxmlformats.org/officeDocument/2006/relationships/hyperlink" Target="https://nodexlgraphgallery.org/Pages/Graph.aspx?graphID=206788" TargetMode="External" /><Relationship Id="rId6" Type="http://schemas.openxmlformats.org/officeDocument/2006/relationships/hyperlink" Target="https://nodexlgraphgallery.org/Pages/Graph.aspx?graphID=206788" TargetMode="External" /><Relationship Id="rId7" Type="http://schemas.openxmlformats.org/officeDocument/2006/relationships/hyperlink" Target="https://nodexlgraphgallery.org/Pages/Graph.aspx?graphID=206788" TargetMode="External" /><Relationship Id="rId8" Type="http://schemas.openxmlformats.org/officeDocument/2006/relationships/hyperlink" Target="https://nodexlgraphgallery.org/Pages/Graph.aspx?graphID=206788" TargetMode="External" /><Relationship Id="rId9" Type="http://schemas.openxmlformats.org/officeDocument/2006/relationships/hyperlink" Target="https://nodexlgraphgallery.org/Pages/Graph.aspx?graphID=206791" TargetMode="External" /><Relationship Id="rId10" Type="http://schemas.openxmlformats.org/officeDocument/2006/relationships/hyperlink" Target="https://nodexlgraphgallery.org/Pages/Graph.aspx?graphID=206791" TargetMode="External" /><Relationship Id="rId11" Type="http://schemas.openxmlformats.org/officeDocument/2006/relationships/hyperlink" Target="https://nodexlgraphgallery.org/Pages/Graph.aspx?graphID=206791" TargetMode="External" /><Relationship Id="rId12" Type="http://schemas.openxmlformats.org/officeDocument/2006/relationships/hyperlink" Target="https://nodexlgraphgallery.org/Pages/Graph.aspx?graphID=206791" TargetMode="External" /><Relationship Id="rId13" Type="http://schemas.openxmlformats.org/officeDocument/2006/relationships/hyperlink" Target="https://nodexlgraphgallery.org/Pages/Graph.aspx?graphID=206791" TargetMode="External" /><Relationship Id="rId14" Type="http://schemas.openxmlformats.org/officeDocument/2006/relationships/hyperlink" Target="https://nodexlgraphgallery.org/Pages/Graph.aspx?graphID=206791" TargetMode="External" /><Relationship Id="rId15" Type="http://schemas.openxmlformats.org/officeDocument/2006/relationships/hyperlink" Target="https://nodexlgraphgallery.org/Pages/Graph.aspx?graphID=206791" TargetMode="External" /><Relationship Id="rId16" Type="http://schemas.openxmlformats.org/officeDocument/2006/relationships/hyperlink" Target="https://nodexlgraphgallery.org/Pages/Graph.aspx?graphID=206791" TargetMode="External" /><Relationship Id="rId17" Type="http://schemas.openxmlformats.org/officeDocument/2006/relationships/hyperlink" Target="https://nodexlgraphgallery.org/Pages/Graph.aspx?graphID=206788" TargetMode="External" /><Relationship Id="rId18" Type="http://schemas.openxmlformats.org/officeDocument/2006/relationships/hyperlink" Target="https://nebraska.edu/nuforne/jurge-cruz" TargetMode="External" /><Relationship Id="rId19" Type="http://schemas.openxmlformats.org/officeDocument/2006/relationships/hyperlink" Target="https://nebraska.edu/nuforne/jurge-cruz" TargetMode="External" /><Relationship Id="rId20" Type="http://schemas.openxmlformats.org/officeDocument/2006/relationships/hyperlink" Target="https://twitter.com/educause/status/1163880899836035078" TargetMode="External" /><Relationship Id="rId21" Type="http://schemas.openxmlformats.org/officeDocument/2006/relationships/hyperlink" Target="https://twitter.com/educause/status/1163880899836035078" TargetMode="External" /><Relationship Id="rId22" Type="http://schemas.openxmlformats.org/officeDocument/2006/relationships/hyperlink" Target="https://twitter.com/educause/status/1163880899836035078" TargetMode="External" /><Relationship Id="rId23" Type="http://schemas.openxmlformats.org/officeDocument/2006/relationships/hyperlink" Target="https://twitter.com/educause/status/1163880899836035078" TargetMode="External" /><Relationship Id="rId24" Type="http://schemas.openxmlformats.org/officeDocument/2006/relationships/hyperlink" Target="https://twitter.com/educause/status/1163880899836035078" TargetMode="External" /><Relationship Id="rId25" Type="http://schemas.openxmlformats.org/officeDocument/2006/relationships/hyperlink" Target="https://twitter.com/educause/status/1163880899836035078" TargetMode="External" /><Relationship Id="rId26" Type="http://schemas.openxmlformats.org/officeDocument/2006/relationships/hyperlink" Target="https://twitter.com/educause/status/1163880899836035078" TargetMode="External" /><Relationship Id="rId27" Type="http://schemas.openxmlformats.org/officeDocument/2006/relationships/hyperlink" Target="https://twitter.com/educause/status/1163880899836035078" TargetMode="External" /><Relationship Id="rId28" Type="http://schemas.openxmlformats.org/officeDocument/2006/relationships/hyperlink" Target="https://twitter.com/educause/status/1163880899836035078" TargetMode="External" /><Relationship Id="rId29" Type="http://schemas.openxmlformats.org/officeDocument/2006/relationships/hyperlink" Target="https://twitter.com/educause/status/1163880899836035078" TargetMode="External" /><Relationship Id="rId30" Type="http://schemas.openxmlformats.org/officeDocument/2006/relationships/hyperlink" Target="https://www.kansascityfed.org/community/disconnected" TargetMode="External" /><Relationship Id="rId31" Type="http://schemas.openxmlformats.org/officeDocument/2006/relationships/hyperlink" Target="https://twitter.com/nodexl/status/1159541832604192768" TargetMode="External" /><Relationship Id="rId32" Type="http://schemas.openxmlformats.org/officeDocument/2006/relationships/hyperlink" Target="https://nodexlgraphgallery.org/Pages/Graph.aspx?graphID=206788" TargetMode="External" /><Relationship Id="rId33" Type="http://schemas.openxmlformats.org/officeDocument/2006/relationships/hyperlink" Target="https://nodexlgraphgallery.org/Pages/Graph.aspx?graphID=206788" TargetMode="External" /><Relationship Id="rId34" Type="http://schemas.openxmlformats.org/officeDocument/2006/relationships/hyperlink" Target="https://nodexlgraphgallery.org/Pages/Graph.aspx?graphID=206788" TargetMode="External" /><Relationship Id="rId35" Type="http://schemas.openxmlformats.org/officeDocument/2006/relationships/hyperlink" Target="https://nodexlgraphgallery.org/Pages/Graph.aspx?graphID=206788" TargetMode="External" /><Relationship Id="rId36" Type="http://schemas.openxmlformats.org/officeDocument/2006/relationships/hyperlink" Target="https://nodexlgraphgallery.org/Pages/Graph.aspx?graphID=206788" TargetMode="External" /><Relationship Id="rId37" Type="http://schemas.openxmlformats.org/officeDocument/2006/relationships/hyperlink" Target="https://nodexlgraphgallery.org/Pages/Graph.aspx?graphID=206791" TargetMode="External" /><Relationship Id="rId38" Type="http://schemas.openxmlformats.org/officeDocument/2006/relationships/hyperlink" Target="https://nodexlgraphgallery.org/Pages/Graph.aspx?graphID=206791" TargetMode="External" /><Relationship Id="rId39" Type="http://schemas.openxmlformats.org/officeDocument/2006/relationships/hyperlink" Target="https://nodexlgraphgallery.org/Pages/Graph.aspx?graphID=206791" TargetMode="External" /><Relationship Id="rId40" Type="http://schemas.openxmlformats.org/officeDocument/2006/relationships/hyperlink" Target="https://twitter.com/i/web/status/1162060587779731462" TargetMode="External" /><Relationship Id="rId41" Type="http://schemas.openxmlformats.org/officeDocument/2006/relationships/hyperlink" Target="https://twitter.com/i/web/status/1162060587779731462" TargetMode="External" /><Relationship Id="rId42" Type="http://schemas.openxmlformats.org/officeDocument/2006/relationships/hyperlink" Target="https://twitter.com/i/web/status/1162060587779731462" TargetMode="External" /><Relationship Id="rId43" Type="http://schemas.openxmlformats.org/officeDocument/2006/relationships/hyperlink" Target="https://nodexlgraphgallery.org/Pages/Graph.aspx?graphID=207143" TargetMode="External" /><Relationship Id="rId44" Type="http://schemas.openxmlformats.org/officeDocument/2006/relationships/hyperlink" Target="https://nodexlgraphgallery.org/Pages/Graph.aspx?graphID=207143" TargetMode="External" /><Relationship Id="rId45" Type="http://schemas.openxmlformats.org/officeDocument/2006/relationships/hyperlink" Target="https://nodexlgraphgallery.org/Pages/Graph.aspx?graphID=207143" TargetMode="External" /><Relationship Id="rId46" Type="http://schemas.openxmlformats.org/officeDocument/2006/relationships/hyperlink" Target="https://nodexlgraphgallery.org/Pages/Graph.aspx?graphID=207143" TargetMode="External" /><Relationship Id="rId47" Type="http://schemas.openxmlformats.org/officeDocument/2006/relationships/hyperlink" Target="https://nodexlgraphgallery.org/Pages/Graph.aspx?graphID=207143" TargetMode="External" /><Relationship Id="rId48" Type="http://schemas.openxmlformats.org/officeDocument/2006/relationships/hyperlink" Target="https://nodexlgraphgallery.org/Pages/Graph.aspx?graphID=207143" TargetMode="External" /><Relationship Id="rId49" Type="http://schemas.openxmlformats.org/officeDocument/2006/relationships/hyperlink" Target="https://nodexlgraphgallery.org/Pages/Graph.aspx?graphID=207143" TargetMode="External" /><Relationship Id="rId50" Type="http://schemas.openxmlformats.org/officeDocument/2006/relationships/hyperlink" Target="https://nodexlgraphgallery.org/Pages/Graph.aspx?graphID=207143" TargetMode="External" /><Relationship Id="rId51" Type="http://schemas.openxmlformats.org/officeDocument/2006/relationships/hyperlink" Target="https://nodexlgraphgallery.org/Pages/Graph.aspx?graphID=207143" TargetMode="External" /><Relationship Id="rId52" Type="http://schemas.openxmlformats.org/officeDocument/2006/relationships/hyperlink" Target="https://nodexlgraphgallery.org/Pages/Graph.aspx?graphID=207143" TargetMode="External" /><Relationship Id="rId53" Type="http://schemas.openxmlformats.org/officeDocument/2006/relationships/hyperlink" Target="https://nodexlgraphgallery.org/Pages/Graph.aspx?graphID=206791" TargetMode="External" /><Relationship Id="rId54" Type="http://schemas.openxmlformats.org/officeDocument/2006/relationships/hyperlink" Target="https://twitter.com/nodexl/status/1159541832604192768" TargetMode="External" /><Relationship Id="rId55" Type="http://schemas.openxmlformats.org/officeDocument/2006/relationships/hyperlink" Target="https://twitter.com/i/web/status/1161761150758838272" TargetMode="External" /><Relationship Id="rId56" Type="http://schemas.openxmlformats.org/officeDocument/2006/relationships/hyperlink" Target="https://nodexlgraphgallery.org/Pages/Graph.aspx?graphID=207143" TargetMode="External" /><Relationship Id="rId57" Type="http://schemas.openxmlformats.org/officeDocument/2006/relationships/hyperlink" Target="https://twitter.com/nodexl/status/1158962661524029441" TargetMode="External" /><Relationship Id="rId58" Type="http://schemas.openxmlformats.org/officeDocument/2006/relationships/hyperlink" Target="https://twitter.com/nodexl/status/1159541832604192768" TargetMode="External" /><Relationship Id="rId59" Type="http://schemas.openxmlformats.org/officeDocument/2006/relationships/hyperlink" Target="https://twitter.com/i/web/status/1161761150758838272" TargetMode="External" /><Relationship Id="rId60" Type="http://schemas.openxmlformats.org/officeDocument/2006/relationships/hyperlink" Target="https://twitter.com/nodexl/status/1158962661524029441" TargetMode="External" /><Relationship Id="rId61" Type="http://schemas.openxmlformats.org/officeDocument/2006/relationships/hyperlink" Target="https://nodexlgraphgallery.org/Pages/Graph.aspx?graphID=206791" TargetMode="External" /><Relationship Id="rId62" Type="http://schemas.openxmlformats.org/officeDocument/2006/relationships/hyperlink" Target="https://twitter.com/aejmc_prd/status/1158724347013619718" TargetMode="External" /><Relationship Id="rId63" Type="http://schemas.openxmlformats.org/officeDocument/2006/relationships/hyperlink" Target="https://twitter.com/nodexl/status/1158962661524029441" TargetMode="External" /><Relationship Id="rId64" Type="http://schemas.openxmlformats.org/officeDocument/2006/relationships/hyperlink" Target="https://twitter.com/nodexl/status/1159541832604192768" TargetMode="External" /><Relationship Id="rId65" Type="http://schemas.openxmlformats.org/officeDocument/2006/relationships/hyperlink" Target="https://twitter.com/i/web/status/1161761150758838272" TargetMode="External" /><Relationship Id="rId66" Type="http://schemas.openxmlformats.org/officeDocument/2006/relationships/hyperlink" Target="https://twitter.com/aejmc_prd/status/1158724347013619718" TargetMode="External" /><Relationship Id="rId67" Type="http://schemas.openxmlformats.org/officeDocument/2006/relationships/hyperlink" Target="https://twitter.com/nodexl/status/1158962661524029441" TargetMode="External" /><Relationship Id="rId68" Type="http://schemas.openxmlformats.org/officeDocument/2006/relationships/hyperlink" Target="https://www.nonpareilonline.com/news/crime/social-media-sleuthing-when-does-sharing-information-cross-the-legal/article_f946cf45-07ae-5634-9b72-e1c3cf45aac5.html" TargetMode="External" /><Relationship Id="rId69" Type="http://schemas.openxmlformats.org/officeDocument/2006/relationships/hyperlink" Target="https://www.nonpareilonline.com/news/crime/social-media-sleuthing-when-does-sharing-information-cross-the-legal/article_f946cf45-07ae-5634-9b72-e1c3cf45aac5.html" TargetMode="External" /><Relationship Id="rId70" Type="http://schemas.openxmlformats.org/officeDocument/2006/relationships/hyperlink" Target="https://twitter.com/i/web/status/1162060587779731462" TargetMode="External" /><Relationship Id="rId71" Type="http://schemas.openxmlformats.org/officeDocument/2006/relationships/hyperlink" Target="https://twitter.com/i/web/status/1165137144823930881" TargetMode="External" /><Relationship Id="rId72" Type="http://schemas.openxmlformats.org/officeDocument/2006/relationships/hyperlink" Target="https://twitter.com/i/web/status/1160068379203592192" TargetMode="External" /><Relationship Id="rId73" Type="http://schemas.openxmlformats.org/officeDocument/2006/relationships/hyperlink" Target="https://twitter.com/i/web/status/1165147464258793472" TargetMode="External" /><Relationship Id="rId74" Type="http://schemas.openxmlformats.org/officeDocument/2006/relationships/hyperlink" Target="https://twitter.com/i/web/status/1167676334677663744" TargetMode="External" /><Relationship Id="rId75" Type="http://schemas.openxmlformats.org/officeDocument/2006/relationships/hyperlink" Target="https://twitter.com/i/web/status/1160068379203592192" TargetMode="External" /><Relationship Id="rId76" Type="http://schemas.openxmlformats.org/officeDocument/2006/relationships/hyperlink" Target="https://twitter.com/i/web/status/1160068542647164929" TargetMode="External" /><Relationship Id="rId77" Type="http://schemas.openxmlformats.org/officeDocument/2006/relationships/hyperlink" Target="https://twitter.com/i/web/status/1165137144823930881" TargetMode="External" /><Relationship Id="rId78" Type="http://schemas.openxmlformats.org/officeDocument/2006/relationships/hyperlink" Target="https://twitter.com/i/web/status/1165147663463079936" TargetMode="External" /><Relationship Id="rId79" Type="http://schemas.openxmlformats.org/officeDocument/2006/relationships/hyperlink" Target="https://twitter.com/i/web/status/1167676504643387392" TargetMode="External" /><Relationship Id="rId80" Type="http://schemas.openxmlformats.org/officeDocument/2006/relationships/hyperlink" Target="https://twitter.com/i/web/status/1167679369114017793" TargetMode="External" /><Relationship Id="rId81" Type="http://schemas.openxmlformats.org/officeDocument/2006/relationships/hyperlink" Target="https://twitter.com/i/web/status/1160068379203592192" TargetMode="External" /><Relationship Id="rId82" Type="http://schemas.openxmlformats.org/officeDocument/2006/relationships/hyperlink" Target="https://twitter.com/i/web/status/1160068542647164929" TargetMode="External" /><Relationship Id="rId83" Type="http://schemas.openxmlformats.org/officeDocument/2006/relationships/hyperlink" Target="https://twitter.com/i/web/status/1165137144823930881" TargetMode="External" /><Relationship Id="rId84" Type="http://schemas.openxmlformats.org/officeDocument/2006/relationships/hyperlink" Target="https://twitter.com/i/web/status/1165147464258793472" TargetMode="External" /><Relationship Id="rId85" Type="http://schemas.openxmlformats.org/officeDocument/2006/relationships/hyperlink" Target="https://twitter.com/i/web/status/1165147663463079936" TargetMode="External" /><Relationship Id="rId86" Type="http://schemas.openxmlformats.org/officeDocument/2006/relationships/hyperlink" Target="https://twitter.com/i/web/status/1167676334677663744" TargetMode="External" /><Relationship Id="rId87" Type="http://schemas.openxmlformats.org/officeDocument/2006/relationships/hyperlink" Target="https://twitter.com/i/web/status/1167676504643387392" TargetMode="External" /><Relationship Id="rId88" Type="http://schemas.openxmlformats.org/officeDocument/2006/relationships/hyperlink" Target="https://twitter.com/i/web/status/1167679369114017793" TargetMode="External" /><Relationship Id="rId89" Type="http://schemas.openxmlformats.org/officeDocument/2006/relationships/hyperlink" Target="https://twitter.com/i/web/status/1160068379203592192" TargetMode="External" /><Relationship Id="rId90" Type="http://schemas.openxmlformats.org/officeDocument/2006/relationships/hyperlink" Target="https://twitter.com/i/web/status/1160068542647164929" TargetMode="External" /><Relationship Id="rId91" Type="http://schemas.openxmlformats.org/officeDocument/2006/relationships/hyperlink" Target="https://twitter.com/i/web/status/1165137144823930881" TargetMode="External" /><Relationship Id="rId92" Type="http://schemas.openxmlformats.org/officeDocument/2006/relationships/hyperlink" Target="https://twitter.com/i/web/status/1165147464258793472" TargetMode="External" /><Relationship Id="rId93" Type="http://schemas.openxmlformats.org/officeDocument/2006/relationships/hyperlink" Target="https://twitter.com/i/web/status/1165147663463079936" TargetMode="External" /><Relationship Id="rId94" Type="http://schemas.openxmlformats.org/officeDocument/2006/relationships/hyperlink" Target="https://twitter.com/i/web/status/1167676334677663744" TargetMode="External" /><Relationship Id="rId95" Type="http://schemas.openxmlformats.org/officeDocument/2006/relationships/hyperlink" Target="https://twitter.com/i/web/status/1167676504643387392" TargetMode="External" /><Relationship Id="rId96" Type="http://schemas.openxmlformats.org/officeDocument/2006/relationships/hyperlink" Target="https://twitter.com/i/web/status/1167679369114017793" TargetMode="External" /><Relationship Id="rId97" Type="http://schemas.openxmlformats.org/officeDocument/2006/relationships/hyperlink" Target="https://www.kansascityfed.org/community/disconnected" TargetMode="External" /><Relationship Id="rId98" Type="http://schemas.openxmlformats.org/officeDocument/2006/relationships/hyperlink" Target="https://www.kansascityfed.org/community/disconnected" TargetMode="External" /><Relationship Id="rId99" Type="http://schemas.openxmlformats.org/officeDocument/2006/relationships/hyperlink" Target="https://twitter.com/nodexl/status/1159541832604192768" TargetMode="External" /><Relationship Id="rId100" Type="http://schemas.openxmlformats.org/officeDocument/2006/relationships/hyperlink" Target="https://twitter.com/i/web/status/1161761150758838272" TargetMode="External" /><Relationship Id="rId101" Type="http://schemas.openxmlformats.org/officeDocument/2006/relationships/hyperlink" Target="https://www.kansascityfed.org/community/disconnected" TargetMode="External" /><Relationship Id="rId102" Type="http://schemas.openxmlformats.org/officeDocument/2006/relationships/hyperlink" Target="https://twitter.com/aejmc_prd/status/1158724347013619718" TargetMode="External" /><Relationship Id="rId103" Type="http://schemas.openxmlformats.org/officeDocument/2006/relationships/hyperlink" Target="https://twitter.com/nodexl/status/1158962661524029441" TargetMode="External" /><Relationship Id="rId104" Type="http://schemas.openxmlformats.org/officeDocument/2006/relationships/hyperlink" Target="https://www.amazon.com/Social-Measurement-Management-Jeremy-Lipschultz/dp/0815363923" TargetMode="External" /><Relationship Id="rId105" Type="http://schemas.openxmlformats.org/officeDocument/2006/relationships/hyperlink" Target="https://www.youtube.com/watch?v=4jp0WMcJ-0E&amp;feature=youtu.be" TargetMode="External" /><Relationship Id="rId106" Type="http://schemas.openxmlformats.org/officeDocument/2006/relationships/hyperlink" Target="https://twitter.com/i/web/status/1160068379203592192" TargetMode="External" /><Relationship Id="rId107" Type="http://schemas.openxmlformats.org/officeDocument/2006/relationships/hyperlink" Target="https://twitter.com/i/web/status/1160068542647164929" TargetMode="External" /><Relationship Id="rId108" Type="http://schemas.openxmlformats.org/officeDocument/2006/relationships/hyperlink" Target="https://twitter.com/i/web/status/1165137144823930881" TargetMode="External" /><Relationship Id="rId109" Type="http://schemas.openxmlformats.org/officeDocument/2006/relationships/hyperlink" Target="https://twitter.com/i/web/status/1165147464258793472" TargetMode="External" /><Relationship Id="rId110" Type="http://schemas.openxmlformats.org/officeDocument/2006/relationships/hyperlink" Target="https://twitter.com/i/web/status/1165147663463079936" TargetMode="External" /><Relationship Id="rId111" Type="http://schemas.openxmlformats.org/officeDocument/2006/relationships/hyperlink" Target="https://twitter.com/i/web/status/1167676334677663744" TargetMode="External" /><Relationship Id="rId112" Type="http://schemas.openxmlformats.org/officeDocument/2006/relationships/hyperlink" Target="https://twitter.com/i/web/status/1167676504643387392" TargetMode="External" /><Relationship Id="rId113" Type="http://schemas.openxmlformats.org/officeDocument/2006/relationships/hyperlink" Target="https://twitter.com/i/web/status/1167679369114017793" TargetMode="External" /><Relationship Id="rId114" Type="http://schemas.openxmlformats.org/officeDocument/2006/relationships/hyperlink" Target="https://twitter.com/i/web/status/1160068379203592192" TargetMode="External" /><Relationship Id="rId115" Type="http://schemas.openxmlformats.org/officeDocument/2006/relationships/hyperlink" Target="https://twitter.com/i/web/status/1160068542647164929" TargetMode="External" /><Relationship Id="rId116" Type="http://schemas.openxmlformats.org/officeDocument/2006/relationships/hyperlink" Target="https://twitter.com/i/web/status/1165137144823930881" TargetMode="External" /><Relationship Id="rId117" Type="http://schemas.openxmlformats.org/officeDocument/2006/relationships/hyperlink" Target="https://twitter.com/i/web/status/1165147464258793472" TargetMode="External" /><Relationship Id="rId118" Type="http://schemas.openxmlformats.org/officeDocument/2006/relationships/hyperlink" Target="https://twitter.com/i/web/status/1165147663463079936" TargetMode="External" /><Relationship Id="rId119" Type="http://schemas.openxmlformats.org/officeDocument/2006/relationships/hyperlink" Target="https://twitter.com/i/web/status/1167676334677663744" TargetMode="External" /><Relationship Id="rId120" Type="http://schemas.openxmlformats.org/officeDocument/2006/relationships/hyperlink" Target="https://twitter.com/i/web/status/1167676504643387392" TargetMode="External" /><Relationship Id="rId121" Type="http://schemas.openxmlformats.org/officeDocument/2006/relationships/hyperlink" Target="https://twitter.com/i/web/status/1167679369114017793" TargetMode="External" /><Relationship Id="rId122" Type="http://schemas.openxmlformats.org/officeDocument/2006/relationships/hyperlink" Target="https://twitter.com/i/web/status/1160068379203592192" TargetMode="External" /><Relationship Id="rId123" Type="http://schemas.openxmlformats.org/officeDocument/2006/relationships/hyperlink" Target="https://twitter.com/i/web/status/1160068542647164929" TargetMode="External" /><Relationship Id="rId124" Type="http://schemas.openxmlformats.org/officeDocument/2006/relationships/hyperlink" Target="https://twitter.com/i/web/status/1165137144823930881" TargetMode="External" /><Relationship Id="rId125" Type="http://schemas.openxmlformats.org/officeDocument/2006/relationships/hyperlink" Target="https://twitter.com/i/web/status/1165147464258793472" TargetMode="External" /><Relationship Id="rId126" Type="http://schemas.openxmlformats.org/officeDocument/2006/relationships/hyperlink" Target="https://twitter.com/i/web/status/1165147663463079936" TargetMode="External" /><Relationship Id="rId127" Type="http://schemas.openxmlformats.org/officeDocument/2006/relationships/hyperlink" Target="https://twitter.com/i/web/status/1167676334677663744" TargetMode="External" /><Relationship Id="rId128" Type="http://schemas.openxmlformats.org/officeDocument/2006/relationships/hyperlink" Target="https://twitter.com/i/web/status/1167676504643387392" TargetMode="External" /><Relationship Id="rId129" Type="http://schemas.openxmlformats.org/officeDocument/2006/relationships/hyperlink" Target="https://twitter.com/i/web/status/1167679369114017793" TargetMode="External" /><Relationship Id="rId130" Type="http://schemas.openxmlformats.org/officeDocument/2006/relationships/hyperlink" Target="https://twitter.com/i/web/status/1160068379203592192" TargetMode="External" /><Relationship Id="rId131" Type="http://schemas.openxmlformats.org/officeDocument/2006/relationships/hyperlink" Target="https://twitter.com/i/web/status/1160068542647164929" TargetMode="External" /><Relationship Id="rId132" Type="http://schemas.openxmlformats.org/officeDocument/2006/relationships/hyperlink" Target="https://twitter.com/i/web/status/1165137144823930881" TargetMode="External" /><Relationship Id="rId133" Type="http://schemas.openxmlformats.org/officeDocument/2006/relationships/hyperlink" Target="https://twitter.com/i/web/status/1165147464258793472" TargetMode="External" /><Relationship Id="rId134" Type="http://schemas.openxmlformats.org/officeDocument/2006/relationships/hyperlink" Target="https://twitter.com/i/web/status/1165147663463079936" TargetMode="External" /><Relationship Id="rId135" Type="http://schemas.openxmlformats.org/officeDocument/2006/relationships/hyperlink" Target="https://twitter.com/i/web/status/1167676334677663744" TargetMode="External" /><Relationship Id="rId136" Type="http://schemas.openxmlformats.org/officeDocument/2006/relationships/hyperlink" Target="https://twitter.com/i/web/status/1167676504643387392" TargetMode="External" /><Relationship Id="rId137" Type="http://schemas.openxmlformats.org/officeDocument/2006/relationships/hyperlink" Target="https://twitter.com/i/web/status/1167679369114017793" TargetMode="External" /><Relationship Id="rId138" Type="http://schemas.openxmlformats.org/officeDocument/2006/relationships/hyperlink" Target="https://twitter.com/i/web/status/1165147464258793472" TargetMode="External" /><Relationship Id="rId139" Type="http://schemas.openxmlformats.org/officeDocument/2006/relationships/hyperlink" Target="https://twitter.com/i/web/status/1165147663463079936" TargetMode="External" /><Relationship Id="rId140" Type="http://schemas.openxmlformats.org/officeDocument/2006/relationships/hyperlink" Target="https://twitter.com/i/web/status/1167676334677663744" TargetMode="External" /><Relationship Id="rId141" Type="http://schemas.openxmlformats.org/officeDocument/2006/relationships/hyperlink" Target="https://twitter.com/i/web/status/1167676504643387392" TargetMode="External" /><Relationship Id="rId142" Type="http://schemas.openxmlformats.org/officeDocument/2006/relationships/hyperlink" Target="https://twitter.com/i/web/status/1167679369114017793" TargetMode="External" /><Relationship Id="rId143" Type="http://schemas.openxmlformats.org/officeDocument/2006/relationships/hyperlink" Target="https://pbs.twimg.com/media/EB9rUdWVUAAg7KG.jpg" TargetMode="External" /><Relationship Id="rId144" Type="http://schemas.openxmlformats.org/officeDocument/2006/relationships/hyperlink" Target="https://pbs.twimg.com/media/EB9rUdWVUAAg7KG.jpg" TargetMode="External" /><Relationship Id="rId145" Type="http://schemas.openxmlformats.org/officeDocument/2006/relationships/hyperlink" Target="https://pbs.twimg.com/media/ECTaS3xX4AADYf4.jpg" TargetMode="External" /><Relationship Id="rId146" Type="http://schemas.openxmlformats.org/officeDocument/2006/relationships/hyperlink" Target="https://pbs.twimg.com/media/ECTaS3xX4AADYf4.jpg" TargetMode="External" /><Relationship Id="rId147" Type="http://schemas.openxmlformats.org/officeDocument/2006/relationships/hyperlink" Target="https://pbs.twimg.com/media/ECTaS3xX4AADYf4.jpg" TargetMode="External" /><Relationship Id="rId148" Type="http://schemas.openxmlformats.org/officeDocument/2006/relationships/hyperlink" Target="https://pbs.twimg.com/media/ECTaS3xX4AADYf4.jpg" TargetMode="External" /><Relationship Id="rId149" Type="http://schemas.openxmlformats.org/officeDocument/2006/relationships/hyperlink" Target="https://pbs.twimg.com/media/ECTaS3xX4AADYf4.jpg" TargetMode="External" /><Relationship Id="rId150" Type="http://schemas.openxmlformats.org/officeDocument/2006/relationships/hyperlink" Target="https://pbs.twimg.com/media/ECTaS3xX4AADYf4.jpg" TargetMode="External" /><Relationship Id="rId151" Type="http://schemas.openxmlformats.org/officeDocument/2006/relationships/hyperlink" Target="https://pbs.twimg.com/media/EA5qkQ0WwAIN8IS.png" TargetMode="External" /><Relationship Id="rId152" Type="http://schemas.openxmlformats.org/officeDocument/2006/relationships/hyperlink" Target="https://pbs.twimg.com/media/ECK3F1xWkAAJZ_v.png" TargetMode="External" /><Relationship Id="rId153" Type="http://schemas.openxmlformats.org/officeDocument/2006/relationships/hyperlink" Target="https://pbs.twimg.com/media/ECTaS3xX4AADYf4.jpg" TargetMode="External" /><Relationship Id="rId154" Type="http://schemas.openxmlformats.org/officeDocument/2006/relationships/hyperlink" Target="https://pbs.twimg.com/media/ECWtD4mXUAAjplH.jpg" TargetMode="External" /><Relationship Id="rId155" Type="http://schemas.openxmlformats.org/officeDocument/2006/relationships/hyperlink" Target="http://pbs.twimg.com/profile_images/1087719846605979648/HRHFp3Nq_normal.jpg" TargetMode="External" /><Relationship Id="rId156" Type="http://schemas.openxmlformats.org/officeDocument/2006/relationships/hyperlink" Target="http://pbs.twimg.com/profile_images/1184702192336490499/xiuYhert_normal.jpg" TargetMode="External" /><Relationship Id="rId157" Type="http://schemas.openxmlformats.org/officeDocument/2006/relationships/hyperlink" Target="http://pbs.twimg.com/profile_images/1184702192336490499/xiuYhert_normal.jpg" TargetMode="External" /><Relationship Id="rId158" Type="http://schemas.openxmlformats.org/officeDocument/2006/relationships/hyperlink" Target="http://pbs.twimg.com/profile_images/1184702192336490499/xiuYhert_normal.jpg" TargetMode="External" /><Relationship Id="rId159" Type="http://schemas.openxmlformats.org/officeDocument/2006/relationships/hyperlink" Target="http://pbs.twimg.com/profile_images/1184702192336490499/xiuYhert_normal.jpg" TargetMode="External" /><Relationship Id="rId160" Type="http://schemas.openxmlformats.org/officeDocument/2006/relationships/hyperlink" Target="http://pbs.twimg.com/profile_images/1184702192336490499/xiuYhert_normal.jpg" TargetMode="External" /><Relationship Id="rId161" Type="http://schemas.openxmlformats.org/officeDocument/2006/relationships/hyperlink" Target="http://pbs.twimg.com/profile_images/1184702192336490499/xiuYhert_normal.jpg" TargetMode="External" /><Relationship Id="rId162" Type="http://schemas.openxmlformats.org/officeDocument/2006/relationships/hyperlink" Target="http://pbs.twimg.com/profile_images/1184702192336490499/xiuYhert_normal.jpg" TargetMode="External" /><Relationship Id="rId163" Type="http://schemas.openxmlformats.org/officeDocument/2006/relationships/hyperlink" Target="http://pbs.twimg.com/profile_images/1184702192336490499/xiuYhert_normal.jpg" TargetMode="External" /><Relationship Id="rId164" Type="http://schemas.openxmlformats.org/officeDocument/2006/relationships/hyperlink" Target="http://pbs.twimg.com/profile_images/1184702192336490499/xiuYhert_normal.jpg" TargetMode="External" /><Relationship Id="rId165" Type="http://schemas.openxmlformats.org/officeDocument/2006/relationships/hyperlink" Target="http://pbs.twimg.com/profile_images/1184702192336490499/xiuYhert_normal.jpg" TargetMode="External" /><Relationship Id="rId166" Type="http://schemas.openxmlformats.org/officeDocument/2006/relationships/hyperlink" Target="http://pbs.twimg.com/profile_images/1184702192336490499/xiuYhert_normal.jpg" TargetMode="External" /><Relationship Id="rId167" Type="http://schemas.openxmlformats.org/officeDocument/2006/relationships/hyperlink" Target="http://pbs.twimg.com/profile_images/1184702192336490499/xiuYhert_normal.jpg" TargetMode="External" /><Relationship Id="rId168" Type="http://schemas.openxmlformats.org/officeDocument/2006/relationships/hyperlink" Target="http://pbs.twimg.com/profile_images/1184702192336490499/xiuYhert_normal.jpg" TargetMode="External" /><Relationship Id="rId169" Type="http://schemas.openxmlformats.org/officeDocument/2006/relationships/hyperlink" Target="http://pbs.twimg.com/profile_images/1184702192336490499/xiuYhert_normal.jpg" TargetMode="External" /><Relationship Id="rId170" Type="http://schemas.openxmlformats.org/officeDocument/2006/relationships/hyperlink" Target="http://pbs.twimg.com/profile_images/867857138491805696/BUCGkVkT_normal.jpg" TargetMode="External" /><Relationship Id="rId171" Type="http://schemas.openxmlformats.org/officeDocument/2006/relationships/hyperlink" Target="http://pbs.twimg.com/profile_images/867857138491805696/BUCGkVkT_normal.jpg" TargetMode="External" /><Relationship Id="rId172" Type="http://schemas.openxmlformats.org/officeDocument/2006/relationships/hyperlink" Target="http://pbs.twimg.com/profile_images/1778555235/aejmctwitter_normal.png" TargetMode="External" /><Relationship Id="rId173" Type="http://schemas.openxmlformats.org/officeDocument/2006/relationships/hyperlink" Target="http://pbs.twimg.com/profile_images/467396668426448896/qpOcIXVa_normal.jpeg" TargetMode="External" /><Relationship Id="rId174" Type="http://schemas.openxmlformats.org/officeDocument/2006/relationships/hyperlink" Target="http://pbs.twimg.com/profile_images/590743892288475136/s-SFcQ3__normal.jpg" TargetMode="External" /><Relationship Id="rId175" Type="http://schemas.openxmlformats.org/officeDocument/2006/relationships/hyperlink" Target="https://pbs.twimg.com/media/EB9rUdWVUAAg7KG.jpg" TargetMode="External" /><Relationship Id="rId176" Type="http://schemas.openxmlformats.org/officeDocument/2006/relationships/hyperlink" Target="https://pbs.twimg.com/media/EB9rUdWVUAAg7KG.jpg" TargetMode="External" /><Relationship Id="rId177" Type="http://schemas.openxmlformats.org/officeDocument/2006/relationships/hyperlink" Target="http://pbs.twimg.com/profile_images/875946540715659264/FDOf-UKL_normal.jpg" TargetMode="External" /><Relationship Id="rId178" Type="http://schemas.openxmlformats.org/officeDocument/2006/relationships/hyperlink" Target="http://pbs.twimg.com/profile_images/875946540715659264/FDOf-UKL_normal.jpg" TargetMode="External" /><Relationship Id="rId179" Type="http://schemas.openxmlformats.org/officeDocument/2006/relationships/hyperlink" Target="http://pbs.twimg.com/profile_images/875946540715659264/FDOf-UKL_normal.jpg" TargetMode="External" /><Relationship Id="rId180" Type="http://schemas.openxmlformats.org/officeDocument/2006/relationships/hyperlink" Target="http://pbs.twimg.com/profile_images/875946540715659264/FDOf-UKL_normal.jpg" TargetMode="External" /><Relationship Id="rId181" Type="http://schemas.openxmlformats.org/officeDocument/2006/relationships/hyperlink" Target="http://pbs.twimg.com/profile_images/1143536112088035331/XDEmFAaj_normal.png" TargetMode="External" /><Relationship Id="rId182" Type="http://schemas.openxmlformats.org/officeDocument/2006/relationships/hyperlink" Target="http://pbs.twimg.com/profile_images/875946540715659264/FDOf-UKL_normal.jpg" TargetMode="External" /><Relationship Id="rId183" Type="http://schemas.openxmlformats.org/officeDocument/2006/relationships/hyperlink" Target="http://pbs.twimg.com/profile_images/1143536112088035331/XDEmFAaj_normal.png" TargetMode="External" /><Relationship Id="rId184" Type="http://schemas.openxmlformats.org/officeDocument/2006/relationships/hyperlink" Target="http://pbs.twimg.com/profile_images/875946540715659264/FDOf-UKL_normal.jpg" TargetMode="External" /><Relationship Id="rId185" Type="http://schemas.openxmlformats.org/officeDocument/2006/relationships/hyperlink" Target="http://pbs.twimg.com/profile_images/1143536112088035331/XDEmFAaj_normal.png" TargetMode="External" /><Relationship Id="rId186" Type="http://schemas.openxmlformats.org/officeDocument/2006/relationships/hyperlink" Target="http://pbs.twimg.com/profile_images/875946540715659264/FDOf-UKL_normal.jpg" TargetMode="External" /><Relationship Id="rId187" Type="http://schemas.openxmlformats.org/officeDocument/2006/relationships/hyperlink" Target="http://pbs.twimg.com/profile_images/1143536112088035331/XDEmFAaj_normal.png" TargetMode="External" /><Relationship Id="rId188" Type="http://schemas.openxmlformats.org/officeDocument/2006/relationships/hyperlink" Target="http://pbs.twimg.com/profile_images/875946540715659264/FDOf-UKL_normal.jpg" TargetMode="External" /><Relationship Id="rId189" Type="http://schemas.openxmlformats.org/officeDocument/2006/relationships/hyperlink" Target="http://pbs.twimg.com/profile_images/1143536112088035331/XDEmFAaj_normal.png" TargetMode="External" /><Relationship Id="rId190" Type="http://schemas.openxmlformats.org/officeDocument/2006/relationships/hyperlink" Target="http://pbs.twimg.com/profile_images/875946540715659264/FDOf-UKL_normal.jpg" TargetMode="External" /><Relationship Id="rId191" Type="http://schemas.openxmlformats.org/officeDocument/2006/relationships/hyperlink" Target="http://pbs.twimg.com/profile_images/1143536112088035331/XDEmFAaj_normal.png" TargetMode="External" /><Relationship Id="rId192" Type="http://schemas.openxmlformats.org/officeDocument/2006/relationships/hyperlink" Target="http://pbs.twimg.com/profile_images/875946540715659264/FDOf-UKL_normal.jpg" TargetMode="External" /><Relationship Id="rId193" Type="http://schemas.openxmlformats.org/officeDocument/2006/relationships/hyperlink" Target="http://pbs.twimg.com/profile_images/875946540715659264/FDOf-UKL_normal.jpg" TargetMode="External" /><Relationship Id="rId194" Type="http://schemas.openxmlformats.org/officeDocument/2006/relationships/hyperlink" Target="http://pbs.twimg.com/profile_images/875946540715659264/FDOf-UKL_normal.jpg" TargetMode="External" /><Relationship Id="rId195" Type="http://schemas.openxmlformats.org/officeDocument/2006/relationships/hyperlink" Target="http://pbs.twimg.com/profile_images/875946540715659264/FDOf-UKL_normal.jpg" TargetMode="External" /><Relationship Id="rId196" Type="http://schemas.openxmlformats.org/officeDocument/2006/relationships/hyperlink" Target="http://pbs.twimg.com/profile_images/1143536112088035331/XDEmFAaj_normal.png" TargetMode="External" /><Relationship Id="rId197" Type="http://schemas.openxmlformats.org/officeDocument/2006/relationships/hyperlink" Target="http://pbs.twimg.com/profile_images/1143536112088035331/XDEmFAaj_normal.png" TargetMode="External" /><Relationship Id="rId198" Type="http://schemas.openxmlformats.org/officeDocument/2006/relationships/hyperlink" Target="http://pbs.twimg.com/profile_images/992053872322629634/3QBCD-OO_normal.jpg" TargetMode="External" /><Relationship Id="rId199" Type="http://schemas.openxmlformats.org/officeDocument/2006/relationships/hyperlink" Target="http://pbs.twimg.com/profile_images/912667889395798022/pMoB2qc8_normal.jpg" TargetMode="External" /><Relationship Id="rId200" Type="http://schemas.openxmlformats.org/officeDocument/2006/relationships/hyperlink" Target="http://pbs.twimg.com/profile_images/1061744570344517633/fKDfFqhQ_normal.jpg" TargetMode="External" /><Relationship Id="rId201" Type="http://schemas.openxmlformats.org/officeDocument/2006/relationships/hyperlink" Target="http://pbs.twimg.com/profile_images/912667889395798022/pMoB2qc8_normal.jpg" TargetMode="External" /><Relationship Id="rId202" Type="http://schemas.openxmlformats.org/officeDocument/2006/relationships/hyperlink" Target="http://pbs.twimg.com/profile_images/1061744570344517633/fKDfFqhQ_normal.jpg" TargetMode="External" /><Relationship Id="rId203" Type="http://schemas.openxmlformats.org/officeDocument/2006/relationships/hyperlink" Target="http://pbs.twimg.com/profile_images/467396668426448896/qpOcIXVa_normal.jpeg" TargetMode="External" /><Relationship Id="rId204" Type="http://schemas.openxmlformats.org/officeDocument/2006/relationships/hyperlink" Target="http://pbs.twimg.com/profile_images/1061744570344517633/fKDfFqhQ_normal.jpg" TargetMode="External" /><Relationship Id="rId205" Type="http://schemas.openxmlformats.org/officeDocument/2006/relationships/hyperlink" Target="http://pbs.twimg.com/profile_images/467396668426448896/qpOcIXVa_normal.jpeg" TargetMode="External" /><Relationship Id="rId206" Type="http://schemas.openxmlformats.org/officeDocument/2006/relationships/hyperlink" Target="http://pbs.twimg.com/profile_images/467396668426448896/qpOcIXVa_normal.jpeg" TargetMode="External" /><Relationship Id="rId207" Type="http://schemas.openxmlformats.org/officeDocument/2006/relationships/hyperlink" Target="http://pbs.twimg.com/profile_images/467396668426448896/qpOcIXVa_normal.jpeg" TargetMode="External" /><Relationship Id="rId208" Type="http://schemas.openxmlformats.org/officeDocument/2006/relationships/hyperlink" Target="http://pbs.twimg.com/profile_images/467396668426448896/qpOcIXVa_normal.jpeg" TargetMode="External" /><Relationship Id="rId209" Type="http://schemas.openxmlformats.org/officeDocument/2006/relationships/hyperlink" Target="http://pbs.twimg.com/profile_images/1061744570344517633/fKDfFqhQ_normal.jpg" TargetMode="External" /><Relationship Id="rId210" Type="http://schemas.openxmlformats.org/officeDocument/2006/relationships/hyperlink" Target="http://pbs.twimg.com/profile_images/1778555235/aejmctwitter_normal.png" TargetMode="External" /><Relationship Id="rId211" Type="http://schemas.openxmlformats.org/officeDocument/2006/relationships/hyperlink" Target="http://pbs.twimg.com/profile_images/1061744570344517633/fKDfFqhQ_normal.jpg" TargetMode="External" /><Relationship Id="rId212" Type="http://schemas.openxmlformats.org/officeDocument/2006/relationships/hyperlink" Target="http://pbs.twimg.com/profile_images/1778555235/aejmctwitter_normal.png" TargetMode="External" /><Relationship Id="rId213" Type="http://schemas.openxmlformats.org/officeDocument/2006/relationships/hyperlink" Target="http://pbs.twimg.com/profile_images/1061744570344517633/fKDfFqhQ_normal.jpg" TargetMode="External" /><Relationship Id="rId214" Type="http://schemas.openxmlformats.org/officeDocument/2006/relationships/hyperlink" Target="http://pbs.twimg.com/profile_images/1778555235/aejmctwitter_normal.png" TargetMode="External" /><Relationship Id="rId215" Type="http://schemas.openxmlformats.org/officeDocument/2006/relationships/hyperlink" Target="http://pbs.twimg.com/profile_images/1061744570344517633/fKDfFqhQ_normal.jpg" TargetMode="External" /><Relationship Id="rId216" Type="http://schemas.openxmlformats.org/officeDocument/2006/relationships/hyperlink" Target="http://pbs.twimg.com/profile_images/1061744570344517633/fKDfFqhQ_normal.jpg" TargetMode="External" /><Relationship Id="rId217" Type="http://schemas.openxmlformats.org/officeDocument/2006/relationships/hyperlink" Target="http://pbs.twimg.com/profile_images/923243414425976832/GWZwBnhE_normal.jpg" TargetMode="External" /><Relationship Id="rId218" Type="http://schemas.openxmlformats.org/officeDocument/2006/relationships/hyperlink" Target="http://pbs.twimg.com/profile_images/912667889395798022/pMoB2qc8_normal.jpg" TargetMode="External" /><Relationship Id="rId219" Type="http://schemas.openxmlformats.org/officeDocument/2006/relationships/hyperlink" Target="http://pbs.twimg.com/profile_images/1061744570344517633/fKDfFqhQ_normal.jpg" TargetMode="External" /><Relationship Id="rId220" Type="http://schemas.openxmlformats.org/officeDocument/2006/relationships/hyperlink" Target="http://pbs.twimg.com/profile_images/923243414425976832/GWZwBnhE_normal.jpg" TargetMode="External" /><Relationship Id="rId221" Type="http://schemas.openxmlformats.org/officeDocument/2006/relationships/hyperlink" Target="http://pbs.twimg.com/profile_images/912667889395798022/pMoB2qc8_normal.jpg" TargetMode="External" /><Relationship Id="rId222" Type="http://schemas.openxmlformats.org/officeDocument/2006/relationships/hyperlink" Target="http://pbs.twimg.com/profile_images/1061744570344517633/fKDfFqhQ_normal.jpg" TargetMode="External" /><Relationship Id="rId223" Type="http://schemas.openxmlformats.org/officeDocument/2006/relationships/hyperlink" Target="http://pbs.twimg.com/profile_images/923243414425976832/GWZwBnhE_normal.jpg" TargetMode="External" /><Relationship Id="rId224" Type="http://schemas.openxmlformats.org/officeDocument/2006/relationships/hyperlink" Target="http://pbs.twimg.com/profile_images/923243414425976832/GWZwBnhE_normal.jpg" TargetMode="External" /><Relationship Id="rId225" Type="http://schemas.openxmlformats.org/officeDocument/2006/relationships/hyperlink" Target="http://pbs.twimg.com/profile_images/912667889395798022/pMoB2qc8_normal.jpg" TargetMode="External" /><Relationship Id="rId226" Type="http://schemas.openxmlformats.org/officeDocument/2006/relationships/hyperlink" Target="http://pbs.twimg.com/profile_images/1061744570344517633/fKDfFqhQ_normal.jpg" TargetMode="External" /><Relationship Id="rId227" Type="http://schemas.openxmlformats.org/officeDocument/2006/relationships/hyperlink" Target="http://pbs.twimg.com/profile_images/1051533632337252352/S2ocyzKq_normal.jpg" TargetMode="External" /><Relationship Id="rId228" Type="http://schemas.openxmlformats.org/officeDocument/2006/relationships/hyperlink" Target="http://pbs.twimg.com/profile_images/1061744570344517633/fKDfFqhQ_normal.jpg" TargetMode="External" /><Relationship Id="rId229" Type="http://schemas.openxmlformats.org/officeDocument/2006/relationships/hyperlink" Target="http://pbs.twimg.com/profile_images/1051533632337252352/S2ocyzKq_normal.jpg" TargetMode="External" /><Relationship Id="rId230" Type="http://schemas.openxmlformats.org/officeDocument/2006/relationships/hyperlink" Target="http://pbs.twimg.com/profile_images/1051533632337252352/S2ocyzKq_normal.jpg" TargetMode="External" /><Relationship Id="rId231" Type="http://schemas.openxmlformats.org/officeDocument/2006/relationships/hyperlink" Target="http://pbs.twimg.com/profile_images/1051533632337252352/S2ocyzKq_normal.jpg" TargetMode="External" /><Relationship Id="rId232" Type="http://schemas.openxmlformats.org/officeDocument/2006/relationships/hyperlink" Target="http://pbs.twimg.com/profile_images/1051533632337252352/S2ocyzKq_normal.jpg" TargetMode="External" /><Relationship Id="rId233" Type="http://schemas.openxmlformats.org/officeDocument/2006/relationships/hyperlink" Target="http://pbs.twimg.com/profile_images/1051533632337252352/S2ocyzKq_normal.jpg" TargetMode="External" /><Relationship Id="rId234" Type="http://schemas.openxmlformats.org/officeDocument/2006/relationships/hyperlink" Target="http://pbs.twimg.com/profile_images/1051533632337252352/S2ocyzKq_normal.jpg" TargetMode="External" /><Relationship Id="rId235" Type="http://schemas.openxmlformats.org/officeDocument/2006/relationships/hyperlink" Target="http://pbs.twimg.com/profile_images/1051533632337252352/S2ocyzKq_normal.jpg" TargetMode="External" /><Relationship Id="rId236" Type="http://schemas.openxmlformats.org/officeDocument/2006/relationships/hyperlink" Target="http://pbs.twimg.com/profile_images/1051533632337252352/S2ocyzKq_normal.jpg" TargetMode="External" /><Relationship Id="rId237" Type="http://schemas.openxmlformats.org/officeDocument/2006/relationships/hyperlink" Target="http://pbs.twimg.com/profile_images/1051533632337252352/S2ocyzKq_normal.jpg" TargetMode="External" /><Relationship Id="rId238" Type="http://schemas.openxmlformats.org/officeDocument/2006/relationships/hyperlink" Target="http://pbs.twimg.com/profile_images/1051533632337252352/S2ocyzKq_normal.jpg" TargetMode="External" /><Relationship Id="rId239" Type="http://schemas.openxmlformats.org/officeDocument/2006/relationships/hyperlink" Target="http://pbs.twimg.com/profile_images/1061744570344517633/fKDfFqhQ_normal.jpg" TargetMode="External" /><Relationship Id="rId240" Type="http://schemas.openxmlformats.org/officeDocument/2006/relationships/hyperlink" Target="http://pbs.twimg.com/profile_images/1061744570344517633/fKDfFqhQ_normal.jpg" TargetMode="External" /><Relationship Id="rId241" Type="http://schemas.openxmlformats.org/officeDocument/2006/relationships/hyperlink" Target="http://pbs.twimg.com/profile_images/1061744570344517633/fKDfFqhQ_normal.jpg" TargetMode="External" /><Relationship Id="rId242" Type="http://schemas.openxmlformats.org/officeDocument/2006/relationships/hyperlink" Target="http://pbs.twimg.com/profile_images/1061744570344517633/fKDfFqhQ_normal.jpg" TargetMode="External" /><Relationship Id="rId243" Type="http://schemas.openxmlformats.org/officeDocument/2006/relationships/hyperlink" Target="http://pbs.twimg.com/profile_images/1061744570344517633/fKDfFqhQ_normal.jpg" TargetMode="External" /><Relationship Id="rId244" Type="http://schemas.openxmlformats.org/officeDocument/2006/relationships/hyperlink" Target="http://pbs.twimg.com/profile_images/1061744570344517633/fKDfFqhQ_normal.jpg" TargetMode="External" /><Relationship Id="rId245" Type="http://schemas.openxmlformats.org/officeDocument/2006/relationships/hyperlink" Target="http://pbs.twimg.com/profile_images/1061744570344517633/fKDfFqhQ_normal.jpg" TargetMode="External" /><Relationship Id="rId246" Type="http://schemas.openxmlformats.org/officeDocument/2006/relationships/hyperlink" Target="http://pbs.twimg.com/profile_images/1061744570344517633/fKDfFqhQ_normal.jpg" TargetMode="External" /><Relationship Id="rId247" Type="http://schemas.openxmlformats.org/officeDocument/2006/relationships/hyperlink" Target="http://pbs.twimg.com/profile_images/1061744570344517633/fKDfFqhQ_normal.jpg" TargetMode="External" /><Relationship Id="rId248" Type="http://schemas.openxmlformats.org/officeDocument/2006/relationships/hyperlink" Target="http://pbs.twimg.com/profile_images/1778555235/aejmctwitter_normal.png" TargetMode="External" /><Relationship Id="rId249" Type="http://schemas.openxmlformats.org/officeDocument/2006/relationships/hyperlink" Target="http://pbs.twimg.com/profile_images/912667889395798022/pMoB2qc8_normal.jpg" TargetMode="External" /><Relationship Id="rId250" Type="http://schemas.openxmlformats.org/officeDocument/2006/relationships/hyperlink" Target="http://pbs.twimg.com/profile_images/912667889395798022/pMoB2qc8_normal.jpg" TargetMode="External" /><Relationship Id="rId251" Type="http://schemas.openxmlformats.org/officeDocument/2006/relationships/hyperlink" Target="http://pbs.twimg.com/profile_images/1061744570344517633/fKDfFqhQ_normal.jpg" TargetMode="External" /><Relationship Id="rId252" Type="http://schemas.openxmlformats.org/officeDocument/2006/relationships/hyperlink" Target="http://pbs.twimg.com/profile_images/1061744570344517633/fKDfFqhQ_normal.jpg" TargetMode="External" /><Relationship Id="rId253" Type="http://schemas.openxmlformats.org/officeDocument/2006/relationships/hyperlink" Target="http://pbs.twimg.com/profile_images/1061744570344517633/fKDfFqhQ_normal.jpg" TargetMode="External" /><Relationship Id="rId254" Type="http://schemas.openxmlformats.org/officeDocument/2006/relationships/hyperlink" Target="http://pbs.twimg.com/profile_images/1061744570344517633/fKDfFqhQ_normal.jpg" TargetMode="External" /><Relationship Id="rId255" Type="http://schemas.openxmlformats.org/officeDocument/2006/relationships/hyperlink" Target="https://pbs.twimg.com/media/ECTaS3xX4AADYf4.jpg" TargetMode="External" /><Relationship Id="rId256" Type="http://schemas.openxmlformats.org/officeDocument/2006/relationships/hyperlink" Target="https://pbs.twimg.com/media/ECTaS3xX4AADYf4.jpg" TargetMode="External" /><Relationship Id="rId257" Type="http://schemas.openxmlformats.org/officeDocument/2006/relationships/hyperlink" Target="http://pbs.twimg.com/profile_images/912667889395798022/pMoB2qc8_normal.jpg" TargetMode="External" /><Relationship Id="rId258" Type="http://schemas.openxmlformats.org/officeDocument/2006/relationships/hyperlink" Target="https://pbs.twimg.com/media/ECTaS3xX4AADYf4.jpg" TargetMode="External" /><Relationship Id="rId259" Type="http://schemas.openxmlformats.org/officeDocument/2006/relationships/hyperlink" Target="http://pbs.twimg.com/profile_images/912667889395798022/pMoB2qc8_normal.jpg" TargetMode="External" /><Relationship Id="rId260" Type="http://schemas.openxmlformats.org/officeDocument/2006/relationships/hyperlink" Target="http://pbs.twimg.com/profile_images/912667889395798022/pMoB2qc8_normal.jpg" TargetMode="External" /><Relationship Id="rId261" Type="http://schemas.openxmlformats.org/officeDocument/2006/relationships/hyperlink" Target="http://pbs.twimg.com/profile_images/1061744570344517633/fKDfFqhQ_normal.jpg" TargetMode="External" /><Relationship Id="rId262" Type="http://schemas.openxmlformats.org/officeDocument/2006/relationships/hyperlink" Target="http://pbs.twimg.com/profile_images/1061744570344517633/fKDfFqhQ_normal.jpg" TargetMode="External" /><Relationship Id="rId263" Type="http://schemas.openxmlformats.org/officeDocument/2006/relationships/hyperlink" Target="https://pbs.twimg.com/media/ECTaS3xX4AADYf4.jpg" TargetMode="External" /><Relationship Id="rId264" Type="http://schemas.openxmlformats.org/officeDocument/2006/relationships/hyperlink" Target="http://pbs.twimg.com/profile_images/1778555235/aejmctwitter_normal.png" TargetMode="External" /><Relationship Id="rId265" Type="http://schemas.openxmlformats.org/officeDocument/2006/relationships/hyperlink" Target="http://pbs.twimg.com/profile_images/912667889395798022/pMoB2qc8_normal.jpg" TargetMode="External" /><Relationship Id="rId266" Type="http://schemas.openxmlformats.org/officeDocument/2006/relationships/hyperlink" Target="http://pbs.twimg.com/profile_images/912667889395798022/pMoB2qc8_normal.jpg" TargetMode="External" /><Relationship Id="rId267" Type="http://schemas.openxmlformats.org/officeDocument/2006/relationships/hyperlink" Target="https://pbs.twimg.com/media/ECTaS3xX4AADYf4.jpg" TargetMode="External" /><Relationship Id="rId268" Type="http://schemas.openxmlformats.org/officeDocument/2006/relationships/hyperlink" Target="http://pbs.twimg.com/profile_images/912667889395798022/pMoB2qc8_normal.jpg" TargetMode="External" /><Relationship Id="rId269" Type="http://schemas.openxmlformats.org/officeDocument/2006/relationships/hyperlink" Target="http://pbs.twimg.com/profile_images/912667889395798022/pMoB2qc8_normal.jpg" TargetMode="External" /><Relationship Id="rId270" Type="http://schemas.openxmlformats.org/officeDocument/2006/relationships/hyperlink" Target="http://pbs.twimg.com/profile_images/1061744570344517633/fKDfFqhQ_normal.jpg" TargetMode="External" /><Relationship Id="rId271" Type="http://schemas.openxmlformats.org/officeDocument/2006/relationships/hyperlink" Target="http://pbs.twimg.com/profile_images/1061744570344517633/fKDfFqhQ_normal.jpg" TargetMode="External" /><Relationship Id="rId272" Type="http://schemas.openxmlformats.org/officeDocument/2006/relationships/hyperlink" Target="http://pbs.twimg.com/profile_images/1061744570344517633/fKDfFqhQ_normal.jpg" TargetMode="External" /><Relationship Id="rId273" Type="http://schemas.openxmlformats.org/officeDocument/2006/relationships/hyperlink" Target="http://pbs.twimg.com/profile_images/1061744570344517633/fKDfFqhQ_normal.jpg" TargetMode="External" /><Relationship Id="rId274" Type="http://schemas.openxmlformats.org/officeDocument/2006/relationships/hyperlink" Target="http://pbs.twimg.com/profile_images/1061744570344517633/fKDfFqhQ_normal.jpg" TargetMode="External" /><Relationship Id="rId275" Type="http://schemas.openxmlformats.org/officeDocument/2006/relationships/hyperlink" Target="https://pbs.twimg.com/media/ECTaS3xX4AADYf4.jpg" TargetMode="External" /><Relationship Id="rId276" Type="http://schemas.openxmlformats.org/officeDocument/2006/relationships/hyperlink" Target="http://pbs.twimg.com/profile_images/1087719846605979648/HRHFp3Nq_normal.jpg" TargetMode="External" /><Relationship Id="rId277" Type="http://schemas.openxmlformats.org/officeDocument/2006/relationships/hyperlink" Target="http://pbs.twimg.com/profile_images/1061744570344517633/fKDfFqhQ_normal.jpg" TargetMode="External" /><Relationship Id="rId278" Type="http://schemas.openxmlformats.org/officeDocument/2006/relationships/hyperlink" Target="http://pbs.twimg.com/profile_images/1087719846605979648/HRHFp3Nq_normal.jpg" TargetMode="External" /><Relationship Id="rId279" Type="http://schemas.openxmlformats.org/officeDocument/2006/relationships/hyperlink" Target="http://pbs.twimg.com/profile_images/912667889395798022/pMoB2qc8_normal.jpg" TargetMode="External" /><Relationship Id="rId280" Type="http://schemas.openxmlformats.org/officeDocument/2006/relationships/hyperlink" Target="http://pbs.twimg.com/profile_images/1061744570344517633/fKDfFqhQ_normal.jpg" TargetMode="External" /><Relationship Id="rId281" Type="http://schemas.openxmlformats.org/officeDocument/2006/relationships/hyperlink" Target="http://pbs.twimg.com/profile_images/1061744570344517633/fKDfFqhQ_normal.jpg" TargetMode="External" /><Relationship Id="rId282" Type="http://schemas.openxmlformats.org/officeDocument/2006/relationships/hyperlink" Target="http://pbs.twimg.com/profile_images/1085776914285903873/D2BnQ3vv_normal.jpg" TargetMode="External" /><Relationship Id="rId283" Type="http://schemas.openxmlformats.org/officeDocument/2006/relationships/hyperlink" Target="http://pbs.twimg.com/profile_images/1085776914285903873/D2BnQ3vv_normal.jpg" TargetMode="External" /><Relationship Id="rId284" Type="http://schemas.openxmlformats.org/officeDocument/2006/relationships/hyperlink" Target="http://pbs.twimg.com/profile_images/1085776914285903873/D2BnQ3vv_normal.jpg" TargetMode="External" /><Relationship Id="rId285" Type="http://schemas.openxmlformats.org/officeDocument/2006/relationships/hyperlink" Target="http://pbs.twimg.com/profile_images/590743892288475136/s-SFcQ3__normal.jpg" TargetMode="External" /><Relationship Id="rId286" Type="http://schemas.openxmlformats.org/officeDocument/2006/relationships/hyperlink" Target="http://pbs.twimg.com/profile_images/590743892288475136/s-SFcQ3__normal.jpg" TargetMode="External" /><Relationship Id="rId287" Type="http://schemas.openxmlformats.org/officeDocument/2006/relationships/hyperlink" Target="http://pbs.twimg.com/profile_images/590743892288475136/s-SFcQ3__normal.jpg" TargetMode="External" /><Relationship Id="rId288" Type="http://schemas.openxmlformats.org/officeDocument/2006/relationships/hyperlink" Target="http://pbs.twimg.com/profile_images/590743892288475136/s-SFcQ3__normal.jpg" TargetMode="External" /><Relationship Id="rId289" Type="http://schemas.openxmlformats.org/officeDocument/2006/relationships/hyperlink" Target="http://pbs.twimg.com/profile_images/590743892288475136/s-SFcQ3__normal.jpg" TargetMode="External" /><Relationship Id="rId290" Type="http://schemas.openxmlformats.org/officeDocument/2006/relationships/hyperlink" Target="http://pbs.twimg.com/profile_images/590743892288475136/s-SFcQ3__normal.jpg" TargetMode="External" /><Relationship Id="rId291" Type="http://schemas.openxmlformats.org/officeDocument/2006/relationships/hyperlink" Target="http://pbs.twimg.com/profile_images/590743892288475136/s-SFcQ3__normal.jpg" TargetMode="External" /><Relationship Id="rId292" Type="http://schemas.openxmlformats.org/officeDocument/2006/relationships/hyperlink" Target="http://pbs.twimg.com/profile_images/590743892288475136/s-SFcQ3__normal.jpg" TargetMode="External" /><Relationship Id="rId293" Type="http://schemas.openxmlformats.org/officeDocument/2006/relationships/hyperlink" Target="http://pbs.twimg.com/profile_images/590743892288475136/s-SFcQ3__normal.jpg" TargetMode="External" /><Relationship Id="rId294" Type="http://schemas.openxmlformats.org/officeDocument/2006/relationships/hyperlink" Target="http://pbs.twimg.com/profile_images/1085776914285903873/D2BnQ3vv_normal.jpg" TargetMode="External" /><Relationship Id="rId295" Type="http://schemas.openxmlformats.org/officeDocument/2006/relationships/hyperlink" Target="http://pbs.twimg.com/profile_images/1085776914285903873/D2BnQ3vv_normal.jpg" TargetMode="External" /><Relationship Id="rId296" Type="http://schemas.openxmlformats.org/officeDocument/2006/relationships/hyperlink" Target="http://pbs.twimg.com/profile_images/1085776914285903873/D2BnQ3vv_normal.jpg" TargetMode="External" /><Relationship Id="rId297" Type="http://schemas.openxmlformats.org/officeDocument/2006/relationships/hyperlink" Target="http://pbs.twimg.com/profile_images/1085776914285903873/D2BnQ3vv_normal.jpg" TargetMode="External" /><Relationship Id="rId298" Type="http://schemas.openxmlformats.org/officeDocument/2006/relationships/hyperlink" Target="http://pbs.twimg.com/profile_images/1168494672911593478/pgUGrDgj_normal.jpg" TargetMode="External" /><Relationship Id="rId299" Type="http://schemas.openxmlformats.org/officeDocument/2006/relationships/hyperlink" Target="http://pbs.twimg.com/profile_images/1168494672911593478/pgUGrDgj_normal.jpg" TargetMode="External" /><Relationship Id="rId300" Type="http://schemas.openxmlformats.org/officeDocument/2006/relationships/hyperlink" Target="http://pbs.twimg.com/profile_images/1168494672911593478/pgUGrDgj_normal.jpg" TargetMode="External" /><Relationship Id="rId301" Type="http://schemas.openxmlformats.org/officeDocument/2006/relationships/hyperlink" Target="http://pbs.twimg.com/profile_images/1168494672911593478/pgUGrDgj_normal.jpg" TargetMode="External" /><Relationship Id="rId302" Type="http://schemas.openxmlformats.org/officeDocument/2006/relationships/hyperlink" Target="http://pbs.twimg.com/profile_images/1168494672911593478/pgUGrDgj_normal.jpg" TargetMode="External" /><Relationship Id="rId303" Type="http://schemas.openxmlformats.org/officeDocument/2006/relationships/hyperlink" Target="http://pbs.twimg.com/profile_images/1168494672911593478/pgUGrDgj_normal.jpg" TargetMode="External" /><Relationship Id="rId304" Type="http://schemas.openxmlformats.org/officeDocument/2006/relationships/hyperlink" Target="http://pbs.twimg.com/profile_images/1168494672911593478/pgUGrDgj_normal.jpg" TargetMode="External" /><Relationship Id="rId305" Type="http://schemas.openxmlformats.org/officeDocument/2006/relationships/hyperlink" Target="http://pbs.twimg.com/profile_images/1168494672911593478/pgUGrDgj_normal.jpg" TargetMode="External" /><Relationship Id="rId306" Type="http://schemas.openxmlformats.org/officeDocument/2006/relationships/hyperlink" Target="http://pbs.twimg.com/profile_images/1168494672911593478/pgUGrDgj_normal.jpg" TargetMode="External" /><Relationship Id="rId307" Type="http://schemas.openxmlformats.org/officeDocument/2006/relationships/hyperlink" Target="http://pbs.twimg.com/profile_images/1168494672911593478/pgUGrDgj_normal.jpg" TargetMode="External" /><Relationship Id="rId308" Type="http://schemas.openxmlformats.org/officeDocument/2006/relationships/hyperlink" Target="http://pbs.twimg.com/profile_images/1085776914285903873/D2BnQ3vv_normal.jpg" TargetMode="External" /><Relationship Id="rId309" Type="http://schemas.openxmlformats.org/officeDocument/2006/relationships/hyperlink" Target="http://pbs.twimg.com/profile_images/1085776914285903873/D2BnQ3vv_normal.jpg" TargetMode="External" /><Relationship Id="rId310" Type="http://schemas.openxmlformats.org/officeDocument/2006/relationships/hyperlink" Target="http://pbs.twimg.com/profile_images/992053872322629634/3QBCD-OO_normal.jpg" TargetMode="External" /><Relationship Id="rId311" Type="http://schemas.openxmlformats.org/officeDocument/2006/relationships/hyperlink" Target="http://pbs.twimg.com/profile_images/992053872322629634/3QBCD-OO_normal.jpg" TargetMode="External" /><Relationship Id="rId312" Type="http://schemas.openxmlformats.org/officeDocument/2006/relationships/hyperlink" Target="http://pbs.twimg.com/profile_images/1085776914285903873/D2BnQ3vv_normal.jpg" TargetMode="External" /><Relationship Id="rId313" Type="http://schemas.openxmlformats.org/officeDocument/2006/relationships/hyperlink" Target="http://pbs.twimg.com/profile_images/1085776914285903873/D2BnQ3vv_normal.jpg" TargetMode="External" /><Relationship Id="rId314" Type="http://schemas.openxmlformats.org/officeDocument/2006/relationships/hyperlink" Target="http://pbs.twimg.com/profile_images/1085776914285903873/D2BnQ3vv_normal.jpg" TargetMode="External" /><Relationship Id="rId315" Type="http://schemas.openxmlformats.org/officeDocument/2006/relationships/hyperlink" Target="http://pbs.twimg.com/profile_images/1085776914285903873/D2BnQ3vv_normal.jpg" TargetMode="External" /><Relationship Id="rId316" Type="http://schemas.openxmlformats.org/officeDocument/2006/relationships/hyperlink" Target="http://pbs.twimg.com/profile_images/1085776914285903873/D2BnQ3vv_normal.jpg" TargetMode="External" /><Relationship Id="rId317" Type="http://schemas.openxmlformats.org/officeDocument/2006/relationships/hyperlink" Target="http://pbs.twimg.com/profile_images/1085776914285903873/D2BnQ3vv_normal.jpg" TargetMode="External" /><Relationship Id="rId318" Type="http://schemas.openxmlformats.org/officeDocument/2006/relationships/hyperlink" Target="http://pbs.twimg.com/profile_images/1085776914285903873/D2BnQ3vv_normal.jpg" TargetMode="External" /><Relationship Id="rId319" Type="http://schemas.openxmlformats.org/officeDocument/2006/relationships/hyperlink" Target="http://pbs.twimg.com/profile_images/992053872322629634/3QBCD-OO_normal.jpg" TargetMode="External" /><Relationship Id="rId320" Type="http://schemas.openxmlformats.org/officeDocument/2006/relationships/hyperlink" Target="http://pbs.twimg.com/profile_images/992053872322629634/3QBCD-OO_normal.jpg" TargetMode="External" /><Relationship Id="rId321" Type="http://schemas.openxmlformats.org/officeDocument/2006/relationships/hyperlink" Target="http://pbs.twimg.com/profile_images/992053872322629634/3QBCD-OO_normal.jpg" TargetMode="External" /><Relationship Id="rId322" Type="http://schemas.openxmlformats.org/officeDocument/2006/relationships/hyperlink" Target="http://pbs.twimg.com/profile_images/1085776914285903873/D2BnQ3vv_normal.jpg" TargetMode="External" /><Relationship Id="rId323" Type="http://schemas.openxmlformats.org/officeDocument/2006/relationships/hyperlink" Target="http://pbs.twimg.com/profile_images/1085776914285903873/D2BnQ3vv_normal.jpg" TargetMode="External" /><Relationship Id="rId324" Type="http://schemas.openxmlformats.org/officeDocument/2006/relationships/hyperlink" Target="http://pbs.twimg.com/profile_images/1085776914285903873/D2BnQ3vv_normal.jpg" TargetMode="External" /><Relationship Id="rId325" Type="http://schemas.openxmlformats.org/officeDocument/2006/relationships/hyperlink" Target="http://pbs.twimg.com/profile_images/1085776914285903873/D2BnQ3vv_normal.jpg" TargetMode="External" /><Relationship Id="rId326" Type="http://schemas.openxmlformats.org/officeDocument/2006/relationships/hyperlink" Target="http://pbs.twimg.com/profile_images/1085776914285903873/D2BnQ3vv_normal.jpg" TargetMode="External" /><Relationship Id="rId327" Type="http://schemas.openxmlformats.org/officeDocument/2006/relationships/hyperlink" Target="http://pbs.twimg.com/profile_images/1085776914285903873/D2BnQ3vv_normal.jpg" TargetMode="External" /><Relationship Id="rId328" Type="http://schemas.openxmlformats.org/officeDocument/2006/relationships/hyperlink" Target="http://pbs.twimg.com/profile_images/1085776914285903873/D2BnQ3vv_normal.jpg" TargetMode="External" /><Relationship Id="rId329" Type="http://schemas.openxmlformats.org/officeDocument/2006/relationships/hyperlink" Target="http://pbs.twimg.com/profile_images/992053872322629634/3QBCD-OO_normal.jpg" TargetMode="External" /><Relationship Id="rId330" Type="http://schemas.openxmlformats.org/officeDocument/2006/relationships/hyperlink" Target="http://pbs.twimg.com/profile_images/992053872322629634/3QBCD-OO_normal.jpg" TargetMode="External" /><Relationship Id="rId331" Type="http://schemas.openxmlformats.org/officeDocument/2006/relationships/hyperlink" Target="http://pbs.twimg.com/profile_images/992053872322629634/3QBCD-OO_normal.jpg" TargetMode="External" /><Relationship Id="rId332" Type="http://schemas.openxmlformats.org/officeDocument/2006/relationships/hyperlink" Target="http://pbs.twimg.com/profile_images/992053872322629634/3QBCD-OO_normal.jpg" TargetMode="External" /><Relationship Id="rId333" Type="http://schemas.openxmlformats.org/officeDocument/2006/relationships/hyperlink" Target="http://pbs.twimg.com/profile_images/992053872322629634/3QBCD-OO_normal.jpg" TargetMode="External" /><Relationship Id="rId334" Type="http://schemas.openxmlformats.org/officeDocument/2006/relationships/hyperlink" Target="http://pbs.twimg.com/profile_images/992053872322629634/3QBCD-OO_normal.jpg" TargetMode="External" /><Relationship Id="rId335" Type="http://schemas.openxmlformats.org/officeDocument/2006/relationships/hyperlink" Target="http://pbs.twimg.com/profile_images/992053872322629634/3QBCD-OO_normal.jpg" TargetMode="External" /><Relationship Id="rId336" Type="http://schemas.openxmlformats.org/officeDocument/2006/relationships/hyperlink" Target="http://pbs.twimg.com/profile_images/992053872322629634/3QBCD-OO_normal.jpg" TargetMode="External" /><Relationship Id="rId337" Type="http://schemas.openxmlformats.org/officeDocument/2006/relationships/hyperlink" Target="http://pbs.twimg.com/profile_images/992053872322629634/3QBCD-OO_normal.jpg" TargetMode="External" /><Relationship Id="rId338" Type="http://schemas.openxmlformats.org/officeDocument/2006/relationships/hyperlink" Target="http://pbs.twimg.com/profile_images/992053872322629634/3QBCD-OO_normal.jpg" TargetMode="External" /><Relationship Id="rId339" Type="http://schemas.openxmlformats.org/officeDocument/2006/relationships/hyperlink" Target="http://pbs.twimg.com/profile_images/992053872322629634/3QBCD-OO_normal.jpg" TargetMode="External" /><Relationship Id="rId340" Type="http://schemas.openxmlformats.org/officeDocument/2006/relationships/hyperlink" Target="http://pbs.twimg.com/profile_images/992053872322629634/3QBCD-OO_normal.jpg" TargetMode="External" /><Relationship Id="rId341" Type="http://schemas.openxmlformats.org/officeDocument/2006/relationships/hyperlink" Target="http://pbs.twimg.com/profile_images/992053872322629634/3QBCD-OO_normal.jpg" TargetMode="External" /><Relationship Id="rId342" Type="http://schemas.openxmlformats.org/officeDocument/2006/relationships/hyperlink" Target="http://pbs.twimg.com/profile_images/992053872322629634/3QBCD-OO_normal.jpg" TargetMode="External" /><Relationship Id="rId343" Type="http://schemas.openxmlformats.org/officeDocument/2006/relationships/hyperlink" Target="http://pbs.twimg.com/profile_images/992053872322629634/3QBCD-OO_normal.jpg" TargetMode="External" /><Relationship Id="rId344" Type="http://schemas.openxmlformats.org/officeDocument/2006/relationships/hyperlink" Target="http://pbs.twimg.com/profile_images/992053872322629634/3QBCD-OO_normal.jpg" TargetMode="External" /><Relationship Id="rId345" Type="http://schemas.openxmlformats.org/officeDocument/2006/relationships/hyperlink" Target="http://pbs.twimg.com/profile_images/992053872322629634/3QBCD-OO_normal.jpg" TargetMode="External" /><Relationship Id="rId346" Type="http://schemas.openxmlformats.org/officeDocument/2006/relationships/hyperlink" Target="http://pbs.twimg.com/profile_images/992053872322629634/3QBCD-OO_normal.jpg" TargetMode="External" /><Relationship Id="rId347" Type="http://schemas.openxmlformats.org/officeDocument/2006/relationships/hyperlink" Target="http://pbs.twimg.com/profile_images/992053872322629634/3QBCD-OO_normal.jpg" TargetMode="External" /><Relationship Id="rId348" Type="http://schemas.openxmlformats.org/officeDocument/2006/relationships/hyperlink" Target="http://pbs.twimg.com/profile_images/1085776914285903873/D2BnQ3vv_normal.jpg" TargetMode="External" /><Relationship Id="rId349" Type="http://schemas.openxmlformats.org/officeDocument/2006/relationships/hyperlink" Target="http://pbs.twimg.com/profile_images/1085776914285903873/D2BnQ3vv_normal.jpg" TargetMode="External" /><Relationship Id="rId350" Type="http://schemas.openxmlformats.org/officeDocument/2006/relationships/hyperlink" Target="http://pbs.twimg.com/profile_images/1085776914285903873/D2BnQ3vv_normal.jpg" TargetMode="External" /><Relationship Id="rId351" Type="http://schemas.openxmlformats.org/officeDocument/2006/relationships/hyperlink" Target="http://pbs.twimg.com/profile_images/1085776914285903873/D2BnQ3vv_normal.jpg" TargetMode="External" /><Relationship Id="rId352" Type="http://schemas.openxmlformats.org/officeDocument/2006/relationships/hyperlink" Target="http://pbs.twimg.com/profile_images/1085776914285903873/D2BnQ3vv_normal.jpg" TargetMode="External" /><Relationship Id="rId353" Type="http://schemas.openxmlformats.org/officeDocument/2006/relationships/hyperlink" Target="http://pbs.twimg.com/profile_images/1085776914285903873/D2BnQ3vv_normal.jpg" TargetMode="External" /><Relationship Id="rId354" Type="http://schemas.openxmlformats.org/officeDocument/2006/relationships/hyperlink" Target="http://pbs.twimg.com/profile_images/1085776914285903873/D2BnQ3vv_normal.jpg" TargetMode="External" /><Relationship Id="rId355" Type="http://schemas.openxmlformats.org/officeDocument/2006/relationships/hyperlink" Target="http://pbs.twimg.com/profile_images/1085776914285903873/D2BnQ3vv_normal.jpg" TargetMode="External" /><Relationship Id="rId356" Type="http://schemas.openxmlformats.org/officeDocument/2006/relationships/hyperlink" Target="http://pbs.twimg.com/profile_images/1085776914285903873/D2BnQ3vv_normal.jpg" TargetMode="External" /><Relationship Id="rId357" Type="http://schemas.openxmlformats.org/officeDocument/2006/relationships/hyperlink" Target="http://pbs.twimg.com/profile_images/1085776914285903873/D2BnQ3vv_normal.jpg" TargetMode="External" /><Relationship Id="rId358" Type="http://schemas.openxmlformats.org/officeDocument/2006/relationships/hyperlink" Target="http://pbs.twimg.com/profile_images/1085776914285903873/D2BnQ3vv_normal.jpg" TargetMode="External" /><Relationship Id="rId359" Type="http://schemas.openxmlformats.org/officeDocument/2006/relationships/hyperlink" Target="http://pbs.twimg.com/profile_images/1085776914285903873/D2BnQ3vv_normal.jpg" TargetMode="External" /><Relationship Id="rId360" Type="http://schemas.openxmlformats.org/officeDocument/2006/relationships/hyperlink" Target="http://pbs.twimg.com/profile_images/1085776914285903873/D2BnQ3vv_normal.jpg" TargetMode="External" /><Relationship Id="rId361" Type="http://schemas.openxmlformats.org/officeDocument/2006/relationships/hyperlink" Target="http://pbs.twimg.com/profile_images/1085776914285903873/D2BnQ3vv_normal.jpg" TargetMode="External" /><Relationship Id="rId362" Type="http://schemas.openxmlformats.org/officeDocument/2006/relationships/hyperlink" Target="http://pbs.twimg.com/profile_images/1085776914285903873/D2BnQ3vv_normal.jpg" TargetMode="External" /><Relationship Id="rId363" Type="http://schemas.openxmlformats.org/officeDocument/2006/relationships/hyperlink" Target="http://pbs.twimg.com/profile_images/1085776914285903873/D2BnQ3vv_normal.jpg" TargetMode="External" /><Relationship Id="rId364" Type="http://schemas.openxmlformats.org/officeDocument/2006/relationships/hyperlink" Target="http://pbs.twimg.com/profile_images/1085776914285903873/D2BnQ3vv_normal.jpg" TargetMode="External" /><Relationship Id="rId365" Type="http://schemas.openxmlformats.org/officeDocument/2006/relationships/hyperlink" Target="http://pbs.twimg.com/profile_images/1085776914285903873/D2BnQ3vv_normal.jpg" TargetMode="External" /><Relationship Id="rId366" Type="http://schemas.openxmlformats.org/officeDocument/2006/relationships/hyperlink" Target="http://pbs.twimg.com/profile_images/1085776914285903873/D2BnQ3vv_normal.jpg" TargetMode="External" /><Relationship Id="rId367" Type="http://schemas.openxmlformats.org/officeDocument/2006/relationships/hyperlink" Target="http://pbs.twimg.com/profile_images/1085776914285903873/D2BnQ3vv_normal.jpg" TargetMode="External" /><Relationship Id="rId368" Type="http://schemas.openxmlformats.org/officeDocument/2006/relationships/hyperlink" Target="http://pbs.twimg.com/profile_images/912667889395798022/pMoB2qc8_normal.jpg" TargetMode="External" /><Relationship Id="rId369" Type="http://schemas.openxmlformats.org/officeDocument/2006/relationships/hyperlink" Target="http://pbs.twimg.com/profile_images/912667889395798022/pMoB2qc8_normal.jpg" TargetMode="External" /><Relationship Id="rId370" Type="http://schemas.openxmlformats.org/officeDocument/2006/relationships/hyperlink" Target="http://pbs.twimg.com/profile_images/912667889395798022/pMoB2qc8_normal.jpg" TargetMode="External" /><Relationship Id="rId371" Type="http://schemas.openxmlformats.org/officeDocument/2006/relationships/hyperlink" Target="http://pbs.twimg.com/profile_images/912667889395798022/pMoB2qc8_normal.jpg" TargetMode="External" /><Relationship Id="rId372" Type="http://schemas.openxmlformats.org/officeDocument/2006/relationships/hyperlink" Target="http://pbs.twimg.com/profile_images/912667889395798022/pMoB2qc8_normal.jpg" TargetMode="External" /><Relationship Id="rId373" Type="http://schemas.openxmlformats.org/officeDocument/2006/relationships/hyperlink" Target="http://pbs.twimg.com/profile_images/912667889395798022/pMoB2qc8_normal.jpg" TargetMode="External" /><Relationship Id="rId374" Type="http://schemas.openxmlformats.org/officeDocument/2006/relationships/hyperlink" Target="http://pbs.twimg.com/profile_images/912667889395798022/pMoB2qc8_normal.jpg" TargetMode="External" /><Relationship Id="rId375" Type="http://schemas.openxmlformats.org/officeDocument/2006/relationships/hyperlink" Target="http://pbs.twimg.com/profile_images/1061744570344517633/fKDfFqhQ_normal.jpg" TargetMode="External" /><Relationship Id="rId376" Type="http://schemas.openxmlformats.org/officeDocument/2006/relationships/hyperlink" Target="https://pbs.twimg.com/media/EA5qkQ0WwAIN8IS.png" TargetMode="External" /><Relationship Id="rId377" Type="http://schemas.openxmlformats.org/officeDocument/2006/relationships/hyperlink" Target="http://pbs.twimg.com/profile_images/1061744570344517633/fKDfFqhQ_normal.jpg" TargetMode="External" /><Relationship Id="rId378" Type="http://schemas.openxmlformats.org/officeDocument/2006/relationships/hyperlink" Target="http://pbs.twimg.com/profile_images/1061744570344517633/fKDfFqhQ_normal.jpg" TargetMode="External" /><Relationship Id="rId379" Type="http://schemas.openxmlformats.org/officeDocument/2006/relationships/hyperlink" Target="http://pbs.twimg.com/profile_images/1061744570344517633/fKDfFqhQ_normal.jpg" TargetMode="External" /><Relationship Id="rId380" Type="http://schemas.openxmlformats.org/officeDocument/2006/relationships/hyperlink" Target="https://pbs.twimg.com/media/ECK3F1xWkAAJZ_v.png" TargetMode="External" /><Relationship Id="rId381" Type="http://schemas.openxmlformats.org/officeDocument/2006/relationships/hyperlink" Target="https://pbs.twimg.com/media/ECTaS3xX4AADYf4.jpg" TargetMode="External" /><Relationship Id="rId382" Type="http://schemas.openxmlformats.org/officeDocument/2006/relationships/hyperlink" Target="https://pbs.twimg.com/media/ECWtD4mXUAAjplH.jpg" TargetMode="External" /><Relationship Id="rId383" Type="http://schemas.openxmlformats.org/officeDocument/2006/relationships/hyperlink" Target="http://pbs.twimg.com/profile_images/1085776914285903873/D2BnQ3vv_normal.jpg" TargetMode="External" /><Relationship Id="rId384" Type="http://schemas.openxmlformats.org/officeDocument/2006/relationships/hyperlink" Target="http://pbs.twimg.com/profile_images/1085776914285903873/D2BnQ3vv_normal.jpg" TargetMode="External" /><Relationship Id="rId385" Type="http://schemas.openxmlformats.org/officeDocument/2006/relationships/hyperlink" Target="http://pbs.twimg.com/profile_images/1085776914285903873/D2BnQ3vv_normal.jpg" TargetMode="External" /><Relationship Id="rId386" Type="http://schemas.openxmlformats.org/officeDocument/2006/relationships/hyperlink" Target="http://pbs.twimg.com/profile_images/1085776914285903873/D2BnQ3vv_normal.jpg" TargetMode="External" /><Relationship Id="rId387" Type="http://schemas.openxmlformats.org/officeDocument/2006/relationships/hyperlink" Target="http://pbs.twimg.com/profile_images/1085776914285903873/D2BnQ3vv_normal.jpg" TargetMode="External" /><Relationship Id="rId388" Type="http://schemas.openxmlformats.org/officeDocument/2006/relationships/hyperlink" Target="http://pbs.twimg.com/profile_images/1085776914285903873/D2BnQ3vv_normal.jpg" TargetMode="External" /><Relationship Id="rId389" Type="http://schemas.openxmlformats.org/officeDocument/2006/relationships/hyperlink" Target="http://pbs.twimg.com/profile_images/1085776914285903873/D2BnQ3vv_normal.jpg" TargetMode="External" /><Relationship Id="rId390" Type="http://schemas.openxmlformats.org/officeDocument/2006/relationships/hyperlink" Target="http://pbs.twimg.com/profile_images/1085776914285903873/D2BnQ3vv_normal.jpg" TargetMode="External" /><Relationship Id="rId391" Type="http://schemas.openxmlformats.org/officeDocument/2006/relationships/hyperlink" Target="http://pbs.twimg.com/profile_images/1085776914285903873/D2BnQ3vv_normal.jpg" TargetMode="External" /><Relationship Id="rId392" Type="http://schemas.openxmlformats.org/officeDocument/2006/relationships/hyperlink" Target="http://pbs.twimg.com/profile_images/1085776914285903873/D2BnQ3vv_normal.jpg" TargetMode="External" /><Relationship Id="rId393" Type="http://schemas.openxmlformats.org/officeDocument/2006/relationships/hyperlink" Target="http://pbs.twimg.com/profile_images/1085776914285903873/D2BnQ3vv_normal.jpg" TargetMode="External" /><Relationship Id="rId394" Type="http://schemas.openxmlformats.org/officeDocument/2006/relationships/hyperlink" Target="http://pbs.twimg.com/profile_images/1085776914285903873/D2BnQ3vv_normal.jpg" TargetMode="External" /><Relationship Id="rId395" Type="http://schemas.openxmlformats.org/officeDocument/2006/relationships/hyperlink" Target="http://pbs.twimg.com/profile_images/1085776914285903873/D2BnQ3vv_normal.jpg" TargetMode="External" /><Relationship Id="rId396" Type="http://schemas.openxmlformats.org/officeDocument/2006/relationships/hyperlink" Target="http://pbs.twimg.com/profile_images/1085776914285903873/D2BnQ3vv_normal.jpg" TargetMode="External" /><Relationship Id="rId397" Type="http://schemas.openxmlformats.org/officeDocument/2006/relationships/hyperlink" Target="http://pbs.twimg.com/profile_images/1085776914285903873/D2BnQ3vv_normal.jpg" TargetMode="External" /><Relationship Id="rId398" Type="http://schemas.openxmlformats.org/officeDocument/2006/relationships/hyperlink" Target="http://pbs.twimg.com/profile_images/1085776914285903873/D2BnQ3vv_normal.jpg" TargetMode="External" /><Relationship Id="rId399" Type="http://schemas.openxmlformats.org/officeDocument/2006/relationships/hyperlink" Target="http://pbs.twimg.com/profile_images/1085776914285903873/D2BnQ3vv_normal.jpg" TargetMode="External" /><Relationship Id="rId400" Type="http://schemas.openxmlformats.org/officeDocument/2006/relationships/hyperlink" Target="http://pbs.twimg.com/profile_images/1085776914285903873/D2BnQ3vv_normal.jpg" TargetMode="External" /><Relationship Id="rId401" Type="http://schemas.openxmlformats.org/officeDocument/2006/relationships/hyperlink" Target="http://pbs.twimg.com/profile_images/1085776914285903873/D2BnQ3vv_normal.jpg" TargetMode="External" /><Relationship Id="rId402" Type="http://schemas.openxmlformats.org/officeDocument/2006/relationships/hyperlink" Target="http://pbs.twimg.com/profile_images/1085776914285903873/D2BnQ3vv_normal.jpg" TargetMode="External" /><Relationship Id="rId403" Type="http://schemas.openxmlformats.org/officeDocument/2006/relationships/hyperlink" Target="http://pbs.twimg.com/profile_images/1085776914285903873/D2BnQ3vv_normal.jpg" TargetMode="External" /><Relationship Id="rId404" Type="http://schemas.openxmlformats.org/officeDocument/2006/relationships/hyperlink" Target="http://pbs.twimg.com/profile_images/1085776914285903873/D2BnQ3vv_normal.jpg" TargetMode="External" /><Relationship Id="rId405" Type="http://schemas.openxmlformats.org/officeDocument/2006/relationships/hyperlink" Target="http://pbs.twimg.com/profile_images/1085776914285903873/D2BnQ3vv_normal.jpg" TargetMode="External" /><Relationship Id="rId406" Type="http://schemas.openxmlformats.org/officeDocument/2006/relationships/hyperlink" Target="http://pbs.twimg.com/profile_images/1085776914285903873/D2BnQ3vv_normal.jpg" TargetMode="External" /><Relationship Id="rId407" Type="http://schemas.openxmlformats.org/officeDocument/2006/relationships/hyperlink" Target="http://pbs.twimg.com/profile_images/1085776914285903873/D2BnQ3vv_normal.jpg" TargetMode="External" /><Relationship Id="rId408" Type="http://schemas.openxmlformats.org/officeDocument/2006/relationships/hyperlink" Target="http://pbs.twimg.com/profile_images/1085776914285903873/D2BnQ3vv_normal.jpg" TargetMode="External" /><Relationship Id="rId409" Type="http://schemas.openxmlformats.org/officeDocument/2006/relationships/hyperlink" Target="http://pbs.twimg.com/profile_images/1085776914285903873/D2BnQ3vv_normal.jpg" TargetMode="External" /><Relationship Id="rId410" Type="http://schemas.openxmlformats.org/officeDocument/2006/relationships/hyperlink" Target="http://pbs.twimg.com/profile_images/1085776914285903873/D2BnQ3vv_normal.jpg" TargetMode="External" /><Relationship Id="rId411" Type="http://schemas.openxmlformats.org/officeDocument/2006/relationships/hyperlink" Target="http://pbs.twimg.com/profile_images/1085776914285903873/D2BnQ3vv_normal.jpg" TargetMode="External" /><Relationship Id="rId412" Type="http://schemas.openxmlformats.org/officeDocument/2006/relationships/hyperlink" Target="http://pbs.twimg.com/profile_images/1085776914285903873/D2BnQ3vv_normal.jpg" TargetMode="External" /><Relationship Id="rId413" Type="http://schemas.openxmlformats.org/officeDocument/2006/relationships/hyperlink" Target="http://pbs.twimg.com/profile_images/1085776914285903873/D2BnQ3vv_normal.jpg" TargetMode="External" /><Relationship Id="rId414" Type="http://schemas.openxmlformats.org/officeDocument/2006/relationships/hyperlink" Target="http://pbs.twimg.com/profile_images/1085776914285903873/D2BnQ3vv_normal.jpg" TargetMode="External" /><Relationship Id="rId415" Type="http://schemas.openxmlformats.org/officeDocument/2006/relationships/hyperlink" Target="http://pbs.twimg.com/profile_images/1085776914285903873/D2BnQ3vv_normal.jpg" TargetMode="External" /><Relationship Id="rId416" Type="http://schemas.openxmlformats.org/officeDocument/2006/relationships/hyperlink" Target="http://pbs.twimg.com/profile_images/1085776914285903873/D2BnQ3vv_normal.jpg" TargetMode="External" /><Relationship Id="rId417" Type="http://schemas.openxmlformats.org/officeDocument/2006/relationships/hyperlink" Target="http://pbs.twimg.com/profile_images/1085776914285903873/D2BnQ3vv_normal.jpg" TargetMode="External" /><Relationship Id="rId418" Type="http://schemas.openxmlformats.org/officeDocument/2006/relationships/hyperlink" Target="http://pbs.twimg.com/profile_images/1085776914285903873/D2BnQ3vv_normal.jpg" TargetMode="External" /><Relationship Id="rId419" Type="http://schemas.openxmlformats.org/officeDocument/2006/relationships/hyperlink" Target="http://pbs.twimg.com/profile_images/1085776914285903873/D2BnQ3vv_normal.jpg" TargetMode="External" /><Relationship Id="rId420" Type="http://schemas.openxmlformats.org/officeDocument/2006/relationships/hyperlink" Target="http://pbs.twimg.com/profile_images/1085776914285903873/D2BnQ3vv_normal.jpg" TargetMode="External" /><Relationship Id="rId421" Type="http://schemas.openxmlformats.org/officeDocument/2006/relationships/hyperlink" Target="http://pbs.twimg.com/profile_images/1085776914285903873/D2BnQ3vv_normal.jpg" TargetMode="External" /><Relationship Id="rId422" Type="http://schemas.openxmlformats.org/officeDocument/2006/relationships/hyperlink" Target="http://pbs.twimg.com/profile_images/1085776914285903873/D2BnQ3vv_normal.jpg" TargetMode="External" /><Relationship Id="rId423" Type="http://schemas.openxmlformats.org/officeDocument/2006/relationships/hyperlink" Target="http://pbs.twimg.com/profile_images/1085776914285903873/D2BnQ3vv_normal.jpg" TargetMode="External" /><Relationship Id="rId424" Type="http://schemas.openxmlformats.org/officeDocument/2006/relationships/hyperlink" Target="http://pbs.twimg.com/profile_images/1085776914285903873/D2BnQ3vv_normal.jpg" TargetMode="External" /><Relationship Id="rId425" Type="http://schemas.openxmlformats.org/officeDocument/2006/relationships/hyperlink" Target="http://pbs.twimg.com/profile_images/1085776914285903873/D2BnQ3vv_normal.jpg" TargetMode="External" /><Relationship Id="rId426" Type="http://schemas.openxmlformats.org/officeDocument/2006/relationships/hyperlink" Target="http://pbs.twimg.com/profile_images/1085776914285903873/D2BnQ3vv_normal.jpg" TargetMode="External" /><Relationship Id="rId427" Type="http://schemas.openxmlformats.org/officeDocument/2006/relationships/hyperlink" Target="https://twitter.com/#!/unomaha/status/1167120158164422657" TargetMode="External" /><Relationship Id="rId428" Type="http://schemas.openxmlformats.org/officeDocument/2006/relationships/hyperlink" Target="https://twitter.com/#!/vivianfrancos/status/1161962522573987841" TargetMode="External" /><Relationship Id="rId429" Type="http://schemas.openxmlformats.org/officeDocument/2006/relationships/hyperlink" Target="https://twitter.com/#!/vivianfrancos/status/1161962522573987841" TargetMode="External" /><Relationship Id="rId430" Type="http://schemas.openxmlformats.org/officeDocument/2006/relationships/hyperlink" Target="https://twitter.com/#!/vivianfrancos/status/1161962522573987841" TargetMode="External" /><Relationship Id="rId431" Type="http://schemas.openxmlformats.org/officeDocument/2006/relationships/hyperlink" Target="https://twitter.com/#!/vivianfrancos/status/1161962522573987841" TargetMode="External" /><Relationship Id="rId432" Type="http://schemas.openxmlformats.org/officeDocument/2006/relationships/hyperlink" Target="https://twitter.com/#!/vivianfrancos/status/1161962522573987841" TargetMode="External" /><Relationship Id="rId433" Type="http://schemas.openxmlformats.org/officeDocument/2006/relationships/hyperlink" Target="https://twitter.com/#!/vivianfrancos/status/1161962522573987841" TargetMode="External" /><Relationship Id="rId434" Type="http://schemas.openxmlformats.org/officeDocument/2006/relationships/hyperlink" Target="https://twitter.com/#!/vivianfrancos/status/1161962522573987841" TargetMode="External" /><Relationship Id="rId435" Type="http://schemas.openxmlformats.org/officeDocument/2006/relationships/hyperlink" Target="https://twitter.com/#!/vivianfrancos/status/1161962542761238529" TargetMode="External" /><Relationship Id="rId436" Type="http://schemas.openxmlformats.org/officeDocument/2006/relationships/hyperlink" Target="https://twitter.com/#!/vivianfrancos/status/1161962542761238529" TargetMode="External" /><Relationship Id="rId437" Type="http://schemas.openxmlformats.org/officeDocument/2006/relationships/hyperlink" Target="https://twitter.com/#!/vivianfrancos/status/1161962542761238529" TargetMode="External" /><Relationship Id="rId438" Type="http://schemas.openxmlformats.org/officeDocument/2006/relationships/hyperlink" Target="https://twitter.com/#!/vivianfrancos/status/1161962542761238529" TargetMode="External" /><Relationship Id="rId439" Type="http://schemas.openxmlformats.org/officeDocument/2006/relationships/hyperlink" Target="https://twitter.com/#!/vivianfrancos/status/1161962542761238529" TargetMode="External" /><Relationship Id="rId440" Type="http://schemas.openxmlformats.org/officeDocument/2006/relationships/hyperlink" Target="https://twitter.com/#!/vivianfrancos/status/1161962542761238529" TargetMode="External" /><Relationship Id="rId441" Type="http://schemas.openxmlformats.org/officeDocument/2006/relationships/hyperlink" Target="https://twitter.com/#!/vivianfrancos/status/1161962542761238529" TargetMode="External" /><Relationship Id="rId442" Type="http://schemas.openxmlformats.org/officeDocument/2006/relationships/hyperlink" Target="https://twitter.com/#!/its_erin/status/1161975431240867840" TargetMode="External" /><Relationship Id="rId443" Type="http://schemas.openxmlformats.org/officeDocument/2006/relationships/hyperlink" Target="https://twitter.com/#!/its_erin/status/1161975431240867840" TargetMode="External" /><Relationship Id="rId444" Type="http://schemas.openxmlformats.org/officeDocument/2006/relationships/hyperlink" Target="https://twitter.com/#!/aejmc/status/1162046542821371904" TargetMode="External" /><Relationship Id="rId445" Type="http://schemas.openxmlformats.org/officeDocument/2006/relationships/hyperlink" Target="https://twitter.com/#!/aejmc_lawp/status/1162077057255432192" TargetMode="External" /><Relationship Id="rId446" Type="http://schemas.openxmlformats.org/officeDocument/2006/relationships/hyperlink" Target="https://twitter.com/#!/tweety_robin/status/1163446546743980038" TargetMode="External" /><Relationship Id="rId447" Type="http://schemas.openxmlformats.org/officeDocument/2006/relationships/hyperlink" Target="https://twitter.com/#!/u_nebraska/status/1161765232546463744" TargetMode="External" /><Relationship Id="rId448" Type="http://schemas.openxmlformats.org/officeDocument/2006/relationships/hyperlink" Target="https://twitter.com/#!/u_nebraska/status/1161765232546463744" TargetMode="External" /><Relationship Id="rId449" Type="http://schemas.openxmlformats.org/officeDocument/2006/relationships/hyperlink" Target="https://twitter.com/#!/thartman2u/status/1161767365018816512" TargetMode="External" /><Relationship Id="rId450" Type="http://schemas.openxmlformats.org/officeDocument/2006/relationships/hyperlink" Target="https://twitter.com/#!/thartman2u/status/1164122204872806401" TargetMode="External" /><Relationship Id="rId451" Type="http://schemas.openxmlformats.org/officeDocument/2006/relationships/hyperlink" Target="https://twitter.com/#!/thartman2u/status/1164122204872806401" TargetMode="External" /><Relationship Id="rId452" Type="http://schemas.openxmlformats.org/officeDocument/2006/relationships/hyperlink" Target="https://twitter.com/#!/thartman2u/status/1164122204872806401" TargetMode="External" /><Relationship Id="rId453" Type="http://schemas.openxmlformats.org/officeDocument/2006/relationships/hyperlink" Target="https://twitter.com/#!/femtech_/status/1164122227031384065" TargetMode="External" /><Relationship Id="rId454" Type="http://schemas.openxmlformats.org/officeDocument/2006/relationships/hyperlink" Target="https://twitter.com/#!/thartman2u/status/1164122204872806401" TargetMode="External" /><Relationship Id="rId455" Type="http://schemas.openxmlformats.org/officeDocument/2006/relationships/hyperlink" Target="https://twitter.com/#!/femtech_/status/1164122227031384065" TargetMode="External" /><Relationship Id="rId456" Type="http://schemas.openxmlformats.org/officeDocument/2006/relationships/hyperlink" Target="https://twitter.com/#!/thartman2u/status/1164122204872806401" TargetMode="External" /><Relationship Id="rId457" Type="http://schemas.openxmlformats.org/officeDocument/2006/relationships/hyperlink" Target="https://twitter.com/#!/femtech_/status/1164122227031384065" TargetMode="External" /><Relationship Id="rId458" Type="http://schemas.openxmlformats.org/officeDocument/2006/relationships/hyperlink" Target="https://twitter.com/#!/thartman2u/status/1164122204872806401" TargetMode="External" /><Relationship Id="rId459" Type="http://schemas.openxmlformats.org/officeDocument/2006/relationships/hyperlink" Target="https://twitter.com/#!/femtech_/status/1164122227031384065" TargetMode="External" /><Relationship Id="rId460" Type="http://schemas.openxmlformats.org/officeDocument/2006/relationships/hyperlink" Target="https://twitter.com/#!/thartman2u/status/1164122204872806401" TargetMode="External" /><Relationship Id="rId461" Type="http://schemas.openxmlformats.org/officeDocument/2006/relationships/hyperlink" Target="https://twitter.com/#!/femtech_/status/1164122227031384065" TargetMode="External" /><Relationship Id="rId462" Type="http://schemas.openxmlformats.org/officeDocument/2006/relationships/hyperlink" Target="https://twitter.com/#!/thartman2u/status/1164122204872806401" TargetMode="External" /><Relationship Id="rId463" Type="http://schemas.openxmlformats.org/officeDocument/2006/relationships/hyperlink" Target="https://twitter.com/#!/femtech_/status/1164122227031384065" TargetMode="External" /><Relationship Id="rId464" Type="http://schemas.openxmlformats.org/officeDocument/2006/relationships/hyperlink" Target="https://twitter.com/#!/thartman2u/status/1161767365018816512" TargetMode="External" /><Relationship Id="rId465" Type="http://schemas.openxmlformats.org/officeDocument/2006/relationships/hyperlink" Target="https://twitter.com/#!/thartman2u/status/1161767365018816512" TargetMode="External" /><Relationship Id="rId466" Type="http://schemas.openxmlformats.org/officeDocument/2006/relationships/hyperlink" Target="https://twitter.com/#!/thartman2u/status/1164122204872806401" TargetMode="External" /><Relationship Id="rId467" Type="http://schemas.openxmlformats.org/officeDocument/2006/relationships/hyperlink" Target="https://twitter.com/#!/thartman2u/status/1164122204872806401" TargetMode="External" /><Relationship Id="rId468" Type="http://schemas.openxmlformats.org/officeDocument/2006/relationships/hyperlink" Target="https://twitter.com/#!/femtech_/status/1164122227031384065" TargetMode="External" /><Relationship Id="rId469" Type="http://schemas.openxmlformats.org/officeDocument/2006/relationships/hyperlink" Target="https://twitter.com/#!/femtech_/status/1164122227031384065" TargetMode="External" /><Relationship Id="rId470" Type="http://schemas.openxmlformats.org/officeDocument/2006/relationships/hyperlink" Target="https://twitter.com/#!/stephen_lay/status/1165318489273491456" TargetMode="External" /><Relationship Id="rId471" Type="http://schemas.openxmlformats.org/officeDocument/2006/relationships/hyperlink" Target="https://twitter.com/#!/jeremyhl/status/1156968261491314690" TargetMode="External" /><Relationship Id="rId472" Type="http://schemas.openxmlformats.org/officeDocument/2006/relationships/hyperlink" Target="https://twitter.com/#!/unosml/status/1156968445428285440" TargetMode="External" /><Relationship Id="rId473" Type="http://schemas.openxmlformats.org/officeDocument/2006/relationships/hyperlink" Target="https://twitter.com/#!/jeremyhl/status/1159799343597137921" TargetMode="External" /><Relationship Id="rId474" Type="http://schemas.openxmlformats.org/officeDocument/2006/relationships/hyperlink" Target="https://twitter.com/#!/unosml/status/1159801607271456768" TargetMode="External" /><Relationship Id="rId475" Type="http://schemas.openxmlformats.org/officeDocument/2006/relationships/hyperlink" Target="https://twitter.com/#!/aejmc_lawp/status/1162077057255432192" TargetMode="External" /><Relationship Id="rId476" Type="http://schemas.openxmlformats.org/officeDocument/2006/relationships/hyperlink" Target="https://twitter.com/#!/unosml/status/1161753211595718656" TargetMode="External" /><Relationship Id="rId477" Type="http://schemas.openxmlformats.org/officeDocument/2006/relationships/hyperlink" Target="https://twitter.com/#!/aejmc_lawp/status/1162077057255432192" TargetMode="External" /><Relationship Id="rId478" Type="http://schemas.openxmlformats.org/officeDocument/2006/relationships/hyperlink" Target="https://twitter.com/#!/aejmc_lawp/status/1162077057255432192" TargetMode="External" /><Relationship Id="rId479" Type="http://schemas.openxmlformats.org/officeDocument/2006/relationships/hyperlink" Target="https://twitter.com/#!/aejmc_lawp/status/1162077057255432192" TargetMode="External" /><Relationship Id="rId480" Type="http://schemas.openxmlformats.org/officeDocument/2006/relationships/hyperlink" Target="https://twitter.com/#!/aejmc_lawp/status/1162077057255432192" TargetMode="External" /><Relationship Id="rId481" Type="http://schemas.openxmlformats.org/officeDocument/2006/relationships/hyperlink" Target="https://twitter.com/#!/unosml/status/1161753211595718656" TargetMode="External" /><Relationship Id="rId482" Type="http://schemas.openxmlformats.org/officeDocument/2006/relationships/hyperlink" Target="https://twitter.com/#!/aejmc/status/1162046542821371904" TargetMode="External" /><Relationship Id="rId483" Type="http://schemas.openxmlformats.org/officeDocument/2006/relationships/hyperlink" Target="https://twitter.com/#!/unosml/status/1161760352972861440" TargetMode="External" /><Relationship Id="rId484" Type="http://schemas.openxmlformats.org/officeDocument/2006/relationships/hyperlink" Target="https://twitter.com/#!/aejmc/status/1162046542821371904" TargetMode="External" /><Relationship Id="rId485" Type="http://schemas.openxmlformats.org/officeDocument/2006/relationships/hyperlink" Target="https://twitter.com/#!/unosml/status/1161760352972861440" TargetMode="External" /><Relationship Id="rId486" Type="http://schemas.openxmlformats.org/officeDocument/2006/relationships/hyperlink" Target="https://twitter.com/#!/aejmc/status/1162046542821371904" TargetMode="External" /><Relationship Id="rId487" Type="http://schemas.openxmlformats.org/officeDocument/2006/relationships/hyperlink" Target="https://twitter.com/#!/unosml/status/1161753211595718656" TargetMode="External" /><Relationship Id="rId488" Type="http://schemas.openxmlformats.org/officeDocument/2006/relationships/hyperlink" Target="https://twitter.com/#!/unosml/status/1161760352972861440" TargetMode="External" /><Relationship Id="rId489" Type="http://schemas.openxmlformats.org/officeDocument/2006/relationships/hyperlink" Target="https://twitter.com/#!/communo/status/1162061128614207489" TargetMode="External" /><Relationship Id="rId490" Type="http://schemas.openxmlformats.org/officeDocument/2006/relationships/hyperlink" Target="https://twitter.com/#!/jeremyhl/status/1162060968811253765" TargetMode="External" /><Relationship Id="rId491" Type="http://schemas.openxmlformats.org/officeDocument/2006/relationships/hyperlink" Target="https://twitter.com/#!/unosml/status/1162060587779731462" TargetMode="External" /><Relationship Id="rId492" Type="http://schemas.openxmlformats.org/officeDocument/2006/relationships/hyperlink" Target="https://twitter.com/#!/communo/status/1162061128614207489" TargetMode="External" /><Relationship Id="rId493" Type="http://schemas.openxmlformats.org/officeDocument/2006/relationships/hyperlink" Target="https://twitter.com/#!/jeremyhl/status/1162060968811253765" TargetMode="External" /><Relationship Id="rId494" Type="http://schemas.openxmlformats.org/officeDocument/2006/relationships/hyperlink" Target="https://twitter.com/#!/unosml/status/1162060587779731462" TargetMode="External" /><Relationship Id="rId495" Type="http://schemas.openxmlformats.org/officeDocument/2006/relationships/hyperlink" Target="https://twitter.com/#!/communo/status/1162061128614207489" TargetMode="External" /><Relationship Id="rId496" Type="http://schemas.openxmlformats.org/officeDocument/2006/relationships/hyperlink" Target="https://twitter.com/#!/communo/status/1162061128614207489" TargetMode="External" /><Relationship Id="rId497" Type="http://schemas.openxmlformats.org/officeDocument/2006/relationships/hyperlink" Target="https://twitter.com/#!/jeremyhl/status/1162060968811253765" TargetMode="External" /><Relationship Id="rId498" Type="http://schemas.openxmlformats.org/officeDocument/2006/relationships/hyperlink" Target="https://twitter.com/#!/unosml/status/1162060587779731462" TargetMode="External" /><Relationship Id="rId499" Type="http://schemas.openxmlformats.org/officeDocument/2006/relationships/hyperlink" Target="https://twitter.com/#!/xiscan1/status/1163015494980513792" TargetMode="External" /><Relationship Id="rId500" Type="http://schemas.openxmlformats.org/officeDocument/2006/relationships/hyperlink" Target="https://twitter.com/#!/unosml/status/1162912559072186368" TargetMode="External" /><Relationship Id="rId501" Type="http://schemas.openxmlformats.org/officeDocument/2006/relationships/hyperlink" Target="https://twitter.com/#!/xiscan1/status/1163015494980513792" TargetMode="External" /><Relationship Id="rId502" Type="http://schemas.openxmlformats.org/officeDocument/2006/relationships/hyperlink" Target="https://twitter.com/#!/xiscan1/status/1163015494980513792" TargetMode="External" /><Relationship Id="rId503" Type="http://schemas.openxmlformats.org/officeDocument/2006/relationships/hyperlink" Target="https://twitter.com/#!/xiscan1/status/1163015494980513792" TargetMode="External" /><Relationship Id="rId504" Type="http://schemas.openxmlformats.org/officeDocument/2006/relationships/hyperlink" Target="https://twitter.com/#!/xiscan1/status/1163015494980513792" TargetMode="External" /><Relationship Id="rId505" Type="http://schemas.openxmlformats.org/officeDocument/2006/relationships/hyperlink" Target="https://twitter.com/#!/xiscan1/status/1163015494980513792" TargetMode="External" /><Relationship Id="rId506" Type="http://schemas.openxmlformats.org/officeDocument/2006/relationships/hyperlink" Target="https://twitter.com/#!/xiscan1/status/1163015494980513792" TargetMode="External" /><Relationship Id="rId507" Type="http://schemas.openxmlformats.org/officeDocument/2006/relationships/hyperlink" Target="https://twitter.com/#!/xiscan1/status/1163015494980513792" TargetMode="External" /><Relationship Id="rId508" Type="http://schemas.openxmlformats.org/officeDocument/2006/relationships/hyperlink" Target="https://twitter.com/#!/xiscan1/status/1163015494980513792" TargetMode="External" /><Relationship Id="rId509" Type="http://schemas.openxmlformats.org/officeDocument/2006/relationships/hyperlink" Target="https://twitter.com/#!/xiscan1/status/1163015494980513792" TargetMode="External" /><Relationship Id="rId510" Type="http://schemas.openxmlformats.org/officeDocument/2006/relationships/hyperlink" Target="https://twitter.com/#!/xiscan1/status/1163015494980513792" TargetMode="External" /><Relationship Id="rId511" Type="http://schemas.openxmlformats.org/officeDocument/2006/relationships/hyperlink" Target="https://twitter.com/#!/unosml/status/1162912559072186368" TargetMode="External" /><Relationship Id="rId512" Type="http://schemas.openxmlformats.org/officeDocument/2006/relationships/hyperlink" Target="https://twitter.com/#!/unosml/status/1162912559072186368" TargetMode="External" /><Relationship Id="rId513" Type="http://schemas.openxmlformats.org/officeDocument/2006/relationships/hyperlink" Target="https://twitter.com/#!/unosml/status/1162912559072186368" TargetMode="External" /><Relationship Id="rId514" Type="http://schemas.openxmlformats.org/officeDocument/2006/relationships/hyperlink" Target="https://twitter.com/#!/unosml/status/1162912559072186368" TargetMode="External" /><Relationship Id="rId515" Type="http://schemas.openxmlformats.org/officeDocument/2006/relationships/hyperlink" Target="https://twitter.com/#!/unosml/status/1162912559072186368" TargetMode="External" /><Relationship Id="rId516" Type="http://schemas.openxmlformats.org/officeDocument/2006/relationships/hyperlink" Target="https://twitter.com/#!/unosml/status/1162912559072186368" TargetMode="External" /><Relationship Id="rId517" Type="http://schemas.openxmlformats.org/officeDocument/2006/relationships/hyperlink" Target="https://twitter.com/#!/unosml/status/1162912559072186368" TargetMode="External" /><Relationship Id="rId518" Type="http://schemas.openxmlformats.org/officeDocument/2006/relationships/hyperlink" Target="https://twitter.com/#!/unosml/status/1162912559072186368" TargetMode="External" /><Relationship Id="rId519" Type="http://schemas.openxmlformats.org/officeDocument/2006/relationships/hyperlink" Target="https://twitter.com/#!/unosml/status/1162912559072186368" TargetMode="External" /><Relationship Id="rId520" Type="http://schemas.openxmlformats.org/officeDocument/2006/relationships/hyperlink" Target="https://twitter.com/#!/aejmc/status/1162046542821371904" TargetMode="External" /><Relationship Id="rId521" Type="http://schemas.openxmlformats.org/officeDocument/2006/relationships/hyperlink" Target="https://twitter.com/#!/jeremyhl/status/1159799343597137921" TargetMode="External" /><Relationship Id="rId522" Type="http://schemas.openxmlformats.org/officeDocument/2006/relationships/hyperlink" Target="https://twitter.com/#!/jeremyhl/status/1161761150758838272" TargetMode="External" /><Relationship Id="rId523" Type="http://schemas.openxmlformats.org/officeDocument/2006/relationships/hyperlink" Target="https://twitter.com/#!/unosml/status/1159801607271456768" TargetMode="External" /><Relationship Id="rId524" Type="http://schemas.openxmlformats.org/officeDocument/2006/relationships/hyperlink" Target="https://twitter.com/#!/unosml/status/1161753211595718656" TargetMode="External" /><Relationship Id="rId525" Type="http://schemas.openxmlformats.org/officeDocument/2006/relationships/hyperlink" Target="https://twitter.com/#!/unosml/status/1161760352972861440" TargetMode="External" /><Relationship Id="rId526" Type="http://schemas.openxmlformats.org/officeDocument/2006/relationships/hyperlink" Target="https://twitter.com/#!/unosml/status/1162912559072186368" TargetMode="External" /><Relationship Id="rId527" Type="http://schemas.openxmlformats.org/officeDocument/2006/relationships/hyperlink" Target="https://twitter.com/#!/jeremyhl/status/1163294624707940352" TargetMode="External" /><Relationship Id="rId528" Type="http://schemas.openxmlformats.org/officeDocument/2006/relationships/hyperlink" Target="https://twitter.com/#!/unosml/status/1163294891184726016" TargetMode="External" /><Relationship Id="rId529" Type="http://schemas.openxmlformats.org/officeDocument/2006/relationships/hyperlink" Target="https://twitter.com/#!/jeremyhl/status/1159298598041001984" TargetMode="External" /><Relationship Id="rId530" Type="http://schemas.openxmlformats.org/officeDocument/2006/relationships/hyperlink" Target="https://twitter.com/#!/jeremyhl/status/1163294624707940352" TargetMode="External" /><Relationship Id="rId531" Type="http://schemas.openxmlformats.org/officeDocument/2006/relationships/hyperlink" Target="https://twitter.com/#!/jeremyhl/status/1159799343597137921" TargetMode="External" /><Relationship Id="rId532" Type="http://schemas.openxmlformats.org/officeDocument/2006/relationships/hyperlink" Target="https://twitter.com/#!/jeremyhl/status/1161761150758838272" TargetMode="External" /><Relationship Id="rId533" Type="http://schemas.openxmlformats.org/officeDocument/2006/relationships/hyperlink" Target="https://twitter.com/#!/unosml/status/1159300137040130049" TargetMode="External" /><Relationship Id="rId534" Type="http://schemas.openxmlformats.org/officeDocument/2006/relationships/hyperlink" Target="https://twitter.com/#!/unosml/status/1159801607271456768" TargetMode="External" /><Relationship Id="rId535" Type="http://schemas.openxmlformats.org/officeDocument/2006/relationships/hyperlink" Target="https://twitter.com/#!/unosml/status/1163294891184726016" TargetMode="External" /><Relationship Id="rId536" Type="http://schemas.openxmlformats.org/officeDocument/2006/relationships/hyperlink" Target="https://twitter.com/#!/aejmc/status/1162046542821371904" TargetMode="External" /><Relationship Id="rId537" Type="http://schemas.openxmlformats.org/officeDocument/2006/relationships/hyperlink" Target="https://twitter.com/#!/jeremyhl/status/1158733895107522561" TargetMode="External" /><Relationship Id="rId538" Type="http://schemas.openxmlformats.org/officeDocument/2006/relationships/hyperlink" Target="https://twitter.com/#!/jeremyhl/status/1159298598041001984" TargetMode="External" /><Relationship Id="rId539" Type="http://schemas.openxmlformats.org/officeDocument/2006/relationships/hyperlink" Target="https://twitter.com/#!/jeremyhl/status/1163294624707940352" TargetMode="External" /><Relationship Id="rId540" Type="http://schemas.openxmlformats.org/officeDocument/2006/relationships/hyperlink" Target="https://twitter.com/#!/jeremyhl/status/1159799343597137921" TargetMode="External" /><Relationship Id="rId541" Type="http://schemas.openxmlformats.org/officeDocument/2006/relationships/hyperlink" Target="https://twitter.com/#!/jeremyhl/status/1161761150758838272" TargetMode="External" /><Relationship Id="rId542" Type="http://schemas.openxmlformats.org/officeDocument/2006/relationships/hyperlink" Target="https://twitter.com/#!/unosml/status/1158744941427908608" TargetMode="External" /><Relationship Id="rId543" Type="http://schemas.openxmlformats.org/officeDocument/2006/relationships/hyperlink" Target="https://twitter.com/#!/unosml/status/1159300137040130049" TargetMode="External" /><Relationship Id="rId544" Type="http://schemas.openxmlformats.org/officeDocument/2006/relationships/hyperlink" Target="https://twitter.com/#!/unosml/status/1159801607271456768" TargetMode="External" /><Relationship Id="rId545" Type="http://schemas.openxmlformats.org/officeDocument/2006/relationships/hyperlink" Target="https://twitter.com/#!/unosml/status/1161753211595718656" TargetMode="External" /><Relationship Id="rId546" Type="http://schemas.openxmlformats.org/officeDocument/2006/relationships/hyperlink" Target="https://twitter.com/#!/unosml/status/1161760352972861440" TargetMode="External" /><Relationship Id="rId547" Type="http://schemas.openxmlformats.org/officeDocument/2006/relationships/hyperlink" Target="https://twitter.com/#!/unosml/status/1163294891184726016" TargetMode="External" /><Relationship Id="rId548" Type="http://schemas.openxmlformats.org/officeDocument/2006/relationships/hyperlink" Target="https://twitter.com/#!/unomaha/status/1167120158164422657" TargetMode="External" /><Relationship Id="rId549" Type="http://schemas.openxmlformats.org/officeDocument/2006/relationships/hyperlink" Target="https://twitter.com/#!/unosml/status/1167261169423409154" TargetMode="External" /><Relationship Id="rId550" Type="http://schemas.openxmlformats.org/officeDocument/2006/relationships/hyperlink" Target="https://twitter.com/#!/unomaha/status/1167120158164422657" TargetMode="External" /><Relationship Id="rId551" Type="http://schemas.openxmlformats.org/officeDocument/2006/relationships/hyperlink" Target="https://twitter.com/#!/jeremyhl/status/1162060968811253765" TargetMode="External" /><Relationship Id="rId552" Type="http://schemas.openxmlformats.org/officeDocument/2006/relationships/hyperlink" Target="https://twitter.com/#!/unosml/status/1162060587779731462" TargetMode="External" /><Relationship Id="rId553" Type="http://schemas.openxmlformats.org/officeDocument/2006/relationships/hyperlink" Target="https://twitter.com/#!/unosml/status/1167261169423409154" TargetMode="External" /><Relationship Id="rId554" Type="http://schemas.openxmlformats.org/officeDocument/2006/relationships/hyperlink" Target="https://twitter.com/#!/ccooke6685/status/1154997652066643969" TargetMode="External" /><Relationship Id="rId555" Type="http://schemas.openxmlformats.org/officeDocument/2006/relationships/hyperlink" Target="https://twitter.com/#!/ccooke6685/status/1154997652066643969" TargetMode="External" /><Relationship Id="rId556" Type="http://schemas.openxmlformats.org/officeDocument/2006/relationships/hyperlink" Target="https://twitter.com/#!/ccooke6685/status/1154997652066643969" TargetMode="External" /><Relationship Id="rId557" Type="http://schemas.openxmlformats.org/officeDocument/2006/relationships/hyperlink" Target="https://twitter.com/#!/tweety_robin/status/1163446546743980038" TargetMode="External" /><Relationship Id="rId558" Type="http://schemas.openxmlformats.org/officeDocument/2006/relationships/hyperlink" Target="https://twitter.com/#!/tweety_robin/status/1163446546743980038" TargetMode="External" /><Relationship Id="rId559" Type="http://schemas.openxmlformats.org/officeDocument/2006/relationships/hyperlink" Target="https://twitter.com/#!/tweety_robin/status/1163446546743980038" TargetMode="External" /><Relationship Id="rId560" Type="http://schemas.openxmlformats.org/officeDocument/2006/relationships/hyperlink" Target="https://twitter.com/#!/tweety_robin/status/1163446546743980038" TargetMode="External" /><Relationship Id="rId561" Type="http://schemas.openxmlformats.org/officeDocument/2006/relationships/hyperlink" Target="https://twitter.com/#!/tweety_robin/status/1163446546743980038" TargetMode="External" /><Relationship Id="rId562" Type="http://schemas.openxmlformats.org/officeDocument/2006/relationships/hyperlink" Target="https://twitter.com/#!/tweety_robin/status/1163446546743980038" TargetMode="External" /><Relationship Id="rId563" Type="http://schemas.openxmlformats.org/officeDocument/2006/relationships/hyperlink" Target="https://twitter.com/#!/tweety_robin/status/1163446546743980038" TargetMode="External" /><Relationship Id="rId564" Type="http://schemas.openxmlformats.org/officeDocument/2006/relationships/hyperlink" Target="https://twitter.com/#!/tweety_robin/status/1163446546743980038" TargetMode="External" /><Relationship Id="rId565" Type="http://schemas.openxmlformats.org/officeDocument/2006/relationships/hyperlink" Target="https://twitter.com/#!/tweety_robin/status/1163446546743980038" TargetMode="External" /><Relationship Id="rId566" Type="http://schemas.openxmlformats.org/officeDocument/2006/relationships/hyperlink" Target="https://twitter.com/#!/ccooke6685/status/1154997652066643969" TargetMode="External" /><Relationship Id="rId567" Type="http://schemas.openxmlformats.org/officeDocument/2006/relationships/hyperlink" Target="https://twitter.com/#!/ccooke6685/status/1154997652066643969" TargetMode="External" /><Relationship Id="rId568" Type="http://schemas.openxmlformats.org/officeDocument/2006/relationships/hyperlink" Target="https://twitter.com/#!/ccooke6685/status/1154997652066643969" TargetMode="External" /><Relationship Id="rId569" Type="http://schemas.openxmlformats.org/officeDocument/2006/relationships/hyperlink" Target="https://twitter.com/#!/ccooke6685/status/1154997652066643969" TargetMode="External" /><Relationship Id="rId570" Type="http://schemas.openxmlformats.org/officeDocument/2006/relationships/hyperlink" Target="https://twitter.com/#!/mariambocari/status/1160175898781540354" TargetMode="External" /><Relationship Id="rId571" Type="http://schemas.openxmlformats.org/officeDocument/2006/relationships/hyperlink" Target="https://twitter.com/#!/mariambocari/status/1160175898781540354" TargetMode="External" /><Relationship Id="rId572" Type="http://schemas.openxmlformats.org/officeDocument/2006/relationships/hyperlink" Target="https://twitter.com/#!/mariambocari/status/1160175898781540354" TargetMode="External" /><Relationship Id="rId573" Type="http://schemas.openxmlformats.org/officeDocument/2006/relationships/hyperlink" Target="https://twitter.com/#!/mariambocari/status/1160175898781540354" TargetMode="External" /><Relationship Id="rId574" Type="http://schemas.openxmlformats.org/officeDocument/2006/relationships/hyperlink" Target="https://twitter.com/#!/mariambocari/status/1160175898781540354" TargetMode="External" /><Relationship Id="rId575" Type="http://schemas.openxmlformats.org/officeDocument/2006/relationships/hyperlink" Target="https://twitter.com/#!/mariambocari/status/1160175898781540354" TargetMode="External" /><Relationship Id="rId576" Type="http://schemas.openxmlformats.org/officeDocument/2006/relationships/hyperlink" Target="https://twitter.com/#!/mariambocari/status/1160175898781540354" TargetMode="External" /><Relationship Id="rId577" Type="http://schemas.openxmlformats.org/officeDocument/2006/relationships/hyperlink" Target="https://twitter.com/#!/mariambocari/status/1160175898781540354" TargetMode="External" /><Relationship Id="rId578" Type="http://schemas.openxmlformats.org/officeDocument/2006/relationships/hyperlink" Target="https://twitter.com/#!/mariambocari/status/1160175898781540354" TargetMode="External" /><Relationship Id="rId579" Type="http://schemas.openxmlformats.org/officeDocument/2006/relationships/hyperlink" Target="https://twitter.com/#!/mariambocari/status/1160175898781540354" TargetMode="External" /><Relationship Id="rId580" Type="http://schemas.openxmlformats.org/officeDocument/2006/relationships/hyperlink" Target="https://twitter.com/#!/ccooke6685/status/1154997652066643969" TargetMode="External" /><Relationship Id="rId581" Type="http://schemas.openxmlformats.org/officeDocument/2006/relationships/hyperlink" Target="https://twitter.com/#!/ccooke6685/status/1162612598128414720" TargetMode="External" /><Relationship Id="rId582" Type="http://schemas.openxmlformats.org/officeDocument/2006/relationships/hyperlink" Target="https://twitter.com/#!/stephen_lay/status/1160922016788156417" TargetMode="External" /><Relationship Id="rId583" Type="http://schemas.openxmlformats.org/officeDocument/2006/relationships/hyperlink" Target="https://twitter.com/#!/stephen_lay/status/1163956934787178496" TargetMode="External" /><Relationship Id="rId584" Type="http://schemas.openxmlformats.org/officeDocument/2006/relationships/hyperlink" Target="https://twitter.com/#!/ccooke6685/status/1162612598128414720" TargetMode="External" /><Relationship Id="rId585" Type="http://schemas.openxmlformats.org/officeDocument/2006/relationships/hyperlink" Target="https://twitter.com/#!/ccooke6685/status/1154997652066643969" TargetMode="External" /><Relationship Id="rId586" Type="http://schemas.openxmlformats.org/officeDocument/2006/relationships/hyperlink" Target="https://twitter.com/#!/ccooke6685/status/1162612598128414720" TargetMode="External" /><Relationship Id="rId587" Type="http://schemas.openxmlformats.org/officeDocument/2006/relationships/hyperlink" Target="https://twitter.com/#!/ccooke6685/status/1165137144823930881" TargetMode="External" /><Relationship Id="rId588" Type="http://schemas.openxmlformats.org/officeDocument/2006/relationships/hyperlink" Target="https://twitter.com/#!/ccooke6685/status/1160068379203592192" TargetMode="External" /><Relationship Id="rId589" Type="http://schemas.openxmlformats.org/officeDocument/2006/relationships/hyperlink" Target="https://twitter.com/#!/ccooke6685/status/1165147464258793472" TargetMode="External" /><Relationship Id="rId590" Type="http://schemas.openxmlformats.org/officeDocument/2006/relationships/hyperlink" Target="https://twitter.com/#!/ccooke6685/status/1167676334677663744" TargetMode="External" /><Relationship Id="rId591" Type="http://schemas.openxmlformats.org/officeDocument/2006/relationships/hyperlink" Target="https://twitter.com/#!/stephen_lay/status/1160922016788156417" TargetMode="External" /><Relationship Id="rId592" Type="http://schemas.openxmlformats.org/officeDocument/2006/relationships/hyperlink" Target="https://twitter.com/#!/stephen_lay/status/1163956934787178496" TargetMode="External" /><Relationship Id="rId593" Type="http://schemas.openxmlformats.org/officeDocument/2006/relationships/hyperlink" Target="https://twitter.com/#!/stephen_lay/status/1165318489273491456" TargetMode="External" /><Relationship Id="rId594" Type="http://schemas.openxmlformats.org/officeDocument/2006/relationships/hyperlink" Target="https://twitter.com/#!/ccooke6685/status/1160068379203592192" TargetMode="External" /><Relationship Id="rId595" Type="http://schemas.openxmlformats.org/officeDocument/2006/relationships/hyperlink" Target="https://twitter.com/#!/ccooke6685/status/1160068542647164929" TargetMode="External" /><Relationship Id="rId596" Type="http://schemas.openxmlformats.org/officeDocument/2006/relationships/hyperlink" Target="https://twitter.com/#!/ccooke6685/status/1162612598128414720" TargetMode="External" /><Relationship Id="rId597" Type="http://schemas.openxmlformats.org/officeDocument/2006/relationships/hyperlink" Target="https://twitter.com/#!/ccooke6685/status/1165137144823930881" TargetMode="External" /><Relationship Id="rId598" Type="http://schemas.openxmlformats.org/officeDocument/2006/relationships/hyperlink" Target="https://twitter.com/#!/ccooke6685/status/1165147663463079936" TargetMode="External" /><Relationship Id="rId599" Type="http://schemas.openxmlformats.org/officeDocument/2006/relationships/hyperlink" Target="https://twitter.com/#!/ccooke6685/status/1167676504643387392" TargetMode="External" /><Relationship Id="rId600" Type="http://schemas.openxmlformats.org/officeDocument/2006/relationships/hyperlink" Target="https://twitter.com/#!/ccooke6685/status/1167679369114017793" TargetMode="External" /><Relationship Id="rId601" Type="http://schemas.openxmlformats.org/officeDocument/2006/relationships/hyperlink" Target="https://twitter.com/#!/stephen_lay/status/1160922016788156417" TargetMode="External" /><Relationship Id="rId602" Type="http://schemas.openxmlformats.org/officeDocument/2006/relationships/hyperlink" Target="https://twitter.com/#!/stephen_lay/status/1160922016788156417" TargetMode="External" /><Relationship Id="rId603" Type="http://schemas.openxmlformats.org/officeDocument/2006/relationships/hyperlink" Target="https://twitter.com/#!/stephen_lay/status/1160922016788156417" TargetMode="External" /><Relationship Id="rId604" Type="http://schemas.openxmlformats.org/officeDocument/2006/relationships/hyperlink" Target="https://twitter.com/#!/stephen_lay/status/1160922016788156417" TargetMode="External" /><Relationship Id="rId605" Type="http://schemas.openxmlformats.org/officeDocument/2006/relationships/hyperlink" Target="https://twitter.com/#!/stephen_lay/status/1160922016788156417" TargetMode="External" /><Relationship Id="rId606" Type="http://schemas.openxmlformats.org/officeDocument/2006/relationships/hyperlink" Target="https://twitter.com/#!/stephen_lay/status/1160922016788156417" TargetMode="External" /><Relationship Id="rId607" Type="http://schemas.openxmlformats.org/officeDocument/2006/relationships/hyperlink" Target="https://twitter.com/#!/stephen_lay/status/1163956934787178496" TargetMode="External" /><Relationship Id="rId608" Type="http://schemas.openxmlformats.org/officeDocument/2006/relationships/hyperlink" Target="https://twitter.com/#!/stephen_lay/status/1163956934787178496" TargetMode="External" /><Relationship Id="rId609" Type="http://schemas.openxmlformats.org/officeDocument/2006/relationships/hyperlink" Target="https://twitter.com/#!/stephen_lay/status/1163956934787178496" TargetMode="External" /><Relationship Id="rId610" Type="http://schemas.openxmlformats.org/officeDocument/2006/relationships/hyperlink" Target="https://twitter.com/#!/stephen_lay/status/1163956934787178496" TargetMode="External" /><Relationship Id="rId611" Type="http://schemas.openxmlformats.org/officeDocument/2006/relationships/hyperlink" Target="https://twitter.com/#!/stephen_lay/status/1163956934787178496" TargetMode="External" /><Relationship Id="rId612" Type="http://schemas.openxmlformats.org/officeDocument/2006/relationships/hyperlink" Target="https://twitter.com/#!/stephen_lay/status/1163956934787178496" TargetMode="External" /><Relationship Id="rId613" Type="http://schemas.openxmlformats.org/officeDocument/2006/relationships/hyperlink" Target="https://twitter.com/#!/stephen_lay/status/1165318489273491456" TargetMode="External" /><Relationship Id="rId614" Type="http://schemas.openxmlformats.org/officeDocument/2006/relationships/hyperlink" Target="https://twitter.com/#!/stephen_lay/status/1165318489273491456" TargetMode="External" /><Relationship Id="rId615" Type="http://schemas.openxmlformats.org/officeDocument/2006/relationships/hyperlink" Target="https://twitter.com/#!/stephen_lay/status/1165318489273491456" TargetMode="External" /><Relationship Id="rId616" Type="http://schemas.openxmlformats.org/officeDocument/2006/relationships/hyperlink" Target="https://twitter.com/#!/stephen_lay/status/1165318489273491456" TargetMode="External" /><Relationship Id="rId617" Type="http://schemas.openxmlformats.org/officeDocument/2006/relationships/hyperlink" Target="https://twitter.com/#!/stephen_lay/status/1165318489273491456" TargetMode="External" /><Relationship Id="rId618" Type="http://schemas.openxmlformats.org/officeDocument/2006/relationships/hyperlink" Target="https://twitter.com/#!/stephen_lay/status/1165318489273491456" TargetMode="External" /><Relationship Id="rId619" Type="http://schemas.openxmlformats.org/officeDocument/2006/relationships/hyperlink" Target="https://twitter.com/#!/stephen_lay/status/1165318489273491456" TargetMode="External" /><Relationship Id="rId620" Type="http://schemas.openxmlformats.org/officeDocument/2006/relationships/hyperlink" Target="https://twitter.com/#!/ccooke6685/status/1154997652066643969" TargetMode="External" /><Relationship Id="rId621" Type="http://schemas.openxmlformats.org/officeDocument/2006/relationships/hyperlink" Target="https://twitter.com/#!/ccooke6685/status/1160068379203592192" TargetMode="External" /><Relationship Id="rId622" Type="http://schemas.openxmlformats.org/officeDocument/2006/relationships/hyperlink" Target="https://twitter.com/#!/ccooke6685/status/1160068542647164929" TargetMode="External" /><Relationship Id="rId623" Type="http://schemas.openxmlformats.org/officeDocument/2006/relationships/hyperlink" Target="https://twitter.com/#!/ccooke6685/status/1162612598128414720" TargetMode="External" /><Relationship Id="rId624" Type="http://schemas.openxmlformats.org/officeDocument/2006/relationships/hyperlink" Target="https://twitter.com/#!/ccooke6685/status/1165137144823930881" TargetMode="External" /><Relationship Id="rId625" Type="http://schemas.openxmlformats.org/officeDocument/2006/relationships/hyperlink" Target="https://twitter.com/#!/ccooke6685/status/1165147464258793472" TargetMode="External" /><Relationship Id="rId626" Type="http://schemas.openxmlformats.org/officeDocument/2006/relationships/hyperlink" Target="https://twitter.com/#!/ccooke6685/status/1165147663463079936" TargetMode="External" /><Relationship Id="rId627" Type="http://schemas.openxmlformats.org/officeDocument/2006/relationships/hyperlink" Target="https://twitter.com/#!/ccooke6685/status/1167676334677663744" TargetMode="External" /><Relationship Id="rId628" Type="http://schemas.openxmlformats.org/officeDocument/2006/relationships/hyperlink" Target="https://twitter.com/#!/ccooke6685/status/1167676504643387392" TargetMode="External" /><Relationship Id="rId629" Type="http://schemas.openxmlformats.org/officeDocument/2006/relationships/hyperlink" Target="https://twitter.com/#!/ccooke6685/status/1167679369114017793" TargetMode="External" /><Relationship Id="rId630" Type="http://schemas.openxmlformats.org/officeDocument/2006/relationships/hyperlink" Target="https://twitter.com/#!/ccooke6685/status/1154997652066643969" TargetMode="External" /><Relationship Id="rId631" Type="http://schemas.openxmlformats.org/officeDocument/2006/relationships/hyperlink" Target="https://twitter.com/#!/ccooke6685/status/1160068379203592192" TargetMode="External" /><Relationship Id="rId632" Type="http://schemas.openxmlformats.org/officeDocument/2006/relationships/hyperlink" Target="https://twitter.com/#!/ccooke6685/status/1160068542647164929" TargetMode="External" /><Relationship Id="rId633" Type="http://schemas.openxmlformats.org/officeDocument/2006/relationships/hyperlink" Target="https://twitter.com/#!/ccooke6685/status/1162612598128414720" TargetMode="External" /><Relationship Id="rId634" Type="http://schemas.openxmlformats.org/officeDocument/2006/relationships/hyperlink" Target="https://twitter.com/#!/ccooke6685/status/1165137144823930881" TargetMode="External" /><Relationship Id="rId635" Type="http://schemas.openxmlformats.org/officeDocument/2006/relationships/hyperlink" Target="https://twitter.com/#!/ccooke6685/status/1165147464258793472" TargetMode="External" /><Relationship Id="rId636" Type="http://schemas.openxmlformats.org/officeDocument/2006/relationships/hyperlink" Target="https://twitter.com/#!/ccooke6685/status/1165147663463079936" TargetMode="External" /><Relationship Id="rId637" Type="http://schemas.openxmlformats.org/officeDocument/2006/relationships/hyperlink" Target="https://twitter.com/#!/ccooke6685/status/1167676334677663744" TargetMode="External" /><Relationship Id="rId638" Type="http://schemas.openxmlformats.org/officeDocument/2006/relationships/hyperlink" Target="https://twitter.com/#!/ccooke6685/status/1167676504643387392" TargetMode="External" /><Relationship Id="rId639" Type="http://schemas.openxmlformats.org/officeDocument/2006/relationships/hyperlink" Target="https://twitter.com/#!/ccooke6685/status/1167679369114017793" TargetMode="External" /><Relationship Id="rId640" Type="http://schemas.openxmlformats.org/officeDocument/2006/relationships/hyperlink" Target="https://twitter.com/#!/jeremyhl/status/1156968261491314690" TargetMode="External" /><Relationship Id="rId641" Type="http://schemas.openxmlformats.org/officeDocument/2006/relationships/hyperlink" Target="https://twitter.com/#!/jeremyhl/status/1156979516654391296" TargetMode="External" /><Relationship Id="rId642" Type="http://schemas.openxmlformats.org/officeDocument/2006/relationships/hyperlink" Target="https://twitter.com/#!/jeremyhl/status/1159799343597137921" TargetMode="External" /><Relationship Id="rId643" Type="http://schemas.openxmlformats.org/officeDocument/2006/relationships/hyperlink" Target="https://twitter.com/#!/jeremyhl/status/1161761150758838272" TargetMode="External" /><Relationship Id="rId644" Type="http://schemas.openxmlformats.org/officeDocument/2006/relationships/hyperlink" Target="https://twitter.com/#!/jeremyhl/status/1162060968811253765" TargetMode="External" /><Relationship Id="rId645" Type="http://schemas.openxmlformats.org/officeDocument/2006/relationships/hyperlink" Target="https://twitter.com/#!/jeremyhl/status/1162693088382476288" TargetMode="External" /><Relationship Id="rId646" Type="http://schemas.openxmlformats.org/officeDocument/2006/relationships/hyperlink" Target="https://twitter.com/#!/jeremyhl/status/1163526559342518272" TargetMode="External" /><Relationship Id="rId647" Type="http://schemas.openxmlformats.org/officeDocument/2006/relationships/hyperlink" Target="https://twitter.com/#!/unosml/status/1156968445428285440" TargetMode="External" /><Relationship Id="rId648" Type="http://schemas.openxmlformats.org/officeDocument/2006/relationships/hyperlink" Target="https://twitter.com/#!/unosml/status/1156979350903955458" TargetMode="External" /><Relationship Id="rId649" Type="http://schemas.openxmlformats.org/officeDocument/2006/relationships/hyperlink" Target="https://twitter.com/#!/unosml/status/1158744941427908608" TargetMode="External" /><Relationship Id="rId650" Type="http://schemas.openxmlformats.org/officeDocument/2006/relationships/hyperlink" Target="https://twitter.com/#!/unosml/status/1159300137040130049" TargetMode="External" /><Relationship Id="rId651" Type="http://schemas.openxmlformats.org/officeDocument/2006/relationships/hyperlink" Target="https://twitter.com/#!/unosml/status/1159801607271456768" TargetMode="External" /><Relationship Id="rId652" Type="http://schemas.openxmlformats.org/officeDocument/2006/relationships/hyperlink" Target="https://twitter.com/#!/unosml/status/1162692974494605312" TargetMode="External" /><Relationship Id="rId653" Type="http://schemas.openxmlformats.org/officeDocument/2006/relationships/hyperlink" Target="https://twitter.com/#!/unosml/status/1163294891184726016" TargetMode="External" /><Relationship Id="rId654" Type="http://schemas.openxmlformats.org/officeDocument/2006/relationships/hyperlink" Target="https://twitter.com/#!/unosml/status/1163526369596366850" TargetMode="External" /><Relationship Id="rId655" Type="http://schemas.openxmlformats.org/officeDocument/2006/relationships/hyperlink" Target="https://twitter.com/#!/ccooke6685/status/1154997652066643969" TargetMode="External" /><Relationship Id="rId656" Type="http://schemas.openxmlformats.org/officeDocument/2006/relationships/hyperlink" Target="https://twitter.com/#!/ccooke6685/status/1160068379203592192" TargetMode="External" /><Relationship Id="rId657" Type="http://schemas.openxmlformats.org/officeDocument/2006/relationships/hyperlink" Target="https://twitter.com/#!/ccooke6685/status/1160068542647164929" TargetMode="External" /><Relationship Id="rId658" Type="http://schemas.openxmlformats.org/officeDocument/2006/relationships/hyperlink" Target="https://twitter.com/#!/ccooke6685/status/1162612598128414720" TargetMode="External" /><Relationship Id="rId659" Type="http://schemas.openxmlformats.org/officeDocument/2006/relationships/hyperlink" Target="https://twitter.com/#!/ccooke6685/status/1165137144823930881" TargetMode="External" /><Relationship Id="rId660" Type="http://schemas.openxmlformats.org/officeDocument/2006/relationships/hyperlink" Target="https://twitter.com/#!/ccooke6685/status/1165147464258793472" TargetMode="External" /><Relationship Id="rId661" Type="http://schemas.openxmlformats.org/officeDocument/2006/relationships/hyperlink" Target="https://twitter.com/#!/ccooke6685/status/1165147663463079936" TargetMode="External" /><Relationship Id="rId662" Type="http://schemas.openxmlformats.org/officeDocument/2006/relationships/hyperlink" Target="https://twitter.com/#!/ccooke6685/status/1167676334677663744" TargetMode="External" /><Relationship Id="rId663" Type="http://schemas.openxmlformats.org/officeDocument/2006/relationships/hyperlink" Target="https://twitter.com/#!/ccooke6685/status/1167676504643387392" TargetMode="External" /><Relationship Id="rId664" Type="http://schemas.openxmlformats.org/officeDocument/2006/relationships/hyperlink" Target="https://twitter.com/#!/ccooke6685/status/1167679369114017793" TargetMode="External" /><Relationship Id="rId665" Type="http://schemas.openxmlformats.org/officeDocument/2006/relationships/hyperlink" Target="https://twitter.com/#!/ccooke6685/status/1154997652066643969" TargetMode="External" /><Relationship Id="rId666" Type="http://schemas.openxmlformats.org/officeDocument/2006/relationships/hyperlink" Target="https://twitter.com/#!/ccooke6685/status/1160068379203592192" TargetMode="External" /><Relationship Id="rId667" Type="http://schemas.openxmlformats.org/officeDocument/2006/relationships/hyperlink" Target="https://twitter.com/#!/ccooke6685/status/1160068542647164929" TargetMode="External" /><Relationship Id="rId668" Type="http://schemas.openxmlformats.org/officeDocument/2006/relationships/hyperlink" Target="https://twitter.com/#!/ccooke6685/status/1162612598128414720" TargetMode="External" /><Relationship Id="rId669" Type="http://schemas.openxmlformats.org/officeDocument/2006/relationships/hyperlink" Target="https://twitter.com/#!/ccooke6685/status/1165137144823930881" TargetMode="External" /><Relationship Id="rId670" Type="http://schemas.openxmlformats.org/officeDocument/2006/relationships/hyperlink" Target="https://twitter.com/#!/ccooke6685/status/1165147464258793472" TargetMode="External" /><Relationship Id="rId671" Type="http://schemas.openxmlformats.org/officeDocument/2006/relationships/hyperlink" Target="https://twitter.com/#!/ccooke6685/status/1165147663463079936" TargetMode="External" /><Relationship Id="rId672" Type="http://schemas.openxmlformats.org/officeDocument/2006/relationships/hyperlink" Target="https://twitter.com/#!/ccooke6685/status/1167676334677663744" TargetMode="External" /><Relationship Id="rId673" Type="http://schemas.openxmlformats.org/officeDocument/2006/relationships/hyperlink" Target="https://twitter.com/#!/ccooke6685/status/1167676504643387392" TargetMode="External" /><Relationship Id="rId674" Type="http://schemas.openxmlformats.org/officeDocument/2006/relationships/hyperlink" Target="https://twitter.com/#!/ccooke6685/status/1167679369114017793" TargetMode="External" /><Relationship Id="rId675" Type="http://schemas.openxmlformats.org/officeDocument/2006/relationships/hyperlink" Target="https://twitter.com/#!/ccooke6685/status/1154997652066643969" TargetMode="External" /><Relationship Id="rId676" Type="http://schemas.openxmlformats.org/officeDocument/2006/relationships/hyperlink" Target="https://twitter.com/#!/ccooke6685/status/1160068379203592192" TargetMode="External" /><Relationship Id="rId677" Type="http://schemas.openxmlformats.org/officeDocument/2006/relationships/hyperlink" Target="https://twitter.com/#!/ccooke6685/status/1160068542647164929" TargetMode="External" /><Relationship Id="rId678" Type="http://schemas.openxmlformats.org/officeDocument/2006/relationships/hyperlink" Target="https://twitter.com/#!/ccooke6685/status/1162612598128414720" TargetMode="External" /><Relationship Id="rId679" Type="http://schemas.openxmlformats.org/officeDocument/2006/relationships/hyperlink" Target="https://twitter.com/#!/ccooke6685/status/1165137144823930881" TargetMode="External" /><Relationship Id="rId680" Type="http://schemas.openxmlformats.org/officeDocument/2006/relationships/hyperlink" Target="https://twitter.com/#!/ccooke6685/status/1165147464258793472" TargetMode="External" /><Relationship Id="rId681" Type="http://schemas.openxmlformats.org/officeDocument/2006/relationships/hyperlink" Target="https://twitter.com/#!/ccooke6685/status/1165147663463079936" TargetMode="External" /><Relationship Id="rId682" Type="http://schemas.openxmlformats.org/officeDocument/2006/relationships/hyperlink" Target="https://twitter.com/#!/ccooke6685/status/1167676334677663744" TargetMode="External" /><Relationship Id="rId683" Type="http://schemas.openxmlformats.org/officeDocument/2006/relationships/hyperlink" Target="https://twitter.com/#!/ccooke6685/status/1167676504643387392" TargetMode="External" /><Relationship Id="rId684" Type="http://schemas.openxmlformats.org/officeDocument/2006/relationships/hyperlink" Target="https://twitter.com/#!/ccooke6685/status/1167679369114017793" TargetMode="External" /><Relationship Id="rId685" Type="http://schemas.openxmlformats.org/officeDocument/2006/relationships/hyperlink" Target="https://twitter.com/#!/ccooke6685/status/1160068379203592192" TargetMode="External" /><Relationship Id="rId686" Type="http://schemas.openxmlformats.org/officeDocument/2006/relationships/hyperlink" Target="https://twitter.com/#!/ccooke6685/status/1160068542647164929" TargetMode="External" /><Relationship Id="rId687" Type="http://schemas.openxmlformats.org/officeDocument/2006/relationships/hyperlink" Target="https://twitter.com/#!/ccooke6685/status/1162612598128414720" TargetMode="External" /><Relationship Id="rId688" Type="http://schemas.openxmlformats.org/officeDocument/2006/relationships/hyperlink" Target="https://twitter.com/#!/ccooke6685/status/1165137144823930881" TargetMode="External" /><Relationship Id="rId689" Type="http://schemas.openxmlformats.org/officeDocument/2006/relationships/hyperlink" Target="https://twitter.com/#!/ccooke6685/status/1165147464258793472" TargetMode="External" /><Relationship Id="rId690" Type="http://schemas.openxmlformats.org/officeDocument/2006/relationships/hyperlink" Target="https://twitter.com/#!/ccooke6685/status/1165147663463079936" TargetMode="External" /><Relationship Id="rId691" Type="http://schemas.openxmlformats.org/officeDocument/2006/relationships/hyperlink" Target="https://twitter.com/#!/ccooke6685/status/1167676334677663744" TargetMode="External" /><Relationship Id="rId692" Type="http://schemas.openxmlformats.org/officeDocument/2006/relationships/hyperlink" Target="https://twitter.com/#!/ccooke6685/status/1167676504643387392" TargetMode="External" /><Relationship Id="rId693" Type="http://schemas.openxmlformats.org/officeDocument/2006/relationships/hyperlink" Target="https://twitter.com/#!/ccooke6685/status/1167679369114017793" TargetMode="External" /><Relationship Id="rId694" Type="http://schemas.openxmlformats.org/officeDocument/2006/relationships/hyperlink" Target="https://twitter.com/#!/ccooke6685/status/1165147464258793472" TargetMode="External" /><Relationship Id="rId695" Type="http://schemas.openxmlformats.org/officeDocument/2006/relationships/hyperlink" Target="https://twitter.com/#!/ccooke6685/status/1165147663463079936" TargetMode="External" /><Relationship Id="rId696" Type="http://schemas.openxmlformats.org/officeDocument/2006/relationships/hyperlink" Target="https://twitter.com/#!/ccooke6685/status/1167676334677663744" TargetMode="External" /><Relationship Id="rId697" Type="http://schemas.openxmlformats.org/officeDocument/2006/relationships/hyperlink" Target="https://twitter.com/#!/ccooke6685/status/1167676504643387392" TargetMode="External" /><Relationship Id="rId698" Type="http://schemas.openxmlformats.org/officeDocument/2006/relationships/hyperlink" Target="https://twitter.com/#!/ccooke6685/status/1167679369114017793" TargetMode="External" /><Relationship Id="rId699" Type="http://schemas.openxmlformats.org/officeDocument/2006/relationships/hyperlink" Target="https://api.twitter.com/1.1/geo/id/3a8d0d494d8cd990.json" TargetMode="External" /><Relationship Id="rId700" Type="http://schemas.openxmlformats.org/officeDocument/2006/relationships/hyperlink" Target="https://api.twitter.com/1.1/geo/id/3a8d0d494d8cd990.json" TargetMode="External" /><Relationship Id="rId701" Type="http://schemas.openxmlformats.org/officeDocument/2006/relationships/hyperlink" Target="https://api.twitter.com/1.1/geo/id/3a8d0d494d8cd990.json" TargetMode="External" /><Relationship Id="rId702" Type="http://schemas.openxmlformats.org/officeDocument/2006/relationships/hyperlink" Target="https://api.twitter.com/1.1/geo/id/3a8d0d494d8cd990.json" TargetMode="External" /><Relationship Id="rId703" Type="http://schemas.openxmlformats.org/officeDocument/2006/relationships/hyperlink" Target="https://api.twitter.com/1.1/geo/id/3a8d0d494d8cd990.json" TargetMode="External" /><Relationship Id="rId704" Type="http://schemas.openxmlformats.org/officeDocument/2006/relationships/hyperlink" Target="https://api.twitter.com/1.1/geo/id/3a8d0d494d8cd990.json" TargetMode="External" /><Relationship Id="rId705" Type="http://schemas.openxmlformats.org/officeDocument/2006/relationships/hyperlink" Target="https://api.twitter.com/1.1/geo/id/3a8d0d494d8cd990.json" TargetMode="External" /><Relationship Id="rId706" Type="http://schemas.openxmlformats.org/officeDocument/2006/relationships/hyperlink" Target="https://api.twitter.com/1.1/geo/id/3a8d0d494d8cd990.json" TargetMode="External" /><Relationship Id="rId707" Type="http://schemas.openxmlformats.org/officeDocument/2006/relationships/hyperlink" Target="https://api.twitter.com/1.1/geo/id/3a8d0d494d8cd990.json" TargetMode="External" /><Relationship Id="rId708" Type="http://schemas.openxmlformats.org/officeDocument/2006/relationships/hyperlink" Target="https://api.twitter.com/1.1/geo/id/3a8d0d494d8cd990.json" TargetMode="External" /><Relationship Id="rId709" Type="http://schemas.openxmlformats.org/officeDocument/2006/relationships/comments" Target="../comments1.xml" /><Relationship Id="rId710" Type="http://schemas.openxmlformats.org/officeDocument/2006/relationships/vmlDrawing" Target="../drawings/vmlDrawing1.vml" /><Relationship Id="rId711" Type="http://schemas.openxmlformats.org/officeDocument/2006/relationships/table" Target="../tables/table1.xml" /><Relationship Id="rId71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kansascityfed.org/community/disconnected" TargetMode="External" /><Relationship Id="rId2" Type="http://schemas.openxmlformats.org/officeDocument/2006/relationships/hyperlink" Target="https://nodexlgraphgallery.org/Pages/Graph.aspx?graphID=206791" TargetMode="External" /><Relationship Id="rId3" Type="http://schemas.openxmlformats.org/officeDocument/2006/relationships/hyperlink" Target="https://nodexlgraphgallery.org/Pages/Graph.aspx?graphID=206788" TargetMode="External" /><Relationship Id="rId4" Type="http://schemas.openxmlformats.org/officeDocument/2006/relationships/hyperlink" Target="https://twitter.com/nodexl/status/1158962661524029441" TargetMode="External" /><Relationship Id="rId5" Type="http://schemas.openxmlformats.org/officeDocument/2006/relationships/hyperlink" Target="https://twitter.com/aejmc_prd/status/1158724347013619718" TargetMode="External" /><Relationship Id="rId6" Type="http://schemas.openxmlformats.org/officeDocument/2006/relationships/hyperlink" Target="https://twitter.com/i/web/status/1167676334677663744" TargetMode="External" /><Relationship Id="rId7" Type="http://schemas.openxmlformats.org/officeDocument/2006/relationships/hyperlink" Target="https://twitter.com/i/web/status/1165147464258793472" TargetMode="External" /><Relationship Id="rId8" Type="http://schemas.openxmlformats.org/officeDocument/2006/relationships/hyperlink" Target="https://twitter.com/i/web/status/1160068379203592192" TargetMode="External" /><Relationship Id="rId9" Type="http://schemas.openxmlformats.org/officeDocument/2006/relationships/hyperlink" Target="https://twitter.com/i/web/status/1167679369114017793" TargetMode="External" /><Relationship Id="rId10" Type="http://schemas.openxmlformats.org/officeDocument/2006/relationships/hyperlink" Target="https://twitter.com/i/web/status/1167676504643387392" TargetMode="External" /><Relationship Id="rId11" Type="http://schemas.openxmlformats.org/officeDocument/2006/relationships/hyperlink" Target="https://nodexlgraphgallery.org/Pages/Graph.aspx?graphID=206788" TargetMode="External" /><Relationship Id="rId12" Type="http://schemas.openxmlformats.org/officeDocument/2006/relationships/hyperlink" Target="https://nodexlgraphgallery.org/Pages/Graph.aspx?graphID=206791" TargetMode="External" /><Relationship Id="rId13" Type="http://schemas.openxmlformats.org/officeDocument/2006/relationships/hyperlink" Target="https://twitter.com/i/web/status/1161753211595718656" TargetMode="External" /><Relationship Id="rId14" Type="http://schemas.openxmlformats.org/officeDocument/2006/relationships/hyperlink" Target="https://www.kansascityfed.org/community/disconnected" TargetMode="External" /><Relationship Id="rId15" Type="http://schemas.openxmlformats.org/officeDocument/2006/relationships/hyperlink" Target="https://twitter.com/i/web/status/1161760352972861440" TargetMode="External" /><Relationship Id="rId16" Type="http://schemas.openxmlformats.org/officeDocument/2006/relationships/hyperlink" Target="https://twitter.com/aejmc_prd/status/1158724347013619718" TargetMode="External" /><Relationship Id="rId17" Type="http://schemas.openxmlformats.org/officeDocument/2006/relationships/hyperlink" Target="https://www.amazon.com/Social-Measurement-Management-Jeremy-Lipschultz/dp/0815363923" TargetMode="External" /><Relationship Id="rId18" Type="http://schemas.openxmlformats.org/officeDocument/2006/relationships/hyperlink" Target="https://www.youtube.com/watch?v=4jp0WMcJ-0E&amp;feature=youtu.be" TargetMode="External" /><Relationship Id="rId19" Type="http://schemas.openxmlformats.org/officeDocument/2006/relationships/hyperlink" Target="https://twitter.com/i/web/status/1162060587779731462" TargetMode="External" /><Relationship Id="rId20" Type="http://schemas.openxmlformats.org/officeDocument/2006/relationships/hyperlink" Target="https://nodexlgraphgallery.org/Pages/Graph.aspx?graphID=207143" TargetMode="External" /><Relationship Id="rId21" Type="http://schemas.openxmlformats.org/officeDocument/2006/relationships/hyperlink" Target="https://twitter.com/i/web/status/1167676334677663744" TargetMode="External" /><Relationship Id="rId22" Type="http://schemas.openxmlformats.org/officeDocument/2006/relationships/hyperlink" Target="https://twitter.com/i/web/status/1160068542647164929" TargetMode="External" /><Relationship Id="rId23" Type="http://schemas.openxmlformats.org/officeDocument/2006/relationships/hyperlink" Target="https://twitter.com/i/web/status/1165137144823930881" TargetMode="External" /><Relationship Id="rId24" Type="http://schemas.openxmlformats.org/officeDocument/2006/relationships/hyperlink" Target="https://twitter.com/i/web/status/1165147663463079936" TargetMode="External" /><Relationship Id="rId25" Type="http://schemas.openxmlformats.org/officeDocument/2006/relationships/hyperlink" Target="https://twitter.com/i/web/status/1167676504643387392" TargetMode="External" /><Relationship Id="rId26" Type="http://schemas.openxmlformats.org/officeDocument/2006/relationships/hyperlink" Target="https://twitter.com/i/web/status/1167679369114017793" TargetMode="External" /><Relationship Id="rId27" Type="http://schemas.openxmlformats.org/officeDocument/2006/relationships/hyperlink" Target="https://twitter.com/i/web/status/1160068379203592192" TargetMode="External" /><Relationship Id="rId28" Type="http://schemas.openxmlformats.org/officeDocument/2006/relationships/hyperlink" Target="https://twitter.com/i/web/status/1165147464258793472" TargetMode="External" /><Relationship Id="rId29" Type="http://schemas.openxmlformats.org/officeDocument/2006/relationships/hyperlink" Target="https://www.nonpareilonline.com/news/crime/social-media-sleuthing-when-does-sharing-information-cross-the-legal/article_f946cf45-07ae-5634-9b72-e1c3cf45aac5.html" TargetMode="External" /><Relationship Id="rId30" Type="http://schemas.openxmlformats.org/officeDocument/2006/relationships/hyperlink" Target="https://twitter.com/educause/status/1163880899836035078" TargetMode="External" /><Relationship Id="rId31" Type="http://schemas.openxmlformats.org/officeDocument/2006/relationships/hyperlink" Target="https://nebraska.edu/nuforne/jurge-cruz" TargetMode="External" /><Relationship Id="rId32" Type="http://schemas.openxmlformats.org/officeDocument/2006/relationships/hyperlink" Target="https://www.kansascityfed.org/community/disconnected" TargetMode="External" /><Relationship Id="rId33" Type="http://schemas.openxmlformats.org/officeDocument/2006/relationships/hyperlink" Target="https://twitter.com/i/web/status/1161761150758838272" TargetMode="External" /><Relationship Id="rId34" Type="http://schemas.openxmlformats.org/officeDocument/2006/relationships/hyperlink" Target="https://twitter.com/aejmc_prd/status/1158724347013619718" TargetMode="External" /><Relationship Id="rId35" Type="http://schemas.openxmlformats.org/officeDocument/2006/relationships/hyperlink" Target="https://twitter.com/nodexl/status/1158962661524029441" TargetMode="External" /><Relationship Id="rId36" Type="http://schemas.openxmlformats.org/officeDocument/2006/relationships/hyperlink" Target="https://twitter.com/nodexl/status/1159541832604192768" TargetMode="External" /><Relationship Id="rId37" Type="http://schemas.openxmlformats.org/officeDocument/2006/relationships/table" Target="../tables/table12.xml" /><Relationship Id="rId38" Type="http://schemas.openxmlformats.org/officeDocument/2006/relationships/table" Target="../tables/table13.xml" /><Relationship Id="rId39" Type="http://schemas.openxmlformats.org/officeDocument/2006/relationships/table" Target="../tables/table14.xml" /><Relationship Id="rId40" Type="http://schemas.openxmlformats.org/officeDocument/2006/relationships/table" Target="../tables/table15.xml" /><Relationship Id="rId41" Type="http://schemas.openxmlformats.org/officeDocument/2006/relationships/table" Target="../tables/table16.xml" /><Relationship Id="rId42" Type="http://schemas.openxmlformats.org/officeDocument/2006/relationships/table" Target="../tables/table17.xml" /><Relationship Id="rId43" Type="http://schemas.openxmlformats.org/officeDocument/2006/relationships/table" Target="../tables/table18.xml" /><Relationship Id="rId44"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C0t8R0Wawg" TargetMode="External" /><Relationship Id="rId2" Type="http://schemas.openxmlformats.org/officeDocument/2006/relationships/hyperlink" Target="http://t.co/bpnskweJ0x" TargetMode="External" /><Relationship Id="rId3" Type="http://schemas.openxmlformats.org/officeDocument/2006/relationships/hyperlink" Target="https://t.co/b6ey2HY6iZ" TargetMode="External" /><Relationship Id="rId4" Type="http://schemas.openxmlformats.org/officeDocument/2006/relationships/hyperlink" Target="https://t.co/iwMKMVzW5P" TargetMode="External" /><Relationship Id="rId5" Type="http://schemas.openxmlformats.org/officeDocument/2006/relationships/hyperlink" Target="https://t.co/AYp6flIbc6" TargetMode="External" /><Relationship Id="rId6" Type="http://schemas.openxmlformats.org/officeDocument/2006/relationships/hyperlink" Target="http://t.co/fpLCFtaqAZ" TargetMode="External" /><Relationship Id="rId7" Type="http://schemas.openxmlformats.org/officeDocument/2006/relationships/hyperlink" Target="https://t.co/eUJLtrtePs" TargetMode="External" /><Relationship Id="rId8" Type="http://schemas.openxmlformats.org/officeDocument/2006/relationships/hyperlink" Target="https://t.co/CfxAVeXDad" TargetMode="External" /><Relationship Id="rId9" Type="http://schemas.openxmlformats.org/officeDocument/2006/relationships/hyperlink" Target="https://t.co/E4ISE7DbNf" TargetMode="External" /><Relationship Id="rId10" Type="http://schemas.openxmlformats.org/officeDocument/2006/relationships/hyperlink" Target="https://t.co/wmrZA6IpDm" TargetMode="External" /><Relationship Id="rId11" Type="http://schemas.openxmlformats.org/officeDocument/2006/relationships/hyperlink" Target="http://www.backshoppodcast.com/" TargetMode="External" /><Relationship Id="rId12" Type="http://schemas.openxmlformats.org/officeDocument/2006/relationships/hyperlink" Target="https://t.co/CcGN9ENKlB" TargetMode="External" /><Relationship Id="rId13" Type="http://schemas.openxmlformats.org/officeDocument/2006/relationships/hyperlink" Target="https://t.co/41rCwHTJzE" TargetMode="External" /><Relationship Id="rId14" Type="http://schemas.openxmlformats.org/officeDocument/2006/relationships/hyperlink" Target="http://t.co/dVt17St3ry" TargetMode="External" /><Relationship Id="rId15" Type="http://schemas.openxmlformats.org/officeDocument/2006/relationships/hyperlink" Target="http://www.unmc.edu/iexcel" TargetMode="External" /><Relationship Id="rId16" Type="http://schemas.openxmlformats.org/officeDocument/2006/relationships/hyperlink" Target="http://t.co/mh8XIfNRvS" TargetMode="External" /><Relationship Id="rId17" Type="http://schemas.openxmlformats.org/officeDocument/2006/relationships/hyperlink" Target="http://t.co/ETFiYGEWD5" TargetMode="External" /><Relationship Id="rId18" Type="http://schemas.openxmlformats.org/officeDocument/2006/relationships/hyperlink" Target="https://t.co/3BPuKG408i" TargetMode="External" /><Relationship Id="rId19" Type="http://schemas.openxmlformats.org/officeDocument/2006/relationships/hyperlink" Target="https://t.co/Im4lPvqvfj" TargetMode="External" /><Relationship Id="rId20" Type="http://schemas.openxmlformats.org/officeDocument/2006/relationships/hyperlink" Target="https://t.co/ol1K3QeP3F" TargetMode="External" /><Relationship Id="rId21" Type="http://schemas.openxmlformats.org/officeDocument/2006/relationships/hyperlink" Target="https://t.co/628l1EFR3Q" TargetMode="External" /><Relationship Id="rId22" Type="http://schemas.openxmlformats.org/officeDocument/2006/relationships/hyperlink" Target="http://t.co/pn6ru5XJFQ" TargetMode="External" /><Relationship Id="rId23" Type="http://schemas.openxmlformats.org/officeDocument/2006/relationships/hyperlink" Target="https://t.co/k87tYgdm2x" TargetMode="External" /><Relationship Id="rId24" Type="http://schemas.openxmlformats.org/officeDocument/2006/relationships/hyperlink" Target="https://t.co/bfLvqM1Snq" TargetMode="External" /><Relationship Id="rId25" Type="http://schemas.openxmlformats.org/officeDocument/2006/relationships/hyperlink" Target="http://jurge.site/about" TargetMode="External" /><Relationship Id="rId26" Type="http://schemas.openxmlformats.org/officeDocument/2006/relationships/hyperlink" Target="https://t.co/UwO6EwzHOn" TargetMode="External" /><Relationship Id="rId27" Type="http://schemas.openxmlformats.org/officeDocument/2006/relationships/hyperlink" Target="https://t.co/GhhR6PLfem" TargetMode="External" /><Relationship Id="rId28" Type="http://schemas.openxmlformats.org/officeDocument/2006/relationships/hyperlink" Target="http://t.co/177fJYDjdc" TargetMode="External" /><Relationship Id="rId29" Type="http://schemas.openxmlformats.org/officeDocument/2006/relationships/hyperlink" Target="https://t.co/ZLgYiheZkS" TargetMode="External" /><Relationship Id="rId30" Type="http://schemas.openxmlformats.org/officeDocument/2006/relationships/hyperlink" Target="http://t.co/0HcV671qZB" TargetMode="External" /><Relationship Id="rId31" Type="http://schemas.openxmlformats.org/officeDocument/2006/relationships/hyperlink" Target="http://cnn.com/" TargetMode="External" /><Relationship Id="rId32" Type="http://schemas.openxmlformats.org/officeDocument/2006/relationships/hyperlink" Target="http://t.co/660fx3pBvn" TargetMode="External" /><Relationship Id="rId33" Type="http://schemas.openxmlformats.org/officeDocument/2006/relationships/hyperlink" Target="https://about.twitter.com/" TargetMode="External" /><Relationship Id="rId34" Type="http://schemas.openxmlformats.org/officeDocument/2006/relationships/hyperlink" Target="https://t.co/Ydh6m22PJJ" TargetMode="External" /><Relationship Id="rId35" Type="http://schemas.openxmlformats.org/officeDocument/2006/relationships/hyperlink" Target="https://t.co/a6liZwpaJm" TargetMode="External" /><Relationship Id="rId36" Type="http://schemas.openxmlformats.org/officeDocument/2006/relationships/hyperlink" Target="https://t.co/6fmjtZrvfJ" TargetMode="External" /><Relationship Id="rId37" Type="http://schemas.openxmlformats.org/officeDocument/2006/relationships/hyperlink" Target="https://t.co/zbyPQ7n6Dg" TargetMode="External" /><Relationship Id="rId38" Type="http://schemas.openxmlformats.org/officeDocument/2006/relationships/hyperlink" Target="https://youtu.be/bTWw6vochxE" TargetMode="External" /><Relationship Id="rId39" Type="http://schemas.openxmlformats.org/officeDocument/2006/relationships/hyperlink" Target="https://t.co/dFmbCh0xsG" TargetMode="External" /><Relationship Id="rId40" Type="http://schemas.openxmlformats.org/officeDocument/2006/relationships/hyperlink" Target="http://www.oncodvm.com/" TargetMode="External" /><Relationship Id="rId41" Type="http://schemas.openxmlformats.org/officeDocument/2006/relationships/hyperlink" Target="https://t.co/cbmFCg7yN8" TargetMode="External" /><Relationship Id="rId42" Type="http://schemas.openxmlformats.org/officeDocument/2006/relationships/hyperlink" Target="https://t.co/rhPEysC4Ds" TargetMode="External" /><Relationship Id="rId43" Type="http://schemas.openxmlformats.org/officeDocument/2006/relationships/hyperlink" Target="http://t.co/XOqBkDU8Nm" TargetMode="External" /><Relationship Id="rId44" Type="http://schemas.openxmlformats.org/officeDocument/2006/relationships/hyperlink" Target="http://www.richardnicholls.org/" TargetMode="External" /><Relationship Id="rId45" Type="http://schemas.openxmlformats.org/officeDocument/2006/relationships/hyperlink" Target="https://t.co/hxKXBK3dsR" TargetMode="External" /><Relationship Id="rId46" Type="http://schemas.openxmlformats.org/officeDocument/2006/relationships/hyperlink" Target="http://vinylradar.com/" TargetMode="External" /><Relationship Id="rId47" Type="http://schemas.openxmlformats.org/officeDocument/2006/relationships/hyperlink" Target="https://t.co/KzuyqdrIex" TargetMode="External" /><Relationship Id="rId48" Type="http://schemas.openxmlformats.org/officeDocument/2006/relationships/hyperlink" Target="https://pbs.twimg.com/profile_banners/16809032/1566422096" TargetMode="External" /><Relationship Id="rId49" Type="http://schemas.openxmlformats.org/officeDocument/2006/relationships/hyperlink" Target="https://pbs.twimg.com/profile_banners/48716479/1526417165" TargetMode="External" /><Relationship Id="rId50" Type="http://schemas.openxmlformats.org/officeDocument/2006/relationships/hyperlink" Target="https://pbs.twimg.com/profile_banners/76935934/1571052477" TargetMode="External" /><Relationship Id="rId51" Type="http://schemas.openxmlformats.org/officeDocument/2006/relationships/hyperlink" Target="https://pbs.twimg.com/profile_banners/1033818339200708608/1535749725" TargetMode="External" /><Relationship Id="rId52" Type="http://schemas.openxmlformats.org/officeDocument/2006/relationships/hyperlink" Target="https://pbs.twimg.com/profile_banners/33317681/1353299511" TargetMode="External" /><Relationship Id="rId53" Type="http://schemas.openxmlformats.org/officeDocument/2006/relationships/hyperlink" Target="https://pbs.twimg.com/profile_banners/2499769524/1400271035" TargetMode="External" /><Relationship Id="rId54" Type="http://schemas.openxmlformats.org/officeDocument/2006/relationships/hyperlink" Target="https://pbs.twimg.com/profile_banners/1014655862177181696/1531679328" TargetMode="External" /><Relationship Id="rId55" Type="http://schemas.openxmlformats.org/officeDocument/2006/relationships/hyperlink" Target="https://pbs.twimg.com/profile_banners/8442592/1412772549" TargetMode="External" /><Relationship Id="rId56" Type="http://schemas.openxmlformats.org/officeDocument/2006/relationships/hyperlink" Target="https://pbs.twimg.com/profile_banners/87606674/1405285356" TargetMode="External" /><Relationship Id="rId57" Type="http://schemas.openxmlformats.org/officeDocument/2006/relationships/hyperlink" Target="https://pbs.twimg.com/profile_banners/2377200630/1525824099" TargetMode="External" /><Relationship Id="rId58" Type="http://schemas.openxmlformats.org/officeDocument/2006/relationships/hyperlink" Target="https://pbs.twimg.com/profile_banners/414179273/1411577603" TargetMode="External" /><Relationship Id="rId59" Type="http://schemas.openxmlformats.org/officeDocument/2006/relationships/hyperlink" Target="https://pbs.twimg.com/profile_banners/48711250/1572531855" TargetMode="External" /><Relationship Id="rId60" Type="http://schemas.openxmlformats.org/officeDocument/2006/relationships/hyperlink" Target="https://pbs.twimg.com/profile_banners/16404932/1458778916" TargetMode="External" /><Relationship Id="rId61" Type="http://schemas.openxmlformats.org/officeDocument/2006/relationships/hyperlink" Target="https://pbs.twimg.com/profile_banners/20925117/1447567784" TargetMode="External" /><Relationship Id="rId62" Type="http://schemas.openxmlformats.org/officeDocument/2006/relationships/hyperlink" Target="https://pbs.twimg.com/profile_banners/243366276/1447281918" TargetMode="External" /><Relationship Id="rId63" Type="http://schemas.openxmlformats.org/officeDocument/2006/relationships/hyperlink" Target="https://pbs.twimg.com/profile_banners/3165609102/1524678528" TargetMode="External" /><Relationship Id="rId64" Type="http://schemas.openxmlformats.org/officeDocument/2006/relationships/hyperlink" Target="https://pbs.twimg.com/profile_banners/1299673800/1474472530" TargetMode="External" /><Relationship Id="rId65" Type="http://schemas.openxmlformats.org/officeDocument/2006/relationships/hyperlink" Target="https://pbs.twimg.com/profile_banners/1583798059/1443794021" TargetMode="External" /><Relationship Id="rId66" Type="http://schemas.openxmlformats.org/officeDocument/2006/relationships/hyperlink" Target="https://pbs.twimg.com/profile_banners/731124336019439619/1464294397" TargetMode="External" /><Relationship Id="rId67" Type="http://schemas.openxmlformats.org/officeDocument/2006/relationships/hyperlink" Target="https://pbs.twimg.com/profile_banners/2939987797/1572632607" TargetMode="External" /><Relationship Id="rId68" Type="http://schemas.openxmlformats.org/officeDocument/2006/relationships/hyperlink" Target="https://pbs.twimg.com/profile_banners/1143528514550927361/1561475338" TargetMode="External" /><Relationship Id="rId69" Type="http://schemas.openxmlformats.org/officeDocument/2006/relationships/hyperlink" Target="https://pbs.twimg.com/profile_banners/784582/1470699801" TargetMode="External" /><Relationship Id="rId70" Type="http://schemas.openxmlformats.org/officeDocument/2006/relationships/hyperlink" Target="https://pbs.twimg.com/profile_banners/16151917/1568750534" TargetMode="External" /><Relationship Id="rId71" Type="http://schemas.openxmlformats.org/officeDocument/2006/relationships/hyperlink" Target="https://pbs.twimg.com/profile_banners/220551962/1486657154" TargetMode="External" /><Relationship Id="rId72" Type="http://schemas.openxmlformats.org/officeDocument/2006/relationships/hyperlink" Target="https://pbs.twimg.com/profile_banners/697051976404590592/1526496025" TargetMode="External" /><Relationship Id="rId73" Type="http://schemas.openxmlformats.org/officeDocument/2006/relationships/hyperlink" Target="https://pbs.twimg.com/profile_banners/15237481/1564427926" TargetMode="External" /><Relationship Id="rId74" Type="http://schemas.openxmlformats.org/officeDocument/2006/relationships/hyperlink" Target="https://pbs.twimg.com/profile_banners/483275984/1525359172" TargetMode="External" /><Relationship Id="rId75" Type="http://schemas.openxmlformats.org/officeDocument/2006/relationships/hyperlink" Target="https://pbs.twimg.com/profile_banners/12006842/1559145689" TargetMode="External" /><Relationship Id="rId76" Type="http://schemas.openxmlformats.org/officeDocument/2006/relationships/hyperlink" Target="https://pbs.twimg.com/profile_banners/461489848/1516759435" TargetMode="External" /><Relationship Id="rId77" Type="http://schemas.openxmlformats.org/officeDocument/2006/relationships/hyperlink" Target="https://pbs.twimg.com/profile_banners/107470796/1511241499" TargetMode="External" /><Relationship Id="rId78" Type="http://schemas.openxmlformats.org/officeDocument/2006/relationships/hyperlink" Target="https://pbs.twimg.com/profile_banners/1025460985442840576/1558637971" TargetMode="External" /><Relationship Id="rId79" Type="http://schemas.openxmlformats.org/officeDocument/2006/relationships/hyperlink" Target="https://pbs.twimg.com/profile_banners/904269434/1470514338" TargetMode="External" /><Relationship Id="rId80" Type="http://schemas.openxmlformats.org/officeDocument/2006/relationships/hyperlink" Target="https://pbs.twimg.com/profile_banners/1051066091823423488/1558812798" TargetMode="External" /><Relationship Id="rId81" Type="http://schemas.openxmlformats.org/officeDocument/2006/relationships/hyperlink" Target="https://pbs.twimg.com/profile_banners/52891634/1398262135" TargetMode="External" /><Relationship Id="rId82" Type="http://schemas.openxmlformats.org/officeDocument/2006/relationships/hyperlink" Target="https://pbs.twimg.com/profile_banners/3108351/1562333209" TargetMode="External" /><Relationship Id="rId83" Type="http://schemas.openxmlformats.org/officeDocument/2006/relationships/hyperlink" Target="https://pbs.twimg.com/profile_banners/4898091/1569228392" TargetMode="External" /><Relationship Id="rId84" Type="http://schemas.openxmlformats.org/officeDocument/2006/relationships/hyperlink" Target="https://pbs.twimg.com/profile_banners/16184358/1538617548" TargetMode="External" /><Relationship Id="rId85" Type="http://schemas.openxmlformats.org/officeDocument/2006/relationships/hyperlink" Target="https://pbs.twimg.com/profile_banners/624413/1398380735" TargetMode="External" /><Relationship Id="rId86" Type="http://schemas.openxmlformats.org/officeDocument/2006/relationships/hyperlink" Target="https://pbs.twimg.com/profile_banners/428333/1531855520" TargetMode="External" /><Relationship Id="rId87" Type="http://schemas.openxmlformats.org/officeDocument/2006/relationships/hyperlink" Target="https://pbs.twimg.com/profile_banners/20402945/1533568341" TargetMode="External" /><Relationship Id="rId88" Type="http://schemas.openxmlformats.org/officeDocument/2006/relationships/hyperlink" Target="https://pbs.twimg.com/profile_banners/363086141/1544064035" TargetMode="External" /><Relationship Id="rId89" Type="http://schemas.openxmlformats.org/officeDocument/2006/relationships/hyperlink" Target="https://pbs.twimg.com/profile_banners/1413027896/1469109711" TargetMode="External" /><Relationship Id="rId90" Type="http://schemas.openxmlformats.org/officeDocument/2006/relationships/hyperlink" Target="https://pbs.twimg.com/profile_banners/2195872195/1384736544" TargetMode="External" /><Relationship Id="rId91" Type="http://schemas.openxmlformats.org/officeDocument/2006/relationships/hyperlink" Target="https://pbs.twimg.com/profile_banners/783214/1556918042" TargetMode="External" /><Relationship Id="rId92" Type="http://schemas.openxmlformats.org/officeDocument/2006/relationships/hyperlink" Target="https://pbs.twimg.com/profile_banners/322207364/1549404865" TargetMode="External" /><Relationship Id="rId93" Type="http://schemas.openxmlformats.org/officeDocument/2006/relationships/hyperlink" Target="https://pbs.twimg.com/profile_banners/17035423/1562346381" TargetMode="External" /><Relationship Id="rId94" Type="http://schemas.openxmlformats.org/officeDocument/2006/relationships/hyperlink" Target="https://pbs.twimg.com/profile_banners/788089375754162176/1479662724" TargetMode="External" /><Relationship Id="rId95" Type="http://schemas.openxmlformats.org/officeDocument/2006/relationships/hyperlink" Target="https://pbs.twimg.com/profile_banners/958729147408310272/1517922790" TargetMode="External" /><Relationship Id="rId96" Type="http://schemas.openxmlformats.org/officeDocument/2006/relationships/hyperlink" Target="https://pbs.twimg.com/profile_banners/2658196613/1532563321" TargetMode="External" /><Relationship Id="rId97" Type="http://schemas.openxmlformats.org/officeDocument/2006/relationships/hyperlink" Target="https://pbs.twimg.com/profile_banners/1470609625/1542981540" TargetMode="External" /><Relationship Id="rId98" Type="http://schemas.openxmlformats.org/officeDocument/2006/relationships/hyperlink" Target="https://pbs.twimg.com/profile_banners/34530995/1567425507" TargetMode="External" /><Relationship Id="rId99" Type="http://schemas.openxmlformats.org/officeDocument/2006/relationships/hyperlink" Target="https://pbs.twimg.com/profile_banners/1845027288/1438588176" TargetMode="External" /><Relationship Id="rId100" Type="http://schemas.openxmlformats.org/officeDocument/2006/relationships/hyperlink" Target="https://pbs.twimg.com/profile_banners/246582558/1489437349" TargetMode="External" /><Relationship Id="rId101" Type="http://schemas.openxmlformats.org/officeDocument/2006/relationships/hyperlink" Target="https://pbs.twimg.com/profile_banners/705405312547823616/1568737540" TargetMode="External" /><Relationship Id="rId102" Type="http://schemas.openxmlformats.org/officeDocument/2006/relationships/hyperlink" Target="https://pbs.twimg.com/profile_banners/4082613496/1506327606" TargetMode="External" /><Relationship Id="rId103" Type="http://schemas.openxmlformats.org/officeDocument/2006/relationships/hyperlink" Target="https://pbs.twimg.com/profile_banners/20233223/1514459883" TargetMode="External" /><Relationship Id="rId104" Type="http://schemas.openxmlformats.org/officeDocument/2006/relationships/hyperlink" Target="https://pbs.twimg.com/profile_banners/923893094810079232/1509116187" TargetMode="External" /><Relationship Id="rId105" Type="http://schemas.openxmlformats.org/officeDocument/2006/relationships/hyperlink" Target="https://pbs.twimg.com/profile_banners/3826628303/1573044995" TargetMode="External" /><Relationship Id="rId106" Type="http://schemas.openxmlformats.org/officeDocument/2006/relationships/hyperlink" Target="https://pbs.twimg.com/profile_banners/785591103051354112/1541332545" TargetMode="External" /><Relationship Id="rId107" Type="http://schemas.openxmlformats.org/officeDocument/2006/relationships/hyperlink" Target="https://pbs.twimg.com/profile_banners/17944711/1501709971" TargetMode="External" /><Relationship Id="rId108" Type="http://schemas.openxmlformats.org/officeDocument/2006/relationships/hyperlink" Target="http://abs.twimg.com/images/themes/theme14/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3/bg.gif" TargetMode="External" /><Relationship Id="rId116" Type="http://schemas.openxmlformats.org/officeDocument/2006/relationships/hyperlink" Target="http://abs.twimg.com/images/themes/theme19/bg.gif"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9/bg.gif" TargetMode="External" /><Relationship Id="rId121" Type="http://schemas.openxmlformats.org/officeDocument/2006/relationships/hyperlink" Target="http://abs.twimg.com/images/themes/theme18/bg.gif"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pbs.twimg.com/profile_background_images/3155614/worn-brown.jp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7/bg.gif"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4/bg.gif" TargetMode="External" /><Relationship Id="rId137" Type="http://schemas.openxmlformats.org/officeDocument/2006/relationships/hyperlink" Target="http://abs.twimg.com/images/themes/theme9/bg.gif" TargetMode="External" /><Relationship Id="rId138" Type="http://schemas.openxmlformats.org/officeDocument/2006/relationships/hyperlink" Target="http://abs.twimg.com/images/themes/theme14/bg.gif" TargetMode="External" /><Relationship Id="rId139" Type="http://schemas.openxmlformats.org/officeDocument/2006/relationships/hyperlink" Target="http://abs.twimg.com/images/themes/theme14/bg.gif"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2/bg.gif" TargetMode="External" /><Relationship Id="rId145" Type="http://schemas.openxmlformats.org/officeDocument/2006/relationships/hyperlink" Target="http://abs.twimg.com/images/themes/theme14/bg.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7/bg.gif" TargetMode="External" /><Relationship Id="rId154" Type="http://schemas.openxmlformats.org/officeDocument/2006/relationships/hyperlink" Target="http://abs.twimg.com/images/themes/theme18/bg.gif"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0/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4/bg.gif" TargetMode="External" /><Relationship Id="rId159" Type="http://schemas.openxmlformats.org/officeDocument/2006/relationships/hyperlink" Target="http://abs.twimg.com/images/themes/theme9/bg.gif" TargetMode="External" /><Relationship Id="rId160" Type="http://schemas.openxmlformats.org/officeDocument/2006/relationships/hyperlink" Target="http://abs.twimg.com/images/themes/theme6/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5/bg.gif"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9/bg.gif" TargetMode="External" /><Relationship Id="rId169" Type="http://schemas.openxmlformats.org/officeDocument/2006/relationships/hyperlink" Target="http://pbs.twimg.com/profile_images/1087719846605979648/HRHFp3Nq_normal.jpg" TargetMode="External" /><Relationship Id="rId170" Type="http://schemas.openxmlformats.org/officeDocument/2006/relationships/hyperlink" Target="http://pbs.twimg.com/profile_images/2928619144/c5e90262a53ff3739e8a820f0611faaf_normal.png" TargetMode="External" /><Relationship Id="rId171" Type="http://schemas.openxmlformats.org/officeDocument/2006/relationships/hyperlink" Target="http://pbs.twimg.com/profile_images/1184702192336490499/xiuYhert_normal.jpg" TargetMode="External" /><Relationship Id="rId172" Type="http://schemas.openxmlformats.org/officeDocument/2006/relationships/hyperlink" Target="http://pbs.twimg.com/profile_images/1035638070194974721/cmGyTokx_normal.jpg" TargetMode="External" /><Relationship Id="rId173" Type="http://schemas.openxmlformats.org/officeDocument/2006/relationships/hyperlink" Target="http://pbs.twimg.com/profile_images/1171665679696769026/RM28eORb_normal.jpg" TargetMode="External" /><Relationship Id="rId174" Type="http://schemas.openxmlformats.org/officeDocument/2006/relationships/hyperlink" Target="http://pbs.twimg.com/profile_images/467396668426448896/qpOcIXVa_normal.jpeg" TargetMode="External" /><Relationship Id="rId175" Type="http://schemas.openxmlformats.org/officeDocument/2006/relationships/hyperlink" Target="http://pbs.twimg.com/profile_images/1014662498090475522/Go2MRzN-_normal.jpg" TargetMode="External" /><Relationship Id="rId176" Type="http://schemas.openxmlformats.org/officeDocument/2006/relationships/hyperlink" Target="http://pbs.twimg.com/profile_images/1778555235/aejmctwitter_normal.png" TargetMode="External" /><Relationship Id="rId177" Type="http://schemas.openxmlformats.org/officeDocument/2006/relationships/hyperlink" Target="http://pbs.twimg.com/profile_images/849132774661308416/pa2Uplq1_normal.jpg" TargetMode="External" /><Relationship Id="rId178" Type="http://schemas.openxmlformats.org/officeDocument/2006/relationships/hyperlink" Target="http://pbs.twimg.com/profile_images/1061744570344517633/fKDfFqhQ_normal.jpg" TargetMode="External" /><Relationship Id="rId179" Type="http://schemas.openxmlformats.org/officeDocument/2006/relationships/hyperlink" Target="http://pbs.twimg.com/profile_images/1175498259730718720/CU3rgXmL_normal.jpg" TargetMode="External" /><Relationship Id="rId180" Type="http://schemas.openxmlformats.org/officeDocument/2006/relationships/hyperlink" Target="http://pbs.twimg.com/profile_images/621042585432264704/4y_Sk4nM_normal.png" TargetMode="External" /><Relationship Id="rId181" Type="http://schemas.openxmlformats.org/officeDocument/2006/relationships/hyperlink" Target="http://pbs.twimg.com/profile_images/730445823138398208/fQy2sWtk_normal.jpg" TargetMode="External" /><Relationship Id="rId182" Type="http://schemas.openxmlformats.org/officeDocument/2006/relationships/hyperlink" Target="http://pbs.twimg.com/profile_images/867857138491805696/BUCGkVkT_normal.jpg" TargetMode="External" /><Relationship Id="rId183" Type="http://schemas.openxmlformats.org/officeDocument/2006/relationships/hyperlink" Target="http://pbs.twimg.com/profile_images/477498319128641537/80VgI0B-_normal.jpeg" TargetMode="External" /><Relationship Id="rId184" Type="http://schemas.openxmlformats.org/officeDocument/2006/relationships/hyperlink" Target="http://pbs.twimg.com/profile_images/590743892288475136/s-SFcQ3__normal.jpg" TargetMode="External" /><Relationship Id="rId185" Type="http://schemas.openxmlformats.org/officeDocument/2006/relationships/hyperlink" Target="http://a0.twimg.com/profile_images/2137374093/IMG00109-20100806-0955_normal.jpg" TargetMode="External" /><Relationship Id="rId186" Type="http://schemas.openxmlformats.org/officeDocument/2006/relationships/hyperlink" Target="http://pbs.twimg.com/profile_images/875946540715659264/FDOf-UKL_normal.jpg" TargetMode="External" /><Relationship Id="rId187" Type="http://schemas.openxmlformats.org/officeDocument/2006/relationships/hyperlink" Target="http://pbs.twimg.com/profile_images/537365008384925696/8HCAERzH_normal.png" TargetMode="External" /><Relationship Id="rId188" Type="http://schemas.openxmlformats.org/officeDocument/2006/relationships/hyperlink" Target="http://pbs.twimg.com/profile_images/735929788301381633/roHIh-hm_normal.jpg" TargetMode="External" /><Relationship Id="rId189" Type="http://schemas.openxmlformats.org/officeDocument/2006/relationships/hyperlink" Target="http://pbs.twimg.com/profile_images/781149278324404224/BrdNL5gm_normal.jpg" TargetMode="External" /><Relationship Id="rId190" Type="http://schemas.openxmlformats.org/officeDocument/2006/relationships/hyperlink" Target="http://pbs.twimg.com/profile_images/1143536112088035331/XDEmFAaj_normal.png" TargetMode="External" /><Relationship Id="rId191" Type="http://schemas.openxmlformats.org/officeDocument/2006/relationships/hyperlink" Target="http://pbs.twimg.com/profile_images/759506892276305920/xOakXT_I_normal.jpg" TargetMode="External" /><Relationship Id="rId192" Type="http://schemas.openxmlformats.org/officeDocument/2006/relationships/hyperlink" Target="http://pbs.twimg.com/profile_images/908368095735029760/trF9e737_normal.jpg" TargetMode="External" /><Relationship Id="rId193" Type="http://schemas.openxmlformats.org/officeDocument/2006/relationships/hyperlink" Target="http://pbs.twimg.com/profile_images/790927074886230016/W38Dy0Hx_normal.jpg" TargetMode="External" /><Relationship Id="rId194" Type="http://schemas.openxmlformats.org/officeDocument/2006/relationships/hyperlink" Target="http://pbs.twimg.com/profile_images/844212921999675392/vrHkZNwf_normal.jpg" TargetMode="External" /><Relationship Id="rId195" Type="http://schemas.openxmlformats.org/officeDocument/2006/relationships/hyperlink" Target="http://pbs.twimg.com/profile_images/996821030977982464/5HQDweS5_normal.jpg" TargetMode="External" /><Relationship Id="rId196" Type="http://schemas.openxmlformats.org/officeDocument/2006/relationships/hyperlink" Target="http://pbs.twimg.com/profile_images/793121077438222336/A6b_7cFL_normal.jpg" TargetMode="External" /><Relationship Id="rId197" Type="http://schemas.openxmlformats.org/officeDocument/2006/relationships/hyperlink" Target="http://pbs.twimg.com/profile_images/992053872322629634/3QBCD-OO_normal.jpg" TargetMode="External" /><Relationship Id="rId198" Type="http://schemas.openxmlformats.org/officeDocument/2006/relationships/hyperlink" Target="http://pbs.twimg.com/profile_images/435981269/Grey_normal.jpg" TargetMode="External" /><Relationship Id="rId199" Type="http://schemas.openxmlformats.org/officeDocument/2006/relationships/hyperlink" Target="http://pbs.twimg.com/profile_images/912667889395798022/pMoB2qc8_normal.jpg" TargetMode="External" /><Relationship Id="rId200" Type="http://schemas.openxmlformats.org/officeDocument/2006/relationships/hyperlink" Target="http://pbs.twimg.com/profile_images/839177806479122432/WU_shbyj_normal.jpg" TargetMode="External" /><Relationship Id="rId201" Type="http://schemas.openxmlformats.org/officeDocument/2006/relationships/hyperlink" Target="http://pbs.twimg.com/profile_images/370622152/rt-logo-sq_normal.png" TargetMode="External" /><Relationship Id="rId202" Type="http://schemas.openxmlformats.org/officeDocument/2006/relationships/hyperlink" Target="http://pbs.twimg.com/profile_images/923243414425976832/GWZwBnhE_normal.jpg" TargetMode="External" /><Relationship Id="rId203" Type="http://schemas.openxmlformats.org/officeDocument/2006/relationships/hyperlink" Target="http://pbs.twimg.com/profile_images/1096103463707074560/xa1nSZKX_normal.png" TargetMode="External" /><Relationship Id="rId204" Type="http://schemas.openxmlformats.org/officeDocument/2006/relationships/hyperlink" Target="http://pbs.twimg.com/profile_images/1177058258852470785/7b7ZPFkd_normal.jpg" TargetMode="External" /><Relationship Id="rId205" Type="http://schemas.openxmlformats.org/officeDocument/2006/relationships/hyperlink" Target="http://pbs.twimg.com/profile_images/1051533632337252352/S2ocyzKq_normal.jpg" TargetMode="External" /><Relationship Id="rId206" Type="http://schemas.openxmlformats.org/officeDocument/2006/relationships/hyperlink" Target="http://pbs.twimg.com/profile_images/292857657/GreenGrowth_normal.jpg" TargetMode="External" /><Relationship Id="rId207" Type="http://schemas.openxmlformats.org/officeDocument/2006/relationships/hyperlink" Target="http://pbs.twimg.com/profile_images/971415515754266624/zCX0q9d5_normal.jpg" TargetMode="External" /><Relationship Id="rId208" Type="http://schemas.openxmlformats.org/officeDocument/2006/relationships/hyperlink" Target="http://pbs.twimg.com/profile_images/931161479398686721/FI3te2Sw_normal.jpg" TargetMode="External" /><Relationship Id="rId209" Type="http://schemas.openxmlformats.org/officeDocument/2006/relationships/hyperlink" Target="http://pbs.twimg.com/profile_images/1047664113726382081/1z2vgDwB_normal.jpg" TargetMode="External" /><Relationship Id="rId210" Type="http://schemas.openxmlformats.org/officeDocument/2006/relationships/hyperlink" Target="http://pbs.twimg.com/profile_images/705601245596090368/Z6xUOnRg_normal.jpg" TargetMode="External" /><Relationship Id="rId211" Type="http://schemas.openxmlformats.org/officeDocument/2006/relationships/hyperlink" Target="http://pbs.twimg.com/profile_images/925092227667304448/fAY1HUu3_normal.jpg" TargetMode="External" /><Relationship Id="rId212" Type="http://schemas.openxmlformats.org/officeDocument/2006/relationships/hyperlink" Target="http://pbs.twimg.com/profile_images/1185182366156894208/pKRddT3o_normal.png" TargetMode="External" /><Relationship Id="rId213" Type="http://schemas.openxmlformats.org/officeDocument/2006/relationships/hyperlink" Target="http://pbs.twimg.com/profile_images/1070510305103368192/yYuTUKr1_normal.jpg" TargetMode="External" /><Relationship Id="rId214" Type="http://schemas.openxmlformats.org/officeDocument/2006/relationships/hyperlink" Target="http://pbs.twimg.com/profile_images/1162071568509493248/YMyD24sl_normal.jpg" TargetMode="External" /><Relationship Id="rId215" Type="http://schemas.openxmlformats.org/officeDocument/2006/relationships/hyperlink" Target="http://pbs.twimg.com/profile_images/378800000754954602/01aa41b9c84ef01d5b84503fa22af522_normal.png" TargetMode="External" /><Relationship Id="rId216" Type="http://schemas.openxmlformats.org/officeDocument/2006/relationships/hyperlink" Target="http://pbs.twimg.com/profile_images/1111729635610382336/_65QFl7B_normal.png" TargetMode="External" /><Relationship Id="rId217" Type="http://schemas.openxmlformats.org/officeDocument/2006/relationships/hyperlink" Target="http://pbs.twimg.com/profile_images/1146099116608331776/gDkwG8Ql_normal.png" TargetMode="External" /><Relationship Id="rId218" Type="http://schemas.openxmlformats.org/officeDocument/2006/relationships/hyperlink" Target="http://pbs.twimg.com/profile_images/1085776914285903873/D2BnQ3vv_normal.jpg" TargetMode="External" /><Relationship Id="rId219" Type="http://schemas.openxmlformats.org/officeDocument/2006/relationships/hyperlink" Target="http://pbs.twimg.com/profile_images/788213390707724292/Oan4RIrx_normal.png" TargetMode="External" /><Relationship Id="rId220" Type="http://schemas.openxmlformats.org/officeDocument/2006/relationships/hyperlink" Target="http://pbs.twimg.com/profile_images/1127615346796634112/8YxC6vMz_normal.jpg" TargetMode="External" /><Relationship Id="rId221" Type="http://schemas.openxmlformats.org/officeDocument/2006/relationships/hyperlink" Target="http://pbs.twimg.com/profile_images/1022270774252634113/aIPD7E1v_normal.jpg" TargetMode="External" /><Relationship Id="rId222" Type="http://schemas.openxmlformats.org/officeDocument/2006/relationships/hyperlink" Target="http://pbs.twimg.com/profile_images/1055752495086034944/QMsvAgFY_normal.jpg" TargetMode="External" /><Relationship Id="rId223" Type="http://schemas.openxmlformats.org/officeDocument/2006/relationships/hyperlink" Target="http://pbs.twimg.com/profile_images/1168494672911593478/pgUGrDgj_normal.jpg" TargetMode="External" /><Relationship Id="rId224" Type="http://schemas.openxmlformats.org/officeDocument/2006/relationships/hyperlink" Target="http://pbs.twimg.com/profile_images/660622206863409153/rke7m06A_normal.jpg" TargetMode="External" /><Relationship Id="rId225" Type="http://schemas.openxmlformats.org/officeDocument/2006/relationships/hyperlink" Target="http://pbs.twimg.com/profile_images/830626941514420224/-GTzH-7n_normal.jpg" TargetMode="External" /><Relationship Id="rId226" Type="http://schemas.openxmlformats.org/officeDocument/2006/relationships/hyperlink" Target="http://pbs.twimg.com/profile_images/1173996448679170049/pILNzBIw_normal.jpg" TargetMode="External" /><Relationship Id="rId227" Type="http://schemas.openxmlformats.org/officeDocument/2006/relationships/hyperlink" Target="http://pbs.twimg.com/profile_images/912230584637902850/InyIuVFD_normal.jpg" TargetMode="External" /><Relationship Id="rId228" Type="http://schemas.openxmlformats.org/officeDocument/2006/relationships/hyperlink" Target="http://pbs.twimg.com/profile_images/1451069747/StupidityTries_normal.jpg" TargetMode="External" /><Relationship Id="rId229" Type="http://schemas.openxmlformats.org/officeDocument/2006/relationships/hyperlink" Target="http://pbs.twimg.com/profile_images/877142330188410880/8Iq8Ku2m_normal.jpg" TargetMode="External" /><Relationship Id="rId230" Type="http://schemas.openxmlformats.org/officeDocument/2006/relationships/hyperlink" Target="http://pbs.twimg.com/profile_images/1162512272583004160/N58_RDBP_normal.jpg" TargetMode="External" /><Relationship Id="rId231" Type="http://schemas.openxmlformats.org/officeDocument/2006/relationships/hyperlink" Target="http://pbs.twimg.com/profile_images/1188552492163964930/6ruHFUHs_normal.jpg" TargetMode="External" /><Relationship Id="rId232" Type="http://schemas.openxmlformats.org/officeDocument/2006/relationships/hyperlink" Target="http://pbs.twimg.com/profile_images/790240615128768513/Cirx6Izu_normal.jpg" TargetMode="External" /><Relationship Id="rId233" Type="http://schemas.openxmlformats.org/officeDocument/2006/relationships/hyperlink" Target="http://pbs.twimg.com/profile_images/1166828066129268738/7v8zwTRt_normal.jpg" TargetMode="External" /><Relationship Id="rId234" Type="http://schemas.openxmlformats.org/officeDocument/2006/relationships/hyperlink" Target="https://twitter.com/unomaha" TargetMode="External" /><Relationship Id="rId235" Type="http://schemas.openxmlformats.org/officeDocument/2006/relationships/hyperlink" Target="https://twitter.com/nonpareilonline" TargetMode="External" /><Relationship Id="rId236" Type="http://schemas.openxmlformats.org/officeDocument/2006/relationships/hyperlink" Target="https://twitter.com/vivianfrancos" TargetMode="External" /><Relationship Id="rId237" Type="http://schemas.openxmlformats.org/officeDocument/2006/relationships/hyperlink" Target="https://twitter.com/provokingpress" TargetMode="External" /><Relationship Id="rId238" Type="http://schemas.openxmlformats.org/officeDocument/2006/relationships/hyperlink" Target="https://twitter.com/kapatro" TargetMode="External" /><Relationship Id="rId239" Type="http://schemas.openxmlformats.org/officeDocument/2006/relationships/hyperlink" Target="https://twitter.com/aejmc_lawp" TargetMode="External" /><Relationship Id="rId240" Type="http://schemas.openxmlformats.org/officeDocument/2006/relationships/hyperlink" Target="https://twitter.com/smandpbot" TargetMode="External" /><Relationship Id="rId241" Type="http://schemas.openxmlformats.org/officeDocument/2006/relationships/hyperlink" Target="https://twitter.com/aejmc" TargetMode="External" /><Relationship Id="rId242" Type="http://schemas.openxmlformats.org/officeDocument/2006/relationships/hyperlink" Target="https://twitter.com/nodexl" TargetMode="External" /><Relationship Id="rId243" Type="http://schemas.openxmlformats.org/officeDocument/2006/relationships/hyperlink" Target="https://twitter.com/unosml" TargetMode="External" /><Relationship Id="rId244" Type="http://schemas.openxmlformats.org/officeDocument/2006/relationships/hyperlink" Target="https://twitter.com/willthewordguy" TargetMode="External" /><Relationship Id="rId245" Type="http://schemas.openxmlformats.org/officeDocument/2006/relationships/hyperlink" Target="https://twitter.com/aejmc_prd" TargetMode="External" /><Relationship Id="rId246" Type="http://schemas.openxmlformats.org/officeDocument/2006/relationships/hyperlink" Target="https://twitter.com/jeremylittau" TargetMode="External" /><Relationship Id="rId247" Type="http://schemas.openxmlformats.org/officeDocument/2006/relationships/hyperlink" Target="https://twitter.com/its_erin" TargetMode="External" /><Relationship Id="rId248" Type="http://schemas.openxmlformats.org/officeDocument/2006/relationships/hyperlink" Target="https://twitter.com/u_nebraska" TargetMode="External" /><Relationship Id="rId249" Type="http://schemas.openxmlformats.org/officeDocument/2006/relationships/hyperlink" Target="https://twitter.com/tweety_robin" TargetMode="External" /><Relationship Id="rId250" Type="http://schemas.openxmlformats.org/officeDocument/2006/relationships/hyperlink" Target="https://twitter.com/rich" TargetMode="External" /><Relationship Id="rId251" Type="http://schemas.openxmlformats.org/officeDocument/2006/relationships/hyperlink" Target="https://twitter.com/thartman2u" TargetMode="External" /><Relationship Id="rId252" Type="http://schemas.openxmlformats.org/officeDocument/2006/relationships/hyperlink" Target="https://twitter.com/unmc_elearning" TargetMode="External" /><Relationship Id="rId253" Type="http://schemas.openxmlformats.org/officeDocument/2006/relationships/hyperlink" Target="https://twitter.com/unmc_iexcel" TargetMode="External" /><Relationship Id="rId254" Type="http://schemas.openxmlformats.org/officeDocument/2006/relationships/hyperlink" Target="https://twitter.com/dospaceomaha" TargetMode="External" /><Relationship Id="rId255" Type="http://schemas.openxmlformats.org/officeDocument/2006/relationships/hyperlink" Target="https://twitter.com/femtech_" TargetMode="External" /><Relationship Id="rId256" Type="http://schemas.openxmlformats.org/officeDocument/2006/relationships/hyperlink" Target="https://twitter.com/uno" TargetMode="External" /><Relationship Id="rId257" Type="http://schemas.openxmlformats.org/officeDocument/2006/relationships/hyperlink" Target="https://twitter.com/unmc" TargetMode="External" /><Relationship Id="rId258" Type="http://schemas.openxmlformats.org/officeDocument/2006/relationships/hyperlink" Target="https://twitter.com/mdiersunmc" TargetMode="External" /><Relationship Id="rId259" Type="http://schemas.openxmlformats.org/officeDocument/2006/relationships/hyperlink" Target="https://twitter.com/fayehaggar" TargetMode="External" /><Relationship Id="rId260" Type="http://schemas.openxmlformats.org/officeDocument/2006/relationships/hyperlink" Target="https://twitter.com/marcialdb" TargetMode="External" /><Relationship Id="rId261" Type="http://schemas.openxmlformats.org/officeDocument/2006/relationships/hyperlink" Target="https://twitter.com/educause" TargetMode="External" /><Relationship Id="rId262" Type="http://schemas.openxmlformats.org/officeDocument/2006/relationships/hyperlink" Target="https://twitter.com/stephen_lay" TargetMode="External" /><Relationship Id="rId263" Type="http://schemas.openxmlformats.org/officeDocument/2006/relationships/hyperlink" Target="https://twitter.com/writerse" TargetMode="External" /><Relationship Id="rId264" Type="http://schemas.openxmlformats.org/officeDocument/2006/relationships/hyperlink" Target="https://twitter.com/jeremyhl" TargetMode="External" /><Relationship Id="rId265" Type="http://schemas.openxmlformats.org/officeDocument/2006/relationships/hyperlink" Target="https://twitter.com/ruralfutures" TargetMode="External" /><Relationship Id="rId266" Type="http://schemas.openxmlformats.org/officeDocument/2006/relationships/hyperlink" Target="https://twitter.com/routledgebooks" TargetMode="External" /><Relationship Id="rId267" Type="http://schemas.openxmlformats.org/officeDocument/2006/relationships/hyperlink" Target="https://twitter.com/communo" TargetMode="External" /><Relationship Id="rId268" Type="http://schemas.openxmlformats.org/officeDocument/2006/relationships/hyperlink" Target="https://twitter.com/unomahacpar" TargetMode="External" /><Relationship Id="rId269" Type="http://schemas.openxmlformats.org/officeDocument/2006/relationships/hyperlink" Target="https://twitter.com/jcruzalvarez26" TargetMode="External" /><Relationship Id="rId270" Type="http://schemas.openxmlformats.org/officeDocument/2006/relationships/hyperlink" Target="https://twitter.com/xiscan1" TargetMode="External" /><Relationship Id="rId271" Type="http://schemas.openxmlformats.org/officeDocument/2006/relationships/hyperlink" Target="https://twitter.com/sufiy" TargetMode="External" /><Relationship Id="rId272" Type="http://schemas.openxmlformats.org/officeDocument/2006/relationships/hyperlink" Target="https://twitter.com/wsj" TargetMode="External" /><Relationship Id="rId273" Type="http://schemas.openxmlformats.org/officeDocument/2006/relationships/hyperlink" Target="https://twitter.com/financialtimes" TargetMode="External" /><Relationship Id="rId274" Type="http://schemas.openxmlformats.org/officeDocument/2006/relationships/hyperlink" Target="https://twitter.com/cnnbusiness" TargetMode="External" /><Relationship Id="rId275" Type="http://schemas.openxmlformats.org/officeDocument/2006/relationships/hyperlink" Target="https://twitter.com/marketwatch" TargetMode="External" /><Relationship Id="rId276" Type="http://schemas.openxmlformats.org/officeDocument/2006/relationships/hyperlink" Target="https://twitter.com/cnnbrk" TargetMode="External" /><Relationship Id="rId277" Type="http://schemas.openxmlformats.org/officeDocument/2006/relationships/hyperlink" Target="https://twitter.com/cnbc" TargetMode="External" /><Relationship Id="rId278" Type="http://schemas.openxmlformats.org/officeDocument/2006/relationships/hyperlink" Target="https://twitter.com/2minstockadvice" TargetMode="External" /><Relationship Id="rId279" Type="http://schemas.openxmlformats.org/officeDocument/2006/relationships/hyperlink" Target="https://twitter.com/charliebilello" TargetMode="External" /><Relationship Id="rId280" Type="http://schemas.openxmlformats.org/officeDocument/2006/relationships/hyperlink" Target="https://twitter.com/tweetrootapp" TargetMode="External" /><Relationship Id="rId281" Type="http://schemas.openxmlformats.org/officeDocument/2006/relationships/hyperlink" Target="https://twitter.com/twitter" TargetMode="External" /><Relationship Id="rId282" Type="http://schemas.openxmlformats.org/officeDocument/2006/relationships/hyperlink" Target="https://twitter.com/nextdoor" TargetMode="External" /><Relationship Id="rId283" Type="http://schemas.openxmlformats.org/officeDocument/2006/relationships/hyperlink" Target="https://twitter.com/ccooke6685" TargetMode="External" /><Relationship Id="rId284" Type="http://schemas.openxmlformats.org/officeDocument/2006/relationships/hyperlink" Target="https://twitter.com/dearmishudear" TargetMode="External" /><Relationship Id="rId285" Type="http://schemas.openxmlformats.org/officeDocument/2006/relationships/hyperlink" Target="https://twitter.com/jfinn6511" TargetMode="External" /><Relationship Id="rId286" Type="http://schemas.openxmlformats.org/officeDocument/2006/relationships/hyperlink" Target="https://twitter.com/justinmason701" TargetMode="External" /><Relationship Id="rId287" Type="http://schemas.openxmlformats.org/officeDocument/2006/relationships/hyperlink" Target="https://twitter.com/freelanceowl" TargetMode="External" /><Relationship Id="rId288" Type="http://schemas.openxmlformats.org/officeDocument/2006/relationships/hyperlink" Target="https://twitter.com/mariambocari" TargetMode="External" /><Relationship Id="rId289" Type="http://schemas.openxmlformats.org/officeDocument/2006/relationships/hyperlink" Target="https://twitter.com/writersedit" TargetMode="External" /><Relationship Id="rId290" Type="http://schemas.openxmlformats.org/officeDocument/2006/relationships/hyperlink" Target="https://twitter.com/oncodvm" TargetMode="External" /><Relationship Id="rId291" Type="http://schemas.openxmlformats.org/officeDocument/2006/relationships/hyperlink" Target="https://twitter.com/fransriemersma" TargetMode="External" /><Relationship Id="rId292" Type="http://schemas.openxmlformats.org/officeDocument/2006/relationships/hyperlink" Target="https://twitter.com/minimalloves" TargetMode="External" /><Relationship Id="rId293" Type="http://schemas.openxmlformats.org/officeDocument/2006/relationships/hyperlink" Target="https://twitter.com/platipuses" TargetMode="External" /><Relationship Id="rId294" Type="http://schemas.openxmlformats.org/officeDocument/2006/relationships/hyperlink" Target="https://twitter.com/richardnicholls" TargetMode="External" /><Relationship Id="rId295" Type="http://schemas.openxmlformats.org/officeDocument/2006/relationships/hyperlink" Target="https://twitter.com/millennialprof_" TargetMode="External" /><Relationship Id="rId296" Type="http://schemas.openxmlformats.org/officeDocument/2006/relationships/hyperlink" Target="https://twitter.com/coffeeftwords" TargetMode="External" /><Relationship Id="rId297" Type="http://schemas.openxmlformats.org/officeDocument/2006/relationships/hyperlink" Target="https://twitter.com/vinylradar" TargetMode="External" /><Relationship Id="rId298" Type="http://schemas.openxmlformats.org/officeDocument/2006/relationships/hyperlink" Target="https://twitter.com/lord_arse" TargetMode="External" /><Relationship Id="rId299" Type="http://schemas.openxmlformats.org/officeDocument/2006/relationships/comments" Target="../comments2.xml" /><Relationship Id="rId300" Type="http://schemas.openxmlformats.org/officeDocument/2006/relationships/vmlDrawing" Target="../drawings/vmlDrawing2.vml" /><Relationship Id="rId301" Type="http://schemas.openxmlformats.org/officeDocument/2006/relationships/table" Target="../tables/table2.xml" /><Relationship Id="rId302" Type="http://schemas.openxmlformats.org/officeDocument/2006/relationships/drawing" Target="../drawings/drawing1.xml" /><Relationship Id="rId30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30"/>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07" t="s">
        <v>0</v>
      </c>
      <c r="B2" s="107" t="s">
        <v>1</v>
      </c>
      <c r="C2" s="13" t="s">
        <v>2</v>
      </c>
      <c r="D2" s="13" t="s">
        <v>3</v>
      </c>
      <c r="E2" s="13" t="s">
        <v>130</v>
      </c>
      <c r="F2" s="13" t="s">
        <v>4</v>
      </c>
      <c r="G2" s="13" t="s">
        <v>11</v>
      </c>
      <c r="H2" s="11" t="s">
        <v>46</v>
      </c>
      <c r="I2" s="13" t="s">
        <v>160</v>
      </c>
      <c r="J2" s="13" t="s">
        <v>161</v>
      </c>
      <c r="K2" s="13" t="s">
        <v>165</v>
      </c>
      <c r="L2" s="13" t="s">
        <v>12</v>
      </c>
      <c r="M2" s="13" t="s">
        <v>38</v>
      </c>
      <c r="N2" s="13" t="s">
        <v>26</v>
      </c>
      <c r="O2" s="63" t="s">
        <v>183</v>
      </c>
      <c r="P2" s="63" t="s">
        <v>184</v>
      </c>
      <c r="Q2" s="63" t="s">
        <v>185</v>
      </c>
      <c r="R2" s="63" t="s">
        <v>186</v>
      </c>
      <c r="S2" s="63" t="s">
        <v>187</v>
      </c>
      <c r="T2" s="63" t="s">
        <v>188</v>
      </c>
      <c r="U2" s="63" t="s">
        <v>189</v>
      </c>
      <c r="V2" s="63" t="s">
        <v>190</v>
      </c>
      <c r="W2" s="63" t="s">
        <v>191</v>
      </c>
      <c r="X2" s="63" t="s">
        <v>192</v>
      </c>
      <c r="Y2" s="63" t="s">
        <v>193</v>
      </c>
      <c r="Z2" s="63" t="s">
        <v>194</v>
      </c>
      <c r="AA2" t="s">
        <v>219</v>
      </c>
      <c r="AB2" s="52" t="s">
        <v>292</v>
      </c>
      <c r="AC2" s="52" t="s">
        <v>293</v>
      </c>
      <c r="AD2" s="52" t="s">
        <v>294</v>
      </c>
      <c r="AE2" s="52" t="s">
        <v>295</v>
      </c>
      <c r="AF2" s="52" t="s">
        <v>296</v>
      </c>
      <c r="AG2" s="52" t="s">
        <v>297</v>
      </c>
      <c r="AH2" s="52" t="s">
        <v>298</v>
      </c>
      <c r="AI2" s="52" t="s">
        <v>299</v>
      </c>
      <c r="AJ2" s="52" t="s">
        <v>300</v>
      </c>
      <c r="AK2" s="63" t="s">
        <v>303</v>
      </c>
      <c r="AL2" s="63" t="s">
        <v>304</v>
      </c>
      <c r="AM2" s="63" t="s">
        <v>305</v>
      </c>
      <c r="AN2" s="63" t="s">
        <v>306</v>
      </c>
      <c r="AO2" s="63" t="s">
        <v>307</v>
      </c>
      <c r="AP2" s="63" t="s">
        <v>308</v>
      </c>
      <c r="AQ2" s="63" t="s">
        <v>211</v>
      </c>
      <c r="AR2" s="63" t="s">
        <v>309</v>
      </c>
      <c r="AS2" s="63" t="s">
        <v>310</v>
      </c>
      <c r="AT2" s="63" t="s">
        <v>311</v>
      </c>
      <c r="AU2" s="63" t="s">
        <v>312</v>
      </c>
      <c r="AV2" s="63" t="s">
        <v>313</v>
      </c>
      <c r="AW2" s="63" t="s">
        <v>314</v>
      </c>
      <c r="AX2" s="63" t="s">
        <v>315</v>
      </c>
      <c r="AY2" s="63" t="s">
        <v>316</v>
      </c>
      <c r="AZ2" s="63" t="s">
        <v>317</v>
      </c>
      <c r="BA2" s="63" t="s">
        <v>318</v>
      </c>
      <c r="BB2" s="63" t="s">
        <v>319</v>
      </c>
      <c r="BC2" s="63" t="s">
        <v>320</v>
      </c>
      <c r="BD2" s="63" t="s">
        <v>321</v>
      </c>
      <c r="BE2" s="63" t="s">
        <v>322</v>
      </c>
      <c r="BF2" s="63" t="s">
        <v>323</v>
      </c>
      <c r="BG2" s="63" t="s">
        <v>324</v>
      </c>
      <c r="BH2" s="63" t="s">
        <v>325</v>
      </c>
      <c r="BI2" s="63" t="s">
        <v>326</v>
      </c>
      <c r="BJ2" s="63" t="s">
        <v>327</v>
      </c>
      <c r="BK2" s="13" t="s">
        <v>329</v>
      </c>
      <c r="BL2" s="13" t="s">
        <v>330</v>
      </c>
      <c r="BM2" s="13" t="s">
        <v>338</v>
      </c>
      <c r="BN2" s="13" t="s">
        <v>339</v>
      </c>
    </row>
    <row r="3" spans="1:66" ht="15" customHeight="1">
      <c r="A3" s="62" t="s">
        <v>738</v>
      </c>
      <c r="B3" s="62" t="s">
        <v>863</v>
      </c>
      <c r="C3" s="81" t="s">
        <v>272</v>
      </c>
      <c r="D3" s="88">
        <v>5</v>
      </c>
      <c r="E3" s="89" t="s">
        <v>132</v>
      </c>
      <c r="F3" s="90">
        <v>16</v>
      </c>
      <c r="G3" s="81"/>
      <c r="H3" s="73"/>
      <c r="I3" s="91"/>
      <c r="J3" s="91"/>
      <c r="K3" s="34" t="s">
        <v>65</v>
      </c>
      <c r="L3" s="92">
        <v>3</v>
      </c>
      <c r="M3" s="92"/>
      <c r="N3" s="93"/>
      <c r="O3" s="63" t="s">
        <v>195</v>
      </c>
      <c r="P3" s="65">
        <v>43706.70953703704</v>
      </c>
      <c r="Q3" s="63" t="s">
        <v>909</v>
      </c>
      <c r="R3" s="68" t="s">
        <v>956</v>
      </c>
      <c r="S3" s="63" t="s">
        <v>980</v>
      </c>
      <c r="T3" s="63"/>
      <c r="U3" s="65">
        <v>43706.70953703704</v>
      </c>
      <c r="V3" s="68" t="s">
        <v>1017</v>
      </c>
      <c r="W3" s="63"/>
      <c r="X3" s="63"/>
      <c r="Y3" s="69" t="s">
        <v>1067</v>
      </c>
      <c r="Z3" s="69"/>
      <c r="AA3" s="63">
        <v>1</v>
      </c>
      <c r="AB3" s="48"/>
      <c r="AC3" s="49"/>
      <c r="AD3" s="48"/>
      <c r="AE3" s="49"/>
      <c r="AF3" s="48"/>
      <c r="AG3" s="49"/>
      <c r="AH3" s="48"/>
      <c r="AI3" s="49"/>
      <c r="AJ3" s="48"/>
      <c r="AK3" s="68"/>
      <c r="AL3" s="68" t="s">
        <v>781</v>
      </c>
      <c r="AM3" s="63" t="b">
        <v>0</v>
      </c>
      <c r="AN3" s="63">
        <v>6</v>
      </c>
      <c r="AO3" s="69" t="s">
        <v>275</v>
      </c>
      <c r="AP3" s="63" t="b">
        <v>0</v>
      </c>
      <c r="AQ3" s="63" t="s">
        <v>688</v>
      </c>
      <c r="AR3" s="63"/>
      <c r="AS3" s="69" t="s">
        <v>275</v>
      </c>
      <c r="AT3" s="63" t="b">
        <v>0</v>
      </c>
      <c r="AU3" s="63">
        <v>5</v>
      </c>
      <c r="AV3" s="69" t="s">
        <v>275</v>
      </c>
      <c r="AW3" s="63" t="s">
        <v>818</v>
      </c>
      <c r="AX3" s="63" t="b">
        <v>0</v>
      </c>
      <c r="AY3" s="69" t="s">
        <v>1067</v>
      </c>
      <c r="AZ3" s="63" t="s">
        <v>337</v>
      </c>
      <c r="BA3" s="63">
        <v>0</v>
      </c>
      <c r="BB3" s="63">
        <v>0</v>
      </c>
      <c r="BC3" s="63"/>
      <c r="BD3" s="63"/>
      <c r="BE3" s="63"/>
      <c r="BF3" s="63"/>
      <c r="BG3" s="63"/>
      <c r="BH3" s="63"/>
      <c r="BI3" s="63"/>
      <c r="BJ3" s="63"/>
      <c r="BK3" s="63" t="str">
        <f>REPLACE(INDEX(GroupVertices[Group],MATCH(Edges[[#This Row],[Vertex 1]],GroupVertices[Vertex],0)),1,1,"")</f>
        <v>3</v>
      </c>
      <c r="BL3" s="63" t="str">
        <f>REPLACE(INDEX(GroupVertices[Group],MATCH(Edges[[#This Row],[Vertex 2]],GroupVertices[Vertex],0)),1,1,"")</f>
        <v>3</v>
      </c>
      <c r="BM3" s="126"/>
      <c r="BN3" s="127"/>
    </row>
    <row r="4" spans="1:66" ht="15" customHeight="1">
      <c r="A4" s="62" t="s">
        <v>853</v>
      </c>
      <c r="B4" s="62" t="s">
        <v>864</v>
      </c>
      <c r="C4" s="81" t="s">
        <v>272</v>
      </c>
      <c r="D4" s="88">
        <v>5</v>
      </c>
      <c r="E4" s="89" t="s">
        <v>132</v>
      </c>
      <c r="F4" s="90">
        <v>16</v>
      </c>
      <c r="G4" s="81"/>
      <c r="H4" s="73"/>
      <c r="I4" s="91"/>
      <c r="J4" s="91"/>
      <c r="K4" s="34" t="s">
        <v>65</v>
      </c>
      <c r="L4" s="94">
        <v>4</v>
      </c>
      <c r="M4" s="94"/>
      <c r="N4" s="93"/>
      <c r="O4" s="64" t="s">
        <v>195</v>
      </c>
      <c r="P4" s="66">
        <v>43692.477175925924</v>
      </c>
      <c r="Q4" s="64" t="s">
        <v>910</v>
      </c>
      <c r="R4" s="67" t="s">
        <v>957</v>
      </c>
      <c r="S4" s="64" t="s">
        <v>741</v>
      </c>
      <c r="T4" s="64" t="s">
        <v>985</v>
      </c>
      <c r="U4" s="66">
        <v>43692.477175925924</v>
      </c>
      <c r="V4" s="67" t="s">
        <v>1018</v>
      </c>
      <c r="W4" s="64"/>
      <c r="X4" s="64"/>
      <c r="Y4" s="70" t="s">
        <v>1068</v>
      </c>
      <c r="Z4" s="64"/>
      <c r="AA4" s="104">
        <v>1</v>
      </c>
      <c r="AB4" s="48"/>
      <c r="AC4" s="49"/>
      <c r="AD4" s="48"/>
      <c r="AE4" s="49"/>
      <c r="AF4" s="48"/>
      <c r="AG4" s="49"/>
      <c r="AH4" s="48"/>
      <c r="AI4" s="49"/>
      <c r="AJ4" s="48"/>
      <c r="AK4" s="109"/>
      <c r="AL4" s="67" t="s">
        <v>1008</v>
      </c>
      <c r="AM4" s="64" t="b">
        <v>0</v>
      </c>
      <c r="AN4" s="64">
        <v>0</v>
      </c>
      <c r="AO4" s="70" t="s">
        <v>275</v>
      </c>
      <c r="AP4" s="64" t="b">
        <v>0</v>
      </c>
      <c r="AQ4" s="64" t="s">
        <v>688</v>
      </c>
      <c r="AR4" s="64"/>
      <c r="AS4" s="70" t="s">
        <v>275</v>
      </c>
      <c r="AT4" s="64" t="b">
        <v>0</v>
      </c>
      <c r="AU4" s="64">
        <v>0</v>
      </c>
      <c r="AV4" s="70" t="s">
        <v>1083</v>
      </c>
      <c r="AW4" s="64" t="s">
        <v>689</v>
      </c>
      <c r="AX4" s="64" t="b">
        <v>0</v>
      </c>
      <c r="AY4" s="70" t="s">
        <v>1083</v>
      </c>
      <c r="AZ4" s="64" t="s">
        <v>185</v>
      </c>
      <c r="BA4" s="64">
        <v>0</v>
      </c>
      <c r="BB4" s="64">
        <v>0</v>
      </c>
      <c r="BC4" s="64"/>
      <c r="BD4" s="64"/>
      <c r="BE4" s="64"/>
      <c r="BF4" s="64"/>
      <c r="BG4" s="64"/>
      <c r="BH4" s="64"/>
      <c r="BI4" s="64"/>
      <c r="BJ4" s="64"/>
      <c r="BK4" s="63" t="str">
        <f>REPLACE(INDEX(GroupVertices[Group],MATCH(Edges[[#This Row],[Vertex 1]],GroupVertices[Vertex],0)),1,1,"")</f>
        <v>1</v>
      </c>
      <c r="BL4" s="63" t="str">
        <f>REPLACE(INDEX(GroupVertices[Group],MATCH(Edges[[#This Row],[Vertex 2]],GroupVertices[Vertex],0)),1,1,"")</f>
        <v>1</v>
      </c>
      <c r="BM4" s="64"/>
      <c r="BN4" s="64"/>
    </row>
    <row r="5" spans="1:66" ht="15">
      <c r="A5" s="62" t="s">
        <v>853</v>
      </c>
      <c r="B5" s="62" t="s">
        <v>865</v>
      </c>
      <c r="C5" s="81" t="s">
        <v>272</v>
      </c>
      <c r="D5" s="88">
        <v>5</v>
      </c>
      <c r="E5" s="89" t="s">
        <v>132</v>
      </c>
      <c r="F5" s="90">
        <v>16</v>
      </c>
      <c r="G5" s="81"/>
      <c r="H5" s="73"/>
      <c r="I5" s="91"/>
      <c r="J5" s="91"/>
      <c r="K5" s="34" t="s">
        <v>65</v>
      </c>
      <c r="L5" s="94">
        <v>5</v>
      </c>
      <c r="M5" s="94"/>
      <c r="N5" s="93"/>
      <c r="O5" s="64" t="s">
        <v>195</v>
      </c>
      <c r="P5" s="66">
        <v>43692.477175925924</v>
      </c>
      <c r="Q5" s="64" t="s">
        <v>910</v>
      </c>
      <c r="R5" s="67" t="s">
        <v>957</v>
      </c>
      <c r="S5" s="64" t="s">
        <v>741</v>
      </c>
      <c r="T5" s="64" t="s">
        <v>985</v>
      </c>
      <c r="U5" s="66">
        <v>43692.477175925924</v>
      </c>
      <c r="V5" s="67" t="s">
        <v>1018</v>
      </c>
      <c r="W5" s="64"/>
      <c r="X5" s="64"/>
      <c r="Y5" s="70" t="s">
        <v>1068</v>
      </c>
      <c r="Z5" s="64"/>
      <c r="AA5" s="104">
        <v>1</v>
      </c>
      <c r="AB5" s="48"/>
      <c r="AC5" s="49"/>
      <c r="AD5" s="48"/>
      <c r="AE5" s="49"/>
      <c r="AF5" s="48"/>
      <c r="AG5" s="49"/>
      <c r="AH5" s="48"/>
      <c r="AI5" s="49"/>
      <c r="AJ5" s="48"/>
      <c r="AK5" s="109"/>
      <c r="AL5" s="67" t="s">
        <v>1008</v>
      </c>
      <c r="AM5" s="64" t="b">
        <v>0</v>
      </c>
      <c r="AN5" s="64">
        <v>0</v>
      </c>
      <c r="AO5" s="70" t="s">
        <v>275</v>
      </c>
      <c r="AP5" s="64" t="b">
        <v>0</v>
      </c>
      <c r="AQ5" s="64" t="s">
        <v>688</v>
      </c>
      <c r="AR5" s="64"/>
      <c r="AS5" s="70" t="s">
        <v>275</v>
      </c>
      <c r="AT5" s="64" t="b">
        <v>0</v>
      </c>
      <c r="AU5" s="64">
        <v>0</v>
      </c>
      <c r="AV5" s="70" t="s">
        <v>1083</v>
      </c>
      <c r="AW5" s="64" t="s">
        <v>689</v>
      </c>
      <c r="AX5" s="64" t="b">
        <v>0</v>
      </c>
      <c r="AY5" s="70" t="s">
        <v>1083</v>
      </c>
      <c r="AZ5" s="64" t="s">
        <v>185</v>
      </c>
      <c r="BA5" s="64">
        <v>0</v>
      </c>
      <c r="BB5" s="64">
        <v>0</v>
      </c>
      <c r="BC5" s="64"/>
      <c r="BD5" s="64"/>
      <c r="BE5" s="64"/>
      <c r="BF5" s="64"/>
      <c r="BG5" s="64"/>
      <c r="BH5" s="64"/>
      <c r="BI5" s="64"/>
      <c r="BJ5" s="64"/>
      <c r="BK5" s="63" t="str">
        <f>REPLACE(INDEX(GroupVertices[Group],MATCH(Edges[[#This Row],[Vertex 1]],GroupVertices[Vertex],0)),1,1,"")</f>
        <v>1</v>
      </c>
      <c r="BL5" s="63" t="str">
        <f>REPLACE(INDEX(GroupVertices[Group],MATCH(Edges[[#This Row],[Vertex 2]],GroupVertices[Vertex],0)),1,1,"")</f>
        <v>1</v>
      </c>
      <c r="BM5" s="64"/>
      <c r="BN5" s="64"/>
    </row>
    <row r="6" spans="1:66" ht="15">
      <c r="A6" s="62" t="s">
        <v>853</v>
      </c>
      <c r="B6" s="62" t="s">
        <v>856</v>
      </c>
      <c r="C6" s="81" t="s">
        <v>272</v>
      </c>
      <c r="D6" s="88">
        <v>5</v>
      </c>
      <c r="E6" s="89" t="s">
        <v>132</v>
      </c>
      <c r="F6" s="90">
        <v>16</v>
      </c>
      <c r="G6" s="81"/>
      <c r="H6" s="73"/>
      <c r="I6" s="91"/>
      <c r="J6" s="91"/>
      <c r="K6" s="34" t="s">
        <v>65</v>
      </c>
      <c r="L6" s="94">
        <v>6</v>
      </c>
      <c r="M6" s="94"/>
      <c r="N6" s="93"/>
      <c r="O6" s="64" t="s">
        <v>195</v>
      </c>
      <c r="P6" s="66">
        <v>43692.477175925924</v>
      </c>
      <c r="Q6" s="64" t="s">
        <v>910</v>
      </c>
      <c r="R6" s="67" t="s">
        <v>957</v>
      </c>
      <c r="S6" s="64" t="s">
        <v>741</v>
      </c>
      <c r="T6" s="64" t="s">
        <v>985</v>
      </c>
      <c r="U6" s="66">
        <v>43692.477175925924</v>
      </c>
      <c r="V6" s="67" t="s">
        <v>1018</v>
      </c>
      <c r="W6" s="64"/>
      <c r="X6" s="64"/>
      <c r="Y6" s="70" t="s">
        <v>1068</v>
      </c>
      <c r="Z6" s="64"/>
      <c r="AA6" s="104">
        <v>1</v>
      </c>
      <c r="AB6" s="48"/>
      <c r="AC6" s="49"/>
      <c r="AD6" s="48"/>
      <c r="AE6" s="49"/>
      <c r="AF6" s="48"/>
      <c r="AG6" s="49"/>
      <c r="AH6" s="48"/>
      <c r="AI6" s="49"/>
      <c r="AJ6" s="48"/>
      <c r="AK6" s="109"/>
      <c r="AL6" s="67" t="s">
        <v>1008</v>
      </c>
      <c r="AM6" s="64" t="b">
        <v>0</v>
      </c>
      <c r="AN6" s="64">
        <v>0</v>
      </c>
      <c r="AO6" s="70" t="s">
        <v>275</v>
      </c>
      <c r="AP6" s="64" t="b">
        <v>0</v>
      </c>
      <c r="AQ6" s="64" t="s">
        <v>688</v>
      </c>
      <c r="AR6" s="64"/>
      <c r="AS6" s="70" t="s">
        <v>275</v>
      </c>
      <c r="AT6" s="64" t="b">
        <v>0</v>
      </c>
      <c r="AU6" s="64">
        <v>0</v>
      </c>
      <c r="AV6" s="70" t="s">
        <v>1083</v>
      </c>
      <c r="AW6" s="64" t="s">
        <v>689</v>
      </c>
      <c r="AX6" s="64" t="b">
        <v>0</v>
      </c>
      <c r="AY6" s="70" t="s">
        <v>1083</v>
      </c>
      <c r="AZ6" s="64" t="s">
        <v>185</v>
      </c>
      <c r="BA6" s="64">
        <v>0</v>
      </c>
      <c r="BB6" s="64">
        <v>0</v>
      </c>
      <c r="BC6" s="64"/>
      <c r="BD6" s="64"/>
      <c r="BE6" s="64"/>
      <c r="BF6" s="64"/>
      <c r="BG6" s="64"/>
      <c r="BH6" s="64"/>
      <c r="BI6" s="64"/>
      <c r="BJ6" s="64"/>
      <c r="BK6" s="63" t="str">
        <f>REPLACE(INDEX(GroupVertices[Group],MATCH(Edges[[#This Row],[Vertex 1]],GroupVertices[Vertex],0)),1,1,"")</f>
        <v>1</v>
      </c>
      <c r="BL6" s="63" t="str">
        <f>REPLACE(INDEX(GroupVertices[Group],MATCH(Edges[[#This Row],[Vertex 2]],GroupVertices[Vertex],0)),1,1,"")</f>
        <v>1</v>
      </c>
      <c r="BM6" s="64"/>
      <c r="BN6" s="64"/>
    </row>
    <row r="7" spans="1:66" ht="15">
      <c r="A7" s="62" t="s">
        <v>853</v>
      </c>
      <c r="B7" s="62" t="s">
        <v>866</v>
      </c>
      <c r="C7" s="81" t="s">
        <v>1754</v>
      </c>
      <c r="D7" s="88">
        <v>5.833333333333333</v>
      </c>
      <c r="E7" s="89" t="s">
        <v>136</v>
      </c>
      <c r="F7" s="90">
        <v>14.88888888888889</v>
      </c>
      <c r="G7" s="81"/>
      <c r="H7" s="73"/>
      <c r="I7" s="91"/>
      <c r="J7" s="91"/>
      <c r="K7" s="34" t="s">
        <v>65</v>
      </c>
      <c r="L7" s="94">
        <v>7</v>
      </c>
      <c r="M7" s="94"/>
      <c r="N7" s="93"/>
      <c r="O7" s="64" t="s">
        <v>195</v>
      </c>
      <c r="P7" s="66">
        <v>43692.477175925924</v>
      </c>
      <c r="Q7" s="64" t="s">
        <v>910</v>
      </c>
      <c r="R7" s="67" t="s">
        <v>957</v>
      </c>
      <c r="S7" s="64" t="s">
        <v>741</v>
      </c>
      <c r="T7" s="64" t="s">
        <v>985</v>
      </c>
      <c r="U7" s="66">
        <v>43692.477175925924</v>
      </c>
      <c r="V7" s="67" t="s">
        <v>1018</v>
      </c>
      <c r="W7" s="64"/>
      <c r="X7" s="64"/>
      <c r="Y7" s="70" t="s">
        <v>1068</v>
      </c>
      <c r="Z7" s="64"/>
      <c r="AA7" s="104">
        <v>2</v>
      </c>
      <c r="AB7" s="48"/>
      <c r="AC7" s="49"/>
      <c r="AD7" s="48"/>
      <c r="AE7" s="49"/>
      <c r="AF7" s="48"/>
      <c r="AG7" s="49"/>
      <c r="AH7" s="48"/>
      <c r="AI7" s="49"/>
      <c r="AJ7" s="48"/>
      <c r="AK7" s="109"/>
      <c r="AL7" s="67" t="s">
        <v>1008</v>
      </c>
      <c r="AM7" s="64" t="b">
        <v>0</v>
      </c>
      <c r="AN7" s="64">
        <v>0</v>
      </c>
      <c r="AO7" s="70" t="s">
        <v>275</v>
      </c>
      <c r="AP7" s="64" t="b">
        <v>0</v>
      </c>
      <c r="AQ7" s="64" t="s">
        <v>688</v>
      </c>
      <c r="AR7" s="64"/>
      <c r="AS7" s="70" t="s">
        <v>275</v>
      </c>
      <c r="AT7" s="64" t="b">
        <v>0</v>
      </c>
      <c r="AU7" s="64">
        <v>0</v>
      </c>
      <c r="AV7" s="70" t="s">
        <v>1083</v>
      </c>
      <c r="AW7" s="64" t="s">
        <v>689</v>
      </c>
      <c r="AX7" s="64" t="b">
        <v>0</v>
      </c>
      <c r="AY7" s="70" t="s">
        <v>1083</v>
      </c>
      <c r="AZ7" s="64" t="s">
        <v>185</v>
      </c>
      <c r="BA7" s="64">
        <v>0</v>
      </c>
      <c r="BB7" s="64">
        <v>0</v>
      </c>
      <c r="BC7" s="64"/>
      <c r="BD7" s="64"/>
      <c r="BE7" s="64"/>
      <c r="BF7" s="64"/>
      <c r="BG7" s="64"/>
      <c r="BH7" s="64"/>
      <c r="BI7" s="64"/>
      <c r="BJ7" s="64"/>
      <c r="BK7" s="63" t="str">
        <f>REPLACE(INDEX(GroupVertices[Group],MATCH(Edges[[#This Row],[Vertex 1]],GroupVertices[Vertex],0)),1,1,"")</f>
        <v>1</v>
      </c>
      <c r="BL7" s="63" t="str">
        <f>REPLACE(INDEX(GroupVertices[Group],MATCH(Edges[[#This Row],[Vertex 2]],GroupVertices[Vertex],0)),1,1,"")</f>
        <v>1</v>
      </c>
      <c r="BM7" s="64"/>
      <c r="BN7" s="64"/>
    </row>
    <row r="8" spans="1:66" ht="15">
      <c r="A8" s="62" t="s">
        <v>853</v>
      </c>
      <c r="B8" s="62" t="s">
        <v>855</v>
      </c>
      <c r="C8" s="81" t="s">
        <v>1754</v>
      </c>
      <c r="D8" s="88">
        <v>5.833333333333333</v>
      </c>
      <c r="E8" s="89" t="s">
        <v>136</v>
      </c>
      <c r="F8" s="90">
        <v>14.88888888888889</v>
      </c>
      <c r="G8" s="81"/>
      <c r="H8" s="73"/>
      <c r="I8" s="91"/>
      <c r="J8" s="91"/>
      <c r="K8" s="34" t="s">
        <v>65</v>
      </c>
      <c r="L8" s="94">
        <v>8</v>
      </c>
      <c r="M8" s="94"/>
      <c r="N8" s="93"/>
      <c r="O8" s="64" t="s">
        <v>195</v>
      </c>
      <c r="P8" s="66">
        <v>43692.477175925924</v>
      </c>
      <c r="Q8" s="64" t="s">
        <v>910</v>
      </c>
      <c r="R8" s="67" t="s">
        <v>957</v>
      </c>
      <c r="S8" s="64" t="s">
        <v>741</v>
      </c>
      <c r="T8" s="64" t="s">
        <v>985</v>
      </c>
      <c r="U8" s="66">
        <v>43692.477175925924</v>
      </c>
      <c r="V8" s="67" t="s">
        <v>1018</v>
      </c>
      <c r="W8" s="64"/>
      <c r="X8" s="64"/>
      <c r="Y8" s="70" t="s">
        <v>1068</v>
      </c>
      <c r="Z8" s="64"/>
      <c r="AA8" s="104">
        <v>2</v>
      </c>
      <c r="AB8" s="48"/>
      <c r="AC8" s="49"/>
      <c r="AD8" s="48"/>
      <c r="AE8" s="49"/>
      <c r="AF8" s="48"/>
      <c r="AG8" s="49"/>
      <c r="AH8" s="48"/>
      <c r="AI8" s="49"/>
      <c r="AJ8" s="48"/>
      <c r="AK8" s="109"/>
      <c r="AL8" s="67" t="s">
        <v>1008</v>
      </c>
      <c r="AM8" s="64" t="b">
        <v>0</v>
      </c>
      <c r="AN8" s="64">
        <v>0</v>
      </c>
      <c r="AO8" s="70" t="s">
        <v>275</v>
      </c>
      <c r="AP8" s="64" t="b">
        <v>0</v>
      </c>
      <c r="AQ8" s="64" t="s">
        <v>688</v>
      </c>
      <c r="AR8" s="64"/>
      <c r="AS8" s="70" t="s">
        <v>275</v>
      </c>
      <c r="AT8" s="64" t="b">
        <v>0</v>
      </c>
      <c r="AU8" s="64">
        <v>0</v>
      </c>
      <c r="AV8" s="70" t="s">
        <v>1083</v>
      </c>
      <c r="AW8" s="64" t="s">
        <v>689</v>
      </c>
      <c r="AX8" s="64" t="b">
        <v>0</v>
      </c>
      <c r="AY8" s="70" t="s">
        <v>1083</v>
      </c>
      <c r="AZ8" s="64" t="s">
        <v>185</v>
      </c>
      <c r="BA8" s="64">
        <v>0</v>
      </c>
      <c r="BB8" s="64">
        <v>0</v>
      </c>
      <c r="BC8" s="64"/>
      <c r="BD8" s="64"/>
      <c r="BE8" s="64"/>
      <c r="BF8" s="64"/>
      <c r="BG8" s="64"/>
      <c r="BH8" s="64"/>
      <c r="BI8" s="64"/>
      <c r="BJ8" s="64"/>
      <c r="BK8" s="63" t="str">
        <f>REPLACE(INDEX(GroupVertices[Group],MATCH(Edges[[#This Row],[Vertex 1]],GroupVertices[Vertex],0)),1,1,"")</f>
        <v>1</v>
      </c>
      <c r="BL8" s="63" t="str">
        <f>REPLACE(INDEX(GroupVertices[Group],MATCH(Edges[[#This Row],[Vertex 2]],GroupVertices[Vertex],0)),1,1,"")</f>
        <v>1</v>
      </c>
      <c r="BM8" s="64"/>
      <c r="BN8" s="64"/>
    </row>
    <row r="9" spans="1:66" ht="15">
      <c r="A9" s="62" t="s">
        <v>853</v>
      </c>
      <c r="B9" s="62" t="s">
        <v>739</v>
      </c>
      <c r="C9" s="81" t="s">
        <v>1754</v>
      </c>
      <c r="D9" s="88">
        <v>5.833333333333333</v>
      </c>
      <c r="E9" s="89" t="s">
        <v>136</v>
      </c>
      <c r="F9" s="90">
        <v>14.88888888888889</v>
      </c>
      <c r="G9" s="81"/>
      <c r="H9" s="73"/>
      <c r="I9" s="91"/>
      <c r="J9" s="91"/>
      <c r="K9" s="34" t="s">
        <v>65</v>
      </c>
      <c r="L9" s="94">
        <v>9</v>
      </c>
      <c r="M9" s="94"/>
      <c r="N9" s="93"/>
      <c r="O9" s="64" t="s">
        <v>195</v>
      </c>
      <c r="P9" s="66">
        <v>43692.477175925924</v>
      </c>
      <c r="Q9" s="64" t="s">
        <v>910</v>
      </c>
      <c r="R9" s="67" t="s">
        <v>957</v>
      </c>
      <c r="S9" s="64" t="s">
        <v>741</v>
      </c>
      <c r="T9" s="64" t="s">
        <v>985</v>
      </c>
      <c r="U9" s="66">
        <v>43692.477175925924</v>
      </c>
      <c r="V9" s="67" t="s">
        <v>1018</v>
      </c>
      <c r="W9" s="64"/>
      <c r="X9" s="64"/>
      <c r="Y9" s="70" t="s">
        <v>1068</v>
      </c>
      <c r="Z9" s="64"/>
      <c r="AA9" s="104">
        <v>2</v>
      </c>
      <c r="AB9" s="48"/>
      <c r="AC9" s="49"/>
      <c r="AD9" s="48"/>
      <c r="AE9" s="49"/>
      <c r="AF9" s="48"/>
      <c r="AG9" s="49"/>
      <c r="AH9" s="48"/>
      <c r="AI9" s="49"/>
      <c r="AJ9" s="48"/>
      <c r="AK9" s="109"/>
      <c r="AL9" s="67" t="s">
        <v>1008</v>
      </c>
      <c r="AM9" s="64" t="b">
        <v>0</v>
      </c>
      <c r="AN9" s="64">
        <v>0</v>
      </c>
      <c r="AO9" s="70" t="s">
        <v>275</v>
      </c>
      <c r="AP9" s="64" t="b">
        <v>0</v>
      </c>
      <c r="AQ9" s="64" t="s">
        <v>688</v>
      </c>
      <c r="AR9" s="64"/>
      <c r="AS9" s="70" t="s">
        <v>275</v>
      </c>
      <c r="AT9" s="64" t="b">
        <v>0</v>
      </c>
      <c r="AU9" s="64">
        <v>0</v>
      </c>
      <c r="AV9" s="70" t="s">
        <v>1083</v>
      </c>
      <c r="AW9" s="64" t="s">
        <v>689</v>
      </c>
      <c r="AX9" s="64" t="b">
        <v>0</v>
      </c>
      <c r="AY9" s="70" t="s">
        <v>1083</v>
      </c>
      <c r="AZ9" s="64" t="s">
        <v>185</v>
      </c>
      <c r="BA9" s="64">
        <v>0</v>
      </c>
      <c r="BB9" s="64">
        <v>0</v>
      </c>
      <c r="BC9" s="64"/>
      <c r="BD9" s="64"/>
      <c r="BE9" s="64"/>
      <c r="BF9" s="64"/>
      <c r="BG9" s="64"/>
      <c r="BH9" s="64"/>
      <c r="BI9" s="64"/>
      <c r="BJ9" s="64"/>
      <c r="BK9" s="63" t="str">
        <f>REPLACE(INDEX(GroupVertices[Group],MATCH(Edges[[#This Row],[Vertex 1]],GroupVertices[Vertex],0)),1,1,"")</f>
        <v>1</v>
      </c>
      <c r="BL9" s="63" t="str">
        <f>REPLACE(INDEX(GroupVertices[Group],MATCH(Edges[[#This Row],[Vertex 2]],GroupVertices[Vertex],0)),1,1,"")</f>
        <v>1</v>
      </c>
      <c r="BM9" s="64"/>
      <c r="BN9" s="64"/>
    </row>
    <row r="10" spans="1:66" ht="15">
      <c r="A10" s="62" t="s">
        <v>853</v>
      </c>
      <c r="B10" s="62" t="s">
        <v>737</v>
      </c>
      <c r="C10" s="81" t="s">
        <v>1754</v>
      </c>
      <c r="D10" s="88">
        <v>5.833333333333333</v>
      </c>
      <c r="E10" s="89" t="s">
        <v>136</v>
      </c>
      <c r="F10" s="90">
        <v>14.88888888888889</v>
      </c>
      <c r="G10" s="81"/>
      <c r="H10" s="73"/>
      <c r="I10" s="91"/>
      <c r="J10" s="91"/>
      <c r="K10" s="34" t="s">
        <v>65</v>
      </c>
      <c r="L10" s="94">
        <v>10</v>
      </c>
      <c r="M10" s="94"/>
      <c r="N10" s="93"/>
      <c r="O10" s="64" t="s">
        <v>195</v>
      </c>
      <c r="P10" s="66">
        <v>43692.477175925924</v>
      </c>
      <c r="Q10" s="64" t="s">
        <v>910</v>
      </c>
      <c r="R10" s="67" t="s">
        <v>957</v>
      </c>
      <c r="S10" s="64" t="s">
        <v>741</v>
      </c>
      <c r="T10" s="64" t="s">
        <v>985</v>
      </c>
      <c r="U10" s="66">
        <v>43692.477175925924</v>
      </c>
      <c r="V10" s="67" t="s">
        <v>1018</v>
      </c>
      <c r="W10" s="64"/>
      <c r="X10" s="64"/>
      <c r="Y10" s="70" t="s">
        <v>1068</v>
      </c>
      <c r="Z10" s="64"/>
      <c r="AA10" s="104">
        <v>2</v>
      </c>
      <c r="AB10" s="48">
        <v>0</v>
      </c>
      <c r="AC10" s="49">
        <v>0</v>
      </c>
      <c r="AD10" s="48">
        <v>0</v>
      </c>
      <c r="AE10" s="49">
        <v>0</v>
      </c>
      <c r="AF10" s="48">
        <v>0</v>
      </c>
      <c r="AG10" s="49">
        <v>0</v>
      </c>
      <c r="AH10" s="48">
        <v>13</v>
      </c>
      <c r="AI10" s="49">
        <v>100</v>
      </c>
      <c r="AJ10" s="48">
        <v>13</v>
      </c>
      <c r="AK10" s="109"/>
      <c r="AL10" s="67" t="s">
        <v>1008</v>
      </c>
      <c r="AM10" s="64" t="b">
        <v>0</v>
      </c>
      <c r="AN10" s="64">
        <v>0</v>
      </c>
      <c r="AO10" s="70" t="s">
        <v>275</v>
      </c>
      <c r="AP10" s="64" t="b">
        <v>0</v>
      </c>
      <c r="AQ10" s="64" t="s">
        <v>688</v>
      </c>
      <c r="AR10" s="64"/>
      <c r="AS10" s="70" t="s">
        <v>275</v>
      </c>
      <c r="AT10" s="64" t="b">
        <v>0</v>
      </c>
      <c r="AU10" s="64">
        <v>0</v>
      </c>
      <c r="AV10" s="70" t="s">
        <v>1083</v>
      </c>
      <c r="AW10" s="64" t="s">
        <v>689</v>
      </c>
      <c r="AX10" s="64" t="b">
        <v>0</v>
      </c>
      <c r="AY10" s="70" t="s">
        <v>1083</v>
      </c>
      <c r="AZ10" s="64" t="s">
        <v>185</v>
      </c>
      <c r="BA10" s="64">
        <v>0</v>
      </c>
      <c r="BB10" s="64">
        <v>0</v>
      </c>
      <c r="BC10" s="64"/>
      <c r="BD10" s="64"/>
      <c r="BE10" s="64"/>
      <c r="BF10" s="64"/>
      <c r="BG10" s="64"/>
      <c r="BH10" s="64"/>
      <c r="BI10" s="64"/>
      <c r="BJ10" s="64"/>
      <c r="BK10" s="63" t="str">
        <f>REPLACE(INDEX(GroupVertices[Group],MATCH(Edges[[#This Row],[Vertex 1]],GroupVertices[Vertex],0)),1,1,"")</f>
        <v>1</v>
      </c>
      <c r="BL10" s="63" t="str">
        <f>REPLACE(INDEX(GroupVertices[Group],MATCH(Edges[[#This Row],[Vertex 2]],GroupVertices[Vertex],0)),1,1,"")</f>
        <v>1</v>
      </c>
      <c r="BM10" s="64"/>
      <c r="BN10" s="64"/>
    </row>
    <row r="11" spans="1:66" ht="15">
      <c r="A11" s="62" t="s">
        <v>853</v>
      </c>
      <c r="B11" s="62" t="s">
        <v>867</v>
      </c>
      <c r="C11" s="81" t="s">
        <v>272</v>
      </c>
      <c r="D11" s="88">
        <v>5</v>
      </c>
      <c r="E11" s="89" t="s">
        <v>132</v>
      </c>
      <c r="F11" s="90">
        <v>16</v>
      </c>
      <c r="G11" s="81"/>
      <c r="H11" s="73"/>
      <c r="I11" s="91"/>
      <c r="J11" s="91"/>
      <c r="K11" s="34" t="s">
        <v>65</v>
      </c>
      <c r="L11" s="94">
        <v>11</v>
      </c>
      <c r="M11" s="94"/>
      <c r="N11" s="93"/>
      <c r="O11" s="64" t="s">
        <v>195</v>
      </c>
      <c r="P11" s="66">
        <v>43692.47723379629</v>
      </c>
      <c r="Q11" s="64" t="s">
        <v>911</v>
      </c>
      <c r="R11" s="67" t="s">
        <v>958</v>
      </c>
      <c r="S11" s="64" t="s">
        <v>741</v>
      </c>
      <c r="T11" s="64" t="s">
        <v>986</v>
      </c>
      <c r="U11" s="66">
        <v>43692.47723379629</v>
      </c>
      <c r="V11" s="67" t="s">
        <v>1019</v>
      </c>
      <c r="W11" s="64"/>
      <c r="X11" s="64"/>
      <c r="Y11" s="70" t="s">
        <v>1069</v>
      </c>
      <c r="Z11" s="64"/>
      <c r="AA11" s="104">
        <v>1</v>
      </c>
      <c r="AB11" s="48"/>
      <c r="AC11" s="49"/>
      <c r="AD11" s="48"/>
      <c r="AE11" s="49"/>
      <c r="AF11" s="48"/>
      <c r="AG11" s="49"/>
      <c r="AH11" s="48"/>
      <c r="AI11" s="49"/>
      <c r="AJ11" s="48"/>
      <c r="AK11" s="109"/>
      <c r="AL11" s="67" t="s">
        <v>1008</v>
      </c>
      <c r="AM11" s="64" t="b">
        <v>0</v>
      </c>
      <c r="AN11" s="64">
        <v>0</v>
      </c>
      <c r="AO11" s="70" t="s">
        <v>275</v>
      </c>
      <c r="AP11" s="64" t="b">
        <v>0</v>
      </c>
      <c r="AQ11" s="64" t="s">
        <v>688</v>
      </c>
      <c r="AR11" s="64"/>
      <c r="AS11" s="70" t="s">
        <v>275</v>
      </c>
      <c r="AT11" s="64" t="b">
        <v>0</v>
      </c>
      <c r="AU11" s="64">
        <v>0</v>
      </c>
      <c r="AV11" s="70" t="s">
        <v>1084</v>
      </c>
      <c r="AW11" s="64" t="s">
        <v>689</v>
      </c>
      <c r="AX11" s="64" t="b">
        <v>0</v>
      </c>
      <c r="AY11" s="70" t="s">
        <v>1084</v>
      </c>
      <c r="AZ11" s="64" t="s">
        <v>185</v>
      </c>
      <c r="BA11" s="64">
        <v>0</v>
      </c>
      <c r="BB11" s="64">
        <v>0</v>
      </c>
      <c r="BC11" s="64"/>
      <c r="BD11" s="64"/>
      <c r="BE11" s="64"/>
      <c r="BF11" s="64"/>
      <c r="BG11" s="64"/>
      <c r="BH11" s="64"/>
      <c r="BI11" s="64"/>
      <c r="BJ11" s="64"/>
      <c r="BK11" s="63" t="str">
        <f>REPLACE(INDEX(GroupVertices[Group],MATCH(Edges[[#This Row],[Vertex 1]],GroupVertices[Vertex],0)),1,1,"")</f>
        <v>1</v>
      </c>
      <c r="BL11" s="63" t="str">
        <f>REPLACE(INDEX(GroupVertices[Group],MATCH(Edges[[#This Row],[Vertex 2]],GroupVertices[Vertex],0)),1,1,"")</f>
        <v>1</v>
      </c>
      <c r="BM11" s="64"/>
      <c r="BN11" s="64"/>
    </row>
    <row r="12" spans="1:66" ht="15">
      <c r="A12" s="62" t="s">
        <v>853</v>
      </c>
      <c r="B12" s="62" t="s">
        <v>868</v>
      </c>
      <c r="C12" s="81" t="s">
        <v>272</v>
      </c>
      <c r="D12" s="88">
        <v>5</v>
      </c>
      <c r="E12" s="89" t="s">
        <v>132</v>
      </c>
      <c r="F12" s="90">
        <v>16</v>
      </c>
      <c r="G12" s="81"/>
      <c r="H12" s="73"/>
      <c r="I12" s="91"/>
      <c r="J12" s="91"/>
      <c r="K12" s="34" t="s">
        <v>65</v>
      </c>
      <c r="L12" s="94">
        <v>12</v>
      </c>
      <c r="M12" s="94"/>
      <c r="N12" s="93"/>
      <c r="O12" s="64" t="s">
        <v>195</v>
      </c>
      <c r="P12" s="66">
        <v>43692.47723379629</v>
      </c>
      <c r="Q12" s="64" t="s">
        <v>911</v>
      </c>
      <c r="R12" s="67" t="s">
        <v>958</v>
      </c>
      <c r="S12" s="64" t="s">
        <v>741</v>
      </c>
      <c r="T12" s="64" t="s">
        <v>986</v>
      </c>
      <c r="U12" s="66">
        <v>43692.47723379629</v>
      </c>
      <c r="V12" s="67" t="s">
        <v>1019</v>
      </c>
      <c r="W12" s="64"/>
      <c r="X12" s="64"/>
      <c r="Y12" s="70" t="s">
        <v>1069</v>
      </c>
      <c r="Z12" s="64"/>
      <c r="AA12" s="104">
        <v>1</v>
      </c>
      <c r="AB12" s="48"/>
      <c r="AC12" s="49"/>
      <c r="AD12" s="48"/>
      <c r="AE12" s="49"/>
      <c r="AF12" s="48"/>
      <c r="AG12" s="49"/>
      <c r="AH12" s="48"/>
      <c r="AI12" s="49"/>
      <c r="AJ12" s="48"/>
      <c r="AK12" s="109"/>
      <c r="AL12" s="67" t="s">
        <v>1008</v>
      </c>
      <c r="AM12" s="64" t="b">
        <v>0</v>
      </c>
      <c r="AN12" s="64">
        <v>0</v>
      </c>
      <c r="AO12" s="70" t="s">
        <v>275</v>
      </c>
      <c r="AP12" s="64" t="b">
        <v>0</v>
      </c>
      <c r="AQ12" s="64" t="s">
        <v>688</v>
      </c>
      <c r="AR12" s="64"/>
      <c r="AS12" s="70" t="s">
        <v>275</v>
      </c>
      <c r="AT12" s="64" t="b">
        <v>0</v>
      </c>
      <c r="AU12" s="64">
        <v>0</v>
      </c>
      <c r="AV12" s="70" t="s">
        <v>1084</v>
      </c>
      <c r="AW12" s="64" t="s">
        <v>689</v>
      </c>
      <c r="AX12" s="64" t="b">
        <v>0</v>
      </c>
      <c r="AY12" s="70" t="s">
        <v>1084</v>
      </c>
      <c r="AZ12" s="64" t="s">
        <v>185</v>
      </c>
      <c r="BA12" s="64">
        <v>0</v>
      </c>
      <c r="BB12" s="64">
        <v>0</v>
      </c>
      <c r="BC12" s="64"/>
      <c r="BD12" s="64"/>
      <c r="BE12" s="64"/>
      <c r="BF12" s="64"/>
      <c r="BG12" s="64"/>
      <c r="BH12" s="64"/>
      <c r="BI12" s="64"/>
      <c r="BJ12" s="64"/>
      <c r="BK12" s="63" t="str">
        <f>REPLACE(INDEX(GroupVertices[Group],MATCH(Edges[[#This Row],[Vertex 1]],GroupVertices[Vertex],0)),1,1,"")</f>
        <v>1</v>
      </c>
      <c r="BL12" s="63" t="str">
        <f>REPLACE(INDEX(GroupVertices[Group],MATCH(Edges[[#This Row],[Vertex 2]],GroupVertices[Vertex],0)),1,1,"")</f>
        <v>1</v>
      </c>
      <c r="BM12" s="64"/>
      <c r="BN12" s="64"/>
    </row>
    <row r="13" spans="1:66" ht="15">
      <c r="A13" s="62" t="s">
        <v>853</v>
      </c>
      <c r="B13" s="62" t="s">
        <v>869</v>
      </c>
      <c r="C13" s="81" t="s">
        <v>272</v>
      </c>
      <c r="D13" s="88">
        <v>5</v>
      </c>
      <c r="E13" s="89" t="s">
        <v>132</v>
      </c>
      <c r="F13" s="90">
        <v>16</v>
      </c>
      <c r="G13" s="81"/>
      <c r="H13" s="73"/>
      <c r="I13" s="91"/>
      <c r="J13" s="91"/>
      <c r="K13" s="34" t="s">
        <v>65</v>
      </c>
      <c r="L13" s="94">
        <v>13</v>
      </c>
      <c r="M13" s="94"/>
      <c r="N13" s="93"/>
      <c r="O13" s="64" t="s">
        <v>195</v>
      </c>
      <c r="P13" s="66">
        <v>43692.47723379629</v>
      </c>
      <c r="Q13" s="64" t="s">
        <v>911</v>
      </c>
      <c r="R13" s="67" t="s">
        <v>958</v>
      </c>
      <c r="S13" s="64" t="s">
        <v>741</v>
      </c>
      <c r="T13" s="64" t="s">
        <v>986</v>
      </c>
      <c r="U13" s="66">
        <v>43692.47723379629</v>
      </c>
      <c r="V13" s="67" t="s">
        <v>1019</v>
      </c>
      <c r="W13" s="64"/>
      <c r="X13" s="64"/>
      <c r="Y13" s="70" t="s">
        <v>1069</v>
      </c>
      <c r="Z13" s="64"/>
      <c r="AA13" s="104">
        <v>1</v>
      </c>
      <c r="AB13" s="48">
        <v>0</v>
      </c>
      <c r="AC13" s="49">
        <v>0</v>
      </c>
      <c r="AD13" s="48">
        <v>0</v>
      </c>
      <c r="AE13" s="49">
        <v>0</v>
      </c>
      <c r="AF13" s="48">
        <v>0</v>
      </c>
      <c r="AG13" s="49">
        <v>0</v>
      </c>
      <c r="AH13" s="48">
        <v>13</v>
      </c>
      <c r="AI13" s="49">
        <v>100</v>
      </c>
      <c r="AJ13" s="48">
        <v>13</v>
      </c>
      <c r="AK13" s="109"/>
      <c r="AL13" s="67" t="s">
        <v>1008</v>
      </c>
      <c r="AM13" s="64" t="b">
        <v>0</v>
      </c>
      <c r="AN13" s="64">
        <v>0</v>
      </c>
      <c r="AO13" s="70" t="s">
        <v>275</v>
      </c>
      <c r="AP13" s="64" t="b">
        <v>0</v>
      </c>
      <c r="AQ13" s="64" t="s">
        <v>688</v>
      </c>
      <c r="AR13" s="64"/>
      <c r="AS13" s="70" t="s">
        <v>275</v>
      </c>
      <c r="AT13" s="64" t="b">
        <v>0</v>
      </c>
      <c r="AU13" s="64">
        <v>0</v>
      </c>
      <c r="AV13" s="70" t="s">
        <v>1084</v>
      </c>
      <c r="AW13" s="64" t="s">
        <v>689</v>
      </c>
      <c r="AX13" s="64" t="b">
        <v>0</v>
      </c>
      <c r="AY13" s="70" t="s">
        <v>1084</v>
      </c>
      <c r="AZ13" s="64" t="s">
        <v>185</v>
      </c>
      <c r="BA13" s="64">
        <v>0</v>
      </c>
      <c r="BB13" s="64">
        <v>0</v>
      </c>
      <c r="BC13" s="64"/>
      <c r="BD13" s="64"/>
      <c r="BE13" s="64"/>
      <c r="BF13" s="64"/>
      <c r="BG13" s="64"/>
      <c r="BH13" s="64"/>
      <c r="BI13" s="64"/>
      <c r="BJ13" s="64"/>
      <c r="BK13" s="63" t="str">
        <f>REPLACE(INDEX(GroupVertices[Group],MATCH(Edges[[#This Row],[Vertex 1]],GroupVertices[Vertex],0)),1,1,"")</f>
        <v>1</v>
      </c>
      <c r="BL13" s="63" t="str">
        <f>REPLACE(INDEX(GroupVertices[Group],MATCH(Edges[[#This Row],[Vertex 2]],GroupVertices[Vertex],0)),1,1,"")</f>
        <v>1</v>
      </c>
      <c r="BM13" s="64"/>
      <c r="BN13" s="64"/>
    </row>
    <row r="14" spans="1:66" ht="15">
      <c r="A14" s="62" t="s">
        <v>853</v>
      </c>
      <c r="B14" s="62" t="s">
        <v>866</v>
      </c>
      <c r="C14" s="81" t="s">
        <v>1754</v>
      </c>
      <c r="D14" s="88">
        <v>5.833333333333333</v>
      </c>
      <c r="E14" s="89" t="s">
        <v>136</v>
      </c>
      <c r="F14" s="90">
        <v>14.88888888888889</v>
      </c>
      <c r="G14" s="81"/>
      <c r="H14" s="73"/>
      <c r="I14" s="91"/>
      <c r="J14" s="91"/>
      <c r="K14" s="34" t="s">
        <v>65</v>
      </c>
      <c r="L14" s="94">
        <v>14</v>
      </c>
      <c r="M14" s="94"/>
      <c r="N14" s="93"/>
      <c r="O14" s="64" t="s">
        <v>195</v>
      </c>
      <c r="P14" s="66">
        <v>43692.47723379629</v>
      </c>
      <c r="Q14" s="64" t="s">
        <v>911</v>
      </c>
      <c r="R14" s="67" t="s">
        <v>958</v>
      </c>
      <c r="S14" s="64" t="s">
        <v>741</v>
      </c>
      <c r="T14" s="64" t="s">
        <v>986</v>
      </c>
      <c r="U14" s="66">
        <v>43692.47723379629</v>
      </c>
      <c r="V14" s="67" t="s">
        <v>1019</v>
      </c>
      <c r="W14" s="64"/>
      <c r="X14" s="64"/>
      <c r="Y14" s="70" t="s">
        <v>1069</v>
      </c>
      <c r="Z14" s="64"/>
      <c r="AA14" s="104">
        <v>2</v>
      </c>
      <c r="AB14" s="48"/>
      <c r="AC14" s="49"/>
      <c r="AD14" s="48"/>
      <c r="AE14" s="49"/>
      <c r="AF14" s="48"/>
      <c r="AG14" s="49"/>
      <c r="AH14" s="48"/>
      <c r="AI14" s="49"/>
      <c r="AJ14" s="48"/>
      <c r="AK14" s="109"/>
      <c r="AL14" s="67" t="s">
        <v>1008</v>
      </c>
      <c r="AM14" s="64" t="b">
        <v>0</v>
      </c>
      <c r="AN14" s="64">
        <v>0</v>
      </c>
      <c r="AO14" s="70" t="s">
        <v>275</v>
      </c>
      <c r="AP14" s="64" t="b">
        <v>0</v>
      </c>
      <c r="AQ14" s="64" t="s">
        <v>688</v>
      </c>
      <c r="AR14" s="64"/>
      <c r="AS14" s="70" t="s">
        <v>275</v>
      </c>
      <c r="AT14" s="64" t="b">
        <v>0</v>
      </c>
      <c r="AU14" s="64">
        <v>0</v>
      </c>
      <c r="AV14" s="70" t="s">
        <v>1084</v>
      </c>
      <c r="AW14" s="64" t="s">
        <v>689</v>
      </c>
      <c r="AX14" s="64" t="b">
        <v>0</v>
      </c>
      <c r="AY14" s="70" t="s">
        <v>1084</v>
      </c>
      <c r="AZ14" s="64" t="s">
        <v>185</v>
      </c>
      <c r="BA14" s="64">
        <v>0</v>
      </c>
      <c r="BB14" s="64">
        <v>0</v>
      </c>
      <c r="BC14" s="64"/>
      <c r="BD14" s="64"/>
      <c r="BE14" s="64"/>
      <c r="BF14" s="64"/>
      <c r="BG14" s="64"/>
      <c r="BH14" s="64"/>
      <c r="BI14" s="64"/>
      <c r="BJ14" s="64"/>
      <c r="BK14" s="63" t="str">
        <f>REPLACE(INDEX(GroupVertices[Group],MATCH(Edges[[#This Row],[Vertex 1]],GroupVertices[Vertex],0)),1,1,"")</f>
        <v>1</v>
      </c>
      <c r="BL14" s="63" t="str">
        <f>REPLACE(INDEX(GroupVertices[Group],MATCH(Edges[[#This Row],[Vertex 2]],GroupVertices[Vertex],0)),1,1,"")</f>
        <v>1</v>
      </c>
      <c r="BM14" s="64"/>
      <c r="BN14" s="64"/>
    </row>
    <row r="15" spans="1:66" ht="15">
      <c r="A15" s="62" t="s">
        <v>853</v>
      </c>
      <c r="B15" s="62" t="s">
        <v>855</v>
      </c>
      <c r="C15" s="81" t="s">
        <v>1754</v>
      </c>
      <c r="D15" s="88">
        <v>5.833333333333333</v>
      </c>
      <c r="E15" s="89" t="s">
        <v>136</v>
      </c>
      <c r="F15" s="90">
        <v>14.88888888888889</v>
      </c>
      <c r="G15" s="81"/>
      <c r="H15" s="73"/>
      <c r="I15" s="91"/>
      <c r="J15" s="91"/>
      <c r="K15" s="34" t="s">
        <v>65</v>
      </c>
      <c r="L15" s="94">
        <v>15</v>
      </c>
      <c r="M15" s="94"/>
      <c r="N15" s="93"/>
      <c r="O15" s="64" t="s">
        <v>195</v>
      </c>
      <c r="P15" s="66">
        <v>43692.47723379629</v>
      </c>
      <c r="Q15" s="64" t="s">
        <v>911</v>
      </c>
      <c r="R15" s="67" t="s">
        <v>958</v>
      </c>
      <c r="S15" s="64" t="s">
        <v>741</v>
      </c>
      <c r="T15" s="64" t="s">
        <v>986</v>
      </c>
      <c r="U15" s="66">
        <v>43692.47723379629</v>
      </c>
      <c r="V15" s="67" t="s">
        <v>1019</v>
      </c>
      <c r="W15" s="64"/>
      <c r="X15" s="64"/>
      <c r="Y15" s="70" t="s">
        <v>1069</v>
      </c>
      <c r="Z15" s="64"/>
      <c r="AA15" s="104">
        <v>2</v>
      </c>
      <c r="AB15" s="48"/>
      <c r="AC15" s="49"/>
      <c r="AD15" s="48"/>
      <c r="AE15" s="49"/>
      <c r="AF15" s="48"/>
      <c r="AG15" s="49"/>
      <c r="AH15" s="48"/>
      <c r="AI15" s="49"/>
      <c r="AJ15" s="48"/>
      <c r="AK15" s="109"/>
      <c r="AL15" s="67" t="s">
        <v>1008</v>
      </c>
      <c r="AM15" s="64" t="b">
        <v>0</v>
      </c>
      <c r="AN15" s="64">
        <v>0</v>
      </c>
      <c r="AO15" s="70" t="s">
        <v>275</v>
      </c>
      <c r="AP15" s="64" t="b">
        <v>0</v>
      </c>
      <c r="AQ15" s="64" t="s">
        <v>688</v>
      </c>
      <c r="AR15" s="64"/>
      <c r="AS15" s="70" t="s">
        <v>275</v>
      </c>
      <c r="AT15" s="64" t="b">
        <v>0</v>
      </c>
      <c r="AU15" s="64">
        <v>0</v>
      </c>
      <c r="AV15" s="70" t="s">
        <v>1084</v>
      </c>
      <c r="AW15" s="64" t="s">
        <v>689</v>
      </c>
      <c r="AX15" s="64" t="b">
        <v>0</v>
      </c>
      <c r="AY15" s="70" t="s">
        <v>1084</v>
      </c>
      <c r="AZ15" s="64" t="s">
        <v>185</v>
      </c>
      <c r="BA15" s="64">
        <v>0</v>
      </c>
      <c r="BB15" s="64">
        <v>0</v>
      </c>
      <c r="BC15" s="64"/>
      <c r="BD15" s="64"/>
      <c r="BE15" s="64"/>
      <c r="BF15" s="64"/>
      <c r="BG15" s="64"/>
      <c r="BH15" s="64"/>
      <c r="BI15" s="64"/>
      <c r="BJ15" s="64"/>
      <c r="BK15" s="63" t="str">
        <f>REPLACE(INDEX(GroupVertices[Group],MATCH(Edges[[#This Row],[Vertex 1]],GroupVertices[Vertex],0)),1,1,"")</f>
        <v>1</v>
      </c>
      <c r="BL15" s="63" t="str">
        <f>REPLACE(INDEX(GroupVertices[Group],MATCH(Edges[[#This Row],[Vertex 2]],GroupVertices[Vertex],0)),1,1,"")</f>
        <v>1</v>
      </c>
      <c r="BM15" s="64"/>
      <c r="BN15" s="64"/>
    </row>
    <row r="16" spans="1:66" ht="15">
      <c r="A16" s="62" t="s">
        <v>853</v>
      </c>
      <c r="B16" s="62" t="s">
        <v>739</v>
      </c>
      <c r="C16" s="81" t="s">
        <v>1754</v>
      </c>
      <c r="D16" s="88">
        <v>5.833333333333333</v>
      </c>
      <c r="E16" s="89" t="s">
        <v>136</v>
      </c>
      <c r="F16" s="90">
        <v>14.88888888888889</v>
      </c>
      <c r="G16" s="81"/>
      <c r="H16" s="73"/>
      <c r="I16" s="91"/>
      <c r="J16" s="91"/>
      <c r="K16" s="34" t="s">
        <v>65</v>
      </c>
      <c r="L16" s="94">
        <v>16</v>
      </c>
      <c r="M16" s="94"/>
      <c r="N16" s="93"/>
      <c r="O16" s="64" t="s">
        <v>195</v>
      </c>
      <c r="P16" s="66">
        <v>43692.47723379629</v>
      </c>
      <c r="Q16" s="64" t="s">
        <v>911</v>
      </c>
      <c r="R16" s="67" t="s">
        <v>958</v>
      </c>
      <c r="S16" s="64" t="s">
        <v>741</v>
      </c>
      <c r="T16" s="64" t="s">
        <v>986</v>
      </c>
      <c r="U16" s="66">
        <v>43692.47723379629</v>
      </c>
      <c r="V16" s="67" t="s">
        <v>1019</v>
      </c>
      <c r="W16" s="64"/>
      <c r="X16" s="64"/>
      <c r="Y16" s="70" t="s">
        <v>1069</v>
      </c>
      <c r="Z16" s="64"/>
      <c r="AA16" s="104">
        <v>2</v>
      </c>
      <c r="AB16" s="48"/>
      <c r="AC16" s="49"/>
      <c r="AD16" s="48"/>
      <c r="AE16" s="49"/>
      <c r="AF16" s="48"/>
      <c r="AG16" s="49"/>
      <c r="AH16" s="48"/>
      <c r="AI16" s="49"/>
      <c r="AJ16" s="48"/>
      <c r="AK16" s="109"/>
      <c r="AL16" s="67" t="s">
        <v>1008</v>
      </c>
      <c r="AM16" s="64" t="b">
        <v>0</v>
      </c>
      <c r="AN16" s="64">
        <v>0</v>
      </c>
      <c r="AO16" s="70" t="s">
        <v>275</v>
      </c>
      <c r="AP16" s="64" t="b">
        <v>0</v>
      </c>
      <c r="AQ16" s="64" t="s">
        <v>688</v>
      </c>
      <c r="AR16" s="64"/>
      <c r="AS16" s="70" t="s">
        <v>275</v>
      </c>
      <c r="AT16" s="64" t="b">
        <v>0</v>
      </c>
      <c r="AU16" s="64">
        <v>0</v>
      </c>
      <c r="AV16" s="70" t="s">
        <v>1084</v>
      </c>
      <c r="AW16" s="64" t="s">
        <v>689</v>
      </c>
      <c r="AX16" s="64" t="b">
        <v>0</v>
      </c>
      <c r="AY16" s="70" t="s">
        <v>1084</v>
      </c>
      <c r="AZ16" s="64" t="s">
        <v>185</v>
      </c>
      <c r="BA16" s="64">
        <v>0</v>
      </c>
      <c r="BB16" s="64">
        <v>0</v>
      </c>
      <c r="BC16" s="64"/>
      <c r="BD16" s="64"/>
      <c r="BE16" s="64"/>
      <c r="BF16" s="64"/>
      <c r="BG16" s="64"/>
      <c r="BH16" s="64"/>
      <c r="BI16" s="64"/>
      <c r="BJ16" s="64"/>
      <c r="BK16" s="63" t="str">
        <f>REPLACE(INDEX(GroupVertices[Group],MATCH(Edges[[#This Row],[Vertex 1]],GroupVertices[Vertex],0)),1,1,"")</f>
        <v>1</v>
      </c>
      <c r="BL16" s="63" t="str">
        <f>REPLACE(INDEX(GroupVertices[Group],MATCH(Edges[[#This Row],[Vertex 2]],GroupVertices[Vertex],0)),1,1,"")</f>
        <v>1</v>
      </c>
      <c r="BM16" s="64"/>
      <c r="BN16" s="64"/>
    </row>
    <row r="17" spans="1:66" ht="15">
      <c r="A17" s="62" t="s">
        <v>853</v>
      </c>
      <c r="B17" s="62" t="s">
        <v>737</v>
      </c>
      <c r="C17" s="81" t="s">
        <v>1754</v>
      </c>
      <c r="D17" s="88">
        <v>5.833333333333333</v>
      </c>
      <c r="E17" s="89" t="s">
        <v>136</v>
      </c>
      <c r="F17" s="90">
        <v>14.88888888888889</v>
      </c>
      <c r="G17" s="81"/>
      <c r="H17" s="73"/>
      <c r="I17" s="91"/>
      <c r="J17" s="91"/>
      <c r="K17" s="34" t="s">
        <v>65</v>
      </c>
      <c r="L17" s="94">
        <v>17</v>
      </c>
      <c r="M17" s="94"/>
      <c r="N17" s="93"/>
      <c r="O17" s="64" t="s">
        <v>195</v>
      </c>
      <c r="P17" s="66">
        <v>43692.47723379629</v>
      </c>
      <c r="Q17" s="64" t="s">
        <v>911</v>
      </c>
      <c r="R17" s="67" t="s">
        <v>958</v>
      </c>
      <c r="S17" s="64" t="s">
        <v>741</v>
      </c>
      <c r="T17" s="64" t="s">
        <v>986</v>
      </c>
      <c r="U17" s="66">
        <v>43692.47723379629</v>
      </c>
      <c r="V17" s="67" t="s">
        <v>1019</v>
      </c>
      <c r="W17" s="64"/>
      <c r="X17" s="64"/>
      <c r="Y17" s="70" t="s">
        <v>1069</v>
      </c>
      <c r="Z17" s="64"/>
      <c r="AA17" s="104">
        <v>2</v>
      </c>
      <c r="AB17" s="48"/>
      <c r="AC17" s="49"/>
      <c r="AD17" s="48"/>
      <c r="AE17" s="49"/>
      <c r="AF17" s="48"/>
      <c r="AG17" s="49"/>
      <c r="AH17" s="48"/>
      <c r="AI17" s="49"/>
      <c r="AJ17" s="48"/>
      <c r="AK17" s="109"/>
      <c r="AL17" s="67" t="s">
        <v>1008</v>
      </c>
      <c r="AM17" s="64" t="b">
        <v>0</v>
      </c>
      <c r="AN17" s="64">
        <v>0</v>
      </c>
      <c r="AO17" s="70" t="s">
        <v>275</v>
      </c>
      <c r="AP17" s="64" t="b">
        <v>0</v>
      </c>
      <c r="AQ17" s="64" t="s">
        <v>688</v>
      </c>
      <c r="AR17" s="64"/>
      <c r="AS17" s="70" t="s">
        <v>275</v>
      </c>
      <c r="AT17" s="64" t="b">
        <v>0</v>
      </c>
      <c r="AU17" s="64">
        <v>0</v>
      </c>
      <c r="AV17" s="70" t="s">
        <v>1084</v>
      </c>
      <c r="AW17" s="64" t="s">
        <v>689</v>
      </c>
      <c r="AX17" s="64" t="b">
        <v>0</v>
      </c>
      <c r="AY17" s="70" t="s">
        <v>1084</v>
      </c>
      <c r="AZ17" s="64" t="s">
        <v>185</v>
      </c>
      <c r="BA17" s="64">
        <v>0</v>
      </c>
      <c r="BB17" s="64">
        <v>0</v>
      </c>
      <c r="BC17" s="64"/>
      <c r="BD17" s="64"/>
      <c r="BE17" s="64"/>
      <c r="BF17" s="64"/>
      <c r="BG17" s="64"/>
      <c r="BH17" s="64"/>
      <c r="BI17" s="64"/>
      <c r="BJ17" s="64"/>
      <c r="BK17" s="63" t="str">
        <f>REPLACE(INDEX(GroupVertices[Group],MATCH(Edges[[#This Row],[Vertex 1]],GroupVertices[Vertex],0)),1,1,"")</f>
        <v>1</v>
      </c>
      <c r="BL17" s="63" t="str">
        <f>REPLACE(INDEX(GroupVertices[Group],MATCH(Edges[[#This Row],[Vertex 2]],GroupVertices[Vertex],0)),1,1,"")</f>
        <v>1</v>
      </c>
      <c r="BM17" s="64"/>
      <c r="BN17" s="64"/>
    </row>
    <row r="18" spans="1:66" ht="15">
      <c r="A18" s="62" t="s">
        <v>854</v>
      </c>
      <c r="B18" s="62" t="s">
        <v>738</v>
      </c>
      <c r="C18" s="81" t="s">
        <v>272</v>
      </c>
      <c r="D18" s="88">
        <v>5</v>
      </c>
      <c r="E18" s="89" t="s">
        <v>132</v>
      </c>
      <c r="F18" s="90">
        <v>16</v>
      </c>
      <c r="G18" s="81"/>
      <c r="H18" s="73"/>
      <c r="I18" s="91"/>
      <c r="J18" s="91"/>
      <c r="K18" s="34" t="s">
        <v>65</v>
      </c>
      <c r="L18" s="94">
        <v>18</v>
      </c>
      <c r="M18" s="94"/>
      <c r="N18" s="93"/>
      <c r="O18" s="64" t="s">
        <v>195</v>
      </c>
      <c r="P18" s="66">
        <v>43692.51278935185</v>
      </c>
      <c r="Q18" s="64" t="s">
        <v>912</v>
      </c>
      <c r="R18" s="64"/>
      <c r="S18" s="64"/>
      <c r="T18" s="64"/>
      <c r="U18" s="66">
        <v>43692.51278935185</v>
      </c>
      <c r="V18" s="67" t="s">
        <v>1020</v>
      </c>
      <c r="W18" s="64"/>
      <c r="X18" s="64"/>
      <c r="Y18" s="70" t="s">
        <v>1070</v>
      </c>
      <c r="Z18" s="64"/>
      <c r="AA18" s="104">
        <v>1</v>
      </c>
      <c r="AB18" s="48"/>
      <c r="AC18" s="49"/>
      <c r="AD18" s="48"/>
      <c r="AE18" s="49"/>
      <c r="AF18" s="48"/>
      <c r="AG18" s="49"/>
      <c r="AH18" s="48"/>
      <c r="AI18" s="49"/>
      <c r="AJ18" s="48"/>
      <c r="AK18" s="109"/>
      <c r="AL18" s="67" t="s">
        <v>1009</v>
      </c>
      <c r="AM18" s="64" t="b">
        <v>0</v>
      </c>
      <c r="AN18" s="64">
        <v>0</v>
      </c>
      <c r="AO18" s="70" t="s">
        <v>275</v>
      </c>
      <c r="AP18" s="64" t="b">
        <v>0</v>
      </c>
      <c r="AQ18" s="64" t="s">
        <v>688</v>
      </c>
      <c r="AR18" s="64"/>
      <c r="AS18" s="70" t="s">
        <v>275</v>
      </c>
      <c r="AT18" s="64" t="b">
        <v>0</v>
      </c>
      <c r="AU18" s="64">
        <v>0</v>
      </c>
      <c r="AV18" s="70" t="s">
        <v>1074</v>
      </c>
      <c r="AW18" s="64" t="s">
        <v>689</v>
      </c>
      <c r="AX18" s="64" t="b">
        <v>0</v>
      </c>
      <c r="AY18" s="70" t="s">
        <v>1074</v>
      </c>
      <c r="AZ18" s="64" t="s">
        <v>185</v>
      </c>
      <c r="BA18" s="64">
        <v>0</v>
      </c>
      <c r="BB18" s="64">
        <v>0</v>
      </c>
      <c r="BC18" s="64"/>
      <c r="BD18" s="64"/>
      <c r="BE18" s="64"/>
      <c r="BF18" s="64"/>
      <c r="BG18" s="64"/>
      <c r="BH18" s="64"/>
      <c r="BI18" s="64"/>
      <c r="BJ18" s="64"/>
      <c r="BK18" s="63" t="str">
        <f>REPLACE(INDEX(GroupVertices[Group],MATCH(Edges[[#This Row],[Vertex 1]],GroupVertices[Vertex],0)),1,1,"")</f>
        <v>3</v>
      </c>
      <c r="BL18" s="63" t="str">
        <f>REPLACE(INDEX(GroupVertices[Group],MATCH(Edges[[#This Row],[Vertex 2]],GroupVertices[Vertex],0)),1,1,"")</f>
        <v>3</v>
      </c>
      <c r="BM18" s="64"/>
      <c r="BN18" s="64"/>
    </row>
    <row r="19" spans="1:66" ht="15">
      <c r="A19" s="62" t="s">
        <v>854</v>
      </c>
      <c r="B19" s="62" t="s">
        <v>858</v>
      </c>
      <c r="C19" s="81" t="s">
        <v>272</v>
      </c>
      <c r="D19" s="88">
        <v>5</v>
      </c>
      <c r="E19" s="89" t="s">
        <v>132</v>
      </c>
      <c r="F19" s="90">
        <v>16</v>
      </c>
      <c r="G19" s="81"/>
      <c r="H19" s="73"/>
      <c r="I19" s="91"/>
      <c r="J19" s="91"/>
      <c r="K19" s="34" t="s">
        <v>65</v>
      </c>
      <c r="L19" s="94">
        <v>19</v>
      </c>
      <c r="M19" s="94"/>
      <c r="N19" s="93"/>
      <c r="O19" s="64" t="s">
        <v>195</v>
      </c>
      <c r="P19" s="66">
        <v>43692.51278935185</v>
      </c>
      <c r="Q19" s="64" t="s">
        <v>912</v>
      </c>
      <c r="R19" s="64"/>
      <c r="S19" s="64"/>
      <c r="T19" s="64"/>
      <c r="U19" s="66">
        <v>43692.51278935185</v>
      </c>
      <c r="V19" s="67" t="s">
        <v>1020</v>
      </c>
      <c r="W19" s="64"/>
      <c r="X19" s="64"/>
      <c r="Y19" s="70" t="s">
        <v>1070</v>
      </c>
      <c r="Z19" s="64"/>
      <c r="AA19" s="104">
        <v>1</v>
      </c>
      <c r="AB19" s="48">
        <v>0</v>
      </c>
      <c r="AC19" s="49">
        <v>0</v>
      </c>
      <c r="AD19" s="48">
        <v>0</v>
      </c>
      <c r="AE19" s="49">
        <v>0</v>
      </c>
      <c r="AF19" s="48">
        <v>0</v>
      </c>
      <c r="AG19" s="49">
        <v>0</v>
      </c>
      <c r="AH19" s="48">
        <v>24</v>
      </c>
      <c r="AI19" s="49">
        <v>100</v>
      </c>
      <c r="AJ19" s="48">
        <v>24</v>
      </c>
      <c r="AK19" s="109"/>
      <c r="AL19" s="67" t="s">
        <v>1009</v>
      </c>
      <c r="AM19" s="64" t="b">
        <v>0</v>
      </c>
      <c r="AN19" s="64">
        <v>0</v>
      </c>
      <c r="AO19" s="70" t="s">
        <v>275</v>
      </c>
      <c r="AP19" s="64" t="b">
        <v>0</v>
      </c>
      <c r="AQ19" s="64" t="s">
        <v>688</v>
      </c>
      <c r="AR19" s="64"/>
      <c r="AS19" s="70" t="s">
        <v>275</v>
      </c>
      <c r="AT19" s="64" t="b">
        <v>0</v>
      </c>
      <c r="AU19" s="64">
        <v>0</v>
      </c>
      <c r="AV19" s="70" t="s">
        <v>1074</v>
      </c>
      <c r="AW19" s="64" t="s">
        <v>689</v>
      </c>
      <c r="AX19" s="64" t="b">
        <v>0</v>
      </c>
      <c r="AY19" s="70" t="s">
        <v>1074</v>
      </c>
      <c r="AZ19" s="64" t="s">
        <v>185</v>
      </c>
      <c r="BA19" s="64">
        <v>0</v>
      </c>
      <c r="BB19" s="64">
        <v>0</v>
      </c>
      <c r="BC19" s="64"/>
      <c r="BD19" s="64"/>
      <c r="BE19" s="64"/>
      <c r="BF19" s="64"/>
      <c r="BG19" s="64"/>
      <c r="BH19" s="64"/>
      <c r="BI19" s="64"/>
      <c r="BJ19" s="64"/>
      <c r="BK19" s="63" t="str">
        <f>REPLACE(INDEX(GroupVertices[Group],MATCH(Edges[[#This Row],[Vertex 1]],GroupVertices[Vertex],0)),1,1,"")</f>
        <v>3</v>
      </c>
      <c r="BL19" s="63" t="str">
        <f>REPLACE(INDEX(GroupVertices[Group],MATCH(Edges[[#This Row],[Vertex 2]],GroupVertices[Vertex],0)),1,1,"")</f>
        <v>3</v>
      </c>
      <c r="BM19" s="64"/>
      <c r="BN19" s="64"/>
    </row>
    <row r="20" spans="1:66" ht="15">
      <c r="A20" s="62" t="s">
        <v>855</v>
      </c>
      <c r="B20" s="62" t="s">
        <v>867</v>
      </c>
      <c r="C20" s="81" t="s">
        <v>272</v>
      </c>
      <c r="D20" s="88">
        <v>5</v>
      </c>
      <c r="E20" s="89" t="s">
        <v>132</v>
      </c>
      <c r="F20" s="90">
        <v>16</v>
      </c>
      <c r="G20" s="81"/>
      <c r="H20" s="73"/>
      <c r="I20" s="91"/>
      <c r="J20" s="91"/>
      <c r="K20" s="34" t="s">
        <v>65</v>
      </c>
      <c r="L20" s="94">
        <v>20</v>
      </c>
      <c r="M20" s="94"/>
      <c r="N20" s="93"/>
      <c r="O20" s="64" t="s">
        <v>195</v>
      </c>
      <c r="P20" s="66">
        <v>43692.709027777775</v>
      </c>
      <c r="Q20" s="64" t="s">
        <v>911</v>
      </c>
      <c r="R20" s="67" t="s">
        <v>958</v>
      </c>
      <c r="S20" s="64" t="s">
        <v>741</v>
      </c>
      <c r="T20" s="64" t="s">
        <v>986</v>
      </c>
      <c r="U20" s="66">
        <v>43692.709027777775</v>
      </c>
      <c r="V20" s="67" t="s">
        <v>1021</v>
      </c>
      <c r="W20" s="64"/>
      <c r="X20" s="64"/>
      <c r="Y20" s="70" t="s">
        <v>1071</v>
      </c>
      <c r="Z20" s="64"/>
      <c r="AA20" s="104">
        <v>1</v>
      </c>
      <c r="AB20" s="48"/>
      <c r="AC20" s="49"/>
      <c r="AD20" s="48"/>
      <c r="AE20" s="49"/>
      <c r="AF20" s="48"/>
      <c r="AG20" s="49"/>
      <c r="AH20" s="48"/>
      <c r="AI20" s="49"/>
      <c r="AJ20" s="48"/>
      <c r="AK20" s="109"/>
      <c r="AL20" s="67" t="s">
        <v>1010</v>
      </c>
      <c r="AM20" s="64" t="b">
        <v>0</v>
      </c>
      <c r="AN20" s="64">
        <v>0</v>
      </c>
      <c r="AO20" s="70" t="s">
        <v>275</v>
      </c>
      <c r="AP20" s="64" t="b">
        <v>0</v>
      </c>
      <c r="AQ20" s="64" t="s">
        <v>688</v>
      </c>
      <c r="AR20" s="64"/>
      <c r="AS20" s="70" t="s">
        <v>275</v>
      </c>
      <c r="AT20" s="64" t="b">
        <v>0</v>
      </c>
      <c r="AU20" s="64">
        <v>0</v>
      </c>
      <c r="AV20" s="70" t="s">
        <v>1084</v>
      </c>
      <c r="AW20" s="64" t="s">
        <v>340</v>
      </c>
      <c r="AX20" s="64" t="b">
        <v>0</v>
      </c>
      <c r="AY20" s="70" t="s">
        <v>1084</v>
      </c>
      <c r="AZ20" s="64" t="s">
        <v>185</v>
      </c>
      <c r="BA20" s="64">
        <v>0</v>
      </c>
      <c r="BB20" s="64">
        <v>0</v>
      </c>
      <c r="BC20" s="64"/>
      <c r="BD20" s="64"/>
      <c r="BE20" s="64"/>
      <c r="BF20" s="64"/>
      <c r="BG20" s="64"/>
      <c r="BH20" s="64"/>
      <c r="BI20" s="64"/>
      <c r="BJ20" s="64"/>
      <c r="BK20" s="63" t="str">
        <f>REPLACE(INDEX(GroupVertices[Group],MATCH(Edges[[#This Row],[Vertex 1]],GroupVertices[Vertex],0)),1,1,"")</f>
        <v>1</v>
      </c>
      <c r="BL20" s="63" t="str">
        <f>REPLACE(INDEX(GroupVertices[Group],MATCH(Edges[[#This Row],[Vertex 2]],GroupVertices[Vertex],0)),1,1,"")</f>
        <v>1</v>
      </c>
      <c r="BM20" s="64"/>
      <c r="BN20" s="64"/>
    </row>
    <row r="21" spans="1:66" ht="15">
      <c r="A21" s="62" t="s">
        <v>856</v>
      </c>
      <c r="B21" s="62" t="s">
        <v>864</v>
      </c>
      <c r="C21" s="81" t="s">
        <v>272</v>
      </c>
      <c r="D21" s="88">
        <v>5</v>
      </c>
      <c r="E21" s="89" t="s">
        <v>132</v>
      </c>
      <c r="F21" s="90">
        <v>16</v>
      </c>
      <c r="G21" s="81"/>
      <c r="H21" s="73"/>
      <c r="I21" s="91"/>
      <c r="J21" s="91"/>
      <c r="K21" s="34" t="s">
        <v>65</v>
      </c>
      <c r="L21" s="94">
        <v>21</v>
      </c>
      <c r="M21" s="94"/>
      <c r="N21" s="93"/>
      <c r="O21" s="64" t="s">
        <v>195</v>
      </c>
      <c r="P21" s="66">
        <v>43692.793229166666</v>
      </c>
      <c r="Q21" s="64" t="s">
        <v>910</v>
      </c>
      <c r="R21" s="67" t="s">
        <v>957</v>
      </c>
      <c r="S21" s="64" t="s">
        <v>741</v>
      </c>
      <c r="T21" s="64" t="s">
        <v>985</v>
      </c>
      <c r="U21" s="66">
        <v>43692.793229166666</v>
      </c>
      <c r="V21" s="67" t="s">
        <v>1022</v>
      </c>
      <c r="W21" s="64"/>
      <c r="X21" s="64"/>
      <c r="Y21" s="70" t="s">
        <v>1072</v>
      </c>
      <c r="Z21" s="64"/>
      <c r="AA21" s="104">
        <v>1</v>
      </c>
      <c r="AB21" s="48"/>
      <c r="AC21" s="49"/>
      <c r="AD21" s="48"/>
      <c r="AE21" s="49"/>
      <c r="AF21" s="48"/>
      <c r="AG21" s="49"/>
      <c r="AH21" s="48"/>
      <c r="AI21" s="49"/>
      <c r="AJ21" s="48"/>
      <c r="AK21" s="109"/>
      <c r="AL21" s="67" t="s">
        <v>1011</v>
      </c>
      <c r="AM21" s="64" t="b">
        <v>0</v>
      </c>
      <c r="AN21" s="64">
        <v>0</v>
      </c>
      <c r="AO21" s="70" t="s">
        <v>275</v>
      </c>
      <c r="AP21" s="64" t="b">
        <v>0</v>
      </c>
      <c r="AQ21" s="64" t="s">
        <v>688</v>
      </c>
      <c r="AR21" s="64"/>
      <c r="AS21" s="70" t="s">
        <v>275</v>
      </c>
      <c r="AT21" s="64" t="b">
        <v>0</v>
      </c>
      <c r="AU21" s="64">
        <v>0</v>
      </c>
      <c r="AV21" s="70" t="s">
        <v>1083</v>
      </c>
      <c r="AW21" s="64" t="s">
        <v>689</v>
      </c>
      <c r="AX21" s="64" t="b">
        <v>0</v>
      </c>
      <c r="AY21" s="70" t="s">
        <v>1083</v>
      </c>
      <c r="AZ21" s="64" t="s">
        <v>185</v>
      </c>
      <c r="BA21" s="64">
        <v>0</v>
      </c>
      <c r="BB21" s="64">
        <v>0</v>
      </c>
      <c r="BC21" s="64"/>
      <c r="BD21" s="64"/>
      <c r="BE21" s="64"/>
      <c r="BF21" s="64"/>
      <c r="BG21" s="64"/>
      <c r="BH21" s="64"/>
      <c r="BI21" s="64"/>
      <c r="BJ21" s="64"/>
      <c r="BK21" s="63" t="str">
        <f>REPLACE(INDEX(GroupVertices[Group],MATCH(Edges[[#This Row],[Vertex 1]],GroupVertices[Vertex],0)),1,1,"")</f>
        <v>1</v>
      </c>
      <c r="BL21" s="63" t="str">
        <f>REPLACE(INDEX(GroupVertices[Group],MATCH(Edges[[#This Row],[Vertex 2]],GroupVertices[Vertex],0)),1,1,"")</f>
        <v>1</v>
      </c>
      <c r="BM21" s="64"/>
      <c r="BN21" s="64"/>
    </row>
    <row r="22" spans="1:66" ht="15">
      <c r="A22" s="62" t="s">
        <v>857</v>
      </c>
      <c r="B22" s="62" t="s">
        <v>870</v>
      </c>
      <c r="C22" s="81" t="s">
        <v>272</v>
      </c>
      <c r="D22" s="88">
        <v>5</v>
      </c>
      <c r="E22" s="89" t="s">
        <v>132</v>
      </c>
      <c r="F22" s="90">
        <v>16</v>
      </c>
      <c r="G22" s="81"/>
      <c r="H22" s="73"/>
      <c r="I22" s="91"/>
      <c r="J22" s="91"/>
      <c r="K22" s="34" t="s">
        <v>65</v>
      </c>
      <c r="L22" s="94">
        <v>22</v>
      </c>
      <c r="M22" s="94"/>
      <c r="N22" s="93"/>
      <c r="O22" s="64" t="s">
        <v>195</v>
      </c>
      <c r="P22" s="66">
        <v>43696.57230324074</v>
      </c>
      <c r="Q22" s="64" t="s">
        <v>913</v>
      </c>
      <c r="R22" s="64"/>
      <c r="S22" s="64"/>
      <c r="T22" s="64" t="s">
        <v>987</v>
      </c>
      <c r="U22" s="66">
        <v>43696.57230324074</v>
      </c>
      <c r="V22" s="67" t="s">
        <v>1023</v>
      </c>
      <c r="W22" s="64"/>
      <c r="X22" s="64"/>
      <c r="Y22" s="70" t="s">
        <v>1073</v>
      </c>
      <c r="Z22" s="64"/>
      <c r="AA22" s="104">
        <v>1</v>
      </c>
      <c r="AB22" s="48"/>
      <c r="AC22" s="49"/>
      <c r="AD22" s="48"/>
      <c r="AE22" s="49"/>
      <c r="AF22" s="48"/>
      <c r="AG22" s="49"/>
      <c r="AH22" s="48"/>
      <c r="AI22" s="49"/>
      <c r="AJ22" s="48"/>
      <c r="AK22" s="109"/>
      <c r="AL22" s="67" t="s">
        <v>1012</v>
      </c>
      <c r="AM22" s="64" t="b">
        <v>0</v>
      </c>
      <c r="AN22" s="64">
        <v>0</v>
      </c>
      <c r="AO22" s="70" t="s">
        <v>275</v>
      </c>
      <c r="AP22" s="64" t="b">
        <v>0</v>
      </c>
      <c r="AQ22" s="64" t="s">
        <v>746</v>
      </c>
      <c r="AR22" s="64"/>
      <c r="AS22" s="70" t="s">
        <v>275</v>
      </c>
      <c r="AT22" s="64" t="b">
        <v>0</v>
      </c>
      <c r="AU22" s="64">
        <v>2</v>
      </c>
      <c r="AV22" s="70" t="s">
        <v>1098</v>
      </c>
      <c r="AW22" s="64" t="s">
        <v>340</v>
      </c>
      <c r="AX22" s="64" t="b">
        <v>0</v>
      </c>
      <c r="AY22" s="70" t="s">
        <v>1098</v>
      </c>
      <c r="AZ22" s="64" t="s">
        <v>185</v>
      </c>
      <c r="BA22" s="64">
        <v>0</v>
      </c>
      <c r="BB22" s="64">
        <v>0</v>
      </c>
      <c r="BC22" s="64"/>
      <c r="BD22" s="64"/>
      <c r="BE22" s="64"/>
      <c r="BF22" s="64"/>
      <c r="BG22" s="64"/>
      <c r="BH22" s="64"/>
      <c r="BI22" s="64"/>
      <c r="BJ22" s="64"/>
      <c r="BK22" s="63" t="str">
        <f>REPLACE(INDEX(GroupVertices[Group],MATCH(Edges[[#This Row],[Vertex 1]],GroupVertices[Vertex],0)),1,1,"")</f>
        <v>2</v>
      </c>
      <c r="BL22" s="63" t="str">
        <f>REPLACE(INDEX(GroupVertices[Group],MATCH(Edges[[#This Row],[Vertex 2]],GroupVertices[Vertex],0)),1,1,"")</f>
        <v>2</v>
      </c>
      <c r="BM22" s="64"/>
      <c r="BN22" s="64"/>
    </row>
    <row r="23" spans="1:66" ht="15">
      <c r="A23" s="62" t="s">
        <v>858</v>
      </c>
      <c r="B23" s="62" t="s">
        <v>737</v>
      </c>
      <c r="C23" s="81" t="s">
        <v>272</v>
      </c>
      <c r="D23" s="88">
        <v>5</v>
      </c>
      <c r="E23" s="89" t="s">
        <v>132</v>
      </c>
      <c r="F23" s="90">
        <v>16</v>
      </c>
      <c r="G23" s="81"/>
      <c r="H23" s="73"/>
      <c r="I23" s="91"/>
      <c r="J23" s="91"/>
      <c r="K23" s="34" t="s">
        <v>65</v>
      </c>
      <c r="L23" s="94">
        <v>23</v>
      </c>
      <c r="M23" s="94"/>
      <c r="N23" s="93"/>
      <c r="O23" s="64" t="s">
        <v>195</v>
      </c>
      <c r="P23" s="66">
        <v>43691.932754629626</v>
      </c>
      <c r="Q23" s="64" t="s">
        <v>914</v>
      </c>
      <c r="R23" s="67" t="s">
        <v>959</v>
      </c>
      <c r="S23" s="64" t="s">
        <v>981</v>
      </c>
      <c r="T23" s="64" t="s">
        <v>988</v>
      </c>
      <c r="U23" s="66">
        <v>43691.932754629626</v>
      </c>
      <c r="V23" s="67" t="s">
        <v>1024</v>
      </c>
      <c r="W23" s="64"/>
      <c r="X23" s="64"/>
      <c r="Y23" s="70" t="s">
        <v>1074</v>
      </c>
      <c r="Z23" s="64"/>
      <c r="AA23" s="104">
        <v>1</v>
      </c>
      <c r="AB23" s="48"/>
      <c r="AC23" s="49"/>
      <c r="AD23" s="48"/>
      <c r="AE23" s="49"/>
      <c r="AF23" s="48"/>
      <c r="AG23" s="49"/>
      <c r="AH23" s="48"/>
      <c r="AI23" s="49"/>
      <c r="AJ23" s="48"/>
      <c r="AK23" s="130" t="s">
        <v>1003</v>
      </c>
      <c r="AL23" s="67" t="s">
        <v>1003</v>
      </c>
      <c r="AM23" s="64" t="b">
        <v>0</v>
      </c>
      <c r="AN23" s="64">
        <v>7</v>
      </c>
      <c r="AO23" s="70" t="s">
        <v>275</v>
      </c>
      <c r="AP23" s="64" t="b">
        <v>0</v>
      </c>
      <c r="AQ23" s="64" t="s">
        <v>688</v>
      </c>
      <c r="AR23" s="64"/>
      <c r="AS23" s="70" t="s">
        <v>275</v>
      </c>
      <c r="AT23" s="64" t="b">
        <v>0</v>
      </c>
      <c r="AU23" s="64">
        <v>0</v>
      </c>
      <c r="AV23" s="70" t="s">
        <v>275</v>
      </c>
      <c r="AW23" s="64" t="s">
        <v>340</v>
      </c>
      <c r="AX23" s="64" t="b">
        <v>0</v>
      </c>
      <c r="AY23" s="70" t="s">
        <v>1074</v>
      </c>
      <c r="AZ23" s="64" t="s">
        <v>185</v>
      </c>
      <c r="BA23" s="64">
        <v>0</v>
      </c>
      <c r="BB23" s="64">
        <v>0</v>
      </c>
      <c r="BC23" s="64"/>
      <c r="BD23" s="64"/>
      <c r="BE23" s="64"/>
      <c r="BF23" s="64"/>
      <c r="BG23" s="64"/>
      <c r="BH23" s="64"/>
      <c r="BI23" s="64"/>
      <c r="BJ23" s="64"/>
      <c r="BK23" s="63" t="str">
        <f>REPLACE(INDEX(GroupVertices[Group],MATCH(Edges[[#This Row],[Vertex 1]],GroupVertices[Vertex],0)),1,1,"")</f>
        <v>3</v>
      </c>
      <c r="BL23" s="63" t="str">
        <f>REPLACE(INDEX(GroupVertices[Group],MATCH(Edges[[#This Row],[Vertex 2]],GroupVertices[Vertex],0)),1,1,"")</f>
        <v>1</v>
      </c>
      <c r="BM23" s="64"/>
      <c r="BN23" s="64"/>
    </row>
    <row r="24" spans="1:66" ht="15">
      <c r="A24" s="62" t="s">
        <v>858</v>
      </c>
      <c r="B24" s="62" t="s">
        <v>738</v>
      </c>
      <c r="C24" s="81" t="s">
        <v>272</v>
      </c>
      <c r="D24" s="88">
        <v>5</v>
      </c>
      <c r="E24" s="89" t="s">
        <v>132</v>
      </c>
      <c r="F24" s="90">
        <v>16</v>
      </c>
      <c r="G24" s="81"/>
      <c r="H24" s="73"/>
      <c r="I24" s="91"/>
      <c r="J24" s="91"/>
      <c r="K24" s="34" t="s">
        <v>65</v>
      </c>
      <c r="L24" s="94">
        <v>24</v>
      </c>
      <c r="M24" s="94"/>
      <c r="N24" s="93"/>
      <c r="O24" s="64" t="s">
        <v>195</v>
      </c>
      <c r="P24" s="66">
        <v>43691.932754629626</v>
      </c>
      <c r="Q24" s="64" t="s">
        <v>914</v>
      </c>
      <c r="R24" s="67" t="s">
        <v>959</v>
      </c>
      <c r="S24" s="64" t="s">
        <v>981</v>
      </c>
      <c r="T24" s="64" t="s">
        <v>988</v>
      </c>
      <c r="U24" s="66">
        <v>43691.932754629626</v>
      </c>
      <c r="V24" s="67" t="s">
        <v>1024</v>
      </c>
      <c r="W24" s="64"/>
      <c r="X24" s="64"/>
      <c r="Y24" s="70" t="s">
        <v>1074</v>
      </c>
      <c r="Z24" s="64"/>
      <c r="AA24" s="104">
        <v>1</v>
      </c>
      <c r="AB24" s="48">
        <v>0</v>
      </c>
      <c r="AC24" s="49">
        <v>0</v>
      </c>
      <c r="AD24" s="48">
        <v>0</v>
      </c>
      <c r="AE24" s="49">
        <v>0</v>
      </c>
      <c r="AF24" s="48">
        <v>0</v>
      </c>
      <c r="AG24" s="49">
        <v>0</v>
      </c>
      <c r="AH24" s="48">
        <v>36</v>
      </c>
      <c r="AI24" s="49">
        <v>100</v>
      </c>
      <c r="AJ24" s="48">
        <v>36</v>
      </c>
      <c r="AK24" s="130" t="s">
        <v>1003</v>
      </c>
      <c r="AL24" s="67" t="s">
        <v>1003</v>
      </c>
      <c r="AM24" s="64" t="b">
        <v>0</v>
      </c>
      <c r="AN24" s="64">
        <v>7</v>
      </c>
      <c r="AO24" s="70" t="s">
        <v>275</v>
      </c>
      <c r="AP24" s="64" t="b">
        <v>0</v>
      </c>
      <c r="AQ24" s="64" t="s">
        <v>688</v>
      </c>
      <c r="AR24" s="64"/>
      <c r="AS24" s="70" t="s">
        <v>275</v>
      </c>
      <c r="AT24" s="64" t="b">
        <v>0</v>
      </c>
      <c r="AU24" s="64">
        <v>0</v>
      </c>
      <c r="AV24" s="70" t="s">
        <v>275</v>
      </c>
      <c r="AW24" s="64" t="s">
        <v>340</v>
      </c>
      <c r="AX24" s="64" t="b">
        <v>0</v>
      </c>
      <c r="AY24" s="70" t="s">
        <v>1074</v>
      </c>
      <c r="AZ24" s="64" t="s">
        <v>185</v>
      </c>
      <c r="BA24" s="64">
        <v>0</v>
      </c>
      <c r="BB24" s="64">
        <v>0</v>
      </c>
      <c r="BC24" s="64"/>
      <c r="BD24" s="64"/>
      <c r="BE24" s="64"/>
      <c r="BF24" s="64"/>
      <c r="BG24" s="64"/>
      <c r="BH24" s="64"/>
      <c r="BI24" s="64"/>
      <c r="BJ24" s="64"/>
      <c r="BK24" s="63" t="str">
        <f>REPLACE(INDEX(GroupVertices[Group],MATCH(Edges[[#This Row],[Vertex 1]],GroupVertices[Vertex],0)),1,1,"")</f>
        <v>3</v>
      </c>
      <c r="BL24" s="63" t="str">
        <f>REPLACE(INDEX(GroupVertices[Group],MATCH(Edges[[#This Row],[Vertex 2]],GroupVertices[Vertex],0)),1,1,"")</f>
        <v>3</v>
      </c>
      <c r="BM24" s="64"/>
      <c r="BN24" s="64"/>
    </row>
    <row r="25" spans="1:66" ht="15">
      <c r="A25" s="62" t="s">
        <v>736</v>
      </c>
      <c r="B25" s="62" t="s">
        <v>858</v>
      </c>
      <c r="C25" s="81" t="s">
        <v>272</v>
      </c>
      <c r="D25" s="88">
        <v>5</v>
      </c>
      <c r="E25" s="89" t="s">
        <v>132</v>
      </c>
      <c r="F25" s="90">
        <v>16</v>
      </c>
      <c r="G25" s="81"/>
      <c r="H25" s="73"/>
      <c r="I25" s="91"/>
      <c r="J25" s="91"/>
      <c r="K25" s="34" t="s">
        <v>65</v>
      </c>
      <c r="L25" s="94">
        <v>25</v>
      </c>
      <c r="M25" s="94"/>
      <c r="N25" s="93"/>
      <c r="O25" s="64" t="s">
        <v>195</v>
      </c>
      <c r="P25" s="66">
        <v>43691.93864583333</v>
      </c>
      <c r="Q25" s="64" t="s">
        <v>915</v>
      </c>
      <c r="R25" s="64"/>
      <c r="S25" s="64"/>
      <c r="T25" s="64" t="s">
        <v>989</v>
      </c>
      <c r="U25" s="66">
        <v>43691.93864583333</v>
      </c>
      <c r="V25" s="67" t="s">
        <v>1025</v>
      </c>
      <c r="W25" s="64"/>
      <c r="X25" s="64"/>
      <c r="Y25" s="70" t="s">
        <v>1075</v>
      </c>
      <c r="Z25" s="64"/>
      <c r="AA25" s="104">
        <v>1</v>
      </c>
      <c r="AB25" s="48"/>
      <c r="AC25" s="49"/>
      <c r="AD25" s="48"/>
      <c r="AE25" s="49"/>
      <c r="AF25" s="48"/>
      <c r="AG25" s="49"/>
      <c r="AH25" s="48"/>
      <c r="AI25" s="49"/>
      <c r="AJ25" s="48"/>
      <c r="AK25" s="109"/>
      <c r="AL25" s="67" t="s">
        <v>743</v>
      </c>
      <c r="AM25" s="64" t="b">
        <v>0</v>
      </c>
      <c r="AN25" s="64">
        <v>0</v>
      </c>
      <c r="AO25" s="70" t="s">
        <v>275</v>
      </c>
      <c r="AP25" s="64" t="b">
        <v>1</v>
      </c>
      <c r="AQ25" s="64" t="s">
        <v>746</v>
      </c>
      <c r="AR25" s="64"/>
      <c r="AS25" s="70" t="s">
        <v>1074</v>
      </c>
      <c r="AT25" s="64" t="b">
        <v>0</v>
      </c>
      <c r="AU25" s="64">
        <v>0</v>
      </c>
      <c r="AV25" s="70" t="s">
        <v>275</v>
      </c>
      <c r="AW25" s="64" t="s">
        <v>690</v>
      </c>
      <c r="AX25" s="64" t="b">
        <v>0</v>
      </c>
      <c r="AY25" s="70" t="s">
        <v>1075</v>
      </c>
      <c r="AZ25" s="64" t="s">
        <v>185</v>
      </c>
      <c r="BA25" s="64">
        <v>0</v>
      </c>
      <c r="BB25" s="64">
        <v>0</v>
      </c>
      <c r="BC25" s="64"/>
      <c r="BD25" s="64"/>
      <c r="BE25" s="64"/>
      <c r="BF25" s="64"/>
      <c r="BG25" s="64"/>
      <c r="BH25" s="64"/>
      <c r="BI25" s="64"/>
      <c r="BJ25" s="64"/>
      <c r="BK25" s="63" t="str">
        <f>REPLACE(INDEX(GroupVertices[Group],MATCH(Edges[[#This Row],[Vertex 1]],GroupVertices[Vertex],0)),1,1,"")</f>
        <v>3</v>
      </c>
      <c r="BL25" s="63" t="str">
        <f>REPLACE(INDEX(GroupVertices[Group],MATCH(Edges[[#This Row],[Vertex 2]],GroupVertices[Vertex],0)),1,1,"")</f>
        <v>3</v>
      </c>
      <c r="BM25" s="64"/>
      <c r="BN25" s="64"/>
    </row>
    <row r="26" spans="1:66" ht="15">
      <c r="A26" s="62" t="s">
        <v>736</v>
      </c>
      <c r="B26" s="62" t="s">
        <v>871</v>
      </c>
      <c r="C26" s="81" t="s">
        <v>272</v>
      </c>
      <c r="D26" s="88">
        <v>5</v>
      </c>
      <c r="E26" s="89" t="s">
        <v>132</v>
      </c>
      <c r="F26" s="90">
        <v>16</v>
      </c>
      <c r="G26" s="81"/>
      <c r="H26" s="73"/>
      <c r="I26" s="91"/>
      <c r="J26" s="91"/>
      <c r="K26" s="34" t="s">
        <v>65</v>
      </c>
      <c r="L26" s="94">
        <v>26</v>
      </c>
      <c r="M26" s="94"/>
      <c r="N26" s="93"/>
      <c r="O26" s="64" t="s">
        <v>195</v>
      </c>
      <c r="P26" s="66">
        <v>43698.43675925926</v>
      </c>
      <c r="Q26" s="64" t="s">
        <v>916</v>
      </c>
      <c r="R26" s="67" t="s">
        <v>960</v>
      </c>
      <c r="S26" s="64" t="s">
        <v>742</v>
      </c>
      <c r="T26" s="64" t="s">
        <v>990</v>
      </c>
      <c r="U26" s="66">
        <v>43698.43675925926</v>
      </c>
      <c r="V26" s="67" t="s">
        <v>1026</v>
      </c>
      <c r="W26" s="64"/>
      <c r="X26" s="64"/>
      <c r="Y26" s="70" t="s">
        <v>1076</v>
      </c>
      <c r="Z26" s="64"/>
      <c r="AA26" s="104">
        <v>1</v>
      </c>
      <c r="AB26" s="48"/>
      <c r="AC26" s="49"/>
      <c r="AD26" s="48"/>
      <c r="AE26" s="49"/>
      <c r="AF26" s="48"/>
      <c r="AG26" s="49"/>
      <c r="AH26" s="48"/>
      <c r="AI26" s="49"/>
      <c r="AJ26" s="48"/>
      <c r="AK26" s="109"/>
      <c r="AL26" s="67" t="s">
        <v>743</v>
      </c>
      <c r="AM26" s="64" t="b">
        <v>0</v>
      </c>
      <c r="AN26" s="64">
        <v>0</v>
      </c>
      <c r="AO26" s="70" t="s">
        <v>275</v>
      </c>
      <c r="AP26" s="64" t="b">
        <v>1</v>
      </c>
      <c r="AQ26" s="64" t="s">
        <v>688</v>
      </c>
      <c r="AR26" s="64"/>
      <c r="AS26" s="70" t="s">
        <v>1118</v>
      </c>
      <c r="AT26" s="64" t="b">
        <v>0</v>
      </c>
      <c r="AU26" s="64">
        <v>1</v>
      </c>
      <c r="AV26" s="70" t="s">
        <v>275</v>
      </c>
      <c r="AW26" s="64" t="s">
        <v>690</v>
      </c>
      <c r="AX26" s="64" t="b">
        <v>0</v>
      </c>
      <c r="AY26" s="70" t="s">
        <v>1076</v>
      </c>
      <c r="AZ26" s="64" t="s">
        <v>185</v>
      </c>
      <c r="BA26" s="64">
        <v>0</v>
      </c>
      <c r="BB26" s="64">
        <v>0</v>
      </c>
      <c r="BC26" s="64"/>
      <c r="BD26" s="64"/>
      <c r="BE26" s="64"/>
      <c r="BF26" s="64"/>
      <c r="BG26" s="64"/>
      <c r="BH26" s="64"/>
      <c r="BI26" s="64"/>
      <c r="BJ26" s="64"/>
      <c r="BK26" s="63" t="str">
        <f>REPLACE(INDEX(GroupVertices[Group],MATCH(Edges[[#This Row],[Vertex 1]],GroupVertices[Vertex],0)),1,1,"")</f>
        <v>3</v>
      </c>
      <c r="BL26" s="63" t="str">
        <f>REPLACE(INDEX(GroupVertices[Group],MATCH(Edges[[#This Row],[Vertex 2]],GroupVertices[Vertex],0)),1,1,"")</f>
        <v>3</v>
      </c>
      <c r="BM26" s="64"/>
      <c r="BN26" s="64"/>
    </row>
    <row r="27" spans="1:66" ht="15">
      <c r="A27" s="62" t="s">
        <v>736</v>
      </c>
      <c r="B27" s="62" t="s">
        <v>872</v>
      </c>
      <c r="C27" s="81" t="s">
        <v>272</v>
      </c>
      <c r="D27" s="88">
        <v>5</v>
      </c>
      <c r="E27" s="89" t="s">
        <v>132</v>
      </c>
      <c r="F27" s="90">
        <v>16</v>
      </c>
      <c r="G27" s="81"/>
      <c r="H27" s="73"/>
      <c r="I27" s="91"/>
      <c r="J27" s="91"/>
      <c r="K27" s="34" t="s">
        <v>65</v>
      </c>
      <c r="L27" s="94">
        <v>27</v>
      </c>
      <c r="M27" s="94"/>
      <c r="N27" s="93"/>
      <c r="O27" s="64" t="s">
        <v>195</v>
      </c>
      <c r="P27" s="66">
        <v>43698.43675925926</v>
      </c>
      <c r="Q27" s="64" t="s">
        <v>916</v>
      </c>
      <c r="R27" s="67" t="s">
        <v>960</v>
      </c>
      <c r="S27" s="64" t="s">
        <v>742</v>
      </c>
      <c r="T27" s="64" t="s">
        <v>990</v>
      </c>
      <c r="U27" s="66">
        <v>43698.43675925926</v>
      </c>
      <c r="V27" s="67" t="s">
        <v>1026</v>
      </c>
      <c r="W27" s="64"/>
      <c r="X27" s="64"/>
      <c r="Y27" s="70" t="s">
        <v>1076</v>
      </c>
      <c r="Z27" s="64"/>
      <c r="AA27" s="104">
        <v>1</v>
      </c>
      <c r="AB27" s="48"/>
      <c r="AC27" s="49"/>
      <c r="AD27" s="48"/>
      <c r="AE27" s="49"/>
      <c r="AF27" s="48"/>
      <c r="AG27" s="49"/>
      <c r="AH27" s="48"/>
      <c r="AI27" s="49"/>
      <c r="AJ27" s="48"/>
      <c r="AK27" s="109"/>
      <c r="AL27" s="67" t="s">
        <v>743</v>
      </c>
      <c r="AM27" s="64" t="b">
        <v>0</v>
      </c>
      <c r="AN27" s="64">
        <v>0</v>
      </c>
      <c r="AO27" s="70" t="s">
        <v>275</v>
      </c>
      <c r="AP27" s="64" t="b">
        <v>1</v>
      </c>
      <c r="AQ27" s="64" t="s">
        <v>688</v>
      </c>
      <c r="AR27" s="64"/>
      <c r="AS27" s="70" t="s">
        <v>1118</v>
      </c>
      <c r="AT27" s="64" t="b">
        <v>0</v>
      </c>
      <c r="AU27" s="64">
        <v>1</v>
      </c>
      <c r="AV27" s="70" t="s">
        <v>275</v>
      </c>
      <c r="AW27" s="64" t="s">
        <v>690</v>
      </c>
      <c r="AX27" s="64" t="b">
        <v>0</v>
      </c>
      <c r="AY27" s="70" t="s">
        <v>1076</v>
      </c>
      <c r="AZ27" s="64" t="s">
        <v>185</v>
      </c>
      <c r="BA27" s="64">
        <v>0</v>
      </c>
      <c r="BB27" s="64">
        <v>0</v>
      </c>
      <c r="BC27" s="64"/>
      <c r="BD27" s="64"/>
      <c r="BE27" s="64"/>
      <c r="BF27" s="64"/>
      <c r="BG27" s="64"/>
      <c r="BH27" s="64"/>
      <c r="BI27" s="64"/>
      <c r="BJ27" s="64"/>
      <c r="BK27" s="63" t="str">
        <f>REPLACE(INDEX(GroupVertices[Group],MATCH(Edges[[#This Row],[Vertex 1]],GroupVertices[Vertex],0)),1,1,"")</f>
        <v>3</v>
      </c>
      <c r="BL27" s="63" t="str">
        <f>REPLACE(INDEX(GroupVertices[Group],MATCH(Edges[[#This Row],[Vertex 2]],GroupVertices[Vertex],0)),1,1,"")</f>
        <v>3</v>
      </c>
      <c r="BM27" s="64"/>
      <c r="BN27" s="64"/>
    </row>
    <row r="28" spans="1:66" ht="15">
      <c r="A28" s="62" t="s">
        <v>736</v>
      </c>
      <c r="B28" s="62" t="s">
        <v>873</v>
      </c>
      <c r="C28" s="81" t="s">
        <v>272</v>
      </c>
      <c r="D28" s="88">
        <v>5</v>
      </c>
      <c r="E28" s="89" t="s">
        <v>132</v>
      </c>
      <c r="F28" s="90">
        <v>16</v>
      </c>
      <c r="G28" s="81"/>
      <c r="H28" s="73"/>
      <c r="I28" s="91"/>
      <c r="J28" s="91"/>
      <c r="K28" s="34" t="s">
        <v>65</v>
      </c>
      <c r="L28" s="94">
        <v>28</v>
      </c>
      <c r="M28" s="94"/>
      <c r="N28" s="93"/>
      <c r="O28" s="64" t="s">
        <v>195</v>
      </c>
      <c r="P28" s="66">
        <v>43698.43675925926</v>
      </c>
      <c r="Q28" s="64" t="s">
        <v>916</v>
      </c>
      <c r="R28" s="67" t="s">
        <v>960</v>
      </c>
      <c r="S28" s="64" t="s">
        <v>742</v>
      </c>
      <c r="T28" s="64" t="s">
        <v>990</v>
      </c>
      <c r="U28" s="66">
        <v>43698.43675925926</v>
      </c>
      <c r="V28" s="67" t="s">
        <v>1026</v>
      </c>
      <c r="W28" s="64"/>
      <c r="X28" s="64"/>
      <c r="Y28" s="70" t="s">
        <v>1076</v>
      </c>
      <c r="Z28" s="64"/>
      <c r="AA28" s="104">
        <v>1</v>
      </c>
      <c r="AB28" s="48"/>
      <c r="AC28" s="49"/>
      <c r="AD28" s="48"/>
      <c r="AE28" s="49"/>
      <c r="AF28" s="48"/>
      <c r="AG28" s="49"/>
      <c r="AH28" s="48"/>
      <c r="AI28" s="49"/>
      <c r="AJ28" s="48"/>
      <c r="AK28" s="109"/>
      <c r="AL28" s="67" t="s">
        <v>743</v>
      </c>
      <c r="AM28" s="64" t="b">
        <v>0</v>
      </c>
      <c r="AN28" s="64">
        <v>0</v>
      </c>
      <c r="AO28" s="70" t="s">
        <v>275</v>
      </c>
      <c r="AP28" s="64" t="b">
        <v>1</v>
      </c>
      <c r="AQ28" s="64" t="s">
        <v>688</v>
      </c>
      <c r="AR28" s="64"/>
      <c r="AS28" s="70" t="s">
        <v>1118</v>
      </c>
      <c r="AT28" s="64" t="b">
        <v>0</v>
      </c>
      <c r="AU28" s="64">
        <v>1</v>
      </c>
      <c r="AV28" s="70" t="s">
        <v>275</v>
      </c>
      <c r="AW28" s="64" t="s">
        <v>690</v>
      </c>
      <c r="AX28" s="64" t="b">
        <v>0</v>
      </c>
      <c r="AY28" s="70" t="s">
        <v>1076</v>
      </c>
      <c r="AZ28" s="64" t="s">
        <v>185</v>
      </c>
      <c r="BA28" s="64">
        <v>0</v>
      </c>
      <c r="BB28" s="64">
        <v>0</v>
      </c>
      <c r="BC28" s="64"/>
      <c r="BD28" s="64"/>
      <c r="BE28" s="64"/>
      <c r="BF28" s="64"/>
      <c r="BG28" s="64"/>
      <c r="BH28" s="64"/>
      <c r="BI28" s="64"/>
      <c r="BJ28" s="64"/>
      <c r="BK28" s="63" t="str">
        <f>REPLACE(INDEX(GroupVertices[Group],MATCH(Edges[[#This Row],[Vertex 1]],GroupVertices[Vertex],0)),1,1,"")</f>
        <v>3</v>
      </c>
      <c r="BL28" s="63" t="str">
        <f>REPLACE(INDEX(GroupVertices[Group],MATCH(Edges[[#This Row],[Vertex 2]],GroupVertices[Vertex],0)),1,1,"")</f>
        <v>3</v>
      </c>
      <c r="BM28" s="64"/>
      <c r="BN28" s="64"/>
    </row>
    <row r="29" spans="1:66" ht="15">
      <c r="A29" s="62" t="s">
        <v>859</v>
      </c>
      <c r="B29" s="62" t="s">
        <v>874</v>
      </c>
      <c r="C29" s="81" t="s">
        <v>272</v>
      </c>
      <c r="D29" s="88">
        <v>5</v>
      </c>
      <c r="E29" s="89" t="s">
        <v>132</v>
      </c>
      <c r="F29" s="90">
        <v>16</v>
      </c>
      <c r="G29" s="81"/>
      <c r="H29" s="73"/>
      <c r="I29" s="91"/>
      <c r="J29" s="91"/>
      <c r="K29" s="34" t="s">
        <v>65</v>
      </c>
      <c r="L29" s="94">
        <v>29</v>
      </c>
      <c r="M29" s="94"/>
      <c r="N29" s="93"/>
      <c r="O29" s="64" t="s">
        <v>195</v>
      </c>
      <c r="P29" s="66">
        <v>43698.43681712963</v>
      </c>
      <c r="Q29" s="64" t="s">
        <v>917</v>
      </c>
      <c r="R29" s="64"/>
      <c r="S29" s="64"/>
      <c r="T29" s="64" t="s">
        <v>991</v>
      </c>
      <c r="U29" s="66">
        <v>43698.43681712963</v>
      </c>
      <c r="V29" s="67" t="s">
        <v>1027</v>
      </c>
      <c r="W29" s="64"/>
      <c r="X29" s="64"/>
      <c r="Y29" s="70" t="s">
        <v>1077</v>
      </c>
      <c r="Z29" s="64"/>
      <c r="AA29" s="104">
        <v>1</v>
      </c>
      <c r="AB29" s="48"/>
      <c r="AC29" s="49"/>
      <c r="AD29" s="48"/>
      <c r="AE29" s="49"/>
      <c r="AF29" s="48"/>
      <c r="AG29" s="49"/>
      <c r="AH29" s="48"/>
      <c r="AI29" s="49"/>
      <c r="AJ29" s="48"/>
      <c r="AK29" s="109"/>
      <c r="AL29" s="67" t="s">
        <v>1013</v>
      </c>
      <c r="AM29" s="64" t="b">
        <v>0</v>
      </c>
      <c r="AN29" s="64">
        <v>0</v>
      </c>
      <c r="AO29" s="70" t="s">
        <v>275</v>
      </c>
      <c r="AP29" s="64" t="b">
        <v>1</v>
      </c>
      <c r="AQ29" s="64" t="s">
        <v>688</v>
      </c>
      <c r="AR29" s="64"/>
      <c r="AS29" s="70" t="s">
        <v>1118</v>
      </c>
      <c r="AT29" s="64" t="b">
        <v>0</v>
      </c>
      <c r="AU29" s="64">
        <v>0</v>
      </c>
      <c r="AV29" s="70" t="s">
        <v>1076</v>
      </c>
      <c r="AW29" s="64" t="s">
        <v>1122</v>
      </c>
      <c r="AX29" s="64" t="b">
        <v>0</v>
      </c>
      <c r="AY29" s="70" t="s">
        <v>1076</v>
      </c>
      <c r="AZ29" s="64" t="s">
        <v>185</v>
      </c>
      <c r="BA29" s="64">
        <v>0</v>
      </c>
      <c r="BB29" s="64">
        <v>0</v>
      </c>
      <c r="BC29" s="64"/>
      <c r="BD29" s="64"/>
      <c r="BE29" s="64"/>
      <c r="BF29" s="64"/>
      <c r="BG29" s="64"/>
      <c r="BH29" s="64"/>
      <c r="BI29" s="64"/>
      <c r="BJ29" s="64"/>
      <c r="BK29" s="63" t="str">
        <f>REPLACE(INDEX(GroupVertices[Group],MATCH(Edges[[#This Row],[Vertex 1]],GroupVertices[Vertex],0)),1,1,"")</f>
        <v>3</v>
      </c>
      <c r="BL29" s="63" t="str">
        <f>REPLACE(INDEX(GroupVertices[Group],MATCH(Edges[[#This Row],[Vertex 2]],GroupVertices[Vertex],0)),1,1,"")</f>
        <v>3</v>
      </c>
      <c r="BM29" s="64"/>
      <c r="BN29" s="64"/>
    </row>
    <row r="30" spans="1:66" ht="15">
      <c r="A30" s="62" t="s">
        <v>736</v>
      </c>
      <c r="B30" s="62" t="s">
        <v>875</v>
      </c>
      <c r="C30" s="81" t="s">
        <v>272</v>
      </c>
      <c r="D30" s="88">
        <v>5</v>
      </c>
      <c r="E30" s="89" t="s">
        <v>132</v>
      </c>
      <c r="F30" s="90">
        <v>16</v>
      </c>
      <c r="G30" s="81"/>
      <c r="H30" s="73"/>
      <c r="I30" s="91"/>
      <c r="J30" s="91"/>
      <c r="K30" s="34" t="s">
        <v>65</v>
      </c>
      <c r="L30" s="94">
        <v>30</v>
      </c>
      <c r="M30" s="94"/>
      <c r="N30" s="93"/>
      <c r="O30" s="64" t="s">
        <v>195</v>
      </c>
      <c r="P30" s="66">
        <v>43698.43675925926</v>
      </c>
      <c r="Q30" s="64" t="s">
        <v>916</v>
      </c>
      <c r="R30" s="67" t="s">
        <v>960</v>
      </c>
      <c r="S30" s="64" t="s">
        <v>742</v>
      </c>
      <c r="T30" s="64" t="s">
        <v>990</v>
      </c>
      <c r="U30" s="66">
        <v>43698.43675925926</v>
      </c>
      <c r="V30" s="67" t="s">
        <v>1026</v>
      </c>
      <c r="W30" s="64"/>
      <c r="X30" s="64"/>
      <c r="Y30" s="70" t="s">
        <v>1076</v>
      </c>
      <c r="Z30" s="64"/>
      <c r="AA30" s="104">
        <v>1</v>
      </c>
      <c r="AB30" s="48"/>
      <c r="AC30" s="49"/>
      <c r="AD30" s="48"/>
      <c r="AE30" s="49"/>
      <c r="AF30" s="48"/>
      <c r="AG30" s="49"/>
      <c r="AH30" s="48"/>
      <c r="AI30" s="49"/>
      <c r="AJ30" s="48"/>
      <c r="AK30" s="109"/>
      <c r="AL30" s="67" t="s">
        <v>743</v>
      </c>
      <c r="AM30" s="64" t="b">
        <v>0</v>
      </c>
      <c r="AN30" s="64">
        <v>0</v>
      </c>
      <c r="AO30" s="70" t="s">
        <v>275</v>
      </c>
      <c r="AP30" s="64" t="b">
        <v>1</v>
      </c>
      <c r="AQ30" s="64" t="s">
        <v>688</v>
      </c>
      <c r="AR30" s="64"/>
      <c r="AS30" s="70" t="s">
        <v>1118</v>
      </c>
      <c r="AT30" s="64" t="b">
        <v>0</v>
      </c>
      <c r="AU30" s="64">
        <v>1</v>
      </c>
      <c r="AV30" s="70" t="s">
        <v>275</v>
      </c>
      <c r="AW30" s="64" t="s">
        <v>690</v>
      </c>
      <c r="AX30" s="64" t="b">
        <v>0</v>
      </c>
      <c r="AY30" s="70" t="s">
        <v>1076</v>
      </c>
      <c r="AZ30" s="64" t="s">
        <v>185</v>
      </c>
      <c r="BA30" s="64">
        <v>0</v>
      </c>
      <c r="BB30" s="64">
        <v>0</v>
      </c>
      <c r="BC30" s="64"/>
      <c r="BD30" s="64"/>
      <c r="BE30" s="64"/>
      <c r="BF30" s="64"/>
      <c r="BG30" s="64"/>
      <c r="BH30" s="64"/>
      <c r="BI30" s="64"/>
      <c r="BJ30" s="64"/>
      <c r="BK30" s="63" t="str">
        <f>REPLACE(INDEX(GroupVertices[Group],MATCH(Edges[[#This Row],[Vertex 1]],GroupVertices[Vertex],0)),1,1,"")</f>
        <v>3</v>
      </c>
      <c r="BL30" s="63" t="str">
        <f>REPLACE(INDEX(GroupVertices[Group],MATCH(Edges[[#This Row],[Vertex 2]],GroupVertices[Vertex],0)),1,1,"")</f>
        <v>3</v>
      </c>
      <c r="BM30" s="64"/>
      <c r="BN30" s="64"/>
    </row>
    <row r="31" spans="1:66" ht="15">
      <c r="A31" s="62" t="s">
        <v>859</v>
      </c>
      <c r="B31" s="62" t="s">
        <v>875</v>
      </c>
      <c r="C31" s="81" t="s">
        <v>272</v>
      </c>
      <c r="D31" s="88">
        <v>5</v>
      </c>
      <c r="E31" s="89" t="s">
        <v>132</v>
      </c>
      <c r="F31" s="90">
        <v>16</v>
      </c>
      <c r="G31" s="81"/>
      <c r="H31" s="73"/>
      <c r="I31" s="91"/>
      <c r="J31" s="91"/>
      <c r="K31" s="34" t="s">
        <v>65</v>
      </c>
      <c r="L31" s="94">
        <v>31</v>
      </c>
      <c r="M31" s="94"/>
      <c r="N31" s="93"/>
      <c r="O31" s="64" t="s">
        <v>195</v>
      </c>
      <c r="P31" s="66">
        <v>43698.43681712963</v>
      </c>
      <c r="Q31" s="64" t="s">
        <v>917</v>
      </c>
      <c r="R31" s="64"/>
      <c r="S31" s="64"/>
      <c r="T31" s="64" t="s">
        <v>991</v>
      </c>
      <c r="U31" s="66">
        <v>43698.43681712963</v>
      </c>
      <c r="V31" s="67" t="s">
        <v>1027</v>
      </c>
      <c r="W31" s="64"/>
      <c r="X31" s="64"/>
      <c r="Y31" s="70" t="s">
        <v>1077</v>
      </c>
      <c r="Z31" s="64"/>
      <c r="AA31" s="104">
        <v>1</v>
      </c>
      <c r="AB31" s="48"/>
      <c r="AC31" s="49"/>
      <c r="AD31" s="48"/>
      <c r="AE31" s="49"/>
      <c r="AF31" s="48"/>
      <c r="AG31" s="49"/>
      <c r="AH31" s="48"/>
      <c r="AI31" s="49"/>
      <c r="AJ31" s="48"/>
      <c r="AK31" s="109"/>
      <c r="AL31" s="67" t="s">
        <v>1013</v>
      </c>
      <c r="AM31" s="64" t="b">
        <v>0</v>
      </c>
      <c r="AN31" s="64">
        <v>0</v>
      </c>
      <c r="AO31" s="70" t="s">
        <v>275</v>
      </c>
      <c r="AP31" s="64" t="b">
        <v>1</v>
      </c>
      <c r="AQ31" s="64" t="s">
        <v>688</v>
      </c>
      <c r="AR31" s="64"/>
      <c r="AS31" s="70" t="s">
        <v>1118</v>
      </c>
      <c r="AT31" s="64" t="b">
        <v>0</v>
      </c>
      <c r="AU31" s="64">
        <v>0</v>
      </c>
      <c r="AV31" s="70" t="s">
        <v>1076</v>
      </c>
      <c r="AW31" s="64" t="s">
        <v>1122</v>
      </c>
      <c r="AX31" s="64" t="b">
        <v>0</v>
      </c>
      <c r="AY31" s="70" t="s">
        <v>1076</v>
      </c>
      <c r="AZ31" s="64" t="s">
        <v>185</v>
      </c>
      <c r="BA31" s="64">
        <v>0</v>
      </c>
      <c r="BB31" s="64">
        <v>0</v>
      </c>
      <c r="BC31" s="64"/>
      <c r="BD31" s="64"/>
      <c r="BE31" s="64"/>
      <c r="BF31" s="64"/>
      <c r="BG31" s="64"/>
      <c r="BH31" s="64"/>
      <c r="BI31" s="64"/>
      <c r="BJ31" s="64"/>
      <c r="BK31" s="63" t="str">
        <f>REPLACE(INDEX(GroupVertices[Group],MATCH(Edges[[#This Row],[Vertex 1]],GroupVertices[Vertex],0)),1,1,"")</f>
        <v>3</v>
      </c>
      <c r="BL31" s="63" t="str">
        <f>REPLACE(INDEX(GroupVertices[Group],MATCH(Edges[[#This Row],[Vertex 2]],GroupVertices[Vertex],0)),1,1,"")</f>
        <v>3</v>
      </c>
      <c r="BM31" s="64"/>
      <c r="BN31" s="64"/>
    </row>
    <row r="32" spans="1:66" ht="15">
      <c r="A32" s="62" t="s">
        <v>736</v>
      </c>
      <c r="B32" s="62" t="s">
        <v>876</v>
      </c>
      <c r="C32" s="81" t="s">
        <v>272</v>
      </c>
      <c r="D32" s="88">
        <v>5</v>
      </c>
      <c r="E32" s="89" t="s">
        <v>132</v>
      </c>
      <c r="F32" s="90">
        <v>16</v>
      </c>
      <c r="G32" s="81"/>
      <c r="H32" s="73"/>
      <c r="I32" s="91"/>
      <c r="J32" s="91"/>
      <c r="K32" s="34" t="s">
        <v>65</v>
      </c>
      <c r="L32" s="94">
        <v>32</v>
      </c>
      <c r="M32" s="94"/>
      <c r="N32" s="93"/>
      <c r="O32" s="64" t="s">
        <v>195</v>
      </c>
      <c r="P32" s="66">
        <v>43698.43675925926</v>
      </c>
      <c r="Q32" s="64" t="s">
        <v>916</v>
      </c>
      <c r="R32" s="67" t="s">
        <v>960</v>
      </c>
      <c r="S32" s="64" t="s">
        <v>742</v>
      </c>
      <c r="T32" s="64" t="s">
        <v>990</v>
      </c>
      <c r="U32" s="66">
        <v>43698.43675925926</v>
      </c>
      <c r="V32" s="67" t="s">
        <v>1026</v>
      </c>
      <c r="W32" s="64"/>
      <c r="X32" s="64"/>
      <c r="Y32" s="70" t="s">
        <v>1076</v>
      </c>
      <c r="Z32" s="64"/>
      <c r="AA32" s="104">
        <v>1</v>
      </c>
      <c r="AB32" s="48"/>
      <c r="AC32" s="49"/>
      <c r="AD32" s="48"/>
      <c r="AE32" s="49"/>
      <c r="AF32" s="48"/>
      <c r="AG32" s="49"/>
      <c r="AH32" s="48"/>
      <c r="AI32" s="49"/>
      <c r="AJ32" s="48"/>
      <c r="AK32" s="109"/>
      <c r="AL32" s="67" t="s">
        <v>743</v>
      </c>
      <c r="AM32" s="64" t="b">
        <v>0</v>
      </c>
      <c r="AN32" s="64">
        <v>0</v>
      </c>
      <c r="AO32" s="70" t="s">
        <v>275</v>
      </c>
      <c r="AP32" s="64" t="b">
        <v>1</v>
      </c>
      <c r="AQ32" s="64" t="s">
        <v>688</v>
      </c>
      <c r="AR32" s="64"/>
      <c r="AS32" s="70" t="s">
        <v>1118</v>
      </c>
      <c r="AT32" s="64" t="b">
        <v>0</v>
      </c>
      <c r="AU32" s="64">
        <v>1</v>
      </c>
      <c r="AV32" s="70" t="s">
        <v>275</v>
      </c>
      <c r="AW32" s="64" t="s">
        <v>690</v>
      </c>
      <c r="AX32" s="64" t="b">
        <v>0</v>
      </c>
      <c r="AY32" s="70" t="s">
        <v>1076</v>
      </c>
      <c r="AZ32" s="64" t="s">
        <v>185</v>
      </c>
      <c r="BA32" s="64">
        <v>0</v>
      </c>
      <c r="BB32" s="64">
        <v>0</v>
      </c>
      <c r="BC32" s="64"/>
      <c r="BD32" s="64"/>
      <c r="BE32" s="64"/>
      <c r="BF32" s="64"/>
      <c r="BG32" s="64"/>
      <c r="BH32" s="64"/>
      <c r="BI32" s="64"/>
      <c r="BJ32" s="64"/>
      <c r="BK32" s="63" t="str">
        <f>REPLACE(INDEX(GroupVertices[Group],MATCH(Edges[[#This Row],[Vertex 1]],GroupVertices[Vertex],0)),1,1,"")</f>
        <v>3</v>
      </c>
      <c r="BL32" s="63" t="str">
        <f>REPLACE(INDEX(GroupVertices[Group],MATCH(Edges[[#This Row],[Vertex 2]],GroupVertices[Vertex],0)),1,1,"")</f>
        <v>3</v>
      </c>
      <c r="BM32" s="64"/>
      <c r="BN32" s="64"/>
    </row>
    <row r="33" spans="1:66" ht="15">
      <c r="A33" s="62" t="s">
        <v>859</v>
      </c>
      <c r="B33" s="62" t="s">
        <v>876</v>
      </c>
      <c r="C33" s="81" t="s">
        <v>272</v>
      </c>
      <c r="D33" s="88">
        <v>5</v>
      </c>
      <c r="E33" s="89" t="s">
        <v>132</v>
      </c>
      <c r="F33" s="90">
        <v>16</v>
      </c>
      <c r="G33" s="81"/>
      <c r="H33" s="73"/>
      <c r="I33" s="91"/>
      <c r="J33" s="91"/>
      <c r="K33" s="34" t="s">
        <v>65</v>
      </c>
      <c r="L33" s="94">
        <v>33</v>
      </c>
      <c r="M33" s="94"/>
      <c r="N33" s="93"/>
      <c r="O33" s="64" t="s">
        <v>195</v>
      </c>
      <c r="P33" s="66">
        <v>43698.43681712963</v>
      </c>
      <c r="Q33" s="64" t="s">
        <v>917</v>
      </c>
      <c r="R33" s="64"/>
      <c r="S33" s="64"/>
      <c r="T33" s="64" t="s">
        <v>991</v>
      </c>
      <c r="U33" s="66">
        <v>43698.43681712963</v>
      </c>
      <c r="V33" s="67" t="s">
        <v>1027</v>
      </c>
      <c r="W33" s="64"/>
      <c r="X33" s="64"/>
      <c r="Y33" s="70" t="s">
        <v>1077</v>
      </c>
      <c r="Z33" s="64"/>
      <c r="AA33" s="104">
        <v>1</v>
      </c>
      <c r="AB33" s="48"/>
      <c r="AC33" s="49"/>
      <c r="AD33" s="48"/>
      <c r="AE33" s="49"/>
      <c r="AF33" s="48"/>
      <c r="AG33" s="49"/>
      <c r="AH33" s="48"/>
      <c r="AI33" s="49"/>
      <c r="AJ33" s="48"/>
      <c r="AK33" s="109"/>
      <c r="AL33" s="67" t="s">
        <v>1013</v>
      </c>
      <c r="AM33" s="64" t="b">
        <v>0</v>
      </c>
      <c r="AN33" s="64">
        <v>0</v>
      </c>
      <c r="AO33" s="70" t="s">
        <v>275</v>
      </c>
      <c r="AP33" s="64" t="b">
        <v>1</v>
      </c>
      <c r="AQ33" s="64" t="s">
        <v>688</v>
      </c>
      <c r="AR33" s="64"/>
      <c r="AS33" s="70" t="s">
        <v>1118</v>
      </c>
      <c r="AT33" s="64" t="b">
        <v>0</v>
      </c>
      <c r="AU33" s="64">
        <v>0</v>
      </c>
      <c r="AV33" s="70" t="s">
        <v>1076</v>
      </c>
      <c r="AW33" s="64" t="s">
        <v>1122</v>
      </c>
      <c r="AX33" s="64" t="b">
        <v>0</v>
      </c>
      <c r="AY33" s="70" t="s">
        <v>1076</v>
      </c>
      <c r="AZ33" s="64" t="s">
        <v>185</v>
      </c>
      <c r="BA33" s="64">
        <v>0</v>
      </c>
      <c r="BB33" s="64">
        <v>0</v>
      </c>
      <c r="BC33" s="64"/>
      <c r="BD33" s="64"/>
      <c r="BE33" s="64"/>
      <c r="BF33" s="64"/>
      <c r="BG33" s="64"/>
      <c r="BH33" s="64"/>
      <c r="BI33" s="64"/>
      <c r="BJ33" s="64"/>
      <c r="BK33" s="63" t="str">
        <f>REPLACE(INDEX(GroupVertices[Group],MATCH(Edges[[#This Row],[Vertex 1]],GroupVertices[Vertex],0)),1,1,"")</f>
        <v>3</v>
      </c>
      <c r="BL33" s="63" t="str">
        <f>REPLACE(INDEX(GroupVertices[Group],MATCH(Edges[[#This Row],[Vertex 2]],GroupVertices[Vertex],0)),1,1,"")</f>
        <v>3</v>
      </c>
      <c r="BM33" s="64"/>
      <c r="BN33" s="64"/>
    </row>
    <row r="34" spans="1:66" ht="15">
      <c r="A34" s="62" t="s">
        <v>736</v>
      </c>
      <c r="B34" s="62" t="s">
        <v>877</v>
      </c>
      <c r="C34" s="81" t="s">
        <v>272</v>
      </c>
      <c r="D34" s="88">
        <v>5</v>
      </c>
      <c r="E34" s="89" t="s">
        <v>132</v>
      </c>
      <c r="F34" s="90">
        <v>16</v>
      </c>
      <c r="G34" s="81"/>
      <c r="H34" s="73"/>
      <c r="I34" s="91"/>
      <c r="J34" s="91"/>
      <c r="K34" s="34" t="s">
        <v>65</v>
      </c>
      <c r="L34" s="94">
        <v>34</v>
      </c>
      <c r="M34" s="94"/>
      <c r="N34" s="93"/>
      <c r="O34" s="64" t="s">
        <v>195</v>
      </c>
      <c r="P34" s="66">
        <v>43698.43675925926</v>
      </c>
      <c r="Q34" s="64" t="s">
        <v>916</v>
      </c>
      <c r="R34" s="67" t="s">
        <v>960</v>
      </c>
      <c r="S34" s="64" t="s">
        <v>742</v>
      </c>
      <c r="T34" s="64" t="s">
        <v>990</v>
      </c>
      <c r="U34" s="66">
        <v>43698.43675925926</v>
      </c>
      <c r="V34" s="67" t="s">
        <v>1026</v>
      </c>
      <c r="W34" s="64"/>
      <c r="X34" s="64"/>
      <c r="Y34" s="70" t="s">
        <v>1076</v>
      </c>
      <c r="Z34" s="64"/>
      <c r="AA34" s="104">
        <v>1</v>
      </c>
      <c r="AB34" s="48"/>
      <c r="AC34" s="49"/>
      <c r="AD34" s="48"/>
      <c r="AE34" s="49"/>
      <c r="AF34" s="48"/>
      <c r="AG34" s="49"/>
      <c r="AH34" s="48"/>
      <c r="AI34" s="49"/>
      <c r="AJ34" s="48"/>
      <c r="AK34" s="109"/>
      <c r="AL34" s="67" t="s">
        <v>743</v>
      </c>
      <c r="AM34" s="64" t="b">
        <v>0</v>
      </c>
      <c r="AN34" s="64">
        <v>0</v>
      </c>
      <c r="AO34" s="70" t="s">
        <v>275</v>
      </c>
      <c r="AP34" s="64" t="b">
        <v>1</v>
      </c>
      <c r="AQ34" s="64" t="s">
        <v>688</v>
      </c>
      <c r="AR34" s="64"/>
      <c r="AS34" s="70" t="s">
        <v>1118</v>
      </c>
      <c r="AT34" s="64" t="b">
        <v>0</v>
      </c>
      <c r="AU34" s="64">
        <v>1</v>
      </c>
      <c r="AV34" s="70" t="s">
        <v>275</v>
      </c>
      <c r="AW34" s="64" t="s">
        <v>690</v>
      </c>
      <c r="AX34" s="64" t="b">
        <v>0</v>
      </c>
      <c r="AY34" s="70" t="s">
        <v>1076</v>
      </c>
      <c r="AZ34" s="64" t="s">
        <v>185</v>
      </c>
      <c r="BA34" s="64">
        <v>0</v>
      </c>
      <c r="BB34" s="64">
        <v>0</v>
      </c>
      <c r="BC34" s="64"/>
      <c r="BD34" s="64"/>
      <c r="BE34" s="64"/>
      <c r="BF34" s="64"/>
      <c r="BG34" s="64"/>
      <c r="BH34" s="64"/>
      <c r="BI34" s="64"/>
      <c r="BJ34" s="64"/>
      <c r="BK34" s="63" t="str">
        <f>REPLACE(INDEX(GroupVertices[Group],MATCH(Edges[[#This Row],[Vertex 1]],GroupVertices[Vertex],0)),1,1,"")</f>
        <v>3</v>
      </c>
      <c r="BL34" s="63" t="str">
        <f>REPLACE(INDEX(GroupVertices[Group],MATCH(Edges[[#This Row],[Vertex 2]],GroupVertices[Vertex],0)),1,1,"")</f>
        <v>3</v>
      </c>
      <c r="BM34" s="64"/>
      <c r="BN34" s="64"/>
    </row>
    <row r="35" spans="1:66" ht="15">
      <c r="A35" s="62" t="s">
        <v>859</v>
      </c>
      <c r="B35" s="62" t="s">
        <v>877</v>
      </c>
      <c r="C35" s="81" t="s">
        <v>272</v>
      </c>
      <c r="D35" s="88">
        <v>5</v>
      </c>
      <c r="E35" s="89" t="s">
        <v>132</v>
      </c>
      <c r="F35" s="90">
        <v>16</v>
      </c>
      <c r="G35" s="81"/>
      <c r="H35" s="73"/>
      <c r="I35" s="91"/>
      <c r="J35" s="91"/>
      <c r="K35" s="34" t="s">
        <v>65</v>
      </c>
      <c r="L35" s="94">
        <v>35</v>
      </c>
      <c r="M35" s="94"/>
      <c r="N35" s="93"/>
      <c r="O35" s="64" t="s">
        <v>195</v>
      </c>
      <c r="P35" s="66">
        <v>43698.43681712963</v>
      </c>
      <c r="Q35" s="64" t="s">
        <v>917</v>
      </c>
      <c r="R35" s="64"/>
      <c r="S35" s="64"/>
      <c r="T35" s="64" t="s">
        <v>991</v>
      </c>
      <c r="U35" s="66">
        <v>43698.43681712963</v>
      </c>
      <c r="V35" s="67" t="s">
        <v>1027</v>
      </c>
      <c r="W35" s="64"/>
      <c r="X35" s="64"/>
      <c r="Y35" s="70" t="s">
        <v>1077</v>
      </c>
      <c r="Z35" s="64"/>
      <c r="AA35" s="104">
        <v>1</v>
      </c>
      <c r="AB35" s="48"/>
      <c r="AC35" s="49"/>
      <c r="AD35" s="48"/>
      <c r="AE35" s="49"/>
      <c r="AF35" s="48"/>
      <c r="AG35" s="49"/>
      <c r="AH35" s="48"/>
      <c r="AI35" s="49"/>
      <c r="AJ35" s="48"/>
      <c r="AK35" s="109"/>
      <c r="AL35" s="67" t="s">
        <v>1013</v>
      </c>
      <c r="AM35" s="64" t="b">
        <v>0</v>
      </c>
      <c r="AN35" s="64">
        <v>0</v>
      </c>
      <c r="AO35" s="70" t="s">
        <v>275</v>
      </c>
      <c r="AP35" s="64" t="b">
        <v>1</v>
      </c>
      <c r="AQ35" s="64" t="s">
        <v>688</v>
      </c>
      <c r="AR35" s="64"/>
      <c r="AS35" s="70" t="s">
        <v>1118</v>
      </c>
      <c r="AT35" s="64" t="b">
        <v>0</v>
      </c>
      <c r="AU35" s="64">
        <v>0</v>
      </c>
      <c r="AV35" s="70" t="s">
        <v>1076</v>
      </c>
      <c r="AW35" s="64" t="s">
        <v>1122</v>
      </c>
      <c r="AX35" s="64" t="b">
        <v>0</v>
      </c>
      <c r="AY35" s="70" t="s">
        <v>1076</v>
      </c>
      <c r="AZ35" s="64" t="s">
        <v>185</v>
      </c>
      <c r="BA35" s="64">
        <v>0</v>
      </c>
      <c r="BB35" s="64">
        <v>0</v>
      </c>
      <c r="BC35" s="64"/>
      <c r="BD35" s="64"/>
      <c r="BE35" s="64"/>
      <c r="BF35" s="64"/>
      <c r="BG35" s="64"/>
      <c r="BH35" s="64"/>
      <c r="BI35" s="64"/>
      <c r="BJ35" s="64"/>
      <c r="BK35" s="63" t="str">
        <f>REPLACE(INDEX(GroupVertices[Group],MATCH(Edges[[#This Row],[Vertex 1]],GroupVertices[Vertex],0)),1,1,"")</f>
        <v>3</v>
      </c>
      <c r="BL35" s="63" t="str">
        <f>REPLACE(INDEX(GroupVertices[Group],MATCH(Edges[[#This Row],[Vertex 2]],GroupVertices[Vertex],0)),1,1,"")</f>
        <v>3</v>
      </c>
      <c r="BM35" s="64"/>
      <c r="BN35" s="64"/>
    </row>
    <row r="36" spans="1:66" ht="15">
      <c r="A36" s="62" t="s">
        <v>736</v>
      </c>
      <c r="B36" s="62" t="s">
        <v>878</v>
      </c>
      <c r="C36" s="81" t="s">
        <v>272</v>
      </c>
      <c r="D36" s="88">
        <v>5</v>
      </c>
      <c r="E36" s="89" t="s">
        <v>132</v>
      </c>
      <c r="F36" s="90">
        <v>16</v>
      </c>
      <c r="G36" s="81"/>
      <c r="H36" s="73"/>
      <c r="I36" s="91"/>
      <c r="J36" s="91"/>
      <c r="K36" s="34" t="s">
        <v>65</v>
      </c>
      <c r="L36" s="94">
        <v>36</v>
      </c>
      <c r="M36" s="94"/>
      <c r="N36" s="93"/>
      <c r="O36" s="64" t="s">
        <v>195</v>
      </c>
      <c r="P36" s="66">
        <v>43698.43675925926</v>
      </c>
      <c r="Q36" s="64" t="s">
        <v>916</v>
      </c>
      <c r="R36" s="67" t="s">
        <v>960</v>
      </c>
      <c r="S36" s="64" t="s">
        <v>742</v>
      </c>
      <c r="T36" s="64" t="s">
        <v>990</v>
      </c>
      <c r="U36" s="66">
        <v>43698.43675925926</v>
      </c>
      <c r="V36" s="67" t="s">
        <v>1026</v>
      </c>
      <c r="W36" s="64"/>
      <c r="X36" s="64"/>
      <c r="Y36" s="70" t="s">
        <v>1076</v>
      </c>
      <c r="Z36" s="64"/>
      <c r="AA36" s="104">
        <v>1</v>
      </c>
      <c r="AB36" s="48"/>
      <c r="AC36" s="49"/>
      <c r="AD36" s="48"/>
      <c r="AE36" s="49"/>
      <c r="AF36" s="48"/>
      <c r="AG36" s="49"/>
      <c r="AH36" s="48"/>
      <c r="AI36" s="49"/>
      <c r="AJ36" s="48"/>
      <c r="AK36" s="109"/>
      <c r="AL36" s="67" t="s">
        <v>743</v>
      </c>
      <c r="AM36" s="64" t="b">
        <v>0</v>
      </c>
      <c r="AN36" s="64">
        <v>0</v>
      </c>
      <c r="AO36" s="70" t="s">
        <v>275</v>
      </c>
      <c r="AP36" s="64" t="b">
        <v>1</v>
      </c>
      <c r="AQ36" s="64" t="s">
        <v>688</v>
      </c>
      <c r="AR36" s="64"/>
      <c r="AS36" s="70" t="s">
        <v>1118</v>
      </c>
      <c r="AT36" s="64" t="b">
        <v>0</v>
      </c>
      <c r="AU36" s="64">
        <v>1</v>
      </c>
      <c r="AV36" s="70" t="s">
        <v>275</v>
      </c>
      <c r="AW36" s="64" t="s">
        <v>690</v>
      </c>
      <c r="AX36" s="64" t="b">
        <v>0</v>
      </c>
      <c r="AY36" s="70" t="s">
        <v>1076</v>
      </c>
      <c r="AZ36" s="64" t="s">
        <v>185</v>
      </c>
      <c r="BA36" s="64">
        <v>0</v>
      </c>
      <c r="BB36" s="64">
        <v>0</v>
      </c>
      <c r="BC36" s="64"/>
      <c r="BD36" s="64"/>
      <c r="BE36" s="64"/>
      <c r="BF36" s="64"/>
      <c r="BG36" s="64"/>
      <c r="BH36" s="64"/>
      <c r="BI36" s="64"/>
      <c r="BJ36" s="64"/>
      <c r="BK36" s="63" t="str">
        <f>REPLACE(INDEX(GroupVertices[Group],MATCH(Edges[[#This Row],[Vertex 1]],GroupVertices[Vertex],0)),1,1,"")</f>
        <v>3</v>
      </c>
      <c r="BL36" s="63" t="str">
        <f>REPLACE(INDEX(GroupVertices[Group],MATCH(Edges[[#This Row],[Vertex 2]],GroupVertices[Vertex],0)),1,1,"")</f>
        <v>3</v>
      </c>
      <c r="BM36" s="64"/>
      <c r="BN36" s="64"/>
    </row>
    <row r="37" spans="1:66" ht="15">
      <c r="A37" s="62" t="s">
        <v>859</v>
      </c>
      <c r="B37" s="62" t="s">
        <v>878</v>
      </c>
      <c r="C37" s="81" t="s">
        <v>272</v>
      </c>
      <c r="D37" s="88">
        <v>5</v>
      </c>
      <c r="E37" s="89" t="s">
        <v>132</v>
      </c>
      <c r="F37" s="90">
        <v>16</v>
      </c>
      <c r="G37" s="81"/>
      <c r="H37" s="73"/>
      <c r="I37" s="91"/>
      <c r="J37" s="91"/>
      <c r="K37" s="34" t="s">
        <v>65</v>
      </c>
      <c r="L37" s="94">
        <v>37</v>
      </c>
      <c r="M37" s="94"/>
      <c r="N37" s="93"/>
      <c r="O37" s="64" t="s">
        <v>195</v>
      </c>
      <c r="P37" s="66">
        <v>43698.43681712963</v>
      </c>
      <c r="Q37" s="64" t="s">
        <v>917</v>
      </c>
      <c r="R37" s="64"/>
      <c r="S37" s="64"/>
      <c r="T37" s="64" t="s">
        <v>991</v>
      </c>
      <c r="U37" s="66">
        <v>43698.43681712963</v>
      </c>
      <c r="V37" s="67" t="s">
        <v>1027</v>
      </c>
      <c r="W37" s="64"/>
      <c r="X37" s="64"/>
      <c r="Y37" s="70" t="s">
        <v>1077</v>
      </c>
      <c r="Z37" s="64"/>
      <c r="AA37" s="104">
        <v>1</v>
      </c>
      <c r="AB37" s="48"/>
      <c r="AC37" s="49"/>
      <c r="AD37" s="48"/>
      <c r="AE37" s="49"/>
      <c r="AF37" s="48"/>
      <c r="AG37" s="49"/>
      <c r="AH37" s="48"/>
      <c r="AI37" s="49"/>
      <c r="AJ37" s="48"/>
      <c r="AK37" s="109"/>
      <c r="AL37" s="67" t="s">
        <v>1013</v>
      </c>
      <c r="AM37" s="64" t="b">
        <v>0</v>
      </c>
      <c r="AN37" s="64">
        <v>0</v>
      </c>
      <c r="AO37" s="70" t="s">
        <v>275</v>
      </c>
      <c r="AP37" s="64" t="b">
        <v>1</v>
      </c>
      <c r="AQ37" s="64" t="s">
        <v>688</v>
      </c>
      <c r="AR37" s="64"/>
      <c r="AS37" s="70" t="s">
        <v>1118</v>
      </c>
      <c r="AT37" s="64" t="b">
        <v>0</v>
      </c>
      <c r="AU37" s="64">
        <v>0</v>
      </c>
      <c r="AV37" s="70" t="s">
        <v>1076</v>
      </c>
      <c r="AW37" s="64" t="s">
        <v>1122</v>
      </c>
      <c r="AX37" s="64" t="b">
        <v>0</v>
      </c>
      <c r="AY37" s="70" t="s">
        <v>1076</v>
      </c>
      <c r="AZ37" s="64" t="s">
        <v>185</v>
      </c>
      <c r="BA37" s="64">
        <v>0</v>
      </c>
      <c r="BB37" s="64">
        <v>0</v>
      </c>
      <c r="BC37" s="64"/>
      <c r="BD37" s="64"/>
      <c r="BE37" s="64"/>
      <c r="BF37" s="64"/>
      <c r="BG37" s="64"/>
      <c r="BH37" s="64"/>
      <c r="BI37" s="64"/>
      <c r="BJ37" s="64"/>
      <c r="BK37" s="63" t="str">
        <f>REPLACE(INDEX(GroupVertices[Group],MATCH(Edges[[#This Row],[Vertex 1]],GroupVertices[Vertex],0)),1,1,"")</f>
        <v>3</v>
      </c>
      <c r="BL37" s="63" t="str">
        <f>REPLACE(INDEX(GroupVertices[Group],MATCH(Edges[[#This Row],[Vertex 2]],GroupVertices[Vertex],0)),1,1,"")</f>
        <v>3</v>
      </c>
      <c r="BM37" s="64"/>
      <c r="BN37" s="64"/>
    </row>
    <row r="38" spans="1:66" ht="15">
      <c r="A38" s="62" t="s">
        <v>736</v>
      </c>
      <c r="B38" s="62" t="s">
        <v>879</v>
      </c>
      <c r="C38" s="81" t="s">
        <v>272</v>
      </c>
      <c r="D38" s="88">
        <v>5</v>
      </c>
      <c r="E38" s="89" t="s">
        <v>132</v>
      </c>
      <c r="F38" s="90">
        <v>16</v>
      </c>
      <c r="G38" s="81"/>
      <c r="H38" s="73"/>
      <c r="I38" s="91"/>
      <c r="J38" s="91"/>
      <c r="K38" s="34" t="s">
        <v>65</v>
      </c>
      <c r="L38" s="94">
        <v>38</v>
      </c>
      <c r="M38" s="94"/>
      <c r="N38" s="93"/>
      <c r="O38" s="64" t="s">
        <v>195</v>
      </c>
      <c r="P38" s="66">
        <v>43698.43675925926</v>
      </c>
      <c r="Q38" s="64" t="s">
        <v>916</v>
      </c>
      <c r="R38" s="67" t="s">
        <v>960</v>
      </c>
      <c r="S38" s="64" t="s">
        <v>742</v>
      </c>
      <c r="T38" s="64" t="s">
        <v>990</v>
      </c>
      <c r="U38" s="66">
        <v>43698.43675925926</v>
      </c>
      <c r="V38" s="67" t="s">
        <v>1026</v>
      </c>
      <c r="W38" s="64"/>
      <c r="X38" s="64"/>
      <c r="Y38" s="70" t="s">
        <v>1076</v>
      </c>
      <c r="Z38" s="64"/>
      <c r="AA38" s="104">
        <v>1</v>
      </c>
      <c r="AB38" s="48">
        <v>0</v>
      </c>
      <c r="AC38" s="49">
        <v>0</v>
      </c>
      <c r="AD38" s="48">
        <v>0</v>
      </c>
      <c r="AE38" s="49">
        <v>0</v>
      </c>
      <c r="AF38" s="48">
        <v>0</v>
      </c>
      <c r="AG38" s="49">
        <v>0</v>
      </c>
      <c r="AH38" s="48">
        <v>17</v>
      </c>
      <c r="AI38" s="49">
        <v>100</v>
      </c>
      <c r="AJ38" s="48">
        <v>17</v>
      </c>
      <c r="AK38" s="109"/>
      <c r="AL38" s="67" t="s">
        <v>743</v>
      </c>
      <c r="AM38" s="64" t="b">
        <v>0</v>
      </c>
      <c r="AN38" s="64">
        <v>0</v>
      </c>
      <c r="AO38" s="70" t="s">
        <v>275</v>
      </c>
      <c r="AP38" s="64" t="b">
        <v>1</v>
      </c>
      <c r="AQ38" s="64" t="s">
        <v>688</v>
      </c>
      <c r="AR38" s="64"/>
      <c r="AS38" s="70" t="s">
        <v>1118</v>
      </c>
      <c r="AT38" s="64" t="b">
        <v>0</v>
      </c>
      <c r="AU38" s="64">
        <v>1</v>
      </c>
      <c r="AV38" s="70" t="s">
        <v>275</v>
      </c>
      <c r="AW38" s="64" t="s">
        <v>690</v>
      </c>
      <c r="AX38" s="64" t="b">
        <v>0</v>
      </c>
      <c r="AY38" s="70" t="s">
        <v>1076</v>
      </c>
      <c r="AZ38" s="64" t="s">
        <v>185</v>
      </c>
      <c r="BA38" s="64">
        <v>0</v>
      </c>
      <c r="BB38" s="64">
        <v>0</v>
      </c>
      <c r="BC38" s="64"/>
      <c r="BD38" s="64"/>
      <c r="BE38" s="64"/>
      <c r="BF38" s="64"/>
      <c r="BG38" s="64"/>
      <c r="BH38" s="64"/>
      <c r="BI38" s="64"/>
      <c r="BJ38" s="64"/>
      <c r="BK38" s="63" t="str">
        <f>REPLACE(INDEX(GroupVertices[Group],MATCH(Edges[[#This Row],[Vertex 1]],GroupVertices[Vertex],0)),1,1,"")</f>
        <v>3</v>
      </c>
      <c r="BL38" s="63" t="str">
        <f>REPLACE(INDEX(GroupVertices[Group],MATCH(Edges[[#This Row],[Vertex 2]],GroupVertices[Vertex],0)),1,1,"")</f>
        <v>3</v>
      </c>
      <c r="BM38" s="64"/>
      <c r="BN38" s="64"/>
    </row>
    <row r="39" spans="1:66" ht="15">
      <c r="A39" s="62" t="s">
        <v>859</v>
      </c>
      <c r="B39" s="62" t="s">
        <v>879</v>
      </c>
      <c r="C39" s="81" t="s">
        <v>272</v>
      </c>
      <c r="D39" s="88">
        <v>5</v>
      </c>
      <c r="E39" s="89" t="s">
        <v>132</v>
      </c>
      <c r="F39" s="90">
        <v>16</v>
      </c>
      <c r="G39" s="81"/>
      <c r="H39" s="73"/>
      <c r="I39" s="91"/>
      <c r="J39" s="91"/>
      <c r="K39" s="34" t="s">
        <v>65</v>
      </c>
      <c r="L39" s="94">
        <v>39</v>
      </c>
      <c r="M39" s="94"/>
      <c r="N39" s="93"/>
      <c r="O39" s="64" t="s">
        <v>195</v>
      </c>
      <c r="P39" s="66">
        <v>43698.43681712963</v>
      </c>
      <c r="Q39" s="64" t="s">
        <v>917</v>
      </c>
      <c r="R39" s="64"/>
      <c r="S39" s="64"/>
      <c r="T39" s="64" t="s">
        <v>991</v>
      </c>
      <c r="U39" s="66">
        <v>43698.43681712963</v>
      </c>
      <c r="V39" s="67" t="s">
        <v>1027</v>
      </c>
      <c r="W39" s="64"/>
      <c r="X39" s="64"/>
      <c r="Y39" s="70" t="s">
        <v>1077</v>
      </c>
      <c r="Z39" s="64"/>
      <c r="AA39" s="104">
        <v>1</v>
      </c>
      <c r="AB39" s="48">
        <v>0</v>
      </c>
      <c r="AC39" s="49">
        <v>0</v>
      </c>
      <c r="AD39" s="48">
        <v>0</v>
      </c>
      <c r="AE39" s="49">
        <v>0</v>
      </c>
      <c r="AF39" s="48">
        <v>0</v>
      </c>
      <c r="AG39" s="49">
        <v>0</v>
      </c>
      <c r="AH39" s="48">
        <v>15</v>
      </c>
      <c r="AI39" s="49">
        <v>100</v>
      </c>
      <c r="AJ39" s="48">
        <v>15</v>
      </c>
      <c r="AK39" s="109"/>
      <c r="AL39" s="67" t="s">
        <v>1013</v>
      </c>
      <c r="AM39" s="64" t="b">
        <v>0</v>
      </c>
      <c r="AN39" s="64">
        <v>0</v>
      </c>
      <c r="AO39" s="70" t="s">
        <v>275</v>
      </c>
      <c r="AP39" s="64" t="b">
        <v>1</v>
      </c>
      <c r="AQ39" s="64" t="s">
        <v>688</v>
      </c>
      <c r="AR39" s="64"/>
      <c r="AS39" s="70" t="s">
        <v>1118</v>
      </c>
      <c r="AT39" s="64" t="b">
        <v>0</v>
      </c>
      <c r="AU39" s="64">
        <v>0</v>
      </c>
      <c r="AV39" s="70" t="s">
        <v>1076</v>
      </c>
      <c r="AW39" s="64" t="s">
        <v>1122</v>
      </c>
      <c r="AX39" s="64" t="b">
        <v>0</v>
      </c>
      <c r="AY39" s="70" t="s">
        <v>1076</v>
      </c>
      <c r="AZ39" s="64" t="s">
        <v>185</v>
      </c>
      <c r="BA39" s="64">
        <v>0</v>
      </c>
      <c r="BB39" s="64">
        <v>0</v>
      </c>
      <c r="BC39" s="64"/>
      <c r="BD39" s="64"/>
      <c r="BE39" s="64"/>
      <c r="BF39" s="64"/>
      <c r="BG39" s="64"/>
      <c r="BH39" s="64"/>
      <c r="BI39" s="64"/>
      <c r="BJ39" s="64"/>
      <c r="BK39" s="63" t="str">
        <f>REPLACE(INDEX(GroupVertices[Group],MATCH(Edges[[#This Row],[Vertex 1]],GroupVertices[Vertex],0)),1,1,"")</f>
        <v>3</v>
      </c>
      <c r="BL39" s="63" t="str">
        <f>REPLACE(INDEX(GroupVertices[Group],MATCH(Edges[[#This Row],[Vertex 2]],GroupVertices[Vertex],0)),1,1,"")</f>
        <v>3</v>
      </c>
      <c r="BM39" s="64"/>
      <c r="BN39" s="64"/>
    </row>
    <row r="40" spans="1:66" ht="15">
      <c r="A40" s="62" t="s">
        <v>736</v>
      </c>
      <c r="B40" s="62" t="s">
        <v>738</v>
      </c>
      <c r="C40" s="81" t="s">
        <v>1754</v>
      </c>
      <c r="D40" s="88">
        <v>5.833333333333333</v>
      </c>
      <c r="E40" s="89" t="s">
        <v>136</v>
      </c>
      <c r="F40" s="90">
        <v>14.88888888888889</v>
      </c>
      <c r="G40" s="81"/>
      <c r="H40" s="73"/>
      <c r="I40" s="91"/>
      <c r="J40" s="91"/>
      <c r="K40" s="34" t="s">
        <v>65</v>
      </c>
      <c r="L40" s="94">
        <v>40</v>
      </c>
      <c r="M40" s="94"/>
      <c r="N40" s="93"/>
      <c r="O40" s="64" t="s">
        <v>195</v>
      </c>
      <c r="P40" s="66">
        <v>43691.93864583333</v>
      </c>
      <c r="Q40" s="64" t="s">
        <v>915</v>
      </c>
      <c r="R40" s="64"/>
      <c r="S40" s="64"/>
      <c r="T40" s="64" t="s">
        <v>989</v>
      </c>
      <c r="U40" s="66">
        <v>43691.93864583333</v>
      </c>
      <c r="V40" s="67" t="s">
        <v>1025</v>
      </c>
      <c r="W40" s="64"/>
      <c r="X40" s="64"/>
      <c r="Y40" s="70" t="s">
        <v>1075</v>
      </c>
      <c r="Z40" s="64"/>
      <c r="AA40" s="104">
        <v>2</v>
      </c>
      <c r="AB40" s="48"/>
      <c r="AC40" s="49"/>
      <c r="AD40" s="48"/>
      <c r="AE40" s="49"/>
      <c r="AF40" s="48"/>
      <c r="AG40" s="49"/>
      <c r="AH40" s="48"/>
      <c r="AI40" s="49"/>
      <c r="AJ40" s="48"/>
      <c r="AK40" s="109"/>
      <c r="AL40" s="67" t="s">
        <v>743</v>
      </c>
      <c r="AM40" s="64" t="b">
        <v>0</v>
      </c>
      <c r="AN40" s="64">
        <v>0</v>
      </c>
      <c r="AO40" s="70" t="s">
        <v>275</v>
      </c>
      <c r="AP40" s="64" t="b">
        <v>1</v>
      </c>
      <c r="AQ40" s="64" t="s">
        <v>746</v>
      </c>
      <c r="AR40" s="64"/>
      <c r="AS40" s="70" t="s">
        <v>1074</v>
      </c>
      <c r="AT40" s="64" t="b">
        <v>0</v>
      </c>
      <c r="AU40" s="64">
        <v>0</v>
      </c>
      <c r="AV40" s="70" t="s">
        <v>275</v>
      </c>
      <c r="AW40" s="64" t="s">
        <v>690</v>
      </c>
      <c r="AX40" s="64" t="b">
        <v>0</v>
      </c>
      <c r="AY40" s="70" t="s">
        <v>1075</v>
      </c>
      <c r="AZ40" s="64" t="s">
        <v>185</v>
      </c>
      <c r="BA40" s="64">
        <v>0</v>
      </c>
      <c r="BB40" s="64">
        <v>0</v>
      </c>
      <c r="BC40" s="64"/>
      <c r="BD40" s="64"/>
      <c r="BE40" s="64"/>
      <c r="BF40" s="64"/>
      <c r="BG40" s="64"/>
      <c r="BH40" s="64"/>
      <c r="BI40" s="64"/>
      <c r="BJ40" s="64"/>
      <c r="BK40" s="63" t="str">
        <f>REPLACE(INDEX(GroupVertices[Group],MATCH(Edges[[#This Row],[Vertex 1]],GroupVertices[Vertex],0)),1,1,"")</f>
        <v>3</v>
      </c>
      <c r="BL40" s="63" t="str">
        <f>REPLACE(INDEX(GroupVertices[Group],MATCH(Edges[[#This Row],[Vertex 2]],GroupVertices[Vertex],0)),1,1,"")</f>
        <v>3</v>
      </c>
      <c r="BM40" s="64"/>
      <c r="BN40" s="64"/>
    </row>
    <row r="41" spans="1:66" ht="15">
      <c r="A41" s="62" t="s">
        <v>736</v>
      </c>
      <c r="B41" s="62" t="s">
        <v>737</v>
      </c>
      <c r="C41" s="81" t="s">
        <v>1754</v>
      </c>
      <c r="D41" s="88">
        <v>5.833333333333333</v>
      </c>
      <c r="E41" s="89" t="s">
        <v>136</v>
      </c>
      <c r="F41" s="90">
        <v>14.88888888888889</v>
      </c>
      <c r="G41" s="81"/>
      <c r="H41" s="73"/>
      <c r="I41" s="91"/>
      <c r="J41" s="91"/>
      <c r="K41" s="34" t="s">
        <v>65</v>
      </c>
      <c r="L41" s="94">
        <v>41</v>
      </c>
      <c r="M41" s="94"/>
      <c r="N41" s="93"/>
      <c r="O41" s="64" t="s">
        <v>195</v>
      </c>
      <c r="P41" s="66">
        <v>43691.93864583333</v>
      </c>
      <c r="Q41" s="64" t="s">
        <v>915</v>
      </c>
      <c r="R41" s="64"/>
      <c r="S41" s="64"/>
      <c r="T41" s="64" t="s">
        <v>989</v>
      </c>
      <c r="U41" s="66">
        <v>43691.93864583333</v>
      </c>
      <c r="V41" s="67" t="s">
        <v>1025</v>
      </c>
      <c r="W41" s="64"/>
      <c r="X41" s="64"/>
      <c r="Y41" s="70" t="s">
        <v>1075</v>
      </c>
      <c r="Z41" s="64"/>
      <c r="AA41" s="104">
        <v>2</v>
      </c>
      <c r="AB41" s="48">
        <v>0</v>
      </c>
      <c r="AC41" s="49">
        <v>0</v>
      </c>
      <c r="AD41" s="48">
        <v>0</v>
      </c>
      <c r="AE41" s="49">
        <v>0</v>
      </c>
      <c r="AF41" s="48">
        <v>0</v>
      </c>
      <c r="AG41" s="49">
        <v>0</v>
      </c>
      <c r="AH41" s="48">
        <v>9</v>
      </c>
      <c r="AI41" s="49">
        <v>100</v>
      </c>
      <c r="AJ41" s="48">
        <v>9</v>
      </c>
      <c r="AK41" s="109"/>
      <c r="AL41" s="67" t="s">
        <v>743</v>
      </c>
      <c r="AM41" s="64" t="b">
        <v>0</v>
      </c>
      <c r="AN41" s="64">
        <v>0</v>
      </c>
      <c r="AO41" s="70" t="s">
        <v>275</v>
      </c>
      <c r="AP41" s="64" t="b">
        <v>1</v>
      </c>
      <c r="AQ41" s="64" t="s">
        <v>746</v>
      </c>
      <c r="AR41" s="64"/>
      <c r="AS41" s="70" t="s">
        <v>1074</v>
      </c>
      <c r="AT41" s="64" t="b">
        <v>0</v>
      </c>
      <c r="AU41" s="64">
        <v>0</v>
      </c>
      <c r="AV41" s="70" t="s">
        <v>275</v>
      </c>
      <c r="AW41" s="64" t="s">
        <v>690</v>
      </c>
      <c r="AX41" s="64" t="b">
        <v>0</v>
      </c>
      <c r="AY41" s="70" t="s">
        <v>1075</v>
      </c>
      <c r="AZ41" s="64" t="s">
        <v>185</v>
      </c>
      <c r="BA41" s="64">
        <v>0</v>
      </c>
      <c r="BB41" s="64">
        <v>0</v>
      </c>
      <c r="BC41" s="64"/>
      <c r="BD41" s="64"/>
      <c r="BE41" s="64"/>
      <c r="BF41" s="64"/>
      <c r="BG41" s="64"/>
      <c r="BH41" s="64"/>
      <c r="BI41" s="64"/>
      <c r="BJ41" s="64"/>
      <c r="BK41" s="63" t="str">
        <f>REPLACE(INDEX(GroupVertices[Group],MATCH(Edges[[#This Row],[Vertex 1]],GroupVertices[Vertex],0)),1,1,"")</f>
        <v>3</v>
      </c>
      <c r="BL41" s="63" t="str">
        <f>REPLACE(INDEX(GroupVertices[Group],MATCH(Edges[[#This Row],[Vertex 2]],GroupVertices[Vertex],0)),1,1,"")</f>
        <v>1</v>
      </c>
      <c r="BM41" s="64"/>
      <c r="BN41" s="64"/>
    </row>
    <row r="42" spans="1:66" ht="15">
      <c r="A42" s="62" t="s">
        <v>736</v>
      </c>
      <c r="B42" s="62" t="s">
        <v>738</v>
      </c>
      <c r="C42" s="81" t="s">
        <v>1754</v>
      </c>
      <c r="D42" s="88">
        <v>5.833333333333333</v>
      </c>
      <c r="E42" s="89" t="s">
        <v>136</v>
      </c>
      <c r="F42" s="90">
        <v>14.88888888888889</v>
      </c>
      <c r="G42" s="81"/>
      <c r="H42" s="73"/>
      <c r="I42" s="91"/>
      <c r="J42" s="91"/>
      <c r="K42" s="34" t="s">
        <v>65</v>
      </c>
      <c r="L42" s="94">
        <v>42</v>
      </c>
      <c r="M42" s="94"/>
      <c r="N42" s="93"/>
      <c r="O42" s="64" t="s">
        <v>195</v>
      </c>
      <c r="P42" s="66">
        <v>43698.43675925926</v>
      </c>
      <c r="Q42" s="64" t="s">
        <v>916</v>
      </c>
      <c r="R42" s="67" t="s">
        <v>960</v>
      </c>
      <c r="S42" s="64" t="s">
        <v>742</v>
      </c>
      <c r="T42" s="64" t="s">
        <v>990</v>
      </c>
      <c r="U42" s="66">
        <v>43698.43675925926</v>
      </c>
      <c r="V42" s="67" t="s">
        <v>1026</v>
      </c>
      <c r="W42" s="64"/>
      <c r="X42" s="64"/>
      <c r="Y42" s="70" t="s">
        <v>1076</v>
      </c>
      <c r="Z42" s="64"/>
      <c r="AA42" s="104">
        <v>2</v>
      </c>
      <c r="AB42" s="48"/>
      <c r="AC42" s="49"/>
      <c r="AD42" s="48"/>
      <c r="AE42" s="49"/>
      <c r="AF42" s="48"/>
      <c r="AG42" s="49"/>
      <c r="AH42" s="48"/>
      <c r="AI42" s="49"/>
      <c r="AJ42" s="48"/>
      <c r="AK42" s="109"/>
      <c r="AL42" s="67" t="s">
        <v>743</v>
      </c>
      <c r="AM42" s="64" t="b">
        <v>0</v>
      </c>
      <c r="AN42" s="64">
        <v>0</v>
      </c>
      <c r="AO42" s="70" t="s">
        <v>275</v>
      </c>
      <c r="AP42" s="64" t="b">
        <v>1</v>
      </c>
      <c r="AQ42" s="64" t="s">
        <v>688</v>
      </c>
      <c r="AR42" s="64"/>
      <c r="AS42" s="70" t="s">
        <v>1118</v>
      </c>
      <c r="AT42" s="64" t="b">
        <v>0</v>
      </c>
      <c r="AU42" s="64">
        <v>1</v>
      </c>
      <c r="AV42" s="70" t="s">
        <v>275</v>
      </c>
      <c r="AW42" s="64" t="s">
        <v>690</v>
      </c>
      <c r="AX42" s="64" t="b">
        <v>0</v>
      </c>
      <c r="AY42" s="70" t="s">
        <v>1076</v>
      </c>
      <c r="AZ42" s="64" t="s">
        <v>185</v>
      </c>
      <c r="BA42" s="64">
        <v>0</v>
      </c>
      <c r="BB42" s="64">
        <v>0</v>
      </c>
      <c r="BC42" s="64"/>
      <c r="BD42" s="64"/>
      <c r="BE42" s="64"/>
      <c r="BF42" s="64"/>
      <c r="BG42" s="64"/>
      <c r="BH42" s="64"/>
      <c r="BI42" s="64"/>
      <c r="BJ42" s="64"/>
      <c r="BK42" s="63" t="str">
        <f>REPLACE(INDEX(GroupVertices[Group],MATCH(Edges[[#This Row],[Vertex 1]],GroupVertices[Vertex],0)),1,1,"")</f>
        <v>3</v>
      </c>
      <c r="BL42" s="63" t="str">
        <f>REPLACE(INDEX(GroupVertices[Group],MATCH(Edges[[#This Row],[Vertex 2]],GroupVertices[Vertex],0)),1,1,"")</f>
        <v>3</v>
      </c>
      <c r="BM42" s="64"/>
      <c r="BN42" s="64"/>
    </row>
    <row r="43" spans="1:66" ht="15">
      <c r="A43" s="62" t="s">
        <v>736</v>
      </c>
      <c r="B43" s="62" t="s">
        <v>737</v>
      </c>
      <c r="C43" s="81" t="s">
        <v>1754</v>
      </c>
      <c r="D43" s="88">
        <v>5.833333333333333</v>
      </c>
      <c r="E43" s="89" t="s">
        <v>136</v>
      </c>
      <c r="F43" s="90">
        <v>14.88888888888889</v>
      </c>
      <c r="G43" s="81"/>
      <c r="H43" s="73"/>
      <c r="I43" s="91"/>
      <c r="J43" s="91"/>
      <c r="K43" s="34" t="s">
        <v>65</v>
      </c>
      <c r="L43" s="94">
        <v>43</v>
      </c>
      <c r="M43" s="94"/>
      <c r="N43" s="93"/>
      <c r="O43" s="64" t="s">
        <v>195</v>
      </c>
      <c r="P43" s="66">
        <v>43698.43675925926</v>
      </c>
      <c r="Q43" s="64" t="s">
        <v>916</v>
      </c>
      <c r="R43" s="67" t="s">
        <v>960</v>
      </c>
      <c r="S43" s="64" t="s">
        <v>742</v>
      </c>
      <c r="T43" s="64" t="s">
        <v>990</v>
      </c>
      <c r="U43" s="66">
        <v>43698.43675925926</v>
      </c>
      <c r="V43" s="67" t="s">
        <v>1026</v>
      </c>
      <c r="W43" s="64"/>
      <c r="X43" s="64"/>
      <c r="Y43" s="70" t="s">
        <v>1076</v>
      </c>
      <c r="Z43" s="64"/>
      <c r="AA43" s="104">
        <v>2</v>
      </c>
      <c r="AB43" s="48"/>
      <c r="AC43" s="49"/>
      <c r="AD43" s="48"/>
      <c r="AE43" s="49"/>
      <c r="AF43" s="48"/>
      <c r="AG43" s="49"/>
      <c r="AH43" s="48"/>
      <c r="AI43" s="49"/>
      <c r="AJ43" s="48"/>
      <c r="AK43" s="109"/>
      <c r="AL43" s="67" t="s">
        <v>743</v>
      </c>
      <c r="AM43" s="64" t="b">
        <v>0</v>
      </c>
      <c r="AN43" s="64">
        <v>0</v>
      </c>
      <c r="AO43" s="70" t="s">
        <v>275</v>
      </c>
      <c r="AP43" s="64" t="b">
        <v>1</v>
      </c>
      <c r="AQ43" s="64" t="s">
        <v>688</v>
      </c>
      <c r="AR43" s="64"/>
      <c r="AS43" s="70" t="s">
        <v>1118</v>
      </c>
      <c r="AT43" s="64" t="b">
        <v>0</v>
      </c>
      <c r="AU43" s="64">
        <v>1</v>
      </c>
      <c r="AV43" s="70" t="s">
        <v>275</v>
      </c>
      <c r="AW43" s="64" t="s">
        <v>690</v>
      </c>
      <c r="AX43" s="64" t="b">
        <v>0</v>
      </c>
      <c r="AY43" s="70" t="s">
        <v>1076</v>
      </c>
      <c r="AZ43" s="64" t="s">
        <v>185</v>
      </c>
      <c r="BA43" s="64">
        <v>0</v>
      </c>
      <c r="BB43" s="64">
        <v>0</v>
      </c>
      <c r="BC43" s="64"/>
      <c r="BD43" s="64"/>
      <c r="BE43" s="64"/>
      <c r="BF43" s="64"/>
      <c r="BG43" s="64"/>
      <c r="BH43" s="64"/>
      <c r="BI43" s="64"/>
      <c r="BJ43" s="64"/>
      <c r="BK43" s="63" t="str">
        <f>REPLACE(INDEX(GroupVertices[Group],MATCH(Edges[[#This Row],[Vertex 1]],GroupVertices[Vertex],0)),1,1,"")</f>
        <v>3</v>
      </c>
      <c r="BL43" s="63" t="str">
        <f>REPLACE(INDEX(GroupVertices[Group],MATCH(Edges[[#This Row],[Vertex 2]],GroupVertices[Vertex],0)),1,1,"")</f>
        <v>1</v>
      </c>
      <c r="BM43" s="64"/>
      <c r="BN43" s="64"/>
    </row>
    <row r="44" spans="1:66" ht="15">
      <c r="A44" s="62" t="s">
        <v>859</v>
      </c>
      <c r="B44" s="62" t="s">
        <v>736</v>
      </c>
      <c r="C44" s="81" t="s">
        <v>272</v>
      </c>
      <c r="D44" s="88">
        <v>5</v>
      </c>
      <c r="E44" s="89" t="s">
        <v>132</v>
      </c>
      <c r="F44" s="90">
        <v>16</v>
      </c>
      <c r="G44" s="81"/>
      <c r="H44" s="73"/>
      <c r="I44" s="91"/>
      <c r="J44" s="91"/>
      <c r="K44" s="34" t="s">
        <v>65</v>
      </c>
      <c r="L44" s="94">
        <v>44</v>
      </c>
      <c r="M44" s="94"/>
      <c r="N44" s="93"/>
      <c r="O44" s="64" t="s">
        <v>195</v>
      </c>
      <c r="P44" s="66">
        <v>43698.43681712963</v>
      </c>
      <c r="Q44" s="64" t="s">
        <v>917</v>
      </c>
      <c r="R44" s="64"/>
      <c r="S44" s="64"/>
      <c r="T44" s="64" t="s">
        <v>991</v>
      </c>
      <c r="U44" s="66">
        <v>43698.43681712963</v>
      </c>
      <c r="V44" s="67" t="s">
        <v>1027</v>
      </c>
      <c r="W44" s="64"/>
      <c r="X44" s="64"/>
      <c r="Y44" s="70" t="s">
        <v>1077</v>
      </c>
      <c r="Z44" s="64"/>
      <c r="AA44" s="104">
        <v>1</v>
      </c>
      <c r="AB44" s="48"/>
      <c r="AC44" s="49"/>
      <c r="AD44" s="48"/>
      <c r="AE44" s="49"/>
      <c r="AF44" s="48"/>
      <c r="AG44" s="49"/>
      <c r="AH44" s="48"/>
      <c r="AI44" s="49"/>
      <c r="AJ44" s="48"/>
      <c r="AK44" s="109"/>
      <c r="AL44" s="67" t="s">
        <v>1013</v>
      </c>
      <c r="AM44" s="64" t="b">
        <v>0</v>
      </c>
      <c r="AN44" s="64">
        <v>0</v>
      </c>
      <c r="AO44" s="70" t="s">
        <v>275</v>
      </c>
      <c r="AP44" s="64" t="b">
        <v>1</v>
      </c>
      <c r="AQ44" s="64" t="s">
        <v>688</v>
      </c>
      <c r="AR44" s="64"/>
      <c r="AS44" s="70" t="s">
        <v>1118</v>
      </c>
      <c r="AT44" s="64" t="b">
        <v>0</v>
      </c>
      <c r="AU44" s="64">
        <v>0</v>
      </c>
      <c r="AV44" s="70" t="s">
        <v>1076</v>
      </c>
      <c r="AW44" s="64" t="s">
        <v>1122</v>
      </c>
      <c r="AX44" s="64" t="b">
        <v>0</v>
      </c>
      <c r="AY44" s="70" t="s">
        <v>1076</v>
      </c>
      <c r="AZ44" s="64" t="s">
        <v>185</v>
      </c>
      <c r="BA44" s="64">
        <v>0</v>
      </c>
      <c r="BB44" s="64">
        <v>0</v>
      </c>
      <c r="BC44" s="64"/>
      <c r="BD44" s="64"/>
      <c r="BE44" s="64"/>
      <c r="BF44" s="64"/>
      <c r="BG44" s="64"/>
      <c r="BH44" s="64"/>
      <c r="BI44" s="64"/>
      <c r="BJ44" s="64"/>
      <c r="BK44" s="63" t="str">
        <f>REPLACE(INDEX(GroupVertices[Group],MATCH(Edges[[#This Row],[Vertex 1]],GroupVertices[Vertex],0)),1,1,"")</f>
        <v>3</v>
      </c>
      <c r="BL44" s="63" t="str">
        <f>REPLACE(INDEX(GroupVertices[Group],MATCH(Edges[[#This Row],[Vertex 2]],GroupVertices[Vertex],0)),1,1,"")</f>
        <v>3</v>
      </c>
      <c r="BM44" s="64"/>
      <c r="BN44" s="64"/>
    </row>
    <row r="45" spans="1:66" ht="15">
      <c r="A45" s="62" t="s">
        <v>859</v>
      </c>
      <c r="B45" s="62" t="s">
        <v>737</v>
      </c>
      <c r="C45" s="81" t="s">
        <v>272</v>
      </c>
      <c r="D45" s="88">
        <v>5</v>
      </c>
      <c r="E45" s="89" t="s">
        <v>132</v>
      </c>
      <c r="F45" s="90">
        <v>16</v>
      </c>
      <c r="G45" s="81"/>
      <c r="H45" s="73"/>
      <c r="I45" s="91"/>
      <c r="J45" s="91"/>
      <c r="K45" s="34" t="s">
        <v>65</v>
      </c>
      <c r="L45" s="94">
        <v>45</v>
      </c>
      <c r="M45" s="94"/>
      <c r="N45" s="93"/>
      <c r="O45" s="64" t="s">
        <v>195</v>
      </c>
      <c r="P45" s="66">
        <v>43698.43681712963</v>
      </c>
      <c r="Q45" s="64" t="s">
        <v>917</v>
      </c>
      <c r="R45" s="64"/>
      <c r="S45" s="64"/>
      <c r="T45" s="64" t="s">
        <v>991</v>
      </c>
      <c r="U45" s="66">
        <v>43698.43681712963</v>
      </c>
      <c r="V45" s="67" t="s">
        <v>1027</v>
      </c>
      <c r="W45" s="64"/>
      <c r="X45" s="64"/>
      <c r="Y45" s="70" t="s">
        <v>1077</v>
      </c>
      <c r="Z45" s="64"/>
      <c r="AA45" s="104">
        <v>1</v>
      </c>
      <c r="AB45" s="48"/>
      <c r="AC45" s="49"/>
      <c r="AD45" s="48"/>
      <c r="AE45" s="49"/>
      <c r="AF45" s="48"/>
      <c r="AG45" s="49"/>
      <c r="AH45" s="48"/>
      <c r="AI45" s="49"/>
      <c r="AJ45" s="48"/>
      <c r="AK45" s="109"/>
      <c r="AL45" s="67" t="s">
        <v>1013</v>
      </c>
      <c r="AM45" s="64" t="b">
        <v>0</v>
      </c>
      <c r="AN45" s="64">
        <v>0</v>
      </c>
      <c r="AO45" s="70" t="s">
        <v>275</v>
      </c>
      <c r="AP45" s="64" t="b">
        <v>1</v>
      </c>
      <c r="AQ45" s="64" t="s">
        <v>688</v>
      </c>
      <c r="AR45" s="64"/>
      <c r="AS45" s="70" t="s">
        <v>1118</v>
      </c>
      <c r="AT45" s="64" t="b">
        <v>0</v>
      </c>
      <c r="AU45" s="64">
        <v>0</v>
      </c>
      <c r="AV45" s="70" t="s">
        <v>1076</v>
      </c>
      <c r="AW45" s="64" t="s">
        <v>1122</v>
      </c>
      <c r="AX45" s="64" t="b">
        <v>0</v>
      </c>
      <c r="AY45" s="70" t="s">
        <v>1076</v>
      </c>
      <c r="AZ45" s="64" t="s">
        <v>185</v>
      </c>
      <c r="BA45" s="64">
        <v>0</v>
      </c>
      <c r="BB45" s="64">
        <v>0</v>
      </c>
      <c r="BC45" s="64"/>
      <c r="BD45" s="64"/>
      <c r="BE45" s="64"/>
      <c r="BF45" s="64"/>
      <c r="BG45" s="64"/>
      <c r="BH45" s="64"/>
      <c r="BI45" s="64"/>
      <c r="BJ45" s="64"/>
      <c r="BK45" s="63" t="str">
        <f>REPLACE(INDEX(GroupVertices[Group],MATCH(Edges[[#This Row],[Vertex 1]],GroupVertices[Vertex],0)),1,1,"")</f>
        <v>3</v>
      </c>
      <c r="BL45" s="63" t="str">
        <f>REPLACE(INDEX(GroupVertices[Group],MATCH(Edges[[#This Row],[Vertex 2]],GroupVertices[Vertex],0)),1,1,"")</f>
        <v>1</v>
      </c>
      <c r="BM45" s="64"/>
      <c r="BN45" s="64"/>
    </row>
    <row r="46" spans="1:66" ht="15">
      <c r="A46" s="62" t="s">
        <v>860</v>
      </c>
      <c r="B46" s="62" t="s">
        <v>880</v>
      </c>
      <c r="C46" s="81" t="s">
        <v>272</v>
      </c>
      <c r="D46" s="88">
        <v>5</v>
      </c>
      <c r="E46" s="89" t="s">
        <v>132</v>
      </c>
      <c r="F46" s="90">
        <v>16</v>
      </c>
      <c r="G46" s="81"/>
      <c r="H46" s="73"/>
      <c r="I46" s="91"/>
      <c r="J46" s="91"/>
      <c r="K46" s="34" t="s">
        <v>65</v>
      </c>
      <c r="L46" s="94">
        <v>46</v>
      </c>
      <c r="M46" s="94"/>
      <c r="N46" s="93"/>
      <c r="O46" s="64" t="s">
        <v>195</v>
      </c>
      <c r="P46" s="66">
        <v>43701.73788194444</v>
      </c>
      <c r="Q46" s="64" t="s">
        <v>918</v>
      </c>
      <c r="R46" s="64"/>
      <c r="S46" s="64"/>
      <c r="T46" s="64" t="s">
        <v>987</v>
      </c>
      <c r="U46" s="66">
        <v>43701.73788194444</v>
      </c>
      <c r="V46" s="67" t="s">
        <v>1028</v>
      </c>
      <c r="W46" s="64"/>
      <c r="X46" s="64"/>
      <c r="Y46" s="70" t="s">
        <v>1078</v>
      </c>
      <c r="Z46" s="64"/>
      <c r="AA46" s="104">
        <v>1</v>
      </c>
      <c r="AB46" s="48"/>
      <c r="AC46" s="49"/>
      <c r="AD46" s="48"/>
      <c r="AE46" s="49"/>
      <c r="AF46" s="48"/>
      <c r="AG46" s="49"/>
      <c r="AH46" s="48"/>
      <c r="AI46" s="49"/>
      <c r="AJ46" s="48"/>
      <c r="AK46" s="109"/>
      <c r="AL46" s="67" t="s">
        <v>1014</v>
      </c>
      <c r="AM46" s="64" t="b">
        <v>0</v>
      </c>
      <c r="AN46" s="64">
        <v>0</v>
      </c>
      <c r="AO46" s="70" t="s">
        <v>275</v>
      </c>
      <c r="AP46" s="64" t="b">
        <v>0</v>
      </c>
      <c r="AQ46" s="64" t="s">
        <v>746</v>
      </c>
      <c r="AR46" s="64"/>
      <c r="AS46" s="70" t="s">
        <v>275</v>
      </c>
      <c r="AT46" s="64" t="b">
        <v>0</v>
      </c>
      <c r="AU46" s="64">
        <v>1</v>
      </c>
      <c r="AV46" s="70" t="s">
        <v>1108</v>
      </c>
      <c r="AW46" s="64" t="s">
        <v>340</v>
      </c>
      <c r="AX46" s="64" t="b">
        <v>0</v>
      </c>
      <c r="AY46" s="70" t="s">
        <v>1108</v>
      </c>
      <c r="AZ46" s="64" t="s">
        <v>185</v>
      </c>
      <c r="BA46" s="64">
        <v>0</v>
      </c>
      <c r="BB46" s="64">
        <v>0</v>
      </c>
      <c r="BC46" s="64"/>
      <c r="BD46" s="64"/>
      <c r="BE46" s="64"/>
      <c r="BF46" s="64"/>
      <c r="BG46" s="64"/>
      <c r="BH46" s="64"/>
      <c r="BI46" s="64"/>
      <c r="BJ46" s="64"/>
      <c r="BK46" s="63" t="str">
        <f>REPLACE(INDEX(GroupVertices[Group],MATCH(Edges[[#This Row],[Vertex 1]],GroupVertices[Vertex],0)),1,1,"")</f>
        <v>2</v>
      </c>
      <c r="BL46" s="63" t="str">
        <f>REPLACE(INDEX(GroupVertices[Group],MATCH(Edges[[#This Row],[Vertex 2]],GroupVertices[Vertex],0)),1,1,"")</f>
        <v>2</v>
      </c>
      <c r="BM46" s="64"/>
      <c r="BN46" s="64"/>
    </row>
    <row r="47" spans="1:66" ht="15">
      <c r="A47" s="62" t="s">
        <v>368</v>
      </c>
      <c r="B47" s="62" t="s">
        <v>881</v>
      </c>
      <c r="C47" s="81" t="s">
        <v>272</v>
      </c>
      <c r="D47" s="88">
        <v>5</v>
      </c>
      <c r="E47" s="89" t="s">
        <v>132</v>
      </c>
      <c r="F47" s="90">
        <v>16</v>
      </c>
      <c r="G47" s="81"/>
      <c r="H47" s="73"/>
      <c r="I47" s="91"/>
      <c r="J47" s="91"/>
      <c r="K47" s="34" t="s">
        <v>65</v>
      </c>
      <c r="L47" s="94">
        <v>47</v>
      </c>
      <c r="M47" s="94"/>
      <c r="N47" s="93"/>
      <c r="O47" s="64" t="s">
        <v>195</v>
      </c>
      <c r="P47" s="66">
        <v>43678.69563657408</v>
      </c>
      <c r="Q47" s="64" t="s">
        <v>919</v>
      </c>
      <c r="R47" s="67" t="s">
        <v>961</v>
      </c>
      <c r="S47" s="64" t="s">
        <v>982</v>
      </c>
      <c r="T47" s="64" t="s">
        <v>992</v>
      </c>
      <c r="U47" s="66">
        <v>43678.69563657408</v>
      </c>
      <c r="V47" s="67" t="s">
        <v>1029</v>
      </c>
      <c r="W47" s="64"/>
      <c r="X47" s="64"/>
      <c r="Y47" s="70" t="s">
        <v>1079</v>
      </c>
      <c r="Z47" s="64"/>
      <c r="AA47" s="104">
        <v>1</v>
      </c>
      <c r="AB47" s="48">
        <v>0</v>
      </c>
      <c r="AC47" s="49">
        <v>0</v>
      </c>
      <c r="AD47" s="48">
        <v>0</v>
      </c>
      <c r="AE47" s="49">
        <v>0</v>
      </c>
      <c r="AF47" s="48">
        <v>0</v>
      </c>
      <c r="AG47" s="49">
        <v>0</v>
      </c>
      <c r="AH47" s="48">
        <v>19</v>
      </c>
      <c r="AI47" s="49">
        <v>100</v>
      </c>
      <c r="AJ47" s="48">
        <v>19</v>
      </c>
      <c r="AK47" s="109"/>
      <c r="AL47" s="67" t="s">
        <v>745</v>
      </c>
      <c r="AM47" s="64" t="b">
        <v>0</v>
      </c>
      <c r="AN47" s="64">
        <v>4</v>
      </c>
      <c r="AO47" s="70" t="s">
        <v>275</v>
      </c>
      <c r="AP47" s="64" t="b">
        <v>0</v>
      </c>
      <c r="AQ47" s="64" t="s">
        <v>688</v>
      </c>
      <c r="AR47" s="64"/>
      <c r="AS47" s="70" t="s">
        <v>275</v>
      </c>
      <c r="AT47" s="64" t="b">
        <v>0</v>
      </c>
      <c r="AU47" s="64">
        <v>3</v>
      </c>
      <c r="AV47" s="70" t="s">
        <v>275</v>
      </c>
      <c r="AW47" s="64" t="s">
        <v>690</v>
      </c>
      <c r="AX47" s="64" t="b">
        <v>0</v>
      </c>
      <c r="AY47" s="70" t="s">
        <v>1079</v>
      </c>
      <c r="AZ47" s="64" t="s">
        <v>337</v>
      </c>
      <c r="BA47" s="64">
        <v>0</v>
      </c>
      <c r="BB47" s="64">
        <v>0</v>
      </c>
      <c r="BC47" s="64"/>
      <c r="BD47" s="64"/>
      <c r="BE47" s="64"/>
      <c r="BF47" s="64"/>
      <c r="BG47" s="64"/>
      <c r="BH47" s="64"/>
      <c r="BI47" s="64"/>
      <c r="BJ47" s="64"/>
      <c r="BK47" s="63" t="str">
        <f>REPLACE(INDEX(GroupVertices[Group],MATCH(Edges[[#This Row],[Vertex 1]],GroupVertices[Vertex],0)),1,1,"")</f>
        <v>4</v>
      </c>
      <c r="BL47" s="63" t="str">
        <f>REPLACE(INDEX(GroupVertices[Group],MATCH(Edges[[#This Row],[Vertex 2]],GroupVertices[Vertex],0)),1,1,"")</f>
        <v>4</v>
      </c>
      <c r="BM47" s="64"/>
      <c r="BN47" s="64"/>
    </row>
    <row r="48" spans="1:66" ht="15">
      <c r="A48" s="62" t="s">
        <v>737</v>
      </c>
      <c r="B48" s="62" t="s">
        <v>881</v>
      </c>
      <c r="C48" s="81" t="s">
        <v>272</v>
      </c>
      <c r="D48" s="88">
        <v>5</v>
      </c>
      <c r="E48" s="89" t="s">
        <v>132</v>
      </c>
      <c r="F48" s="90">
        <v>16</v>
      </c>
      <c r="G48" s="81"/>
      <c r="H48" s="73"/>
      <c r="I48" s="91"/>
      <c r="J48" s="91"/>
      <c r="K48" s="34" t="s">
        <v>65</v>
      </c>
      <c r="L48" s="94">
        <v>48</v>
      </c>
      <c r="M48" s="94"/>
      <c r="N48" s="93"/>
      <c r="O48" s="64" t="s">
        <v>195</v>
      </c>
      <c r="P48" s="66">
        <v>43678.69614583333</v>
      </c>
      <c r="Q48" s="64" t="s">
        <v>920</v>
      </c>
      <c r="R48" s="64"/>
      <c r="S48" s="64"/>
      <c r="T48" s="64" t="s">
        <v>993</v>
      </c>
      <c r="U48" s="66">
        <v>43678.69614583333</v>
      </c>
      <c r="V48" s="67" t="s">
        <v>1030</v>
      </c>
      <c r="W48" s="64"/>
      <c r="X48" s="64"/>
      <c r="Y48" s="70" t="s">
        <v>1080</v>
      </c>
      <c r="Z48" s="64"/>
      <c r="AA48" s="104">
        <v>1</v>
      </c>
      <c r="AB48" s="48">
        <v>0</v>
      </c>
      <c r="AC48" s="49">
        <v>0</v>
      </c>
      <c r="AD48" s="48">
        <v>0</v>
      </c>
      <c r="AE48" s="49">
        <v>0</v>
      </c>
      <c r="AF48" s="48">
        <v>0</v>
      </c>
      <c r="AG48" s="49">
        <v>0</v>
      </c>
      <c r="AH48" s="48">
        <v>20</v>
      </c>
      <c r="AI48" s="49">
        <v>100</v>
      </c>
      <c r="AJ48" s="48">
        <v>20</v>
      </c>
      <c r="AK48" s="109"/>
      <c r="AL48" s="67" t="s">
        <v>744</v>
      </c>
      <c r="AM48" s="64" t="b">
        <v>0</v>
      </c>
      <c r="AN48" s="64">
        <v>0</v>
      </c>
      <c r="AO48" s="70" t="s">
        <v>275</v>
      </c>
      <c r="AP48" s="64" t="b">
        <v>0</v>
      </c>
      <c r="AQ48" s="64" t="s">
        <v>688</v>
      </c>
      <c r="AR48" s="64"/>
      <c r="AS48" s="70" t="s">
        <v>275</v>
      </c>
      <c r="AT48" s="64" t="b">
        <v>0</v>
      </c>
      <c r="AU48" s="64">
        <v>3</v>
      </c>
      <c r="AV48" s="70" t="s">
        <v>1079</v>
      </c>
      <c r="AW48" s="64" t="s">
        <v>690</v>
      </c>
      <c r="AX48" s="64" t="b">
        <v>0</v>
      </c>
      <c r="AY48" s="70" t="s">
        <v>1079</v>
      </c>
      <c r="AZ48" s="64" t="s">
        <v>185</v>
      </c>
      <c r="BA48" s="64">
        <v>0</v>
      </c>
      <c r="BB48" s="64">
        <v>0</v>
      </c>
      <c r="BC48" s="64"/>
      <c r="BD48" s="64"/>
      <c r="BE48" s="64"/>
      <c r="BF48" s="64"/>
      <c r="BG48" s="64"/>
      <c r="BH48" s="64"/>
      <c r="BI48" s="64"/>
      <c r="BJ48" s="64"/>
      <c r="BK48" s="63" t="str">
        <f>REPLACE(INDEX(GroupVertices[Group],MATCH(Edges[[#This Row],[Vertex 1]],GroupVertices[Vertex],0)),1,1,"")</f>
        <v>1</v>
      </c>
      <c r="BL48" s="63" t="str">
        <f>REPLACE(INDEX(GroupVertices[Group],MATCH(Edges[[#This Row],[Vertex 2]],GroupVertices[Vertex],0)),1,1,"")</f>
        <v>4</v>
      </c>
      <c r="BM48" s="64"/>
      <c r="BN48" s="64"/>
    </row>
    <row r="49" spans="1:66" ht="15">
      <c r="A49" s="62" t="s">
        <v>368</v>
      </c>
      <c r="B49" s="62" t="s">
        <v>882</v>
      </c>
      <c r="C49" s="81" t="s">
        <v>272</v>
      </c>
      <c r="D49" s="88">
        <v>5</v>
      </c>
      <c r="E49" s="89" t="s">
        <v>132</v>
      </c>
      <c r="F49" s="90">
        <v>16</v>
      </c>
      <c r="G49" s="81"/>
      <c r="H49" s="73"/>
      <c r="I49" s="91"/>
      <c r="J49" s="91"/>
      <c r="K49" s="34" t="s">
        <v>65</v>
      </c>
      <c r="L49" s="94">
        <v>49</v>
      </c>
      <c r="M49" s="94"/>
      <c r="N49" s="93"/>
      <c r="O49" s="64" t="s">
        <v>195</v>
      </c>
      <c r="P49" s="66">
        <v>43686.507939814815</v>
      </c>
      <c r="Q49" s="64" t="s">
        <v>921</v>
      </c>
      <c r="R49" s="67" t="s">
        <v>962</v>
      </c>
      <c r="S49" s="64" t="s">
        <v>742</v>
      </c>
      <c r="T49" s="64" t="s">
        <v>994</v>
      </c>
      <c r="U49" s="66">
        <v>43686.507939814815</v>
      </c>
      <c r="V49" s="67" t="s">
        <v>1031</v>
      </c>
      <c r="W49" s="64"/>
      <c r="X49" s="64"/>
      <c r="Y49" s="70" t="s">
        <v>1081</v>
      </c>
      <c r="Z49" s="64"/>
      <c r="AA49" s="104">
        <v>1</v>
      </c>
      <c r="AB49" s="48"/>
      <c r="AC49" s="49"/>
      <c r="AD49" s="48"/>
      <c r="AE49" s="49"/>
      <c r="AF49" s="48"/>
      <c r="AG49" s="49"/>
      <c r="AH49" s="48"/>
      <c r="AI49" s="49"/>
      <c r="AJ49" s="48"/>
      <c r="AK49" s="109"/>
      <c r="AL49" s="67" t="s">
        <v>745</v>
      </c>
      <c r="AM49" s="64" t="b">
        <v>0</v>
      </c>
      <c r="AN49" s="64">
        <v>6</v>
      </c>
      <c r="AO49" s="70" t="s">
        <v>275</v>
      </c>
      <c r="AP49" s="64" t="b">
        <v>1</v>
      </c>
      <c r="AQ49" s="64" t="s">
        <v>688</v>
      </c>
      <c r="AR49" s="64"/>
      <c r="AS49" s="70" t="s">
        <v>1119</v>
      </c>
      <c r="AT49" s="64" t="b">
        <v>0</v>
      </c>
      <c r="AU49" s="64">
        <v>1</v>
      </c>
      <c r="AV49" s="70" t="s">
        <v>275</v>
      </c>
      <c r="AW49" s="64" t="s">
        <v>690</v>
      </c>
      <c r="AX49" s="64" t="b">
        <v>0</v>
      </c>
      <c r="AY49" s="70" t="s">
        <v>1081</v>
      </c>
      <c r="AZ49" s="64" t="s">
        <v>185</v>
      </c>
      <c r="BA49" s="64">
        <v>0</v>
      </c>
      <c r="BB49" s="64">
        <v>0</v>
      </c>
      <c r="BC49" s="64"/>
      <c r="BD49" s="64"/>
      <c r="BE49" s="64"/>
      <c r="BF49" s="64"/>
      <c r="BG49" s="64"/>
      <c r="BH49" s="64"/>
      <c r="BI49" s="64"/>
      <c r="BJ49" s="64"/>
      <c r="BK49" s="63" t="str">
        <f>REPLACE(INDEX(GroupVertices[Group],MATCH(Edges[[#This Row],[Vertex 1]],GroupVertices[Vertex],0)),1,1,"")</f>
        <v>4</v>
      </c>
      <c r="BL49" s="63" t="str">
        <f>REPLACE(INDEX(GroupVertices[Group],MATCH(Edges[[#This Row],[Vertex 2]],GroupVertices[Vertex],0)),1,1,"")</f>
        <v>4</v>
      </c>
      <c r="BM49" s="64"/>
      <c r="BN49" s="64"/>
    </row>
    <row r="50" spans="1:66" ht="15">
      <c r="A50" s="62" t="s">
        <v>737</v>
      </c>
      <c r="B50" s="62" t="s">
        <v>882</v>
      </c>
      <c r="C50" s="81" t="s">
        <v>272</v>
      </c>
      <c r="D50" s="88">
        <v>5</v>
      </c>
      <c r="E50" s="89" t="s">
        <v>132</v>
      </c>
      <c r="F50" s="90">
        <v>16</v>
      </c>
      <c r="G50" s="81"/>
      <c r="H50" s="73"/>
      <c r="I50" s="91"/>
      <c r="J50" s="91"/>
      <c r="K50" s="34" t="s">
        <v>65</v>
      </c>
      <c r="L50" s="94">
        <v>50</v>
      </c>
      <c r="M50" s="94"/>
      <c r="N50" s="93"/>
      <c r="O50" s="64" t="s">
        <v>195</v>
      </c>
      <c r="P50" s="66">
        <v>43686.51417824074</v>
      </c>
      <c r="Q50" s="64" t="s">
        <v>922</v>
      </c>
      <c r="R50" s="64"/>
      <c r="S50" s="64"/>
      <c r="T50" s="64" t="s">
        <v>994</v>
      </c>
      <c r="U50" s="66">
        <v>43686.51417824074</v>
      </c>
      <c r="V50" s="67" t="s">
        <v>1032</v>
      </c>
      <c r="W50" s="64"/>
      <c r="X50" s="64"/>
      <c r="Y50" s="70" t="s">
        <v>1082</v>
      </c>
      <c r="Z50" s="64"/>
      <c r="AA50" s="104">
        <v>1</v>
      </c>
      <c r="AB50" s="48"/>
      <c r="AC50" s="49"/>
      <c r="AD50" s="48"/>
      <c r="AE50" s="49"/>
      <c r="AF50" s="48"/>
      <c r="AG50" s="49"/>
      <c r="AH50" s="48"/>
      <c r="AI50" s="49"/>
      <c r="AJ50" s="48"/>
      <c r="AK50" s="109"/>
      <c r="AL50" s="67" t="s">
        <v>744</v>
      </c>
      <c r="AM50" s="64" t="b">
        <v>0</v>
      </c>
      <c r="AN50" s="64">
        <v>0</v>
      </c>
      <c r="AO50" s="70" t="s">
        <v>275</v>
      </c>
      <c r="AP50" s="64" t="b">
        <v>1</v>
      </c>
      <c r="AQ50" s="64" t="s">
        <v>688</v>
      </c>
      <c r="AR50" s="64"/>
      <c r="AS50" s="70" t="s">
        <v>1119</v>
      </c>
      <c r="AT50" s="64" t="b">
        <v>0</v>
      </c>
      <c r="AU50" s="64">
        <v>0</v>
      </c>
      <c r="AV50" s="70" t="s">
        <v>1081</v>
      </c>
      <c r="AW50" s="64" t="s">
        <v>690</v>
      </c>
      <c r="AX50" s="64" t="b">
        <v>0</v>
      </c>
      <c r="AY50" s="70" t="s">
        <v>1081</v>
      </c>
      <c r="AZ50" s="64" t="s">
        <v>185</v>
      </c>
      <c r="BA50" s="64">
        <v>0</v>
      </c>
      <c r="BB50" s="64">
        <v>0</v>
      </c>
      <c r="BC50" s="64"/>
      <c r="BD50" s="64"/>
      <c r="BE50" s="64"/>
      <c r="BF50" s="64"/>
      <c r="BG50" s="64"/>
      <c r="BH50" s="64"/>
      <c r="BI50" s="64"/>
      <c r="BJ50" s="64"/>
      <c r="BK50" s="63" t="str">
        <f>REPLACE(INDEX(GroupVertices[Group],MATCH(Edges[[#This Row],[Vertex 1]],GroupVertices[Vertex],0)),1,1,"")</f>
        <v>1</v>
      </c>
      <c r="BL50" s="63" t="str">
        <f>REPLACE(INDEX(GroupVertices[Group],MATCH(Edges[[#This Row],[Vertex 2]],GroupVertices[Vertex],0)),1,1,"")</f>
        <v>4</v>
      </c>
      <c r="BM50" s="64"/>
      <c r="BN50" s="64"/>
    </row>
    <row r="51" spans="1:66" ht="15">
      <c r="A51" s="62" t="s">
        <v>856</v>
      </c>
      <c r="B51" s="62" t="s">
        <v>865</v>
      </c>
      <c r="C51" s="81" t="s">
        <v>272</v>
      </c>
      <c r="D51" s="88">
        <v>5</v>
      </c>
      <c r="E51" s="89" t="s">
        <v>132</v>
      </c>
      <c r="F51" s="90">
        <v>16</v>
      </c>
      <c r="G51" s="81"/>
      <c r="H51" s="73"/>
      <c r="I51" s="91"/>
      <c r="J51" s="91"/>
      <c r="K51" s="34" t="s">
        <v>65</v>
      </c>
      <c r="L51" s="94">
        <v>51</v>
      </c>
      <c r="M51" s="94"/>
      <c r="N51" s="93"/>
      <c r="O51" s="64" t="s">
        <v>195</v>
      </c>
      <c r="P51" s="66">
        <v>43692.793229166666</v>
      </c>
      <c r="Q51" s="64" t="s">
        <v>910</v>
      </c>
      <c r="R51" s="67" t="s">
        <v>957</v>
      </c>
      <c r="S51" s="64" t="s">
        <v>741</v>
      </c>
      <c r="T51" s="64" t="s">
        <v>985</v>
      </c>
      <c r="U51" s="66">
        <v>43692.793229166666</v>
      </c>
      <c r="V51" s="67" t="s">
        <v>1022</v>
      </c>
      <c r="W51" s="64"/>
      <c r="X51" s="64"/>
      <c r="Y51" s="70" t="s">
        <v>1072</v>
      </c>
      <c r="Z51" s="64"/>
      <c r="AA51" s="104">
        <v>1</v>
      </c>
      <c r="AB51" s="48"/>
      <c r="AC51" s="49"/>
      <c r="AD51" s="48"/>
      <c r="AE51" s="49"/>
      <c r="AF51" s="48"/>
      <c r="AG51" s="49"/>
      <c r="AH51" s="48"/>
      <c r="AI51" s="49"/>
      <c r="AJ51" s="48"/>
      <c r="AK51" s="109"/>
      <c r="AL51" s="67" t="s">
        <v>1011</v>
      </c>
      <c r="AM51" s="64" t="b">
        <v>0</v>
      </c>
      <c r="AN51" s="64">
        <v>0</v>
      </c>
      <c r="AO51" s="70" t="s">
        <v>275</v>
      </c>
      <c r="AP51" s="64" t="b">
        <v>0</v>
      </c>
      <c r="AQ51" s="64" t="s">
        <v>688</v>
      </c>
      <c r="AR51" s="64"/>
      <c r="AS51" s="70" t="s">
        <v>275</v>
      </c>
      <c r="AT51" s="64" t="b">
        <v>0</v>
      </c>
      <c r="AU51" s="64">
        <v>0</v>
      </c>
      <c r="AV51" s="70" t="s">
        <v>1083</v>
      </c>
      <c r="AW51" s="64" t="s">
        <v>689</v>
      </c>
      <c r="AX51" s="64" t="b">
        <v>0</v>
      </c>
      <c r="AY51" s="70" t="s">
        <v>1083</v>
      </c>
      <c r="AZ51" s="64" t="s">
        <v>185</v>
      </c>
      <c r="BA51" s="64">
        <v>0</v>
      </c>
      <c r="BB51" s="64">
        <v>0</v>
      </c>
      <c r="BC51" s="64"/>
      <c r="BD51" s="64"/>
      <c r="BE51" s="64"/>
      <c r="BF51" s="64"/>
      <c r="BG51" s="64"/>
      <c r="BH51" s="64"/>
      <c r="BI51" s="64"/>
      <c r="BJ51" s="64"/>
      <c r="BK51" s="63" t="str">
        <f>REPLACE(INDEX(GroupVertices[Group],MATCH(Edges[[#This Row],[Vertex 1]],GroupVertices[Vertex],0)),1,1,"")</f>
        <v>1</v>
      </c>
      <c r="BL51" s="63" t="str">
        <f>REPLACE(INDEX(GroupVertices[Group],MATCH(Edges[[#This Row],[Vertex 2]],GroupVertices[Vertex],0)),1,1,"")</f>
        <v>1</v>
      </c>
      <c r="BM51" s="64"/>
      <c r="BN51" s="64"/>
    </row>
    <row r="52" spans="1:66" ht="15">
      <c r="A52" s="62" t="s">
        <v>737</v>
      </c>
      <c r="B52" s="62" t="s">
        <v>865</v>
      </c>
      <c r="C52" s="81" t="s">
        <v>272</v>
      </c>
      <c r="D52" s="88">
        <v>5</v>
      </c>
      <c r="E52" s="89" t="s">
        <v>132</v>
      </c>
      <c r="F52" s="90">
        <v>16</v>
      </c>
      <c r="G52" s="81"/>
      <c r="H52" s="73"/>
      <c r="I52" s="91"/>
      <c r="J52" s="91"/>
      <c r="K52" s="34" t="s">
        <v>65</v>
      </c>
      <c r="L52" s="94">
        <v>52</v>
      </c>
      <c r="M52" s="94"/>
      <c r="N52" s="93"/>
      <c r="O52" s="64" t="s">
        <v>195</v>
      </c>
      <c r="P52" s="66">
        <v>43691.89958333333</v>
      </c>
      <c r="Q52" s="64" t="s">
        <v>923</v>
      </c>
      <c r="R52" s="64" t="s">
        <v>963</v>
      </c>
      <c r="S52" s="64" t="s">
        <v>792</v>
      </c>
      <c r="T52" s="64" t="s">
        <v>985</v>
      </c>
      <c r="U52" s="66">
        <v>43691.89958333333</v>
      </c>
      <c r="V52" s="67" t="s">
        <v>1033</v>
      </c>
      <c r="W52" s="64"/>
      <c r="X52" s="64"/>
      <c r="Y52" s="70" t="s">
        <v>1083</v>
      </c>
      <c r="Z52" s="64"/>
      <c r="AA52" s="104">
        <v>1</v>
      </c>
      <c r="AB52" s="48"/>
      <c r="AC52" s="49"/>
      <c r="AD52" s="48"/>
      <c r="AE52" s="49"/>
      <c r="AF52" s="48"/>
      <c r="AG52" s="49"/>
      <c r="AH52" s="48"/>
      <c r="AI52" s="49"/>
      <c r="AJ52" s="48"/>
      <c r="AK52" s="109"/>
      <c r="AL52" s="67" t="s">
        <v>744</v>
      </c>
      <c r="AM52" s="64" t="b">
        <v>0</v>
      </c>
      <c r="AN52" s="64">
        <v>0</v>
      </c>
      <c r="AO52" s="70" t="s">
        <v>275</v>
      </c>
      <c r="AP52" s="64" t="b">
        <v>0</v>
      </c>
      <c r="AQ52" s="64" t="s">
        <v>688</v>
      </c>
      <c r="AR52" s="64"/>
      <c r="AS52" s="70" t="s">
        <v>275</v>
      </c>
      <c r="AT52" s="64" t="b">
        <v>0</v>
      </c>
      <c r="AU52" s="64">
        <v>0</v>
      </c>
      <c r="AV52" s="70" t="s">
        <v>275</v>
      </c>
      <c r="AW52" s="64" t="s">
        <v>747</v>
      </c>
      <c r="AX52" s="64" t="b">
        <v>1</v>
      </c>
      <c r="AY52" s="70" t="s">
        <v>1083</v>
      </c>
      <c r="AZ52" s="64" t="s">
        <v>185</v>
      </c>
      <c r="BA52" s="64">
        <v>0</v>
      </c>
      <c r="BB52" s="64">
        <v>0</v>
      </c>
      <c r="BC52" s="64"/>
      <c r="BD52" s="64"/>
      <c r="BE52" s="64"/>
      <c r="BF52" s="64"/>
      <c r="BG52" s="64"/>
      <c r="BH52" s="64"/>
      <c r="BI52" s="64"/>
      <c r="BJ52" s="64"/>
      <c r="BK52" s="63" t="str">
        <f>REPLACE(INDEX(GroupVertices[Group],MATCH(Edges[[#This Row],[Vertex 1]],GroupVertices[Vertex],0)),1,1,"")</f>
        <v>1</v>
      </c>
      <c r="BL52" s="63" t="str">
        <f>REPLACE(INDEX(GroupVertices[Group],MATCH(Edges[[#This Row],[Vertex 2]],GroupVertices[Vertex],0)),1,1,"")</f>
        <v>1</v>
      </c>
      <c r="BM52" s="64"/>
      <c r="BN52" s="64"/>
    </row>
    <row r="53" spans="1:66" ht="15">
      <c r="A53" s="62" t="s">
        <v>856</v>
      </c>
      <c r="B53" s="62" t="s">
        <v>866</v>
      </c>
      <c r="C53" s="81" t="s">
        <v>272</v>
      </c>
      <c r="D53" s="88">
        <v>5</v>
      </c>
      <c r="E53" s="89" t="s">
        <v>132</v>
      </c>
      <c r="F53" s="90">
        <v>16</v>
      </c>
      <c r="G53" s="81"/>
      <c r="H53" s="73"/>
      <c r="I53" s="91"/>
      <c r="J53" s="91"/>
      <c r="K53" s="34" t="s">
        <v>65</v>
      </c>
      <c r="L53" s="94">
        <v>53</v>
      </c>
      <c r="M53" s="94"/>
      <c r="N53" s="93"/>
      <c r="O53" s="64" t="s">
        <v>195</v>
      </c>
      <c r="P53" s="66">
        <v>43692.793229166666</v>
      </c>
      <c r="Q53" s="64" t="s">
        <v>910</v>
      </c>
      <c r="R53" s="67" t="s">
        <v>957</v>
      </c>
      <c r="S53" s="64" t="s">
        <v>741</v>
      </c>
      <c r="T53" s="64" t="s">
        <v>985</v>
      </c>
      <c r="U53" s="66">
        <v>43692.793229166666</v>
      </c>
      <c r="V53" s="67" t="s">
        <v>1022</v>
      </c>
      <c r="W53" s="64"/>
      <c r="X53" s="64"/>
      <c r="Y53" s="70" t="s">
        <v>1072</v>
      </c>
      <c r="Z53" s="64"/>
      <c r="AA53" s="104">
        <v>1</v>
      </c>
      <c r="AB53" s="48"/>
      <c r="AC53" s="49"/>
      <c r="AD53" s="48"/>
      <c r="AE53" s="49"/>
      <c r="AF53" s="48"/>
      <c r="AG53" s="49"/>
      <c r="AH53" s="48"/>
      <c r="AI53" s="49"/>
      <c r="AJ53" s="48"/>
      <c r="AK53" s="109"/>
      <c r="AL53" s="67" t="s">
        <v>1011</v>
      </c>
      <c r="AM53" s="64" t="b">
        <v>0</v>
      </c>
      <c r="AN53" s="64">
        <v>0</v>
      </c>
      <c r="AO53" s="70" t="s">
        <v>275</v>
      </c>
      <c r="AP53" s="64" t="b">
        <v>0</v>
      </c>
      <c r="AQ53" s="64" t="s">
        <v>688</v>
      </c>
      <c r="AR53" s="64"/>
      <c r="AS53" s="70" t="s">
        <v>275</v>
      </c>
      <c r="AT53" s="64" t="b">
        <v>0</v>
      </c>
      <c r="AU53" s="64">
        <v>0</v>
      </c>
      <c r="AV53" s="70" t="s">
        <v>1083</v>
      </c>
      <c r="AW53" s="64" t="s">
        <v>689</v>
      </c>
      <c r="AX53" s="64" t="b">
        <v>0</v>
      </c>
      <c r="AY53" s="70" t="s">
        <v>1083</v>
      </c>
      <c r="AZ53" s="64" t="s">
        <v>185</v>
      </c>
      <c r="BA53" s="64">
        <v>0</v>
      </c>
      <c r="BB53" s="64">
        <v>0</v>
      </c>
      <c r="BC53" s="64"/>
      <c r="BD53" s="64"/>
      <c r="BE53" s="64"/>
      <c r="BF53" s="64"/>
      <c r="BG53" s="64"/>
      <c r="BH53" s="64"/>
      <c r="BI53" s="64"/>
      <c r="BJ53" s="64"/>
      <c r="BK53" s="63" t="str">
        <f>REPLACE(INDEX(GroupVertices[Group],MATCH(Edges[[#This Row],[Vertex 1]],GroupVertices[Vertex],0)),1,1,"")</f>
        <v>1</v>
      </c>
      <c r="BL53" s="63" t="str">
        <f>REPLACE(INDEX(GroupVertices[Group],MATCH(Edges[[#This Row],[Vertex 2]],GroupVertices[Vertex],0)),1,1,"")</f>
        <v>1</v>
      </c>
      <c r="BM53" s="64"/>
      <c r="BN53" s="64"/>
    </row>
    <row r="54" spans="1:66" ht="15">
      <c r="A54" s="62" t="s">
        <v>856</v>
      </c>
      <c r="B54" s="62" t="s">
        <v>855</v>
      </c>
      <c r="C54" s="81" t="s">
        <v>272</v>
      </c>
      <c r="D54" s="88">
        <v>5</v>
      </c>
      <c r="E54" s="89" t="s">
        <v>132</v>
      </c>
      <c r="F54" s="90">
        <v>16</v>
      </c>
      <c r="G54" s="81"/>
      <c r="H54" s="73"/>
      <c r="I54" s="91"/>
      <c r="J54" s="91"/>
      <c r="K54" s="34" t="s">
        <v>65</v>
      </c>
      <c r="L54" s="94">
        <v>54</v>
      </c>
      <c r="M54" s="94"/>
      <c r="N54" s="93"/>
      <c r="O54" s="64" t="s">
        <v>195</v>
      </c>
      <c r="P54" s="66">
        <v>43692.793229166666</v>
      </c>
      <c r="Q54" s="64" t="s">
        <v>910</v>
      </c>
      <c r="R54" s="67" t="s">
        <v>957</v>
      </c>
      <c r="S54" s="64" t="s">
        <v>741</v>
      </c>
      <c r="T54" s="64" t="s">
        <v>985</v>
      </c>
      <c r="U54" s="66">
        <v>43692.793229166666</v>
      </c>
      <c r="V54" s="67" t="s">
        <v>1022</v>
      </c>
      <c r="W54" s="64"/>
      <c r="X54" s="64"/>
      <c r="Y54" s="70" t="s">
        <v>1072</v>
      </c>
      <c r="Z54" s="64"/>
      <c r="AA54" s="104">
        <v>1</v>
      </c>
      <c r="AB54" s="48"/>
      <c r="AC54" s="49"/>
      <c r="AD54" s="48"/>
      <c r="AE54" s="49"/>
      <c r="AF54" s="48"/>
      <c r="AG54" s="49"/>
      <c r="AH54" s="48"/>
      <c r="AI54" s="49"/>
      <c r="AJ54" s="48"/>
      <c r="AK54" s="109"/>
      <c r="AL54" s="67" t="s">
        <v>1011</v>
      </c>
      <c r="AM54" s="64" t="b">
        <v>0</v>
      </c>
      <c r="AN54" s="64">
        <v>0</v>
      </c>
      <c r="AO54" s="70" t="s">
        <v>275</v>
      </c>
      <c r="AP54" s="64" t="b">
        <v>0</v>
      </c>
      <c r="AQ54" s="64" t="s">
        <v>688</v>
      </c>
      <c r="AR54" s="64"/>
      <c r="AS54" s="70" t="s">
        <v>275</v>
      </c>
      <c r="AT54" s="64" t="b">
        <v>0</v>
      </c>
      <c r="AU54" s="64">
        <v>0</v>
      </c>
      <c r="AV54" s="70" t="s">
        <v>1083</v>
      </c>
      <c r="AW54" s="64" t="s">
        <v>689</v>
      </c>
      <c r="AX54" s="64" t="b">
        <v>0</v>
      </c>
      <c r="AY54" s="70" t="s">
        <v>1083</v>
      </c>
      <c r="AZ54" s="64" t="s">
        <v>185</v>
      </c>
      <c r="BA54" s="64">
        <v>0</v>
      </c>
      <c r="BB54" s="64">
        <v>0</v>
      </c>
      <c r="BC54" s="64"/>
      <c r="BD54" s="64"/>
      <c r="BE54" s="64"/>
      <c r="BF54" s="64"/>
      <c r="BG54" s="64"/>
      <c r="BH54" s="64"/>
      <c r="BI54" s="64"/>
      <c r="BJ54" s="64"/>
      <c r="BK54" s="63" t="str">
        <f>REPLACE(INDEX(GroupVertices[Group],MATCH(Edges[[#This Row],[Vertex 1]],GroupVertices[Vertex],0)),1,1,"")</f>
        <v>1</v>
      </c>
      <c r="BL54" s="63" t="str">
        <f>REPLACE(INDEX(GroupVertices[Group],MATCH(Edges[[#This Row],[Vertex 2]],GroupVertices[Vertex],0)),1,1,"")</f>
        <v>1</v>
      </c>
      <c r="BM54" s="64"/>
      <c r="BN54" s="64"/>
    </row>
    <row r="55" spans="1:66" ht="15">
      <c r="A55" s="62" t="s">
        <v>856</v>
      </c>
      <c r="B55" s="62" t="s">
        <v>739</v>
      </c>
      <c r="C55" s="81" t="s">
        <v>272</v>
      </c>
      <c r="D55" s="88">
        <v>5</v>
      </c>
      <c r="E55" s="89" t="s">
        <v>132</v>
      </c>
      <c r="F55" s="90">
        <v>16</v>
      </c>
      <c r="G55" s="81"/>
      <c r="H55" s="73"/>
      <c r="I55" s="91"/>
      <c r="J55" s="91"/>
      <c r="K55" s="34" t="s">
        <v>65</v>
      </c>
      <c r="L55" s="94">
        <v>55</v>
      </c>
      <c r="M55" s="94"/>
      <c r="N55" s="93"/>
      <c r="O55" s="64" t="s">
        <v>195</v>
      </c>
      <c r="P55" s="66">
        <v>43692.793229166666</v>
      </c>
      <c r="Q55" s="64" t="s">
        <v>910</v>
      </c>
      <c r="R55" s="67" t="s">
        <v>957</v>
      </c>
      <c r="S55" s="64" t="s">
        <v>741</v>
      </c>
      <c r="T55" s="64" t="s">
        <v>985</v>
      </c>
      <c r="U55" s="66">
        <v>43692.793229166666</v>
      </c>
      <c r="V55" s="67" t="s">
        <v>1022</v>
      </c>
      <c r="W55" s="64"/>
      <c r="X55" s="64"/>
      <c r="Y55" s="70" t="s">
        <v>1072</v>
      </c>
      <c r="Z55" s="64"/>
      <c r="AA55" s="104">
        <v>1</v>
      </c>
      <c r="AB55" s="48"/>
      <c r="AC55" s="49"/>
      <c r="AD55" s="48"/>
      <c r="AE55" s="49"/>
      <c r="AF55" s="48"/>
      <c r="AG55" s="49"/>
      <c r="AH55" s="48"/>
      <c r="AI55" s="49"/>
      <c r="AJ55" s="48"/>
      <c r="AK55" s="109"/>
      <c r="AL55" s="67" t="s">
        <v>1011</v>
      </c>
      <c r="AM55" s="64" t="b">
        <v>0</v>
      </c>
      <c r="AN55" s="64">
        <v>0</v>
      </c>
      <c r="AO55" s="70" t="s">
        <v>275</v>
      </c>
      <c r="AP55" s="64" t="b">
        <v>0</v>
      </c>
      <c r="AQ55" s="64" t="s">
        <v>688</v>
      </c>
      <c r="AR55" s="64"/>
      <c r="AS55" s="70" t="s">
        <v>275</v>
      </c>
      <c r="AT55" s="64" t="b">
        <v>0</v>
      </c>
      <c r="AU55" s="64">
        <v>0</v>
      </c>
      <c r="AV55" s="70" t="s">
        <v>1083</v>
      </c>
      <c r="AW55" s="64" t="s">
        <v>689</v>
      </c>
      <c r="AX55" s="64" t="b">
        <v>0</v>
      </c>
      <c r="AY55" s="70" t="s">
        <v>1083</v>
      </c>
      <c r="AZ55" s="64" t="s">
        <v>185</v>
      </c>
      <c r="BA55" s="64">
        <v>0</v>
      </c>
      <c r="BB55" s="64">
        <v>0</v>
      </c>
      <c r="BC55" s="64"/>
      <c r="BD55" s="64"/>
      <c r="BE55" s="64"/>
      <c r="BF55" s="64"/>
      <c r="BG55" s="64"/>
      <c r="BH55" s="64"/>
      <c r="BI55" s="64"/>
      <c r="BJ55" s="64"/>
      <c r="BK55" s="63" t="str">
        <f>REPLACE(INDEX(GroupVertices[Group],MATCH(Edges[[#This Row],[Vertex 1]],GroupVertices[Vertex],0)),1,1,"")</f>
        <v>1</v>
      </c>
      <c r="BL55" s="63" t="str">
        <f>REPLACE(INDEX(GroupVertices[Group],MATCH(Edges[[#This Row],[Vertex 2]],GroupVertices[Vertex],0)),1,1,"")</f>
        <v>1</v>
      </c>
      <c r="BM55" s="64"/>
      <c r="BN55" s="64"/>
    </row>
    <row r="56" spans="1:66" ht="15">
      <c r="A56" s="62" t="s">
        <v>856</v>
      </c>
      <c r="B56" s="62" t="s">
        <v>737</v>
      </c>
      <c r="C56" s="81" t="s">
        <v>272</v>
      </c>
      <c r="D56" s="88">
        <v>5</v>
      </c>
      <c r="E56" s="89" t="s">
        <v>132</v>
      </c>
      <c r="F56" s="90">
        <v>16</v>
      </c>
      <c r="G56" s="81"/>
      <c r="H56" s="73"/>
      <c r="I56" s="91"/>
      <c r="J56" s="91"/>
      <c r="K56" s="34" t="s">
        <v>66</v>
      </c>
      <c r="L56" s="94">
        <v>56</v>
      </c>
      <c r="M56" s="94"/>
      <c r="N56" s="93"/>
      <c r="O56" s="64" t="s">
        <v>195</v>
      </c>
      <c r="P56" s="66">
        <v>43692.793229166666</v>
      </c>
      <c r="Q56" s="64" t="s">
        <v>910</v>
      </c>
      <c r="R56" s="67" t="s">
        <v>957</v>
      </c>
      <c r="S56" s="64" t="s">
        <v>741</v>
      </c>
      <c r="T56" s="64" t="s">
        <v>985</v>
      </c>
      <c r="U56" s="66">
        <v>43692.793229166666</v>
      </c>
      <c r="V56" s="67" t="s">
        <v>1022</v>
      </c>
      <c r="W56" s="64"/>
      <c r="X56" s="64"/>
      <c r="Y56" s="70" t="s">
        <v>1072</v>
      </c>
      <c r="Z56" s="64"/>
      <c r="AA56" s="104">
        <v>1</v>
      </c>
      <c r="AB56" s="48">
        <v>0</v>
      </c>
      <c r="AC56" s="49">
        <v>0</v>
      </c>
      <c r="AD56" s="48">
        <v>0</v>
      </c>
      <c r="AE56" s="49">
        <v>0</v>
      </c>
      <c r="AF56" s="48">
        <v>0</v>
      </c>
      <c r="AG56" s="49">
        <v>0</v>
      </c>
      <c r="AH56" s="48">
        <v>13</v>
      </c>
      <c r="AI56" s="49">
        <v>100</v>
      </c>
      <c r="AJ56" s="48">
        <v>13</v>
      </c>
      <c r="AK56" s="109"/>
      <c r="AL56" s="67" t="s">
        <v>1011</v>
      </c>
      <c r="AM56" s="64" t="b">
        <v>0</v>
      </c>
      <c r="AN56" s="64">
        <v>0</v>
      </c>
      <c r="AO56" s="70" t="s">
        <v>275</v>
      </c>
      <c r="AP56" s="64" t="b">
        <v>0</v>
      </c>
      <c r="AQ56" s="64" t="s">
        <v>688</v>
      </c>
      <c r="AR56" s="64"/>
      <c r="AS56" s="70" t="s">
        <v>275</v>
      </c>
      <c r="AT56" s="64" t="b">
        <v>0</v>
      </c>
      <c r="AU56" s="64">
        <v>0</v>
      </c>
      <c r="AV56" s="70" t="s">
        <v>1083</v>
      </c>
      <c r="AW56" s="64" t="s">
        <v>689</v>
      </c>
      <c r="AX56" s="64" t="b">
        <v>0</v>
      </c>
      <c r="AY56" s="70" t="s">
        <v>1083</v>
      </c>
      <c r="AZ56" s="64" t="s">
        <v>185</v>
      </c>
      <c r="BA56" s="64">
        <v>0</v>
      </c>
      <c r="BB56" s="64">
        <v>0</v>
      </c>
      <c r="BC56" s="64"/>
      <c r="BD56" s="64"/>
      <c r="BE56" s="64"/>
      <c r="BF56" s="64"/>
      <c r="BG56" s="64"/>
      <c r="BH56" s="64"/>
      <c r="BI56" s="64"/>
      <c r="BJ56" s="64"/>
      <c r="BK56" s="63" t="str">
        <f>REPLACE(INDEX(GroupVertices[Group],MATCH(Edges[[#This Row],[Vertex 1]],GroupVertices[Vertex],0)),1,1,"")</f>
        <v>1</v>
      </c>
      <c r="BL56" s="63" t="str">
        <f>REPLACE(INDEX(GroupVertices[Group],MATCH(Edges[[#This Row],[Vertex 2]],GroupVertices[Vertex],0)),1,1,"")</f>
        <v>1</v>
      </c>
      <c r="BM56" s="64"/>
      <c r="BN56" s="64"/>
    </row>
    <row r="57" spans="1:66" ht="15">
      <c r="A57" s="62" t="s">
        <v>737</v>
      </c>
      <c r="B57" s="62" t="s">
        <v>856</v>
      </c>
      <c r="C57" s="81" t="s">
        <v>272</v>
      </c>
      <c r="D57" s="88">
        <v>5</v>
      </c>
      <c r="E57" s="89" t="s">
        <v>132</v>
      </c>
      <c r="F57" s="90">
        <v>16</v>
      </c>
      <c r="G57" s="81"/>
      <c r="H57" s="73"/>
      <c r="I57" s="91"/>
      <c r="J57" s="91"/>
      <c r="K57" s="34" t="s">
        <v>66</v>
      </c>
      <c r="L57" s="94">
        <v>57</v>
      </c>
      <c r="M57" s="94"/>
      <c r="N57" s="93"/>
      <c r="O57" s="64" t="s">
        <v>195</v>
      </c>
      <c r="P57" s="66">
        <v>43691.89958333333</v>
      </c>
      <c r="Q57" s="64" t="s">
        <v>923</v>
      </c>
      <c r="R57" s="64" t="s">
        <v>963</v>
      </c>
      <c r="S57" s="64" t="s">
        <v>792</v>
      </c>
      <c r="T57" s="64" t="s">
        <v>985</v>
      </c>
      <c r="U57" s="66">
        <v>43691.89958333333</v>
      </c>
      <c r="V57" s="67" t="s">
        <v>1033</v>
      </c>
      <c r="W57" s="64"/>
      <c r="X57" s="64"/>
      <c r="Y57" s="70" t="s">
        <v>1083</v>
      </c>
      <c r="Z57" s="64"/>
      <c r="AA57" s="104">
        <v>1</v>
      </c>
      <c r="AB57" s="48"/>
      <c r="AC57" s="49"/>
      <c r="AD57" s="48"/>
      <c r="AE57" s="49"/>
      <c r="AF57" s="48"/>
      <c r="AG57" s="49"/>
      <c r="AH57" s="48"/>
      <c r="AI57" s="49"/>
      <c r="AJ57" s="48"/>
      <c r="AK57" s="109"/>
      <c r="AL57" s="67" t="s">
        <v>744</v>
      </c>
      <c r="AM57" s="64" t="b">
        <v>0</v>
      </c>
      <c r="AN57" s="64">
        <v>0</v>
      </c>
      <c r="AO57" s="70" t="s">
        <v>275</v>
      </c>
      <c r="AP57" s="64" t="b">
        <v>0</v>
      </c>
      <c r="AQ57" s="64" t="s">
        <v>688</v>
      </c>
      <c r="AR57" s="64"/>
      <c r="AS57" s="70" t="s">
        <v>275</v>
      </c>
      <c r="AT57" s="64" t="b">
        <v>0</v>
      </c>
      <c r="AU57" s="64">
        <v>0</v>
      </c>
      <c r="AV57" s="70" t="s">
        <v>275</v>
      </c>
      <c r="AW57" s="64" t="s">
        <v>747</v>
      </c>
      <c r="AX57" s="64" t="b">
        <v>1</v>
      </c>
      <c r="AY57" s="70" t="s">
        <v>1083</v>
      </c>
      <c r="AZ57" s="64" t="s">
        <v>185</v>
      </c>
      <c r="BA57" s="64">
        <v>0</v>
      </c>
      <c r="BB57" s="64">
        <v>0</v>
      </c>
      <c r="BC57" s="64"/>
      <c r="BD57" s="64"/>
      <c r="BE57" s="64"/>
      <c r="BF57" s="64"/>
      <c r="BG57" s="64"/>
      <c r="BH57" s="64"/>
      <c r="BI57" s="64"/>
      <c r="BJ57" s="64"/>
      <c r="BK57" s="63" t="str">
        <f>REPLACE(INDEX(GroupVertices[Group],MATCH(Edges[[#This Row],[Vertex 1]],GroupVertices[Vertex],0)),1,1,"")</f>
        <v>1</v>
      </c>
      <c r="BL57" s="63" t="str">
        <f>REPLACE(INDEX(GroupVertices[Group],MATCH(Edges[[#This Row],[Vertex 2]],GroupVertices[Vertex],0)),1,1,"")</f>
        <v>1</v>
      </c>
      <c r="BM57" s="64"/>
      <c r="BN57" s="64"/>
    </row>
    <row r="58" spans="1:66" ht="15">
      <c r="A58" s="62" t="s">
        <v>855</v>
      </c>
      <c r="B58" s="62" t="s">
        <v>868</v>
      </c>
      <c r="C58" s="81" t="s">
        <v>272</v>
      </c>
      <c r="D58" s="88">
        <v>5</v>
      </c>
      <c r="E58" s="89" t="s">
        <v>132</v>
      </c>
      <c r="F58" s="90">
        <v>16</v>
      </c>
      <c r="G58" s="81"/>
      <c r="H58" s="73"/>
      <c r="I58" s="91"/>
      <c r="J58" s="91"/>
      <c r="K58" s="34" t="s">
        <v>65</v>
      </c>
      <c r="L58" s="94">
        <v>58</v>
      </c>
      <c r="M58" s="94"/>
      <c r="N58" s="93"/>
      <c r="O58" s="64" t="s">
        <v>195</v>
      </c>
      <c r="P58" s="66">
        <v>43692.709027777775</v>
      </c>
      <c r="Q58" s="64" t="s">
        <v>911</v>
      </c>
      <c r="R58" s="67" t="s">
        <v>958</v>
      </c>
      <c r="S58" s="64" t="s">
        <v>741</v>
      </c>
      <c r="T58" s="64" t="s">
        <v>986</v>
      </c>
      <c r="U58" s="66">
        <v>43692.709027777775</v>
      </c>
      <c r="V58" s="67" t="s">
        <v>1021</v>
      </c>
      <c r="W58" s="64"/>
      <c r="X58" s="64"/>
      <c r="Y58" s="70" t="s">
        <v>1071</v>
      </c>
      <c r="Z58" s="64"/>
      <c r="AA58" s="104">
        <v>1</v>
      </c>
      <c r="AB58" s="48"/>
      <c r="AC58" s="49"/>
      <c r="AD58" s="48"/>
      <c r="AE58" s="49"/>
      <c r="AF58" s="48"/>
      <c r="AG58" s="49"/>
      <c r="AH58" s="48"/>
      <c r="AI58" s="49"/>
      <c r="AJ58" s="48"/>
      <c r="AK58" s="109"/>
      <c r="AL58" s="67" t="s">
        <v>1010</v>
      </c>
      <c r="AM58" s="64" t="b">
        <v>0</v>
      </c>
      <c r="AN58" s="64">
        <v>0</v>
      </c>
      <c r="AO58" s="70" t="s">
        <v>275</v>
      </c>
      <c r="AP58" s="64" t="b">
        <v>0</v>
      </c>
      <c r="AQ58" s="64" t="s">
        <v>688</v>
      </c>
      <c r="AR58" s="64"/>
      <c r="AS58" s="70" t="s">
        <v>275</v>
      </c>
      <c r="AT58" s="64" t="b">
        <v>0</v>
      </c>
      <c r="AU58" s="64">
        <v>0</v>
      </c>
      <c r="AV58" s="70" t="s">
        <v>1084</v>
      </c>
      <c r="AW58" s="64" t="s">
        <v>340</v>
      </c>
      <c r="AX58" s="64" t="b">
        <v>0</v>
      </c>
      <c r="AY58" s="70" t="s">
        <v>1084</v>
      </c>
      <c r="AZ58" s="64" t="s">
        <v>185</v>
      </c>
      <c r="BA58" s="64">
        <v>0</v>
      </c>
      <c r="BB58" s="64">
        <v>0</v>
      </c>
      <c r="BC58" s="64"/>
      <c r="BD58" s="64"/>
      <c r="BE58" s="64"/>
      <c r="BF58" s="64"/>
      <c r="BG58" s="64"/>
      <c r="BH58" s="64"/>
      <c r="BI58" s="64"/>
      <c r="BJ58" s="64"/>
      <c r="BK58" s="63" t="str">
        <f>REPLACE(INDEX(GroupVertices[Group],MATCH(Edges[[#This Row],[Vertex 1]],GroupVertices[Vertex],0)),1,1,"")</f>
        <v>1</v>
      </c>
      <c r="BL58" s="63" t="str">
        <f>REPLACE(INDEX(GroupVertices[Group],MATCH(Edges[[#This Row],[Vertex 2]],GroupVertices[Vertex],0)),1,1,"")</f>
        <v>1</v>
      </c>
      <c r="BM58" s="64"/>
      <c r="BN58" s="64"/>
    </row>
    <row r="59" spans="1:66" ht="15">
      <c r="A59" s="62" t="s">
        <v>737</v>
      </c>
      <c r="B59" s="62" t="s">
        <v>868</v>
      </c>
      <c r="C59" s="81" t="s">
        <v>272</v>
      </c>
      <c r="D59" s="88">
        <v>5</v>
      </c>
      <c r="E59" s="89" t="s">
        <v>132</v>
      </c>
      <c r="F59" s="90">
        <v>16</v>
      </c>
      <c r="G59" s="81"/>
      <c r="H59" s="73"/>
      <c r="I59" s="91"/>
      <c r="J59" s="91"/>
      <c r="K59" s="34" t="s">
        <v>65</v>
      </c>
      <c r="L59" s="94">
        <v>59</v>
      </c>
      <c r="M59" s="94"/>
      <c r="N59" s="93"/>
      <c r="O59" s="64" t="s">
        <v>195</v>
      </c>
      <c r="P59" s="66">
        <v>43691.91929398148</v>
      </c>
      <c r="Q59" s="64" t="s">
        <v>924</v>
      </c>
      <c r="R59" s="64" t="s">
        <v>964</v>
      </c>
      <c r="S59" s="64" t="s">
        <v>792</v>
      </c>
      <c r="T59" s="64" t="s">
        <v>986</v>
      </c>
      <c r="U59" s="66">
        <v>43691.91929398148</v>
      </c>
      <c r="V59" s="67" t="s">
        <v>1034</v>
      </c>
      <c r="W59" s="64"/>
      <c r="X59" s="64"/>
      <c r="Y59" s="70" t="s">
        <v>1084</v>
      </c>
      <c r="Z59" s="64"/>
      <c r="AA59" s="104">
        <v>1</v>
      </c>
      <c r="AB59" s="48"/>
      <c r="AC59" s="49"/>
      <c r="AD59" s="48"/>
      <c r="AE59" s="49"/>
      <c r="AF59" s="48"/>
      <c r="AG59" s="49"/>
      <c r="AH59" s="48"/>
      <c r="AI59" s="49"/>
      <c r="AJ59" s="48"/>
      <c r="AK59" s="109"/>
      <c r="AL59" s="67" t="s">
        <v>744</v>
      </c>
      <c r="AM59" s="64" t="b">
        <v>0</v>
      </c>
      <c r="AN59" s="64">
        <v>0</v>
      </c>
      <c r="AO59" s="70" t="s">
        <v>275</v>
      </c>
      <c r="AP59" s="64" t="b">
        <v>0</v>
      </c>
      <c r="AQ59" s="64" t="s">
        <v>688</v>
      </c>
      <c r="AR59" s="64"/>
      <c r="AS59" s="70" t="s">
        <v>275</v>
      </c>
      <c r="AT59" s="64" t="b">
        <v>0</v>
      </c>
      <c r="AU59" s="64">
        <v>0</v>
      </c>
      <c r="AV59" s="70" t="s">
        <v>275</v>
      </c>
      <c r="AW59" s="64" t="s">
        <v>747</v>
      </c>
      <c r="AX59" s="64" t="b">
        <v>1</v>
      </c>
      <c r="AY59" s="70" t="s">
        <v>1084</v>
      </c>
      <c r="AZ59" s="64" t="s">
        <v>185</v>
      </c>
      <c r="BA59" s="64">
        <v>0</v>
      </c>
      <c r="BB59" s="64">
        <v>0</v>
      </c>
      <c r="BC59" s="64"/>
      <c r="BD59" s="64"/>
      <c r="BE59" s="64"/>
      <c r="BF59" s="64"/>
      <c r="BG59" s="64"/>
      <c r="BH59" s="64"/>
      <c r="BI59" s="64"/>
      <c r="BJ59" s="64"/>
      <c r="BK59" s="63" t="str">
        <f>REPLACE(INDEX(GroupVertices[Group],MATCH(Edges[[#This Row],[Vertex 1]],GroupVertices[Vertex],0)),1,1,"")</f>
        <v>1</v>
      </c>
      <c r="BL59" s="63" t="str">
        <f>REPLACE(INDEX(GroupVertices[Group],MATCH(Edges[[#This Row],[Vertex 2]],GroupVertices[Vertex],0)),1,1,"")</f>
        <v>1</v>
      </c>
      <c r="BM59" s="64"/>
      <c r="BN59" s="64"/>
    </row>
    <row r="60" spans="1:66" ht="15">
      <c r="A60" s="62" t="s">
        <v>855</v>
      </c>
      <c r="B60" s="62" t="s">
        <v>869</v>
      </c>
      <c r="C60" s="81" t="s">
        <v>272</v>
      </c>
      <c r="D60" s="88">
        <v>5</v>
      </c>
      <c r="E60" s="89" t="s">
        <v>132</v>
      </c>
      <c r="F60" s="90">
        <v>16</v>
      </c>
      <c r="G60" s="81"/>
      <c r="H60" s="73"/>
      <c r="I60" s="91"/>
      <c r="J60" s="91"/>
      <c r="K60" s="34" t="s">
        <v>65</v>
      </c>
      <c r="L60" s="94">
        <v>60</v>
      </c>
      <c r="M60" s="94"/>
      <c r="N60" s="93"/>
      <c r="O60" s="64" t="s">
        <v>195</v>
      </c>
      <c r="P60" s="66">
        <v>43692.709027777775</v>
      </c>
      <c r="Q60" s="64" t="s">
        <v>911</v>
      </c>
      <c r="R60" s="67" t="s">
        <v>958</v>
      </c>
      <c r="S60" s="64" t="s">
        <v>741</v>
      </c>
      <c r="T60" s="64" t="s">
        <v>986</v>
      </c>
      <c r="U60" s="66">
        <v>43692.709027777775</v>
      </c>
      <c r="V60" s="67" t="s">
        <v>1021</v>
      </c>
      <c r="W60" s="64"/>
      <c r="X60" s="64"/>
      <c r="Y60" s="70" t="s">
        <v>1071</v>
      </c>
      <c r="Z60" s="64"/>
      <c r="AA60" s="104">
        <v>1</v>
      </c>
      <c r="AB60" s="48">
        <v>0</v>
      </c>
      <c r="AC60" s="49">
        <v>0</v>
      </c>
      <c r="AD60" s="48">
        <v>0</v>
      </c>
      <c r="AE60" s="49">
        <v>0</v>
      </c>
      <c r="AF60" s="48">
        <v>0</v>
      </c>
      <c r="AG60" s="49">
        <v>0</v>
      </c>
      <c r="AH60" s="48">
        <v>13</v>
      </c>
      <c r="AI60" s="49">
        <v>100</v>
      </c>
      <c r="AJ60" s="48">
        <v>13</v>
      </c>
      <c r="AK60" s="109"/>
      <c r="AL60" s="67" t="s">
        <v>1010</v>
      </c>
      <c r="AM60" s="64" t="b">
        <v>0</v>
      </c>
      <c r="AN60" s="64">
        <v>0</v>
      </c>
      <c r="AO60" s="70" t="s">
        <v>275</v>
      </c>
      <c r="AP60" s="64" t="b">
        <v>0</v>
      </c>
      <c r="AQ60" s="64" t="s">
        <v>688</v>
      </c>
      <c r="AR60" s="64"/>
      <c r="AS60" s="70" t="s">
        <v>275</v>
      </c>
      <c r="AT60" s="64" t="b">
        <v>0</v>
      </c>
      <c r="AU60" s="64">
        <v>0</v>
      </c>
      <c r="AV60" s="70" t="s">
        <v>1084</v>
      </c>
      <c r="AW60" s="64" t="s">
        <v>340</v>
      </c>
      <c r="AX60" s="64" t="b">
        <v>0</v>
      </c>
      <c r="AY60" s="70" t="s">
        <v>1084</v>
      </c>
      <c r="AZ60" s="64" t="s">
        <v>185</v>
      </c>
      <c r="BA60" s="64">
        <v>0</v>
      </c>
      <c r="BB60" s="64">
        <v>0</v>
      </c>
      <c r="BC60" s="64"/>
      <c r="BD60" s="64"/>
      <c r="BE60" s="64"/>
      <c r="BF60" s="64"/>
      <c r="BG60" s="64"/>
      <c r="BH60" s="64"/>
      <c r="BI60" s="64"/>
      <c r="BJ60" s="64"/>
      <c r="BK60" s="63" t="str">
        <f>REPLACE(INDEX(GroupVertices[Group],MATCH(Edges[[#This Row],[Vertex 1]],GroupVertices[Vertex],0)),1,1,"")</f>
        <v>1</v>
      </c>
      <c r="BL60" s="63" t="str">
        <f>REPLACE(INDEX(GroupVertices[Group],MATCH(Edges[[#This Row],[Vertex 2]],GroupVertices[Vertex],0)),1,1,"")</f>
        <v>1</v>
      </c>
      <c r="BM60" s="64"/>
      <c r="BN60" s="64"/>
    </row>
    <row r="61" spans="1:66" ht="15">
      <c r="A61" s="62" t="s">
        <v>737</v>
      </c>
      <c r="B61" s="62" t="s">
        <v>869</v>
      </c>
      <c r="C61" s="81" t="s">
        <v>272</v>
      </c>
      <c r="D61" s="88">
        <v>5</v>
      </c>
      <c r="E61" s="89" t="s">
        <v>132</v>
      </c>
      <c r="F61" s="90">
        <v>16</v>
      </c>
      <c r="G61" s="81"/>
      <c r="H61" s="73"/>
      <c r="I61" s="91"/>
      <c r="J61" s="91"/>
      <c r="K61" s="34" t="s">
        <v>65</v>
      </c>
      <c r="L61" s="94">
        <v>61</v>
      </c>
      <c r="M61" s="94"/>
      <c r="N61" s="93"/>
      <c r="O61" s="64" t="s">
        <v>195</v>
      </c>
      <c r="P61" s="66">
        <v>43691.91929398148</v>
      </c>
      <c r="Q61" s="64" t="s">
        <v>924</v>
      </c>
      <c r="R61" s="64" t="s">
        <v>964</v>
      </c>
      <c r="S61" s="64" t="s">
        <v>792</v>
      </c>
      <c r="T61" s="64" t="s">
        <v>986</v>
      </c>
      <c r="U61" s="66">
        <v>43691.91929398148</v>
      </c>
      <c r="V61" s="67" t="s">
        <v>1034</v>
      </c>
      <c r="W61" s="64"/>
      <c r="X61" s="64"/>
      <c r="Y61" s="70" t="s">
        <v>1084</v>
      </c>
      <c r="Z61" s="64"/>
      <c r="AA61" s="104">
        <v>1</v>
      </c>
      <c r="AB61" s="48">
        <v>0</v>
      </c>
      <c r="AC61" s="49">
        <v>0</v>
      </c>
      <c r="AD61" s="48">
        <v>0</v>
      </c>
      <c r="AE61" s="49">
        <v>0</v>
      </c>
      <c r="AF61" s="48">
        <v>0</v>
      </c>
      <c r="AG61" s="49">
        <v>0</v>
      </c>
      <c r="AH61" s="48">
        <v>9</v>
      </c>
      <c r="AI61" s="49">
        <v>100</v>
      </c>
      <c r="AJ61" s="48">
        <v>9</v>
      </c>
      <c r="AK61" s="109"/>
      <c r="AL61" s="67" t="s">
        <v>744</v>
      </c>
      <c r="AM61" s="64" t="b">
        <v>0</v>
      </c>
      <c r="AN61" s="64">
        <v>0</v>
      </c>
      <c r="AO61" s="70" t="s">
        <v>275</v>
      </c>
      <c r="AP61" s="64" t="b">
        <v>0</v>
      </c>
      <c r="AQ61" s="64" t="s">
        <v>688</v>
      </c>
      <c r="AR61" s="64"/>
      <c r="AS61" s="70" t="s">
        <v>275</v>
      </c>
      <c r="AT61" s="64" t="b">
        <v>0</v>
      </c>
      <c r="AU61" s="64">
        <v>0</v>
      </c>
      <c r="AV61" s="70" t="s">
        <v>275</v>
      </c>
      <c r="AW61" s="64" t="s">
        <v>747</v>
      </c>
      <c r="AX61" s="64" t="b">
        <v>1</v>
      </c>
      <c r="AY61" s="70" t="s">
        <v>1084</v>
      </c>
      <c r="AZ61" s="64" t="s">
        <v>185</v>
      </c>
      <c r="BA61" s="64">
        <v>0</v>
      </c>
      <c r="BB61" s="64">
        <v>0</v>
      </c>
      <c r="BC61" s="64"/>
      <c r="BD61" s="64"/>
      <c r="BE61" s="64"/>
      <c r="BF61" s="64"/>
      <c r="BG61" s="64"/>
      <c r="BH61" s="64"/>
      <c r="BI61" s="64"/>
      <c r="BJ61" s="64"/>
      <c r="BK61" s="63" t="str">
        <f>REPLACE(INDEX(GroupVertices[Group],MATCH(Edges[[#This Row],[Vertex 1]],GroupVertices[Vertex],0)),1,1,"")</f>
        <v>1</v>
      </c>
      <c r="BL61" s="63" t="str">
        <f>REPLACE(INDEX(GroupVertices[Group],MATCH(Edges[[#This Row],[Vertex 2]],GroupVertices[Vertex],0)),1,1,"")</f>
        <v>1</v>
      </c>
      <c r="BM61" s="64"/>
      <c r="BN61" s="64"/>
    </row>
    <row r="62" spans="1:66" ht="15">
      <c r="A62" s="62" t="s">
        <v>855</v>
      </c>
      <c r="B62" s="62" t="s">
        <v>866</v>
      </c>
      <c r="C62" s="81" t="s">
        <v>272</v>
      </c>
      <c r="D62" s="88">
        <v>5</v>
      </c>
      <c r="E62" s="89" t="s">
        <v>132</v>
      </c>
      <c r="F62" s="90">
        <v>16</v>
      </c>
      <c r="G62" s="81"/>
      <c r="H62" s="73"/>
      <c r="I62" s="91"/>
      <c r="J62" s="91"/>
      <c r="K62" s="34" t="s">
        <v>65</v>
      </c>
      <c r="L62" s="94">
        <v>62</v>
      </c>
      <c r="M62" s="94"/>
      <c r="N62" s="93"/>
      <c r="O62" s="64" t="s">
        <v>195</v>
      </c>
      <c r="P62" s="66">
        <v>43692.709027777775</v>
      </c>
      <c r="Q62" s="64" t="s">
        <v>911</v>
      </c>
      <c r="R62" s="67" t="s">
        <v>958</v>
      </c>
      <c r="S62" s="64" t="s">
        <v>741</v>
      </c>
      <c r="T62" s="64" t="s">
        <v>986</v>
      </c>
      <c r="U62" s="66">
        <v>43692.709027777775</v>
      </c>
      <c r="V62" s="67" t="s">
        <v>1021</v>
      </c>
      <c r="W62" s="64"/>
      <c r="X62" s="64"/>
      <c r="Y62" s="70" t="s">
        <v>1071</v>
      </c>
      <c r="Z62" s="64"/>
      <c r="AA62" s="104">
        <v>1</v>
      </c>
      <c r="AB62" s="48"/>
      <c r="AC62" s="49"/>
      <c r="AD62" s="48"/>
      <c r="AE62" s="49"/>
      <c r="AF62" s="48"/>
      <c r="AG62" s="49"/>
      <c r="AH62" s="48"/>
      <c r="AI62" s="49"/>
      <c r="AJ62" s="48"/>
      <c r="AK62" s="109"/>
      <c r="AL62" s="67" t="s">
        <v>1010</v>
      </c>
      <c r="AM62" s="64" t="b">
        <v>0</v>
      </c>
      <c r="AN62" s="64">
        <v>0</v>
      </c>
      <c r="AO62" s="70" t="s">
        <v>275</v>
      </c>
      <c r="AP62" s="64" t="b">
        <v>0</v>
      </c>
      <c r="AQ62" s="64" t="s">
        <v>688</v>
      </c>
      <c r="AR62" s="64"/>
      <c r="AS62" s="70" t="s">
        <v>275</v>
      </c>
      <c r="AT62" s="64" t="b">
        <v>0</v>
      </c>
      <c r="AU62" s="64">
        <v>0</v>
      </c>
      <c r="AV62" s="70" t="s">
        <v>1084</v>
      </c>
      <c r="AW62" s="64" t="s">
        <v>340</v>
      </c>
      <c r="AX62" s="64" t="b">
        <v>0</v>
      </c>
      <c r="AY62" s="70" t="s">
        <v>1084</v>
      </c>
      <c r="AZ62" s="64" t="s">
        <v>185</v>
      </c>
      <c r="BA62" s="64">
        <v>0</v>
      </c>
      <c r="BB62" s="64">
        <v>0</v>
      </c>
      <c r="BC62" s="64"/>
      <c r="BD62" s="64"/>
      <c r="BE62" s="64"/>
      <c r="BF62" s="64"/>
      <c r="BG62" s="64"/>
      <c r="BH62" s="64"/>
      <c r="BI62" s="64"/>
      <c r="BJ62" s="64"/>
      <c r="BK62" s="63" t="str">
        <f>REPLACE(INDEX(GroupVertices[Group],MATCH(Edges[[#This Row],[Vertex 1]],GroupVertices[Vertex],0)),1,1,"")</f>
        <v>1</v>
      </c>
      <c r="BL62" s="63" t="str">
        <f>REPLACE(INDEX(GroupVertices[Group],MATCH(Edges[[#This Row],[Vertex 2]],GroupVertices[Vertex],0)),1,1,"")</f>
        <v>1</v>
      </c>
      <c r="BM62" s="64"/>
      <c r="BN62" s="64"/>
    </row>
    <row r="63" spans="1:66" ht="15">
      <c r="A63" s="62" t="s">
        <v>737</v>
      </c>
      <c r="B63" s="62" t="s">
        <v>866</v>
      </c>
      <c r="C63" s="81" t="s">
        <v>1754</v>
      </c>
      <c r="D63" s="88">
        <v>5.833333333333333</v>
      </c>
      <c r="E63" s="89" t="s">
        <v>136</v>
      </c>
      <c r="F63" s="90">
        <v>14.88888888888889</v>
      </c>
      <c r="G63" s="81"/>
      <c r="H63" s="73"/>
      <c r="I63" s="91"/>
      <c r="J63" s="91"/>
      <c r="K63" s="34" t="s">
        <v>65</v>
      </c>
      <c r="L63" s="94">
        <v>63</v>
      </c>
      <c r="M63" s="94"/>
      <c r="N63" s="93"/>
      <c r="O63" s="64" t="s">
        <v>195</v>
      </c>
      <c r="P63" s="66">
        <v>43691.89958333333</v>
      </c>
      <c r="Q63" s="64" t="s">
        <v>923</v>
      </c>
      <c r="R63" s="64" t="s">
        <v>963</v>
      </c>
      <c r="S63" s="64" t="s">
        <v>792</v>
      </c>
      <c r="T63" s="64" t="s">
        <v>985</v>
      </c>
      <c r="U63" s="66">
        <v>43691.89958333333</v>
      </c>
      <c r="V63" s="67" t="s">
        <v>1033</v>
      </c>
      <c r="W63" s="64"/>
      <c r="X63" s="64"/>
      <c r="Y63" s="70" t="s">
        <v>1083</v>
      </c>
      <c r="Z63" s="64"/>
      <c r="AA63" s="104">
        <v>2</v>
      </c>
      <c r="AB63" s="48"/>
      <c r="AC63" s="49"/>
      <c r="AD63" s="48"/>
      <c r="AE63" s="49"/>
      <c r="AF63" s="48"/>
      <c r="AG63" s="49"/>
      <c r="AH63" s="48"/>
      <c r="AI63" s="49"/>
      <c r="AJ63" s="48"/>
      <c r="AK63" s="109"/>
      <c r="AL63" s="67" t="s">
        <v>744</v>
      </c>
      <c r="AM63" s="64" t="b">
        <v>0</v>
      </c>
      <c r="AN63" s="64">
        <v>0</v>
      </c>
      <c r="AO63" s="70" t="s">
        <v>275</v>
      </c>
      <c r="AP63" s="64" t="b">
        <v>0</v>
      </c>
      <c r="AQ63" s="64" t="s">
        <v>688</v>
      </c>
      <c r="AR63" s="64"/>
      <c r="AS63" s="70" t="s">
        <v>275</v>
      </c>
      <c r="AT63" s="64" t="b">
        <v>0</v>
      </c>
      <c r="AU63" s="64">
        <v>0</v>
      </c>
      <c r="AV63" s="70" t="s">
        <v>275</v>
      </c>
      <c r="AW63" s="64" t="s">
        <v>747</v>
      </c>
      <c r="AX63" s="64" t="b">
        <v>1</v>
      </c>
      <c r="AY63" s="70" t="s">
        <v>1083</v>
      </c>
      <c r="AZ63" s="64" t="s">
        <v>185</v>
      </c>
      <c r="BA63" s="64">
        <v>0</v>
      </c>
      <c r="BB63" s="64">
        <v>0</v>
      </c>
      <c r="BC63" s="64"/>
      <c r="BD63" s="64"/>
      <c r="BE63" s="64"/>
      <c r="BF63" s="64"/>
      <c r="BG63" s="64"/>
      <c r="BH63" s="64"/>
      <c r="BI63" s="64"/>
      <c r="BJ63" s="64"/>
      <c r="BK63" s="63" t="str">
        <f>REPLACE(INDEX(GroupVertices[Group],MATCH(Edges[[#This Row],[Vertex 1]],GroupVertices[Vertex],0)),1,1,"")</f>
        <v>1</v>
      </c>
      <c r="BL63" s="63" t="str">
        <f>REPLACE(INDEX(GroupVertices[Group],MATCH(Edges[[#This Row],[Vertex 2]],GroupVertices[Vertex],0)),1,1,"")</f>
        <v>1</v>
      </c>
      <c r="BM63" s="64"/>
      <c r="BN63" s="64"/>
    </row>
    <row r="64" spans="1:66" ht="15">
      <c r="A64" s="62" t="s">
        <v>737</v>
      </c>
      <c r="B64" s="62" t="s">
        <v>866</v>
      </c>
      <c r="C64" s="81" t="s">
        <v>1754</v>
      </c>
      <c r="D64" s="88">
        <v>5.833333333333333</v>
      </c>
      <c r="E64" s="89" t="s">
        <v>136</v>
      </c>
      <c r="F64" s="90">
        <v>14.88888888888889</v>
      </c>
      <c r="G64" s="81"/>
      <c r="H64" s="73"/>
      <c r="I64" s="91"/>
      <c r="J64" s="91"/>
      <c r="K64" s="34" t="s">
        <v>65</v>
      </c>
      <c r="L64" s="94">
        <v>64</v>
      </c>
      <c r="M64" s="94"/>
      <c r="N64" s="93"/>
      <c r="O64" s="64" t="s">
        <v>195</v>
      </c>
      <c r="P64" s="66">
        <v>43691.91929398148</v>
      </c>
      <c r="Q64" s="64" t="s">
        <v>924</v>
      </c>
      <c r="R64" s="64" t="s">
        <v>964</v>
      </c>
      <c r="S64" s="64" t="s">
        <v>792</v>
      </c>
      <c r="T64" s="64" t="s">
        <v>986</v>
      </c>
      <c r="U64" s="66">
        <v>43691.91929398148</v>
      </c>
      <c r="V64" s="67" t="s">
        <v>1034</v>
      </c>
      <c r="W64" s="64"/>
      <c r="X64" s="64"/>
      <c r="Y64" s="70" t="s">
        <v>1084</v>
      </c>
      <c r="Z64" s="64"/>
      <c r="AA64" s="104">
        <v>2</v>
      </c>
      <c r="AB64" s="48"/>
      <c r="AC64" s="49"/>
      <c r="AD64" s="48"/>
      <c r="AE64" s="49"/>
      <c r="AF64" s="48"/>
      <c r="AG64" s="49"/>
      <c r="AH64" s="48"/>
      <c r="AI64" s="49"/>
      <c r="AJ64" s="48"/>
      <c r="AK64" s="109"/>
      <c r="AL64" s="67" t="s">
        <v>744</v>
      </c>
      <c r="AM64" s="64" t="b">
        <v>0</v>
      </c>
      <c r="AN64" s="64">
        <v>0</v>
      </c>
      <c r="AO64" s="70" t="s">
        <v>275</v>
      </c>
      <c r="AP64" s="64" t="b">
        <v>0</v>
      </c>
      <c r="AQ64" s="64" t="s">
        <v>688</v>
      </c>
      <c r="AR64" s="64"/>
      <c r="AS64" s="70" t="s">
        <v>275</v>
      </c>
      <c r="AT64" s="64" t="b">
        <v>0</v>
      </c>
      <c r="AU64" s="64">
        <v>0</v>
      </c>
      <c r="AV64" s="70" t="s">
        <v>275</v>
      </c>
      <c r="AW64" s="64" t="s">
        <v>747</v>
      </c>
      <c r="AX64" s="64" t="b">
        <v>1</v>
      </c>
      <c r="AY64" s="70" t="s">
        <v>1084</v>
      </c>
      <c r="AZ64" s="64" t="s">
        <v>185</v>
      </c>
      <c r="BA64" s="64">
        <v>0</v>
      </c>
      <c r="BB64" s="64">
        <v>0</v>
      </c>
      <c r="BC64" s="64"/>
      <c r="BD64" s="64"/>
      <c r="BE64" s="64"/>
      <c r="BF64" s="64"/>
      <c r="BG64" s="64"/>
      <c r="BH64" s="64"/>
      <c r="BI64" s="64"/>
      <c r="BJ64" s="64"/>
      <c r="BK64" s="63" t="str">
        <f>REPLACE(INDEX(GroupVertices[Group],MATCH(Edges[[#This Row],[Vertex 1]],GroupVertices[Vertex],0)),1,1,"")</f>
        <v>1</v>
      </c>
      <c r="BL64" s="63" t="str">
        <f>REPLACE(INDEX(GroupVertices[Group],MATCH(Edges[[#This Row],[Vertex 2]],GroupVertices[Vertex],0)),1,1,"")</f>
        <v>1</v>
      </c>
      <c r="BM64" s="64"/>
      <c r="BN64" s="64"/>
    </row>
    <row r="65" spans="1:66" ht="15">
      <c r="A65" s="62" t="s">
        <v>813</v>
      </c>
      <c r="B65" s="62" t="s">
        <v>883</v>
      </c>
      <c r="C65" s="81" t="s">
        <v>272</v>
      </c>
      <c r="D65" s="88">
        <v>5</v>
      </c>
      <c r="E65" s="89" t="s">
        <v>132</v>
      </c>
      <c r="F65" s="90">
        <v>16</v>
      </c>
      <c r="G65" s="81"/>
      <c r="H65" s="73"/>
      <c r="I65" s="91"/>
      <c r="J65" s="91"/>
      <c r="K65" s="34" t="s">
        <v>65</v>
      </c>
      <c r="L65" s="94">
        <v>65</v>
      </c>
      <c r="M65" s="94"/>
      <c r="N65" s="93"/>
      <c r="O65" s="64" t="s">
        <v>195</v>
      </c>
      <c r="P65" s="66">
        <v>43692.74927083333</v>
      </c>
      <c r="Q65" s="64" t="s">
        <v>925</v>
      </c>
      <c r="R65" s="64"/>
      <c r="S65" s="64"/>
      <c r="T65" s="64" t="s">
        <v>394</v>
      </c>
      <c r="U65" s="66">
        <v>43692.74927083333</v>
      </c>
      <c r="V65" s="67" t="s">
        <v>1035</v>
      </c>
      <c r="W65" s="64"/>
      <c r="X65" s="64"/>
      <c r="Y65" s="70" t="s">
        <v>1085</v>
      </c>
      <c r="Z65" s="64"/>
      <c r="AA65" s="104">
        <v>1</v>
      </c>
      <c r="AB65" s="48"/>
      <c r="AC65" s="49"/>
      <c r="AD65" s="48"/>
      <c r="AE65" s="49"/>
      <c r="AF65" s="48"/>
      <c r="AG65" s="49"/>
      <c r="AH65" s="48"/>
      <c r="AI65" s="49"/>
      <c r="AJ65" s="48"/>
      <c r="AK65" s="109"/>
      <c r="AL65" s="67" t="s">
        <v>816</v>
      </c>
      <c r="AM65" s="64" t="b">
        <v>0</v>
      </c>
      <c r="AN65" s="64">
        <v>0</v>
      </c>
      <c r="AO65" s="70" t="s">
        <v>275</v>
      </c>
      <c r="AP65" s="64" t="b">
        <v>0</v>
      </c>
      <c r="AQ65" s="64" t="s">
        <v>688</v>
      </c>
      <c r="AR65" s="64"/>
      <c r="AS65" s="70" t="s">
        <v>275</v>
      </c>
      <c r="AT65" s="64" t="b">
        <v>0</v>
      </c>
      <c r="AU65" s="64">
        <v>0</v>
      </c>
      <c r="AV65" s="70" t="s">
        <v>1087</v>
      </c>
      <c r="AW65" s="64" t="s">
        <v>690</v>
      </c>
      <c r="AX65" s="64" t="b">
        <v>0</v>
      </c>
      <c r="AY65" s="70" t="s">
        <v>1087</v>
      </c>
      <c r="AZ65" s="64" t="s">
        <v>185</v>
      </c>
      <c r="BA65" s="64">
        <v>0</v>
      </c>
      <c r="BB65" s="64">
        <v>0</v>
      </c>
      <c r="BC65" s="64"/>
      <c r="BD65" s="64"/>
      <c r="BE65" s="64"/>
      <c r="BF65" s="64"/>
      <c r="BG65" s="64"/>
      <c r="BH65" s="64"/>
      <c r="BI65" s="64"/>
      <c r="BJ65" s="64"/>
      <c r="BK65" s="63" t="str">
        <f>REPLACE(INDEX(GroupVertices[Group],MATCH(Edges[[#This Row],[Vertex 1]],GroupVertices[Vertex],0)),1,1,"")</f>
        <v>4</v>
      </c>
      <c r="BL65" s="63" t="str">
        <f>REPLACE(INDEX(GroupVertices[Group],MATCH(Edges[[#This Row],[Vertex 2]],GroupVertices[Vertex],0)),1,1,"")</f>
        <v>4</v>
      </c>
      <c r="BM65" s="64"/>
      <c r="BN65" s="64"/>
    </row>
    <row r="66" spans="1:66" ht="15">
      <c r="A66" s="62" t="s">
        <v>368</v>
      </c>
      <c r="B66" s="62" t="s">
        <v>883</v>
      </c>
      <c r="C66" s="81" t="s">
        <v>272</v>
      </c>
      <c r="D66" s="88">
        <v>5</v>
      </c>
      <c r="E66" s="89" t="s">
        <v>132</v>
      </c>
      <c r="F66" s="90">
        <v>16</v>
      </c>
      <c r="G66" s="81"/>
      <c r="H66" s="73"/>
      <c r="I66" s="91"/>
      <c r="J66" s="91"/>
      <c r="K66" s="34" t="s">
        <v>65</v>
      </c>
      <c r="L66" s="94">
        <v>66</v>
      </c>
      <c r="M66" s="94"/>
      <c r="N66" s="93"/>
      <c r="O66" s="64" t="s">
        <v>195</v>
      </c>
      <c r="P66" s="66">
        <v>43692.74883101852</v>
      </c>
      <c r="Q66" s="64" t="s">
        <v>925</v>
      </c>
      <c r="R66" s="64"/>
      <c r="S66" s="64"/>
      <c r="T66" s="64" t="s">
        <v>394</v>
      </c>
      <c r="U66" s="66">
        <v>43692.74883101852</v>
      </c>
      <c r="V66" s="67" t="s">
        <v>1036</v>
      </c>
      <c r="W66" s="64"/>
      <c r="X66" s="64"/>
      <c r="Y66" s="70" t="s">
        <v>1086</v>
      </c>
      <c r="Z66" s="64"/>
      <c r="AA66" s="104">
        <v>1</v>
      </c>
      <c r="AB66" s="48"/>
      <c r="AC66" s="49"/>
      <c r="AD66" s="48"/>
      <c r="AE66" s="49"/>
      <c r="AF66" s="48"/>
      <c r="AG66" s="49"/>
      <c r="AH66" s="48"/>
      <c r="AI66" s="49"/>
      <c r="AJ66" s="48"/>
      <c r="AK66" s="109"/>
      <c r="AL66" s="67" t="s">
        <v>745</v>
      </c>
      <c r="AM66" s="64" t="b">
        <v>0</v>
      </c>
      <c r="AN66" s="64">
        <v>0</v>
      </c>
      <c r="AO66" s="70" t="s">
        <v>275</v>
      </c>
      <c r="AP66" s="64" t="b">
        <v>0</v>
      </c>
      <c r="AQ66" s="64" t="s">
        <v>688</v>
      </c>
      <c r="AR66" s="64"/>
      <c r="AS66" s="70" t="s">
        <v>275</v>
      </c>
      <c r="AT66" s="64" t="b">
        <v>0</v>
      </c>
      <c r="AU66" s="64">
        <v>0</v>
      </c>
      <c r="AV66" s="70" t="s">
        <v>1087</v>
      </c>
      <c r="AW66" s="64" t="s">
        <v>690</v>
      </c>
      <c r="AX66" s="64" t="b">
        <v>0</v>
      </c>
      <c r="AY66" s="70" t="s">
        <v>1087</v>
      </c>
      <c r="AZ66" s="64" t="s">
        <v>185</v>
      </c>
      <c r="BA66" s="64">
        <v>0</v>
      </c>
      <c r="BB66" s="64">
        <v>0</v>
      </c>
      <c r="BC66" s="64"/>
      <c r="BD66" s="64"/>
      <c r="BE66" s="64"/>
      <c r="BF66" s="64"/>
      <c r="BG66" s="64"/>
      <c r="BH66" s="64"/>
      <c r="BI66" s="64"/>
      <c r="BJ66" s="64"/>
      <c r="BK66" s="63" t="str">
        <f>REPLACE(INDEX(GroupVertices[Group],MATCH(Edges[[#This Row],[Vertex 1]],GroupVertices[Vertex],0)),1,1,"")</f>
        <v>4</v>
      </c>
      <c r="BL66" s="63" t="str">
        <f>REPLACE(INDEX(GroupVertices[Group],MATCH(Edges[[#This Row],[Vertex 2]],GroupVertices[Vertex],0)),1,1,"")</f>
        <v>4</v>
      </c>
      <c r="BM66" s="64"/>
      <c r="BN66" s="64"/>
    </row>
    <row r="67" spans="1:66" ht="15">
      <c r="A67" s="62" t="s">
        <v>737</v>
      </c>
      <c r="B67" s="62" t="s">
        <v>883</v>
      </c>
      <c r="C67" s="81" t="s">
        <v>272</v>
      </c>
      <c r="D67" s="88">
        <v>5</v>
      </c>
      <c r="E67" s="89" t="s">
        <v>132</v>
      </c>
      <c r="F67" s="90">
        <v>16</v>
      </c>
      <c r="G67" s="81"/>
      <c r="H67" s="73"/>
      <c r="I67" s="91"/>
      <c r="J67" s="91"/>
      <c r="K67" s="34" t="s">
        <v>65</v>
      </c>
      <c r="L67" s="94">
        <v>67</v>
      </c>
      <c r="M67" s="94"/>
      <c r="N67" s="93"/>
      <c r="O67" s="64" t="s">
        <v>195</v>
      </c>
      <c r="P67" s="66">
        <v>43692.747777777775</v>
      </c>
      <c r="Q67" s="64" t="s">
        <v>926</v>
      </c>
      <c r="R67" s="67" t="s">
        <v>965</v>
      </c>
      <c r="S67" s="64" t="s">
        <v>742</v>
      </c>
      <c r="T67" s="64" t="s">
        <v>394</v>
      </c>
      <c r="U67" s="66">
        <v>43692.747777777775</v>
      </c>
      <c r="V67" s="67" t="s">
        <v>1037</v>
      </c>
      <c r="W67" s="64"/>
      <c r="X67" s="64"/>
      <c r="Y67" s="70" t="s">
        <v>1087</v>
      </c>
      <c r="Z67" s="64"/>
      <c r="AA67" s="104">
        <v>1</v>
      </c>
      <c r="AB67" s="48"/>
      <c r="AC67" s="49"/>
      <c r="AD67" s="48"/>
      <c r="AE67" s="49"/>
      <c r="AF67" s="48"/>
      <c r="AG67" s="49"/>
      <c r="AH67" s="48"/>
      <c r="AI67" s="49"/>
      <c r="AJ67" s="48"/>
      <c r="AK67" s="109"/>
      <c r="AL67" s="67" t="s">
        <v>744</v>
      </c>
      <c r="AM67" s="64" t="b">
        <v>0</v>
      </c>
      <c r="AN67" s="64">
        <v>0</v>
      </c>
      <c r="AO67" s="70" t="s">
        <v>275</v>
      </c>
      <c r="AP67" s="64" t="b">
        <v>0</v>
      </c>
      <c r="AQ67" s="64" t="s">
        <v>688</v>
      </c>
      <c r="AR67" s="64"/>
      <c r="AS67" s="70" t="s">
        <v>275</v>
      </c>
      <c r="AT67" s="64" t="b">
        <v>0</v>
      </c>
      <c r="AU67" s="64">
        <v>0</v>
      </c>
      <c r="AV67" s="70" t="s">
        <v>275</v>
      </c>
      <c r="AW67" s="64" t="s">
        <v>340</v>
      </c>
      <c r="AX67" s="64" t="b">
        <v>1</v>
      </c>
      <c r="AY67" s="70" t="s">
        <v>1087</v>
      </c>
      <c r="AZ67" s="64" t="s">
        <v>185</v>
      </c>
      <c r="BA67" s="64">
        <v>0</v>
      </c>
      <c r="BB67" s="64">
        <v>0</v>
      </c>
      <c r="BC67" s="64"/>
      <c r="BD67" s="64"/>
      <c r="BE67" s="64"/>
      <c r="BF67" s="64"/>
      <c r="BG67" s="64"/>
      <c r="BH67" s="64"/>
      <c r="BI67" s="64"/>
      <c r="BJ67" s="64"/>
      <c r="BK67" s="63" t="str">
        <f>REPLACE(INDEX(GroupVertices[Group],MATCH(Edges[[#This Row],[Vertex 1]],GroupVertices[Vertex],0)),1,1,"")</f>
        <v>1</v>
      </c>
      <c r="BL67" s="63" t="str">
        <f>REPLACE(INDEX(GroupVertices[Group],MATCH(Edges[[#This Row],[Vertex 2]],GroupVertices[Vertex],0)),1,1,"")</f>
        <v>4</v>
      </c>
      <c r="BM67" s="64"/>
      <c r="BN67" s="64"/>
    </row>
    <row r="68" spans="1:66" ht="15">
      <c r="A68" s="62" t="s">
        <v>813</v>
      </c>
      <c r="B68" s="62" t="s">
        <v>884</v>
      </c>
      <c r="C68" s="81" t="s">
        <v>272</v>
      </c>
      <c r="D68" s="88">
        <v>5</v>
      </c>
      <c r="E68" s="89" t="s">
        <v>132</v>
      </c>
      <c r="F68" s="90">
        <v>16</v>
      </c>
      <c r="G68" s="81"/>
      <c r="H68" s="73"/>
      <c r="I68" s="91"/>
      <c r="J68" s="91"/>
      <c r="K68" s="34" t="s">
        <v>65</v>
      </c>
      <c r="L68" s="94">
        <v>68</v>
      </c>
      <c r="M68" s="94"/>
      <c r="N68" s="93"/>
      <c r="O68" s="64" t="s">
        <v>195</v>
      </c>
      <c r="P68" s="66">
        <v>43692.74927083333</v>
      </c>
      <c r="Q68" s="64" t="s">
        <v>925</v>
      </c>
      <c r="R68" s="64"/>
      <c r="S68" s="64"/>
      <c r="T68" s="64" t="s">
        <v>394</v>
      </c>
      <c r="U68" s="66">
        <v>43692.74927083333</v>
      </c>
      <c r="V68" s="67" t="s">
        <v>1035</v>
      </c>
      <c r="W68" s="64"/>
      <c r="X68" s="64"/>
      <c r="Y68" s="70" t="s">
        <v>1085</v>
      </c>
      <c r="Z68" s="64"/>
      <c r="AA68" s="104">
        <v>1</v>
      </c>
      <c r="AB68" s="48">
        <v>0</v>
      </c>
      <c r="AC68" s="49">
        <v>0</v>
      </c>
      <c r="AD68" s="48">
        <v>0</v>
      </c>
      <c r="AE68" s="49">
        <v>0</v>
      </c>
      <c r="AF68" s="48">
        <v>0</v>
      </c>
      <c r="AG68" s="49">
        <v>0</v>
      </c>
      <c r="AH68" s="48">
        <v>18</v>
      </c>
      <c r="AI68" s="49">
        <v>100</v>
      </c>
      <c r="AJ68" s="48">
        <v>18</v>
      </c>
      <c r="AK68" s="109"/>
      <c r="AL68" s="67" t="s">
        <v>816</v>
      </c>
      <c r="AM68" s="64" t="b">
        <v>0</v>
      </c>
      <c r="AN68" s="64">
        <v>0</v>
      </c>
      <c r="AO68" s="70" t="s">
        <v>275</v>
      </c>
      <c r="AP68" s="64" t="b">
        <v>0</v>
      </c>
      <c r="AQ68" s="64" t="s">
        <v>688</v>
      </c>
      <c r="AR68" s="64"/>
      <c r="AS68" s="70" t="s">
        <v>275</v>
      </c>
      <c r="AT68" s="64" t="b">
        <v>0</v>
      </c>
      <c r="AU68" s="64">
        <v>0</v>
      </c>
      <c r="AV68" s="70" t="s">
        <v>1087</v>
      </c>
      <c r="AW68" s="64" t="s">
        <v>690</v>
      </c>
      <c r="AX68" s="64" t="b">
        <v>0</v>
      </c>
      <c r="AY68" s="70" t="s">
        <v>1087</v>
      </c>
      <c r="AZ68" s="64" t="s">
        <v>185</v>
      </c>
      <c r="BA68" s="64">
        <v>0</v>
      </c>
      <c r="BB68" s="64">
        <v>0</v>
      </c>
      <c r="BC68" s="64"/>
      <c r="BD68" s="64"/>
      <c r="BE68" s="64"/>
      <c r="BF68" s="64"/>
      <c r="BG68" s="64"/>
      <c r="BH68" s="64"/>
      <c r="BI68" s="64"/>
      <c r="BJ68" s="64"/>
      <c r="BK68" s="63" t="str">
        <f>REPLACE(INDEX(GroupVertices[Group],MATCH(Edges[[#This Row],[Vertex 1]],GroupVertices[Vertex],0)),1,1,"")</f>
        <v>4</v>
      </c>
      <c r="BL68" s="63" t="str">
        <f>REPLACE(INDEX(GroupVertices[Group],MATCH(Edges[[#This Row],[Vertex 2]],GroupVertices[Vertex],0)),1,1,"")</f>
        <v>4</v>
      </c>
      <c r="BM68" s="64"/>
      <c r="BN68" s="64"/>
    </row>
    <row r="69" spans="1:66" ht="15">
      <c r="A69" s="62" t="s">
        <v>368</v>
      </c>
      <c r="B69" s="62" t="s">
        <v>884</v>
      </c>
      <c r="C69" s="81" t="s">
        <v>272</v>
      </c>
      <c r="D69" s="88">
        <v>5</v>
      </c>
      <c r="E69" s="89" t="s">
        <v>132</v>
      </c>
      <c r="F69" s="90">
        <v>16</v>
      </c>
      <c r="G69" s="81"/>
      <c r="H69" s="73"/>
      <c r="I69" s="91"/>
      <c r="J69" s="91"/>
      <c r="K69" s="34" t="s">
        <v>65</v>
      </c>
      <c r="L69" s="94">
        <v>69</v>
      </c>
      <c r="M69" s="94"/>
      <c r="N69" s="93"/>
      <c r="O69" s="64" t="s">
        <v>195</v>
      </c>
      <c r="P69" s="66">
        <v>43692.74883101852</v>
      </c>
      <c r="Q69" s="64" t="s">
        <v>925</v>
      </c>
      <c r="R69" s="64"/>
      <c r="S69" s="64"/>
      <c r="T69" s="64" t="s">
        <v>394</v>
      </c>
      <c r="U69" s="66">
        <v>43692.74883101852</v>
      </c>
      <c r="V69" s="67" t="s">
        <v>1036</v>
      </c>
      <c r="W69" s="64"/>
      <c r="X69" s="64"/>
      <c r="Y69" s="70" t="s">
        <v>1086</v>
      </c>
      <c r="Z69" s="64"/>
      <c r="AA69" s="104">
        <v>1</v>
      </c>
      <c r="AB69" s="48">
        <v>0</v>
      </c>
      <c r="AC69" s="49">
        <v>0</v>
      </c>
      <c r="AD69" s="48">
        <v>0</v>
      </c>
      <c r="AE69" s="49">
        <v>0</v>
      </c>
      <c r="AF69" s="48">
        <v>0</v>
      </c>
      <c r="AG69" s="49">
        <v>0</v>
      </c>
      <c r="AH69" s="48">
        <v>18</v>
      </c>
      <c r="AI69" s="49">
        <v>100</v>
      </c>
      <c r="AJ69" s="48">
        <v>18</v>
      </c>
      <c r="AK69" s="109"/>
      <c r="AL69" s="67" t="s">
        <v>745</v>
      </c>
      <c r="AM69" s="64" t="b">
        <v>0</v>
      </c>
      <c r="AN69" s="64">
        <v>0</v>
      </c>
      <c r="AO69" s="70" t="s">
        <v>275</v>
      </c>
      <c r="AP69" s="64" t="b">
        <v>0</v>
      </c>
      <c r="AQ69" s="64" t="s">
        <v>688</v>
      </c>
      <c r="AR69" s="64"/>
      <c r="AS69" s="70" t="s">
        <v>275</v>
      </c>
      <c r="AT69" s="64" t="b">
        <v>0</v>
      </c>
      <c r="AU69" s="64">
        <v>0</v>
      </c>
      <c r="AV69" s="70" t="s">
        <v>1087</v>
      </c>
      <c r="AW69" s="64" t="s">
        <v>690</v>
      </c>
      <c r="AX69" s="64" t="b">
        <v>0</v>
      </c>
      <c r="AY69" s="70" t="s">
        <v>1087</v>
      </c>
      <c r="AZ69" s="64" t="s">
        <v>185</v>
      </c>
      <c r="BA69" s="64">
        <v>0</v>
      </c>
      <c r="BB69" s="64">
        <v>0</v>
      </c>
      <c r="BC69" s="64"/>
      <c r="BD69" s="64"/>
      <c r="BE69" s="64"/>
      <c r="BF69" s="64"/>
      <c r="BG69" s="64"/>
      <c r="BH69" s="64"/>
      <c r="BI69" s="64"/>
      <c r="BJ69" s="64"/>
      <c r="BK69" s="63" t="str">
        <f>REPLACE(INDEX(GroupVertices[Group],MATCH(Edges[[#This Row],[Vertex 1]],GroupVertices[Vertex],0)),1,1,"")</f>
        <v>4</v>
      </c>
      <c r="BL69" s="63" t="str">
        <f>REPLACE(INDEX(GroupVertices[Group],MATCH(Edges[[#This Row],[Vertex 2]],GroupVertices[Vertex],0)),1,1,"")</f>
        <v>4</v>
      </c>
      <c r="BM69" s="64"/>
      <c r="BN69" s="64"/>
    </row>
    <row r="70" spans="1:66" ht="15">
      <c r="A70" s="62" t="s">
        <v>737</v>
      </c>
      <c r="B70" s="62" t="s">
        <v>884</v>
      </c>
      <c r="C70" s="81" t="s">
        <v>272</v>
      </c>
      <c r="D70" s="88">
        <v>5</v>
      </c>
      <c r="E70" s="89" t="s">
        <v>132</v>
      </c>
      <c r="F70" s="90">
        <v>16</v>
      </c>
      <c r="G70" s="81"/>
      <c r="H70" s="73"/>
      <c r="I70" s="91"/>
      <c r="J70" s="91"/>
      <c r="K70" s="34" t="s">
        <v>65</v>
      </c>
      <c r="L70" s="94">
        <v>70</v>
      </c>
      <c r="M70" s="94"/>
      <c r="N70" s="93"/>
      <c r="O70" s="64" t="s">
        <v>195</v>
      </c>
      <c r="P70" s="66">
        <v>43692.747777777775</v>
      </c>
      <c r="Q70" s="64" t="s">
        <v>926</v>
      </c>
      <c r="R70" s="67" t="s">
        <v>965</v>
      </c>
      <c r="S70" s="64" t="s">
        <v>742</v>
      </c>
      <c r="T70" s="64" t="s">
        <v>394</v>
      </c>
      <c r="U70" s="66">
        <v>43692.747777777775</v>
      </c>
      <c r="V70" s="67" t="s">
        <v>1037</v>
      </c>
      <c r="W70" s="64"/>
      <c r="X70" s="64"/>
      <c r="Y70" s="70" t="s">
        <v>1087</v>
      </c>
      <c r="Z70" s="64"/>
      <c r="AA70" s="104">
        <v>1</v>
      </c>
      <c r="AB70" s="48">
        <v>0</v>
      </c>
      <c r="AC70" s="49">
        <v>0</v>
      </c>
      <c r="AD70" s="48">
        <v>0</v>
      </c>
      <c r="AE70" s="49">
        <v>0</v>
      </c>
      <c r="AF70" s="48">
        <v>0</v>
      </c>
      <c r="AG70" s="49">
        <v>0</v>
      </c>
      <c r="AH70" s="48">
        <v>14</v>
      </c>
      <c r="AI70" s="49">
        <v>100</v>
      </c>
      <c r="AJ70" s="48">
        <v>14</v>
      </c>
      <c r="AK70" s="109"/>
      <c r="AL70" s="67" t="s">
        <v>744</v>
      </c>
      <c r="AM70" s="64" t="b">
        <v>0</v>
      </c>
      <c r="AN70" s="64">
        <v>0</v>
      </c>
      <c r="AO70" s="70" t="s">
        <v>275</v>
      </c>
      <c r="AP70" s="64" t="b">
        <v>0</v>
      </c>
      <c r="AQ70" s="64" t="s">
        <v>688</v>
      </c>
      <c r="AR70" s="64"/>
      <c r="AS70" s="70" t="s">
        <v>275</v>
      </c>
      <c r="AT70" s="64" t="b">
        <v>0</v>
      </c>
      <c r="AU70" s="64">
        <v>0</v>
      </c>
      <c r="AV70" s="70" t="s">
        <v>275</v>
      </c>
      <c r="AW70" s="64" t="s">
        <v>340</v>
      </c>
      <c r="AX70" s="64" t="b">
        <v>1</v>
      </c>
      <c r="AY70" s="70" t="s">
        <v>1087</v>
      </c>
      <c r="AZ70" s="64" t="s">
        <v>185</v>
      </c>
      <c r="BA70" s="64">
        <v>0</v>
      </c>
      <c r="BB70" s="64">
        <v>0</v>
      </c>
      <c r="BC70" s="64"/>
      <c r="BD70" s="64"/>
      <c r="BE70" s="64"/>
      <c r="BF70" s="64"/>
      <c r="BG70" s="64"/>
      <c r="BH70" s="64"/>
      <c r="BI70" s="64"/>
      <c r="BJ70" s="64"/>
      <c r="BK70" s="63" t="str">
        <f>REPLACE(INDEX(GroupVertices[Group],MATCH(Edges[[#This Row],[Vertex 1]],GroupVertices[Vertex],0)),1,1,"")</f>
        <v>1</v>
      </c>
      <c r="BL70" s="63" t="str">
        <f>REPLACE(INDEX(GroupVertices[Group],MATCH(Edges[[#This Row],[Vertex 2]],GroupVertices[Vertex],0)),1,1,"")</f>
        <v>4</v>
      </c>
      <c r="BM70" s="64"/>
      <c r="BN70" s="64"/>
    </row>
    <row r="71" spans="1:66" ht="15">
      <c r="A71" s="62" t="s">
        <v>813</v>
      </c>
      <c r="B71" s="62" t="s">
        <v>738</v>
      </c>
      <c r="C71" s="81" t="s">
        <v>272</v>
      </c>
      <c r="D71" s="88">
        <v>5</v>
      </c>
      <c r="E71" s="89" t="s">
        <v>132</v>
      </c>
      <c r="F71" s="90">
        <v>16</v>
      </c>
      <c r="G71" s="81"/>
      <c r="H71" s="73"/>
      <c r="I71" s="91"/>
      <c r="J71" s="91"/>
      <c r="K71" s="34" t="s">
        <v>65</v>
      </c>
      <c r="L71" s="94">
        <v>71</v>
      </c>
      <c r="M71" s="94"/>
      <c r="N71" s="93"/>
      <c r="O71" s="64" t="s">
        <v>195</v>
      </c>
      <c r="P71" s="66">
        <v>43692.74927083333</v>
      </c>
      <c r="Q71" s="64" t="s">
        <v>925</v>
      </c>
      <c r="R71" s="64"/>
      <c r="S71" s="64"/>
      <c r="T71" s="64" t="s">
        <v>394</v>
      </c>
      <c r="U71" s="66">
        <v>43692.74927083333</v>
      </c>
      <c r="V71" s="67" t="s">
        <v>1035</v>
      </c>
      <c r="W71" s="64"/>
      <c r="X71" s="64"/>
      <c r="Y71" s="70" t="s">
        <v>1085</v>
      </c>
      <c r="Z71" s="64"/>
      <c r="AA71" s="104">
        <v>1</v>
      </c>
      <c r="AB71" s="48"/>
      <c r="AC71" s="49"/>
      <c r="AD71" s="48"/>
      <c r="AE71" s="49"/>
      <c r="AF71" s="48"/>
      <c r="AG71" s="49"/>
      <c r="AH71" s="48"/>
      <c r="AI71" s="49"/>
      <c r="AJ71" s="48"/>
      <c r="AK71" s="109"/>
      <c r="AL71" s="67" t="s">
        <v>816</v>
      </c>
      <c r="AM71" s="64" t="b">
        <v>0</v>
      </c>
      <c r="AN71" s="64">
        <v>0</v>
      </c>
      <c r="AO71" s="70" t="s">
        <v>275</v>
      </c>
      <c r="AP71" s="64" t="b">
        <v>0</v>
      </c>
      <c r="AQ71" s="64" t="s">
        <v>688</v>
      </c>
      <c r="AR71" s="64"/>
      <c r="AS71" s="70" t="s">
        <v>275</v>
      </c>
      <c r="AT71" s="64" t="b">
        <v>0</v>
      </c>
      <c r="AU71" s="64">
        <v>0</v>
      </c>
      <c r="AV71" s="70" t="s">
        <v>1087</v>
      </c>
      <c r="AW71" s="64" t="s">
        <v>690</v>
      </c>
      <c r="AX71" s="64" t="b">
        <v>0</v>
      </c>
      <c r="AY71" s="70" t="s">
        <v>1087</v>
      </c>
      <c r="AZ71" s="64" t="s">
        <v>185</v>
      </c>
      <c r="BA71" s="64">
        <v>0</v>
      </c>
      <c r="BB71" s="64">
        <v>0</v>
      </c>
      <c r="BC71" s="64"/>
      <c r="BD71" s="64"/>
      <c r="BE71" s="64"/>
      <c r="BF71" s="64"/>
      <c r="BG71" s="64"/>
      <c r="BH71" s="64"/>
      <c r="BI71" s="64"/>
      <c r="BJ71" s="64"/>
      <c r="BK71" s="63" t="str">
        <f>REPLACE(INDEX(GroupVertices[Group],MATCH(Edges[[#This Row],[Vertex 1]],GroupVertices[Vertex],0)),1,1,"")</f>
        <v>4</v>
      </c>
      <c r="BL71" s="63" t="str">
        <f>REPLACE(INDEX(GroupVertices[Group],MATCH(Edges[[#This Row],[Vertex 2]],GroupVertices[Vertex],0)),1,1,"")</f>
        <v>3</v>
      </c>
      <c r="BM71" s="64"/>
      <c r="BN71" s="64"/>
    </row>
    <row r="72" spans="1:66" ht="15">
      <c r="A72" s="62" t="s">
        <v>813</v>
      </c>
      <c r="B72" s="62" t="s">
        <v>737</v>
      </c>
      <c r="C72" s="81" t="s">
        <v>272</v>
      </c>
      <c r="D72" s="88">
        <v>5</v>
      </c>
      <c r="E72" s="89" t="s">
        <v>132</v>
      </c>
      <c r="F72" s="90">
        <v>16</v>
      </c>
      <c r="G72" s="81"/>
      <c r="H72" s="73"/>
      <c r="I72" s="91"/>
      <c r="J72" s="91"/>
      <c r="K72" s="34" t="s">
        <v>66</v>
      </c>
      <c r="L72" s="94">
        <v>72</v>
      </c>
      <c r="M72" s="94"/>
      <c r="N72" s="93"/>
      <c r="O72" s="64" t="s">
        <v>195</v>
      </c>
      <c r="P72" s="66">
        <v>43692.74927083333</v>
      </c>
      <c r="Q72" s="64" t="s">
        <v>925</v>
      </c>
      <c r="R72" s="64"/>
      <c r="S72" s="64"/>
      <c r="T72" s="64" t="s">
        <v>394</v>
      </c>
      <c r="U72" s="66">
        <v>43692.74927083333</v>
      </c>
      <c r="V72" s="67" t="s">
        <v>1035</v>
      </c>
      <c r="W72" s="64"/>
      <c r="X72" s="64"/>
      <c r="Y72" s="70" t="s">
        <v>1085</v>
      </c>
      <c r="Z72" s="64"/>
      <c r="AA72" s="104">
        <v>1</v>
      </c>
      <c r="AB72" s="48"/>
      <c r="AC72" s="49"/>
      <c r="AD72" s="48"/>
      <c r="AE72" s="49"/>
      <c r="AF72" s="48"/>
      <c r="AG72" s="49"/>
      <c r="AH72" s="48"/>
      <c r="AI72" s="49"/>
      <c r="AJ72" s="48"/>
      <c r="AK72" s="109"/>
      <c r="AL72" s="67" t="s">
        <v>816</v>
      </c>
      <c r="AM72" s="64" t="b">
        <v>0</v>
      </c>
      <c r="AN72" s="64">
        <v>0</v>
      </c>
      <c r="AO72" s="70" t="s">
        <v>275</v>
      </c>
      <c r="AP72" s="64" t="b">
        <v>0</v>
      </c>
      <c r="AQ72" s="64" t="s">
        <v>688</v>
      </c>
      <c r="AR72" s="64"/>
      <c r="AS72" s="70" t="s">
        <v>275</v>
      </c>
      <c r="AT72" s="64" t="b">
        <v>0</v>
      </c>
      <c r="AU72" s="64">
        <v>0</v>
      </c>
      <c r="AV72" s="70" t="s">
        <v>1087</v>
      </c>
      <c r="AW72" s="64" t="s">
        <v>690</v>
      </c>
      <c r="AX72" s="64" t="b">
        <v>0</v>
      </c>
      <c r="AY72" s="70" t="s">
        <v>1087</v>
      </c>
      <c r="AZ72" s="64" t="s">
        <v>185</v>
      </c>
      <c r="BA72" s="64">
        <v>0</v>
      </c>
      <c r="BB72" s="64">
        <v>0</v>
      </c>
      <c r="BC72" s="64"/>
      <c r="BD72" s="64"/>
      <c r="BE72" s="64"/>
      <c r="BF72" s="64"/>
      <c r="BG72" s="64"/>
      <c r="BH72" s="64"/>
      <c r="BI72" s="64"/>
      <c r="BJ72" s="64"/>
      <c r="BK72" s="63" t="str">
        <f>REPLACE(INDEX(GroupVertices[Group],MATCH(Edges[[#This Row],[Vertex 1]],GroupVertices[Vertex],0)),1,1,"")</f>
        <v>4</v>
      </c>
      <c r="BL72" s="63" t="str">
        <f>REPLACE(INDEX(GroupVertices[Group],MATCH(Edges[[#This Row],[Vertex 2]],GroupVertices[Vertex],0)),1,1,"")</f>
        <v>1</v>
      </c>
      <c r="BM72" s="64"/>
      <c r="BN72" s="64"/>
    </row>
    <row r="73" spans="1:66" ht="15">
      <c r="A73" s="62" t="s">
        <v>368</v>
      </c>
      <c r="B73" s="62" t="s">
        <v>813</v>
      </c>
      <c r="C73" s="81" t="s">
        <v>272</v>
      </c>
      <c r="D73" s="88">
        <v>5</v>
      </c>
      <c r="E73" s="89" t="s">
        <v>132</v>
      </c>
      <c r="F73" s="90">
        <v>16</v>
      </c>
      <c r="G73" s="81"/>
      <c r="H73" s="73"/>
      <c r="I73" s="91"/>
      <c r="J73" s="91"/>
      <c r="K73" s="34" t="s">
        <v>65</v>
      </c>
      <c r="L73" s="94">
        <v>73</v>
      </c>
      <c r="M73" s="94"/>
      <c r="N73" s="93"/>
      <c r="O73" s="64" t="s">
        <v>195</v>
      </c>
      <c r="P73" s="66">
        <v>43692.74883101852</v>
      </c>
      <c r="Q73" s="64" t="s">
        <v>925</v>
      </c>
      <c r="R73" s="64"/>
      <c r="S73" s="64"/>
      <c r="T73" s="64" t="s">
        <v>394</v>
      </c>
      <c r="U73" s="66">
        <v>43692.74883101852</v>
      </c>
      <c r="V73" s="67" t="s">
        <v>1036</v>
      </c>
      <c r="W73" s="64"/>
      <c r="X73" s="64"/>
      <c r="Y73" s="70" t="s">
        <v>1086</v>
      </c>
      <c r="Z73" s="64"/>
      <c r="AA73" s="104">
        <v>1</v>
      </c>
      <c r="AB73" s="48"/>
      <c r="AC73" s="49"/>
      <c r="AD73" s="48"/>
      <c r="AE73" s="49"/>
      <c r="AF73" s="48"/>
      <c r="AG73" s="49"/>
      <c r="AH73" s="48"/>
      <c r="AI73" s="49"/>
      <c r="AJ73" s="48"/>
      <c r="AK73" s="109"/>
      <c r="AL73" s="67" t="s">
        <v>745</v>
      </c>
      <c r="AM73" s="64" t="b">
        <v>0</v>
      </c>
      <c r="AN73" s="64">
        <v>0</v>
      </c>
      <c r="AO73" s="70" t="s">
        <v>275</v>
      </c>
      <c r="AP73" s="64" t="b">
        <v>0</v>
      </c>
      <c r="AQ73" s="64" t="s">
        <v>688</v>
      </c>
      <c r="AR73" s="64"/>
      <c r="AS73" s="70" t="s">
        <v>275</v>
      </c>
      <c r="AT73" s="64" t="b">
        <v>0</v>
      </c>
      <c r="AU73" s="64">
        <v>0</v>
      </c>
      <c r="AV73" s="70" t="s">
        <v>1087</v>
      </c>
      <c r="AW73" s="64" t="s">
        <v>690</v>
      </c>
      <c r="AX73" s="64" t="b">
        <v>0</v>
      </c>
      <c r="AY73" s="70" t="s">
        <v>1087</v>
      </c>
      <c r="AZ73" s="64" t="s">
        <v>185</v>
      </c>
      <c r="BA73" s="64">
        <v>0</v>
      </c>
      <c r="BB73" s="64">
        <v>0</v>
      </c>
      <c r="BC73" s="64"/>
      <c r="BD73" s="64"/>
      <c r="BE73" s="64"/>
      <c r="BF73" s="64"/>
      <c r="BG73" s="64"/>
      <c r="BH73" s="64"/>
      <c r="BI73" s="64"/>
      <c r="BJ73" s="64"/>
      <c r="BK73" s="63" t="str">
        <f>REPLACE(INDEX(GroupVertices[Group],MATCH(Edges[[#This Row],[Vertex 1]],GroupVertices[Vertex],0)),1,1,"")</f>
        <v>4</v>
      </c>
      <c r="BL73" s="63" t="str">
        <f>REPLACE(INDEX(GroupVertices[Group],MATCH(Edges[[#This Row],[Vertex 2]],GroupVertices[Vertex],0)),1,1,"")</f>
        <v>4</v>
      </c>
      <c r="BM73" s="64"/>
      <c r="BN73" s="64"/>
    </row>
    <row r="74" spans="1:66" ht="15">
      <c r="A74" s="62" t="s">
        <v>737</v>
      </c>
      <c r="B74" s="62" t="s">
        <v>813</v>
      </c>
      <c r="C74" s="81" t="s">
        <v>272</v>
      </c>
      <c r="D74" s="88">
        <v>5</v>
      </c>
      <c r="E74" s="89" t="s">
        <v>132</v>
      </c>
      <c r="F74" s="90">
        <v>16</v>
      </c>
      <c r="G74" s="81"/>
      <c r="H74" s="73"/>
      <c r="I74" s="91"/>
      <c r="J74" s="91"/>
      <c r="K74" s="34" t="s">
        <v>66</v>
      </c>
      <c r="L74" s="94">
        <v>74</v>
      </c>
      <c r="M74" s="94"/>
      <c r="N74" s="93"/>
      <c r="O74" s="64" t="s">
        <v>195</v>
      </c>
      <c r="P74" s="66">
        <v>43692.747777777775</v>
      </c>
      <c r="Q74" s="64" t="s">
        <v>926</v>
      </c>
      <c r="R74" s="67" t="s">
        <v>965</v>
      </c>
      <c r="S74" s="64" t="s">
        <v>742</v>
      </c>
      <c r="T74" s="64" t="s">
        <v>394</v>
      </c>
      <c r="U74" s="66">
        <v>43692.747777777775</v>
      </c>
      <c r="V74" s="67" t="s">
        <v>1037</v>
      </c>
      <c r="W74" s="64"/>
      <c r="X74" s="64"/>
      <c r="Y74" s="70" t="s">
        <v>1087</v>
      </c>
      <c r="Z74" s="64"/>
      <c r="AA74" s="104">
        <v>1</v>
      </c>
      <c r="AB74" s="48"/>
      <c r="AC74" s="49"/>
      <c r="AD74" s="48"/>
      <c r="AE74" s="49"/>
      <c r="AF74" s="48"/>
      <c r="AG74" s="49"/>
      <c r="AH74" s="48"/>
      <c r="AI74" s="49"/>
      <c r="AJ74" s="48"/>
      <c r="AK74" s="109"/>
      <c r="AL74" s="67" t="s">
        <v>744</v>
      </c>
      <c r="AM74" s="64" t="b">
        <v>0</v>
      </c>
      <c r="AN74" s="64">
        <v>0</v>
      </c>
      <c r="AO74" s="70" t="s">
        <v>275</v>
      </c>
      <c r="AP74" s="64" t="b">
        <v>0</v>
      </c>
      <c r="AQ74" s="64" t="s">
        <v>688</v>
      </c>
      <c r="AR74" s="64"/>
      <c r="AS74" s="70" t="s">
        <v>275</v>
      </c>
      <c r="AT74" s="64" t="b">
        <v>0</v>
      </c>
      <c r="AU74" s="64">
        <v>0</v>
      </c>
      <c r="AV74" s="70" t="s">
        <v>275</v>
      </c>
      <c r="AW74" s="64" t="s">
        <v>340</v>
      </c>
      <c r="AX74" s="64" t="b">
        <v>1</v>
      </c>
      <c r="AY74" s="70" t="s">
        <v>1087</v>
      </c>
      <c r="AZ74" s="64" t="s">
        <v>185</v>
      </c>
      <c r="BA74" s="64">
        <v>0</v>
      </c>
      <c r="BB74" s="64">
        <v>0</v>
      </c>
      <c r="BC74" s="64"/>
      <c r="BD74" s="64"/>
      <c r="BE74" s="64"/>
      <c r="BF74" s="64"/>
      <c r="BG74" s="64"/>
      <c r="BH74" s="64"/>
      <c r="BI74" s="64"/>
      <c r="BJ74" s="64"/>
      <c r="BK74" s="63" t="str">
        <f>REPLACE(INDEX(GroupVertices[Group],MATCH(Edges[[#This Row],[Vertex 1]],GroupVertices[Vertex],0)),1,1,"")</f>
        <v>1</v>
      </c>
      <c r="BL74" s="63" t="str">
        <f>REPLACE(INDEX(GroupVertices[Group],MATCH(Edges[[#This Row],[Vertex 2]],GroupVertices[Vertex],0)),1,1,"")</f>
        <v>4</v>
      </c>
      <c r="BM74" s="64"/>
      <c r="BN74" s="64"/>
    </row>
    <row r="75" spans="1:66" ht="15">
      <c r="A75" s="62" t="s">
        <v>861</v>
      </c>
      <c r="B75" s="62" t="s">
        <v>885</v>
      </c>
      <c r="C75" s="81" t="s">
        <v>272</v>
      </c>
      <c r="D75" s="88">
        <v>5</v>
      </c>
      <c r="E75" s="89" t="s">
        <v>132</v>
      </c>
      <c r="F75" s="90">
        <v>16</v>
      </c>
      <c r="G75" s="81"/>
      <c r="H75" s="73"/>
      <c r="I75" s="91"/>
      <c r="J75" s="91"/>
      <c r="K75" s="34" t="s">
        <v>65</v>
      </c>
      <c r="L75" s="94">
        <v>75</v>
      </c>
      <c r="M75" s="94"/>
      <c r="N75" s="93"/>
      <c r="O75" s="64" t="s">
        <v>195</v>
      </c>
      <c r="P75" s="66">
        <v>43695.38282407408</v>
      </c>
      <c r="Q75" s="64" t="s">
        <v>927</v>
      </c>
      <c r="R75" s="64"/>
      <c r="S75" s="64"/>
      <c r="T75" s="64" t="s">
        <v>995</v>
      </c>
      <c r="U75" s="66">
        <v>43695.38282407408</v>
      </c>
      <c r="V75" s="67" t="s">
        <v>1038</v>
      </c>
      <c r="W75" s="64"/>
      <c r="X75" s="64"/>
      <c r="Y75" s="70" t="s">
        <v>1088</v>
      </c>
      <c r="Z75" s="70" t="s">
        <v>1089</v>
      </c>
      <c r="AA75" s="104">
        <v>1</v>
      </c>
      <c r="AB75" s="48"/>
      <c r="AC75" s="49"/>
      <c r="AD75" s="48"/>
      <c r="AE75" s="49"/>
      <c r="AF75" s="48"/>
      <c r="AG75" s="49"/>
      <c r="AH75" s="48"/>
      <c r="AI75" s="49"/>
      <c r="AJ75" s="48"/>
      <c r="AK75" s="109"/>
      <c r="AL75" s="67" t="s">
        <v>1015</v>
      </c>
      <c r="AM75" s="64" t="b">
        <v>0</v>
      </c>
      <c r="AN75" s="64">
        <v>0</v>
      </c>
      <c r="AO75" s="70" t="s">
        <v>817</v>
      </c>
      <c r="AP75" s="64" t="b">
        <v>0</v>
      </c>
      <c r="AQ75" s="64" t="s">
        <v>688</v>
      </c>
      <c r="AR75" s="64"/>
      <c r="AS75" s="70" t="s">
        <v>275</v>
      </c>
      <c r="AT75" s="64" t="b">
        <v>0</v>
      </c>
      <c r="AU75" s="64">
        <v>0</v>
      </c>
      <c r="AV75" s="70" t="s">
        <v>275</v>
      </c>
      <c r="AW75" s="64" t="s">
        <v>689</v>
      </c>
      <c r="AX75" s="64" t="b">
        <v>0</v>
      </c>
      <c r="AY75" s="70" t="s">
        <v>1089</v>
      </c>
      <c r="AZ75" s="64" t="s">
        <v>185</v>
      </c>
      <c r="BA75" s="64">
        <v>0</v>
      </c>
      <c r="BB75" s="64">
        <v>0</v>
      </c>
      <c r="BC75" s="64"/>
      <c r="BD75" s="64"/>
      <c r="BE75" s="64"/>
      <c r="BF75" s="64"/>
      <c r="BG75" s="64"/>
      <c r="BH75" s="64"/>
      <c r="BI75" s="64"/>
      <c r="BJ75" s="64"/>
      <c r="BK75" s="63" t="str">
        <f>REPLACE(INDEX(GroupVertices[Group],MATCH(Edges[[#This Row],[Vertex 1]],GroupVertices[Vertex],0)),1,1,"")</f>
        <v>1</v>
      </c>
      <c r="BL75" s="63" t="str">
        <f>REPLACE(INDEX(GroupVertices[Group],MATCH(Edges[[#This Row],[Vertex 2]],GroupVertices[Vertex],0)),1,1,"")</f>
        <v>1</v>
      </c>
      <c r="BM75" s="64"/>
      <c r="BN75" s="64"/>
    </row>
    <row r="76" spans="1:66" ht="15">
      <c r="A76" s="62" t="s">
        <v>737</v>
      </c>
      <c r="B76" s="62" t="s">
        <v>885</v>
      </c>
      <c r="C76" s="81" t="s">
        <v>272</v>
      </c>
      <c r="D76" s="88">
        <v>5</v>
      </c>
      <c r="E76" s="89" t="s">
        <v>132</v>
      </c>
      <c r="F76" s="90">
        <v>16</v>
      </c>
      <c r="G76" s="81"/>
      <c r="H76" s="73"/>
      <c r="I76" s="91"/>
      <c r="J76" s="91"/>
      <c r="K76" s="34" t="s">
        <v>65</v>
      </c>
      <c r="L76" s="94">
        <v>76</v>
      </c>
      <c r="M76" s="94"/>
      <c r="N76" s="93"/>
      <c r="O76" s="64" t="s">
        <v>195</v>
      </c>
      <c r="P76" s="66">
        <v>43695.09877314815</v>
      </c>
      <c r="Q76" s="64" t="s">
        <v>928</v>
      </c>
      <c r="R76" s="67" t="s">
        <v>966</v>
      </c>
      <c r="S76" s="64" t="s">
        <v>741</v>
      </c>
      <c r="T76" s="64" t="s">
        <v>996</v>
      </c>
      <c r="U76" s="66">
        <v>43695.09877314815</v>
      </c>
      <c r="V76" s="67" t="s">
        <v>1039</v>
      </c>
      <c r="W76" s="64"/>
      <c r="X76" s="64"/>
      <c r="Y76" s="70" t="s">
        <v>1089</v>
      </c>
      <c r="Z76" s="64"/>
      <c r="AA76" s="104">
        <v>1</v>
      </c>
      <c r="AB76" s="48"/>
      <c r="AC76" s="49"/>
      <c r="AD76" s="48"/>
      <c r="AE76" s="49"/>
      <c r="AF76" s="48"/>
      <c r="AG76" s="49"/>
      <c r="AH76" s="48"/>
      <c r="AI76" s="49"/>
      <c r="AJ76" s="48"/>
      <c r="AK76" s="109"/>
      <c r="AL76" s="67" t="s">
        <v>744</v>
      </c>
      <c r="AM76" s="64" t="b">
        <v>0</v>
      </c>
      <c r="AN76" s="64">
        <v>5</v>
      </c>
      <c r="AO76" s="70" t="s">
        <v>275</v>
      </c>
      <c r="AP76" s="64" t="b">
        <v>0</v>
      </c>
      <c r="AQ76" s="64" t="s">
        <v>688</v>
      </c>
      <c r="AR76" s="64"/>
      <c r="AS76" s="70" t="s">
        <v>275</v>
      </c>
      <c r="AT76" s="64" t="b">
        <v>0</v>
      </c>
      <c r="AU76" s="64">
        <v>1</v>
      </c>
      <c r="AV76" s="70" t="s">
        <v>275</v>
      </c>
      <c r="AW76" s="64" t="s">
        <v>690</v>
      </c>
      <c r="AX76" s="64" t="b">
        <v>0</v>
      </c>
      <c r="AY76" s="70" t="s">
        <v>1089</v>
      </c>
      <c r="AZ76" s="64" t="s">
        <v>185</v>
      </c>
      <c r="BA76" s="64">
        <v>0</v>
      </c>
      <c r="BB76" s="64">
        <v>0</v>
      </c>
      <c r="BC76" s="64"/>
      <c r="BD76" s="64"/>
      <c r="BE76" s="64"/>
      <c r="BF76" s="64"/>
      <c r="BG76" s="64"/>
      <c r="BH76" s="64"/>
      <c r="BI76" s="64"/>
      <c r="BJ76" s="64"/>
      <c r="BK76" s="63" t="str">
        <f>REPLACE(INDEX(GroupVertices[Group],MATCH(Edges[[#This Row],[Vertex 1]],GroupVertices[Vertex],0)),1,1,"")</f>
        <v>1</v>
      </c>
      <c r="BL76" s="63" t="str">
        <f>REPLACE(INDEX(GroupVertices[Group],MATCH(Edges[[#This Row],[Vertex 2]],GroupVertices[Vertex],0)),1,1,"")</f>
        <v>1</v>
      </c>
      <c r="BM76" s="64"/>
      <c r="BN76" s="64"/>
    </row>
    <row r="77" spans="1:66" ht="15">
      <c r="A77" s="62" t="s">
        <v>861</v>
      </c>
      <c r="B77" s="62" t="s">
        <v>886</v>
      </c>
      <c r="C77" s="81" t="s">
        <v>272</v>
      </c>
      <c r="D77" s="88">
        <v>5</v>
      </c>
      <c r="E77" s="89" t="s">
        <v>132</v>
      </c>
      <c r="F77" s="90">
        <v>16</v>
      </c>
      <c r="G77" s="81"/>
      <c r="H77" s="73"/>
      <c r="I77" s="91"/>
      <c r="J77" s="91"/>
      <c r="K77" s="34" t="s">
        <v>65</v>
      </c>
      <c r="L77" s="94">
        <v>77</v>
      </c>
      <c r="M77" s="94"/>
      <c r="N77" s="93"/>
      <c r="O77" s="64" t="s">
        <v>195</v>
      </c>
      <c r="P77" s="66">
        <v>43695.38282407408</v>
      </c>
      <c r="Q77" s="64" t="s">
        <v>927</v>
      </c>
      <c r="R77" s="64"/>
      <c r="S77" s="64"/>
      <c r="T77" s="64" t="s">
        <v>995</v>
      </c>
      <c r="U77" s="66">
        <v>43695.38282407408</v>
      </c>
      <c r="V77" s="67" t="s">
        <v>1038</v>
      </c>
      <c r="W77" s="64"/>
      <c r="X77" s="64"/>
      <c r="Y77" s="70" t="s">
        <v>1088</v>
      </c>
      <c r="Z77" s="70" t="s">
        <v>1089</v>
      </c>
      <c r="AA77" s="104">
        <v>1</v>
      </c>
      <c r="AB77" s="48"/>
      <c r="AC77" s="49"/>
      <c r="AD77" s="48"/>
      <c r="AE77" s="49"/>
      <c r="AF77" s="48"/>
      <c r="AG77" s="49"/>
      <c r="AH77" s="48"/>
      <c r="AI77" s="49"/>
      <c r="AJ77" s="48"/>
      <c r="AK77" s="109"/>
      <c r="AL77" s="67" t="s">
        <v>1015</v>
      </c>
      <c r="AM77" s="64" t="b">
        <v>0</v>
      </c>
      <c r="AN77" s="64">
        <v>0</v>
      </c>
      <c r="AO77" s="70" t="s">
        <v>817</v>
      </c>
      <c r="AP77" s="64" t="b">
        <v>0</v>
      </c>
      <c r="AQ77" s="64" t="s">
        <v>688</v>
      </c>
      <c r="AR77" s="64"/>
      <c r="AS77" s="70" t="s">
        <v>275</v>
      </c>
      <c r="AT77" s="64" t="b">
        <v>0</v>
      </c>
      <c r="AU77" s="64">
        <v>0</v>
      </c>
      <c r="AV77" s="70" t="s">
        <v>275</v>
      </c>
      <c r="AW77" s="64" t="s">
        <v>689</v>
      </c>
      <c r="AX77" s="64" t="b">
        <v>0</v>
      </c>
      <c r="AY77" s="70" t="s">
        <v>1089</v>
      </c>
      <c r="AZ77" s="64" t="s">
        <v>185</v>
      </c>
      <c r="BA77" s="64">
        <v>0</v>
      </c>
      <c r="BB77" s="64">
        <v>0</v>
      </c>
      <c r="BC77" s="64"/>
      <c r="BD77" s="64"/>
      <c r="BE77" s="64"/>
      <c r="BF77" s="64"/>
      <c r="BG77" s="64"/>
      <c r="BH77" s="64"/>
      <c r="BI77" s="64"/>
      <c r="BJ77" s="64"/>
      <c r="BK77" s="63" t="str">
        <f>REPLACE(INDEX(GroupVertices[Group],MATCH(Edges[[#This Row],[Vertex 1]],GroupVertices[Vertex],0)),1,1,"")</f>
        <v>1</v>
      </c>
      <c r="BL77" s="63" t="str">
        <f>REPLACE(INDEX(GroupVertices[Group],MATCH(Edges[[#This Row],[Vertex 2]],GroupVertices[Vertex],0)),1,1,"")</f>
        <v>1</v>
      </c>
      <c r="BM77" s="64"/>
      <c r="BN77" s="64"/>
    </row>
    <row r="78" spans="1:66" ht="15">
      <c r="A78" s="62" t="s">
        <v>861</v>
      </c>
      <c r="B78" s="62" t="s">
        <v>887</v>
      </c>
      <c r="C78" s="81" t="s">
        <v>272</v>
      </c>
      <c r="D78" s="88">
        <v>5</v>
      </c>
      <c r="E78" s="89" t="s">
        <v>132</v>
      </c>
      <c r="F78" s="90">
        <v>16</v>
      </c>
      <c r="G78" s="81"/>
      <c r="H78" s="73"/>
      <c r="I78" s="91"/>
      <c r="J78" s="91"/>
      <c r="K78" s="34" t="s">
        <v>65</v>
      </c>
      <c r="L78" s="94">
        <v>78</v>
      </c>
      <c r="M78" s="94"/>
      <c r="N78" s="93"/>
      <c r="O78" s="64" t="s">
        <v>195</v>
      </c>
      <c r="P78" s="66">
        <v>43695.38282407408</v>
      </c>
      <c r="Q78" s="64" t="s">
        <v>927</v>
      </c>
      <c r="R78" s="64"/>
      <c r="S78" s="64"/>
      <c r="T78" s="64" t="s">
        <v>995</v>
      </c>
      <c r="U78" s="66">
        <v>43695.38282407408</v>
      </c>
      <c r="V78" s="67" t="s">
        <v>1038</v>
      </c>
      <c r="W78" s="64"/>
      <c r="X78" s="64"/>
      <c r="Y78" s="70" t="s">
        <v>1088</v>
      </c>
      <c r="Z78" s="70" t="s">
        <v>1089</v>
      </c>
      <c r="AA78" s="104">
        <v>1</v>
      </c>
      <c r="AB78" s="48"/>
      <c r="AC78" s="49"/>
      <c r="AD78" s="48"/>
      <c r="AE78" s="49"/>
      <c r="AF78" s="48"/>
      <c r="AG78" s="49"/>
      <c r="AH78" s="48"/>
      <c r="AI78" s="49"/>
      <c r="AJ78" s="48"/>
      <c r="AK78" s="109"/>
      <c r="AL78" s="67" t="s">
        <v>1015</v>
      </c>
      <c r="AM78" s="64" t="b">
        <v>0</v>
      </c>
      <c r="AN78" s="64">
        <v>0</v>
      </c>
      <c r="AO78" s="70" t="s">
        <v>817</v>
      </c>
      <c r="AP78" s="64" t="b">
        <v>0</v>
      </c>
      <c r="AQ78" s="64" t="s">
        <v>688</v>
      </c>
      <c r="AR78" s="64"/>
      <c r="AS78" s="70" t="s">
        <v>275</v>
      </c>
      <c r="AT78" s="64" t="b">
        <v>0</v>
      </c>
      <c r="AU78" s="64">
        <v>0</v>
      </c>
      <c r="AV78" s="70" t="s">
        <v>275</v>
      </c>
      <c r="AW78" s="64" t="s">
        <v>689</v>
      </c>
      <c r="AX78" s="64" t="b">
        <v>0</v>
      </c>
      <c r="AY78" s="70" t="s">
        <v>1089</v>
      </c>
      <c r="AZ78" s="64" t="s">
        <v>185</v>
      </c>
      <c r="BA78" s="64">
        <v>0</v>
      </c>
      <c r="BB78" s="64">
        <v>0</v>
      </c>
      <c r="BC78" s="64"/>
      <c r="BD78" s="64"/>
      <c r="BE78" s="64"/>
      <c r="BF78" s="64"/>
      <c r="BG78" s="64"/>
      <c r="BH78" s="64"/>
      <c r="BI78" s="64"/>
      <c r="BJ78" s="64"/>
      <c r="BK78" s="63" t="str">
        <f>REPLACE(INDEX(GroupVertices[Group],MATCH(Edges[[#This Row],[Vertex 1]],GroupVertices[Vertex],0)),1,1,"")</f>
        <v>1</v>
      </c>
      <c r="BL78" s="63" t="str">
        <f>REPLACE(INDEX(GroupVertices[Group],MATCH(Edges[[#This Row],[Vertex 2]],GroupVertices[Vertex],0)),1,1,"")</f>
        <v>1</v>
      </c>
      <c r="BM78" s="64"/>
      <c r="BN78" s="64"/>
    </row>
    <row r="79" spans="1:66" ht="15">
      <c r="A79" s="62" t="s">
        <v>861</v>
      </c>
      <c r="B79" s="62" t="s">
        <v>888</v>
      </c>
      <c r="C79" s="81" t="s">
        <v>272</v>
      </c>
      <c r="D79" s="88">
        <v>5</v>
      </c>
      <c r="E79" s="89" t="s">
        <v>132</v>
      </c>
      <c r="F79" s="90">
        <v>16</v>
      </c>
      <c r="G79" s="81"/>
      <c r="H79" s="73"/>
      <c r="I79" s="91"/>
      <c r="J79" s="91"/>
      <c r="K79" s="34" t="s">
        <v>65</v>
      </c>
      <c r="L79" s="94">
        <v>79</v>
      </c>
      <c r="M79" s="94"/>
      <c r="N79" s="93"/>
      <c r="O79" s="64" t="s">
        <v>195</v>
      </c>
      <c r="P79" s="66">
        <v>43695.38282407408</v>
      </c>
      <c r="Q79" s="64" t="s">
        <v>927</v>
      </c>
      <c r="R79" s="64"/>
      <c r="S79" s="64"/>
      <c r="T79" s="64" t="s">
        <v>995</v>
      </c>
      <c r="U79" s="66">
        <v>43695.38282407408</v>
      </c>
      <c r="V79" s="67" t="s">
        <v>1038</v>
      </c>
      <c r="W79" s="64"/>
      <c r="X79" s="64"/>
      <c r="Y79" s="70" t="s">
        <v>1088</v>
      </c>
      <c r="Z79" s="70" t="s">
        <v>1089</v>
      </c>
      <c r="AA79" s="104">
        <v>1</v>
      </c>
      <c r="AB79" s="48"/>
      <c r="AC79" s="49"/>
      <c r="AD79" s="48"/>
      <c r="AE79" s="49"/>
      <c r="AF79" s="48"/>
      <c r="AG79" s="49"/>
      <c r="AH79" s="48"/>
      <c r="AI79" s="49"/>
      <c r="AJ79" s="48"/>
      <c r="AK79" s="109"/>
      <c r="AL79" s="67" t="s">
        <v>1015</v>
      </c>
      <c r="AM79" s="64" t="b">
        <v>0</v>
      </c>
      <c r="AN79" s="64">
        <v>0</v>
      </c>
      <c r="AO79" s="70" t="s">
        <v>817</v>
      </c>
      <c r="AP79" s="64" t="b">
        <v>0</v>
      </c>
      <c r="AQ79" s="64" t="s">
        <v>688</v>
      </c>
      <c r="AR79" s="64"/>
      <c r="AS79" s="70" t="s">
        <v>275</v>
      </c>
      <c r="AT79" s="64" t="b">
        <v>0</v>
      </c>
      <c r="AU79" s="64">
        <v>0</v>
      </c>
      <c r="AV79" s="70" t="s">
        <v>275</v>
      </c>
      <c r="AW79" s="64" t="s">
        <v>689</v>
      </c>
      <c r="AX79" s="64" t="b">
        <v>0</v>
      </c>
      <c r="AY79" s="70" t="s">
        <v>1089</v>
      </c>
      <c r="AZ79" s="64" t="s">
        <v>185</v>
      </c>
      <c r="BA79" s="64">
        <v>0</v>
      </c>
      <c r="BB79" s="64">
        <v>0</v>
      </c>
      <c r="BC79" s="64"/>
      <c r="BD79" s="64"/>
      <c r="BE79" s="64"/>
      <c r="BF79" s="64"/>
      <c r="BG79" s="64"/>
      <c r="BH79" s="64"/>
      <c r="BI79" s="64"/>
      <c r="BJ79" s="64"/>
      <c r="BK79" s="63" t="str">
        <f>REPLACE(INDEX(GroupVertices[Group],MATCH(Edges[[#This Row],[Vertex 1]],GroupVertices[Vertex],0)),1,1,"")</f>
        <v>1</v>
      </c>
      <c r="BL79" s="63" t="str">
        <f>REPLACE(INDEX(GroupVertices[Group],MATCH(Edges[[#This Row],[Vertex 2]],GroupVertices[Vertex],0)),1,1,"")</f>
        <v>1</v>
      </c>
      <c r="BM79" s="64"/>
      <c r="BN79" s="64"/>
    </row>
    <row r="80" spans="1:66" ht="15">
      <c r="A80" s="62" t="s">
        <v>861</v>
      </c>
      <c r="B80" s="62" t="s">
        <v>889</v>
      </c>
      <c r="C80" s="81" t="s">
        <v>272</v>
      </c>
      <c r="D80" s="88">
        <v>5</v>
      </c>
      <c r="E80" s="89" t="s">
        <v>132</v>
      </c>
      <c r="F80" s="90">
        <v>16</v>
      </c>
      <c r="G80" s="81"/>
      <c r="H80" s="73"/>
      <c r="I80" s="91"/>
      <c r="J80" s="91"/>
      <c r="K80" s="34" t="s">
        <v>65</v>
      </c>
      <c r="L80" s="94">
        <v>80</v>
      </c>
      <c r="M80" s="94"/>
      <c r="N80" s="93"/>
      <c r="O80" s="64" t="s">
        <v>195</v>
      </c>
      <c r="P80" s="66">
        <v>43695.38282407408</v>
      </c>
      <c r="Q80" s="64" t="s">
        <v>927</v>
      </c>
      <c r="R80" s="64"/>
      <c r="S80" s="64"/>
      <c r="T80" s="64" t="s">
        <v>995</v>
      </c>
      <c r="U80" s="66">
        <v>43695.38282407408</v>
      </c>
      <c r="V80" s="67" t="s">
        <v>1038</v>
      </c>
      <c r="W80" s="64"/>
      <c r="X80" s="64"/>
      <c r="Y80" s="70" t="s">
        <v>1088</v>
      </c>
      <c r="Z80" s="70" t="s">
        <v>1089</v>
      </c>
      <c r="AA80" s="104">
        <v>1</v>
      </c>
      <c r="AB80" s="48"/>
      <c r="AC80" s="49"/>
      <c r="AD80" s="48"/>
      <c r="AE80" s="49"/>
      <c r="AF80" s="48"/>
      <c r="AG80" s="49"/>
      <c r="AH80" s="48"/>
      <c r="AI80" s="49"/>
      <c r="AJ80" s="48"/>
      <c r="AK80" s="109"/>
      <c r="AL80" s="67" t="s">
        <v>1015</v>
      </c>
      <c r="AM80" s="64" t="b">
        <v>0</v>
      </c>
      <c r="AN80" s="64">
        <v>0</v>
      </c>
      <c r="AO80" s="70" t="s">
        <v>817</v>
      </c>
      <c r="AP80" s="64" t="b">
        <v>0</v>
      </c>
      <c r="AQ80" s="64" t="s">
        <v>688</v>
      </c>
      <c r="AR80" s="64"/>
      <c r="AS80" s="70" t="s">
        <v>275</v>
      </c>
      <c r="AT80" s="64" t="b">
        <v>0</v>
      </c>
      <c r="AU80" s="64">
        <v>0</v>
      </c>
      <c r="AV80" s="70" t="s">
        <v>275</v>
      </c>
      <c r="AW80" s="64" t="s">
        <v>689</v>
      </c>
      <c r="AX80" s="64" t="b">
        <v>0</v>
      </c>
      <c r="AY80" s="70" t="s">
        <v>1089</v>
      </c>
      <c r="AZ80" s="64" t="s">
        <v>185</v>
      </c>
      <c r="BA80" s="64">
        <v>0</v>
      </c>
      <c r="BB80" s="64">
        <v>0</v>
      </c>
      <c r="BC80" s="64"/>
      <c r="BD80" s="64"/>
      <c r="BE80" s="64"/>
      <c r="BF80" s="64"/>
      <c r="BG80" s="64"/>
      <c r="BH80" s="64"/>
      <c r="BI80" s="64"/>
      <c r="BJ80" s="64"/>
      <c r="BK80" s="63" t="str">
        <f>REPLACE(INDEX(GroupVertices[Group],MATCH(Edges[[#This Row],[Vertex 1]],GroupVertices[Vertex],0)),1,1,"")</f>
        <v>1</v>
      </c>
      <c r="BL80" s="63" t="str">
        <f>REPLACE(INDEX(GroupVertices[Group],MATCH(Edges[[#This Row],[Vertex 2]],GroupVertices[Vertex],0)),1,1,"")</f>
        <v>1</v>
      </c>
      <c r="BM80" s="64"/>
      <c r="BN80" s="64"/>
    </row>
    <row r="81" spans="1:66" ht="15">
      <c r="A81" s="62" t="s">
        <v>861</v>
      </c>
      <c r="B81" s="62" t="s">
        <v>890</v>
      </c>
      <c r="C81" s="81" t="s">
        <v>272</v>
      </c>
      <c r="D81" s="88">
        <v>5</v>
      </c>
      <c r="E81" s="89" t="s">
        <v>132</v>
      </c>
      <c r="F81" s="90">
        <v>16</v>
      </c>
      <c r="G81" s="81"/>
      <c r="H81" s="73"/>
      <c r="I81" s="91"/>
      <c r="J81" s="91"/>
      <c r="K81" s="34" t="s">
        <v>65</v>
      </c>
      <c r="L81" s="94">
        <v>81</v>
      </c>
      <c r="M81" s="94"/>
      <c r="N81" s="93"/>
      <c r="O81" s="64" t="s">
        <v>195</v>
      </c>
      <c r="P81" s="66">
        <v>43695.38282407408</v>
      </c>
      <c r="Q81" s="64" t="s">
        <v>927</v>
      </c>
      <c r="R81" s="64"/>
      <c r="S81" s="64"/>
      <c r="T81" s="64" t="s">
        <v>995</v>
      </c>
      <c r="U81" s="66">
        <v>43695.38282407408</v>
      </c>
      <c r="V81" s="67" t="s">
        <v>1038</v>
      </c>
      <c r="W81" s="64"/>
      <c r="X81" s="64"/>
      <c r="Y81" s="70" t="s">
        <v>1088</v>
      </c>
      <c r="Z81" s="70" t="s">
        <v>1089</v>
      </c>
      <c r="AA81" s="104">
        <v>1</v>
      </c>
      <c r="AB81" s="48"/>
      <c r="AC81" s="49"/>
      <c r="AD81" s="48"/>
      <c r="AE81" s="49"/>
      <c r="AF81" s="48"/>
      <c r="AG81" s="49"/>
      <c r="AH81" s="48"/>
      <c r="AI81" s="49"/>
      <c r="AJ81" s="48"/>
      <c r="AK81" s="109"/>
      <c r="AL81" s="67" t="s">
        <v>1015</v>
      </c>
      <c r="AM81" s="64" t="b">
        <v>0</v>
      </c>
      <c r="AN81" s="64">
        <v>0</v>
      </c>
      <c r="AO81" s="70" t="s">
        <v>817</v>
      </c>
      <c r="AP81" s="64" t="b">
        <v>0</v>
      </c>
      <c r="AQ81" s="64" t="s">
        <v>688</v>
      </c>
      <c r="AR81" s="64"/>
      <c r="AS81" s="70" t="s">
        <v>275</v>
      </c>
      <c r="AT81" s="64" t="b">
        <v>0</v>
      </c>
      <c r="AU81" s="64">
        <v>0</v>
      </c>
      <c r="AV81" s="70" t="s">
        <v>275</v>
      </c>
      <c r="AW81" s="64" t="s">
        <v>689</v>
      </c>
      <c r="AX81" s="64" t="b">
        <v>0</v>
      </c>
      <c r="AY81" s="70" t="s">
        <v>1089</v>
      </c>
      <c r="AZ81" s="64" t="s">
        <v>185</v>
      </c>
      <c r="BA81" s="64">
        <v>0</v>
      </c>
      <c r="BB81" s="64">
        <v>0</v>
      </c>
      <c r="BC81" s="64"/>
      <c r="BD81" s="64"/>
      <c r="BE81" s="64"/>
      <c r="BF81" s="64"/>
      <c r="BG81" s="64"/>
      <c r="BH81" s="64"/>
      <c r="BI81" s="64"/>
      <c r="BJ81" s="64"/>
      <c r="BK81" s="63" t="str">
        <f>REPLACE(INDEX(GroupVertices[Group],MATCH(Edges[[#This Row],[Vertex 1]],GroupVertices[Vertex],0)),1,1,"")</f>
        <v>1</v>
      </c>
      <c r="BL81" s="63" t="str">
        <f>REPLACE(INDEX(GroupVertices[Group],MATCH(Edges[[#This Row],[Vertex 2]],GroupVertices[Vertex],0)),1,1,"")</f>
        <v>1</v>
      </c>
      <c r="BM81" s="64"/>
      <c r="BN81" s="64"/>
    </row>
    <row r="82" spans="1:66" ht="15">
      <c r="A82" s="62" t="s">
        <v>861</v>
      </c>
      <c r="B82" s="62" t="s">
        <v>891</v>
      </c>
      <c r="C82" s="81" t="s">
        <v>272</v>
      </c>
      <c r="D82" s="88">
        <v>5</v>
      </c>
      <c r="E82" s="89" t="s">
        <v>132</v>
      </c>
      <c r="F82" s="90">
        <v>16</v>
      </c>
      <c r="G82" s="81"/>
      <c r="H82" s="73"/>
      <c r="I82" s="91"/>
      <c r="J82" s="91"/>
      <c r="K82" s="34" t="s">
        <v>65</v>
      </c>
      <c r="L82" s="94">
        <v>82</v>
      </c>
      <c r="M82" s="94"/>
      <c r="N82" s="93"/>
      <c r="O82" s="64" t="s">
        <v>195</v>
      </c>
      <c r="P82" s="66">
        <v>43695.38282407408</v>
      </c>
      <c r="Q82" s="64" t="s">
        <v>927</v>
      </c>
      <c r="R82" s="64"/>
      <c r="S82" s="64"/>
      <c r="T82" s="64" t="s">
        <v>995</v>
      </c>
      <c r="U82" s="66">
        <v>43695.38282407408</v>
      </c>
      <c r="V82" s="67" t="s">
        <v>1038</v>
      </c>
      <c r="W82" s="64"/>
      <c r="X82" s="64"/>
      <c r="Y82" s="70" t="s">
        <v>1088</v>
      </c>
      <c r="Z82" s="70" t="s">
        <v>1089</v>
      </c>
      <c r="AA82" s="104">
        <v>1</v>
      </c>
      <c r="AB82" s="48"/>
      <c r="AC82" s="49"/>
      <c r="AD82" s="48"/>
      <c r="AE82" s="49"/>
      <c r="AF82" s="48"/>
      <c r="AG82" s="49"/>
      <c r="AH82" s="48"/>
      <c r="AI82" s="49"/>
      <c r="AJ82" s="48"/>
      <c r="AK82" s="109"/>
      <c r="AL82" s="67" t="s">
        <v>1015</v>
      </c>
      <c r="AM82" s="64" t="b">
        <v>0</v>
      </c>
      <c r="AN82" s="64">
        <v>0</v>
      </c>
      <c r="AO82" s="70" t="s">
        <v>817</v>
      </c>
      <c r="AP82" s="64" t="b">
        <v>0</v>
      </c>
      <c r="AQ82" s="64" t="s">
        <v>688</v>
      </c>
      <c r="AR82" s="64"/>
      <c r="AS82" s="70" t="s">
        <v>275</v>
      </c>
      <c r="AT82" s="64" t="b">
        <v>0</v>
      </c>
      <c r="AU82" s="64">
        <v>0</v>
      </c>
      <c r="AV82" s="70" t="s">
        <v>275</v>
      </c>
      <c r="AW82" s="64" t="s">
        <v>689</v>
      </c>
      <c r="AX82" s="64" t="b">
        <v>0</v>
      </c>
      <c r="AY82" s="70" t="s">
        <v>1089</v>
      </c>
      <c r="AZ82" s="64" t="s">
        <v>185</v>
      </c>
      <c r="BA82" s="64">
        <v>0</v>
      </c>
      <c r="BB82" s="64">
        <v>0</v>
      </c>
      <c r="BC82" s="64"/>
      <c r="BD82" s="64"/>
      <c r="BE82" s="64"/>
      <c r="BF82" s="64"/>
      <c r="BG82" s="64"/>
      <c r="BH82" s="64"/>
      <c r="BI82" s="64"/>
      <c r="BJ82" s="64"/>
      <c r="BK82" s="63" t="str">
        <f>REPLACE(INDEX(GroupVertices[Group],MATCH(Edges[[#This Row],[Vertex 1]],GroupVertices[Vertex],0)),1,1,"")</f>
        <v>1</v>
      </c>
      <c r="BL82" s="63" t="str">
        <f>REPLACE(INDEX(GroupVertices[Group],MATCH(Edges[[#This Row],[Vertex 2]],GroupVertices[Vertex],0)),1,1,"")</f>
        <v>1</v>
      </c>
      <c r="BM82" s="64"/>
      <c r="BN82" s="64"/>
    </row>
    <row r="83" spans="1:66" ht="15">
      <c r="A83" s="62" t="s">
        <v>861</v>
      </c>
      <c r="B83" s="62" t="s">
        <v>892</v>
      </c>
      <c r="C83" s="81" t="s">
        <v>272</v>
      </c>
      <c r="D83" s="88">
        <v>5</v>
      </c>
      <c r="E83" s="89" t="s">
        <v>132</v>
      </c>
      <c r="F83" s="90">
        <v>16</v>
      </c>
      <c r="G83" s="81"/>
      <c r="H83" s="73"/>
      <c r="I83" s="91"/>
      <c r="J83" s="91"/>
      <c r="K83" s="34" t="s">
        <v>65</v>
      </c>
      <c r="L83" s="94">
        <v>83</v>
      </c>
      <c r="M83" s="94"/>
      <c r="N83" s="93"/>
      <c r="O83" s="64" t="s">
        <v>195</v>
      </c>
      <c r="P83" s="66">
        <v>43695.38282407408</v>
      </c>
      <c r="Q83" s="64" t="s">
        <v>927</v>
      </c>
      <c r="R83" s="64"/>
      <c r="S83" s="64"/>
      <c r="T83" s="64" t="s">
        <v>995</v>
      </c>
      <c r="U83" s="66">
        <v>43695.38282407408</v>
      </c>
      <c r="V83" s="67" t="s">
        <v>1038</v>
      </c>
      <c r="W83" s="64"/>
      <c r="X83" s="64"/>
      <c r="Y83" s="70" t="s">
        <v>1088</v>
      </c>
      <c r="Z83" s="70" t="s">
        <v>1089</v>
      </c>
      <c r="AA83" s="104">
        <v>1</v>
      </c>
      <c r="AB83" s="48"/>
      <c r="AC83" s="49"/>
      <c r="AD83" s="48"/>
      <c r="AE83" s="49"/>
      <c r="AF83" s="48"/>
      <c r="AG83" s="49"/>
      <c r="AH83" s="48"/>
      <c r="AI83" s="49"/>
      <c r="AJ83" s="48"/>
      <c r="AK83" s="109"/>
      <c r="AL83" s="67" t="s">
        <v>1015</v>
      </c>
      <c r="AM83" s="64" t="b">
        <v>0</v>
      </c>
      <c r="AN83" s="64">
        <v>0</v>
      </c>
      <c r="AO83" s="70" t="s">
        <v>817</v>
      </c>
      <c r="AP83" s="64" t="b">
        <v>0</v>
      </c>
      <c r="AQ83" s="64" t="s">
        <v>688</v>
      </c>
      <c r="AR83" s="64"/>
      <c r="AS83" s="70" t="s">
        <v>275</v>
      </c>
      <c r="AT83" s="64" t="b">
        <v>0</v>
      </c>
      <c r="AU83" s="64">
        <v>0</v>
      </c>
      <c r="AV83" s="70" t="s">
        <v>275</v>
      </c>
      <c r="AW83" s="64" t="s">
        <v>689</v>
      </c>
      <c r="AX83" s="64" t="b">
        <v>0</v>
      </c>
      <c r="AY83" s="70" t="s">
        <v>1089</v>
      </c>
      <c r="AZ83" s="64" t="s">
        <v>185</v>
      </c>
      <c r="BA83" s="64">
        <v>0</v>
      </c>
      <c r="BB83" s="64">
        <v>0</v>
      </c>
      <c r="BC83" s="64"/>
      <c r="BD83" s="64"/>
      <c r="BE83" s="64"/>
      <c r="BF83" s="64"/>
      <c r="BG83" s="64"/>
      <c r="BH83" s="64"/>
      <c r="BI83" s="64"/>
      <c r="BJ83" s="64"/>
      <c r="BK83" s="63" t="str">
        <f>REPLACE(INDEX(GroupVertices[Group],MATCH(Edges[[#This Row],[Vertex 1]],GroupVertices[Vertex],0)),1,1,"")</f>
        <v>1</v>
      </c>
      <c r="BL83" s="63" t="str">
        <f>REPLACE(INDEX(GroupVertices[Group],MATCH(Edges[[#This Row],[Vertex 2]],GroupVertices[Vertex],0)),1,1,"")</f>
        <v>1</v>
      </c>
      <c r="BM83" s="64"/>
      <c r="BN83" s="64"/>
    </row>
    <row r="84" spans="1:66" ht="15">
      <c r="A84" s="62" t="s">
        <v>861</v>
      </c>
      <c r="B84" s="62" t="s">
        <v>893</v>
      </c>
      <c r="C84" s="81" t="s">
        <v>272</v>
      </c>
      <c r="D84" s="88">
        <v>5</v>
      </c>
      <c r="E84" s="89" t="s">
        <v>132</v>
      </c>
      <c r="F84" s="90">
        <v>16</v>
      </c>
      <c r="G84" s="81"/>
      <c r="H84" s="73"/>
      <c r="I84" s="91"/>
      <c r="J84" s="91"/>
      <c r="K84" s="34" t="s">
        <v>65</v>
      </c>
      <c r="L84" s="94">
        <v>84</v>
      </c>
      <c r="M84" s="94"/>
      <c r="N84" s="93"/>
      <c r="O84" s="64" t="s">
        <v>195</v>
      </c>
      <c r="P84" s="66">
        <v>43695.38282407408</v>
      </c>
      <c r="Q84" s="64" t="s">
        <v>927</v>
      </c>
      <c r="R84" s="64"/>
      <c r="S84" s="64"/>
      <c r="T84" s="64" t="s">
        <v>995</v>
      </c>
      <c r="U84" s="66">
        <v>43695.38282407408</v>
      </c>
      <c r="V84" s="67" t="s">
        <v>1038</v>
      </c>
      <c r="W84" s="64"/>
      <c r="X84" s="64"/>
      <c r="Y84" s="70" t="s">
        <v>1088</v>
      </c>
      <c r="Z84" s="70" t="s">
        <v>1089</v>
      </c>
      <c r="AA84" s="104">
        <v>1</v>
      </c>
      <c r="AB84" s="48">
        <v>0</v>
      </c>
      <c r="AC84" s="49">
        <v>0</v>
      </c>
      <c r="AD84" s="48">
        <v>0</v>
      </c>
      <c r="AE84" s="49">
        <v>0</v>
      </c>
      <c r="AF84" s="48">
        <v>0</v>
      </c>
      <c r="AG84" s="49">
        <v>0</v>
      </c>
      <c r="AH84" s="48">
        <v>17</v>
      </c>
      <c r="AI84" s="49">
        <v>100</v>
      </c>
      <c r="AJ84" s="48">
        <v>17</v>
      </c>
      <c r="AK84" s="109"/>
      <c r="AL84" s="67" t="s">
        <v>1015</v>
      </c>
      <c r="AM84" s="64" t="b">
        <v>0</v>
      </c>
      <c r="AN84" s="64">
        <v>0</v>
      </c>
      <c r="AO84" s="70" t="s">
        <v>817</v>
      </c>
      <c r="AP84" s="64" t="b">
        <v>0</v>
      </c>
      <c r="AQ84" s="64" t="s">
        <v>688</v>
      </c>
      <c r="AR84" s="64"/>
      <c r="AS84" s="70" t="s">
        <v>275</v>
      </c>
      <c r="AT84" s="64" t="b">
        <v>0</v>
      </c>
      <c r="AU84" s="64">
        <v>0</v>
      </c>
      <c r="AV84" s="70" t="s">
        <v>275</v>
      </c>
      <c r="AW84" s="64" t="s">
        <v>689</v>
      </c>
      <c r="AX84" s="64" t="b">
        <v>0</v>
      </c>
      <c r="AY84" s="70" t="s">
        <v>1089</v>
      </c>
      <c r="AZ84" s="64" t="s">
        <v>185</v>
      </c>
      <c r="BA84" s="64">
        <v>0</v>
      </c>
      <c r="BB84" s="64">
        <v>0</v>
      </c>
      <c r="BC84" s="64"/>
      <c r="BD84" s="64"/>
      <c r="BE84" s="64"/>
      <c r="BF84" s="64"/>
      <c r="BG84" s="64"/>
      <c r="BH84" s="64"/>
      <c r="BI84" s="64"/>
      <c r="BJ84" s="64"/>
      <c r="BK84" s="63" t="str">
        <f>REPLACE(INDEX(GroupVertices[Group],MATCH(Edges[[#This Row],[Vertex 1]],GroupVertices[Vertex],0)),1,1,"")</f>
        <v>1</v>
      </c>
      <c r="BL84" s="63" t="str">
        <f>REPLACE(INDEX(GroupVertices[Group],MATCH(Edges[[#This Row],[Vertex 2]],GroupVertices[Vertex],0)),1,1,"")</f>
        <v>1</v>
      </c>
      <c r="BM84" s="64"/>
      <c r="BN84" s="64"/>
    </row>
    <row r="85" spans="1:66" ht="15">
      <c r="A85" s="62" t="s">
        <v>861</v>
      </c>
      <c r="B85" s="62" t="s">
        <v>739</v>
      </c>
      <c r="C85" s="81" t="s">
        <v>272</v>
      </c>
      <c r="D85" s="88">
        <v>5</v>
      </c>
      <c r="E85" s="89" t="s">
        <v>132</v>
      </c>
      <c r="F85" s="90">
        <v>16</v>
      </c>
      <c r="G85" s="81"/>
      <c r="H85" s="73"/>
      <c r="I85" s="91"/>
      <c r="J85" s="91"/>
      <c r="K85" s="34" t="s">
        <v>65</v>
      </c>
      <c r="L85" s="94">
        <v>85</v>
      </c>
      <c r="M85" s="94"/>
      <c r="N85" s="93"/>
      <c r="O85" s="64" t="s">
        <v>195</v>
      </c>
      <c r="P85" s="66">
        <v>43695.38282407408</v>
      </c>
      <c r="Q85" s="64" t="s">
        <v>927</v>
      </c>
      <c r="R85" s="64"/>
      <c r="S85" s="64"/>
      <c r="T85" s="64" t="s">
        <v>995</v>
      </c>
      <c r="U85" s="66">
        <v>43695.38282407408</v>
      </c>
      <c r="V85" s="67" t="s">
        <v>1038</v>
      </c>
      <c r="W85" s="64"/>
      <c r="X85" s="64"/>
      <c r="Y85" s="70" t="s">
        <v>1088</v>
      </c>
      <c r="Z85" s="70" t="s">
        <v>1089</v>
      </c>
      <c r="AA85" s="104">
        <v>1</v>
      </c>
      <c r="AB85" s="48"/>
      <c r="AC85" s="49"/>
      <c r="AD85" s="48"/>
      <c r="AE85" s="49"/>
      <c r="AF85" s="48"/>
      <c r="AG85" s="49"/>
      <c r="AH85" s="48"/>
      <c r="AI85" s="49"/>
      <c r="AJ85" s="48"/>
      <c r="AK85" s="109"/>
      <c r="AL85" s="67" t="s">
        <v>1015</v>
      </c>
      <c r="AM85" s="64" t="b">
        <v>0</v>
      </c>
      <c r="AN85" s="64">
        <v>0</v>
      </c>
      <c r="AO85" s="70" t="s">
        <v>817</v>
      </c>
      <c r="AP85" s="64" t="b">
        <v>0</v>
      </c>
      <c r="AQ85" s="64" t="s">
        <v>688</v>
      </c>
      <c r="AR85" s="64"/>
      <c r="AS85" s="70" t="s">
        <v>275</v>
      </c>
      <c r="AT85" s="64" t="b">
        <v>0</v>
      </c>
      <c r="AU85" s="64">
        <v>0</v>
      </c>
      <c r="AV85" s="70" t="s">
        <v>275</v>
      </c>
      <c r="AW85" s="64" t="s">
        <v>689</v>
      </c>
      <c r="AX85" s="64" t="b">
        <v>0</v>
      </c>
      <c r="AY85" s="70" t="s">
        <v>1089</v>
      </c>
      <c r="AZ85" s="64" t="s">
        <v>185</v>
      </c>
      <c r="BA85" s="64">
        <v>0</v>
      </c>
      <c r="BB85" s="64">
        <v>0</v>
      </c>
      <c r="BC85" s="64"/>
      <c r="BD85" s="64"/>
      <c r="BE85" s="64"/>
      <c r="BF85" s="64"/>
      <c r="BG85" s="64"/>
      <c r="BH85" s="64"/>
      <c r="BI85" s="64"/>
      <c r="BJ85" s="64"/>
      <c r="BK85" s="63" t="str">
        <f>REPLACE(INDEX(GroupVertices[Group],MATCH(Edges[[#This Row],[Vertex 1]],GroupVertices[Vertex],0)),1,1,"")</f>
        <v>1</v>
      </c>
      <c r="BL85" s="63" t="str">
        <f>REPLACE(INDEX(GroupVertices[Group],MATCH(Edges[[#This Row],[Vertex 2]],GroupVertices[Vertex],0)),1,1,"")</f>
        <v>1</v>
      </c>
      <c r="BM85" s="64"/>
      <c r="BN85" s="64"/>
    </row>
    <row r="86" spans="1:66" ht="15">
      <c r="A86" s="62" t="s">
        <v>861</v>
      </c>
      <c r="B86" s="62" t="s">
        <v>737</v>
      </c>
      <c r="C86" s="81" t="s">
        <v>272</v>
      </c>
      <c r="D86" s="88">
        <v>5</v>
      </c>
      <c r="E86" s="89" t="s">
        <v>132</v>
      </c>
      <c r="F86" s="90">
        <v>16</v>
      </c>
      <c r="G86" s="81"/>
      <c r="H86" s="73"/>
      <c r="I86" s="91"/>
      <c r="J86" s="91"/>
      <c r="K86" s="34" t="s">
        <v>66</v>
      </c>
      <c r="L86" s="94">
        <v>86</v>
      </c>
      <c r="M86" s="94"/>
      <c r="N86" s="93"/>
      <c r="O86" s="64" t="s">
        <v>687</v>
      </c>
      <c r="P86" s="66">
        <v>43695.38282407408</v>
      </c>
      <c r="Q86" s="64" t="s">
        <v>927</v>
      </c>
      <c r="R86" s="64"/>
      <c r="S86" s="64"/>
      <c r="T86" s="64" t="s">
        <v>995</v>
      </c>
      <c r="U86" s="66">
        <v>43695.38282407408</v>
      </c>
      <c r="V86" s="67" t="s">
        <v>1038</v>
      </c>
      <c r="W86" s="64"/>
      <c r="X86" s="64"/>
      <c r="Y86" s="70" t="s">
        <v>1088</v>
      </c>
      <c r="Z86" s="70" t="s">
        <v>1089</v>
      </c>
      <c r="AA86" s="104">
        <v>1</v>
      </c>
      <c r="AB86" s="48"/>
      <c r="AC86" s="49"/>
      <c r="AD86" s="48"/>
      <c r="AE86" s="49"/>
      <c r="AF86" s="48"/>
      <c r="AG86" s="49"/>
      <c r="AH86" s="48"/>
      <c r="AI86" s="49"/>
      <c r="AJ86" s="48"/>
      <c r="AK86" s="109"/>
      <c r="AL86" s="67" t="s">
        <v>1015</v>
      </c>
      <c r="AM86" s="64" t="b">
        <v>0</v>
      </c>
      <c r="AN86" s="64">
        <v>0</v>
      </c>
      <c r="AO86" s="70" t="s">
        <v>817</v>
      </c>
      <c r="AP86" s="64" t="b">
        <v>0</v>
      </c>
      <c r="AQ86" s="64" t="s">
        <v>688</v>
      </c>
      <c r="AR86" s="64"/>
      <c r="AS86" s="70" t="s">
        <v>275</v>
      </c>
      <c r="AT86" s="64" t="b">
        <v>0</v>
      </c>
      <c r="AU86" s="64">
        <v>0</v>
      </c>
      <c r="AV86" s="70" t="s">
        <v>275</v>
      </c>
      <c r="AW86" s="64" t="s">
        <v>689</v>
      </c>
      <c r="AX86" s="64" t="b">
        <v>0</v>
      </c>
      <c r="AY86" s="70" t="s">
        <v>1089</v>
      </c>
      <c r="AZ86" s="64" t="s">
        <v>185</v>
      </c>
      <c r="BA86" s="64">
        <v>0</v>
      </c>
      <c r="BB86" s="64">
        <v>0</v>
      </c>
      <c r="BC86" s="64"/>
      <c r="BD86" s="64"/>
      <c r="BE86" s="64"/>
      <c r="BF86" s="64"/>
      <c r="BG86" s="64"/>
      <c r="BH86" s="64"/>
      <c r="BI86" s="64"/>
      <c r="BJ86" s="64"/>
      <c r="BK86" s="63" t="str">
        <f>REPLACE(INDEX(GroupVertices[Group],MATCH(Edges[[#This Row],[Vertex 1]],GroupVertices[Vertex],0)),1,1,"")</f>
        <v>1</v>
      </c>
      <c r="BL86" s="63" t="str">
        <f>REPLACE(INDEX(GroupVertices[Group],MATCH(Edges[[#This Row],[Vertex 2]],GroupVertices[Vertex],0)),1,1,"")</f>
        <v>1</v>
      </c>
      <c r="BM86" s="64"/>
      <c r="BN86" s="64"/>
    </row>
    <row r="87" spans="1:66" ht="15">
      <c r="A87" s="62" t="s">
        <v>737</v>
      </c>
      <c r="B87" s="62" t="s">
        <v>861</v>
      </c>
      <c r="C87" s="81" t="s">
        <v>272</v>
      </c>
      <c r="D87" s="88">
        <v>5</v>
      </c>
      <c r="E87" s="89" t="s">
        <v>132</v>
      </c>
      <c r="F87" s="90">
        <v>16</v>
      </c>
      <c r="G87" s="81"/>
      <c r="H87" s="73"/>
      <c r="I87" s="91"/>
      <c r="J87" s="91"/>
      <c r="K87" s="34" t="s">
        <v>66</v>
      </c>
      <c r="L87" s="94">
        <v>87</v>
      </c>
      <c r="M87" s="94"/>
      <c r="N87" s="93"/>
      <c r="O87" s="64" t="s">
        <v>195</v>
      </c>
      <c r="P87" s="66">
        <v>43695.09877314815</v>
      </c>
      <c r="Q87" s="64" t="s">
        <v>928</v>
      </c>
      <c r="R87" s="67" t="s">
        <v>966</v>
      </c>
      <c r="S87" s="64" t="s">
        <v>741</v>
      </c>
      <c r="T87" s="64" t="s">
        <v>996</v>
      </c>
      <c r="U87" s="66">
        <v>43695.09877314815</v>
      </c>
      <c r="V87" s="67" t="s">
        <v>1039</v>
      </c>
      <c r="W87" s="64"/>
      <c r="X87" s="64"/>
      <c r="Y87" s="70" t="s">
        <v>1089</v>
      </c>
      <c r="Z87" s="64"/>
      <c r="AA87" s="104">
        <v>1</v>
      </c>
      <c r="AB87" s="48"/>
      <c r="AC87" s="49"/>
      <c r="AD87" s="48"/>
      <c r="AE87" s="49"/>
      <c r="AF87" s="48"/>
      <c r="AG87" s="49"/>
      <c r="AH87" s="48"/>
      <c r="AI87" s="49"/>
      <c r="AJ87" s="48"/>
      <c r="AK87" s="109"/>
      <c r="AL87" s="67" t="s">
        <v>744</v>
      </c>
      <c r="AM87" s="64" t="b">
        <v>0</v>
      </c>
      <c r="AN87" s="64">
        <v>5</v>
      </c>
      <c r="AO87" s="70" t="s">
        <v>275</v>
      </c>
      <c r="AP87" s="64" t="b">
        <v>0</v>
      </c>
      <c r="AQ87" s="64" t="s">
        <v>688</v>
      </c>
      <c r="AR87" s="64"/>
      <c r="AS87" s="70" t="s">
        <v>275</v>
      </c>
      <c r="AT87" s="64" t="b">
        <v>0</v>
      </c>
      <c r="AU87" s="64">
        <v>1</v>
      </c>
      <c r="AV87" s="70" t="s">
        <v>275</v>
      </c>
      <c r="AW87" s="64" t="s">
        <v>690</v>
      </c>
      <c r="AX87" s="64" t="b">
        <v>0</v>
      </c>
      <c r="AY87" s="70" t="s">
        <v>1089</v>
      </c>
      <c r="AZ87" s="64" t="s">
        <v>185</v>
      </c>
      <c r="BA87" s="64">
        <v>0</v>
      </c>
      <c r="BB87" s="64">
        <v>0</v>
      </c>
      <c r="BC87" s="64"/>
      <c r="BD87" s="64"/>
      <c r="BE87" s="64"/>
      <c r="BF87" s="64"/>
      <c r="BG87" s="64"/>
      <c r="BH87" s="64"/>
      <c r="BI87" s="64"/>
      <c r="BJ87" s="64"/>
      <c r="BK87" s="63" t="str">
        <f>REPLACE(INDEX(GroupVertices[Group],MATCH(Edges[[#This Row],[Vertex 1]],GroupVertices[Vertex],0)),1,1,"")</f>
        <v>1</v>
      </c>
      <c r="BL87" s="63" t="str">
        <f>REPLACE(INDEX(GroupVertices[Group],MATCH(Edges[[#This Row],[Vertex 2]],GroupVertices[Vertex],0)),1,1,"")</f>
        <v>1</v>
      </c>
      <c r="BM87" s="64"/>
      <c r="BN87" s="64"/>
    </row>
    <row r="88" spans="1:66" ht="15">
      <c r="A88" s="62" t="s">
        <v>737</v>
      </c>
      <c r="B88" s="62" t="s">
        <v>886</v>
      </c>
      <c r="C88" s="81" t="s">
        <v>272</v>
      </c>
      <c r="D88" s="88">
        <v>5</v>
      </c>
      <c r="E88" s="89" t="s">
        <v>132</v>
      </c>
      <c r="F88" s="90">
        <v>16</v>
      </c>
      <c r="G88" s="81"/>
      <c r="H88" s="73"/>
      <c r="I88" s="91"/>
      <c r="J88" s="91"/>
      <c r="K88" s="34" t="s">
        <v>65</v>
      </c>
      <c r="L88" s="94">
        <v>88</v>
      </c>
      <c r="M88" s="94"/>
      <c r="N88" s="93"/>
      <c r="O88" s="64" t="s">
        <v>195</v>
      </c>
      <c r="P88" s="66">
        <v>43695.09877314815</v>
      </c>
      <c r="Q88" s="64" t="s">
        <v>928</v>
      </c>
      <c r="R88" s="67" t="s">
        <v>966</v>
      </c>
      <c r="S88" s="64" t="s">
        <v>741</v>
      </c>
      <c r="T88" s="64" t="s">
        <v>996</v>
      </c>
      <c r="U88" s="66">
        <v>43695.09877314815</v>
      </c>
      <c r="V88" s="67" t="s">
        <v>1039</v>
      </c>
      <c r="W88" s="64"/>
      <c r="X88" s="64"/>
      <c r="Y88" s="70" t="s">
        <v>1089</v>
      </c>
      <c r="Z88" s="64"/>
      <c r="AA88" s="104">
        <v>1</v>
      </c>
      <c r="AB88" s="48"/>
      <c r="AC88" s="49"/>
      <c r="AD88" s="48"/>
      <c r="AE88" s="49"/>
      <c r="AF88" s="48"/>
      <c r="AG88" s="49"/>
      <c r="AH88" s="48"/>
      <c r="AI88" s="49"/>
      <c r="AJ88" s="48"/>
      <c r="AK88" s="109"/>
      <c r="AL88" s="67" t="s">
        <v>744</v>
      </c>
      <c r="AM88" s="64" t="b">
        <v>0</v>
      </c>
      <c r="AN88" s="64">
        <v>5</v>
      </c>
      <c r="AO88" s="70" t="s">
        <v>275</v>
      </c>
      <c r="AP88" s="64" t="b">
        <v>0</v>
      </c>
      <c r="AQ88" s="64" t="s">
        <v>688</v>
      </c>
      <c r="AR88" s="64"/>
      <c r="AS88" s="70" t="s">
        <v>275</v>
      </c>
      <c r="AT88" s="64" t="b">
        <v>0</v>
      </c>
      <c r="AU88" s="64">
        <v>1</v>
      </c>
      <c r="AV88" s="70" t="s">
        <v>275</v>
      </c>
      <c r="AW88" s="64" t="s">
        <v>690</v>
      </c>
      <c r="AX88" s="64" t="b">
        <v>0</v>
      </c>
      <c r="AY88" s="70" t="s">
        <v>1089</v>
      </c>
      <c r="AZ88" s="64" t="s">
        <v>185</v>
      </c>
      <c r="BA88" s="64">
        <v>0</v>
      </c>
      <c r="BB88" s="64">
        <v>0</v>
      </c>
      <c r="BC88" s="64"/>
      <c r="BD88" s="64"/>
      <c r="BE88" s="64"/>
      <c r="BF88" s="64"/>
      <c r="BG88" s="64"/>
      <c r="BH88" s="64"/>
      <c r="BI88" s="64"/>
      <c r="BJ88" s="64"/>
      <c r="BK88" s="63" t="str">
        <f>REPLACE(INDEX(GroupVertices[Group],MATCH(Edges[[#This Row],[Vertex 1]],GroupVertices[Vertex],0)),1,1,"")</f>
        <v>1</v>
      </c>
      <c r="BL88" s="63" t="str">
        <f>REPLACE(INDEX(GroupVertices[Group],MATCH(Edges[[#This Row],[Vertex 2]],GroupVertices[Vertex],0)),1,1,"")</f>
        <v>1</v>
      </c>
      <c r="BM88" s="64"/>
      <c r="BN88" s="64"/>
    </row>
    <row r="89" spans="1:66" ht="15">
      <c r="A89" s="62" t="s">
        <v>737</v>
      </c>
      <c r="B89" s="62" t="s">
        <v>887</v>
      </c>
      <c r="C89" s="81" t="s">
        <v>272</v>
      </c>
      <c r="D89" s="88">
        <v>5</v>
      </c>
      <c r="E89" s="89" t="s">
        <v>132</v>
      </c>
      <c r="F89" s="90">
        <v>16</v>
      </c>
      <c r="G89" s="81"/>
      <c r="H89" s="73"/>
      <c r="I89" s="91"/>
      <c r="J89" s="91"/>
      <c r="K89" s="34" t="s">
        <v>65</v>
      </c>
      <c r="L89" s="94">
        <v>89</v>
      </c>
      <c r="M89" s="94"/>
      <c r="N89" s="93"/>
      <c r="O89" s="64" t="s">
        <v>195</v>
      </c>
      <c r="P89" s="66">
        <v>43695.09877314815</v>
      </c>
      <c r="Q89" s="64" t="s">
        <v>928</v>
      </c>
      <c r="R89" s="67" t="s">
        <v>966</v>
      </c>
      <c r="S89" s="64" t="s">
        <v>741</v>
      </c>
      <c r="T89" s="64" t="s">
        <v>996</v>
      </c>
      <c r="U89" s="66">
        <v>43695.09877314815</v>
      </c>
      <c r="V89" s="67" t="s">
        <v>1039</v>
      </c>
      <c r="W89" s="64"/>
      <c r="X89" s="64"/>
      <c r="Y89" s="70" t="s">
        <v>1089</v>
      </c>
      <c r="Z89" s="64"/>
      <c r="AA89" s="104">
        <v>1</v>
      </c>
      <c r="AB89" s="48"/>
      <c r="AC89" s="49"/>
      <c r="AD89" s="48"/>
      <c r="AE89" s="49"/>
      <c r="AF89" s="48"/>
      <c r="AG89" s="49"/>
      <c r="AH89" s="48"/>
      <c r="AI89" s="49"/>
      <c r="AJ89" s="48"/>
      <c r="AK89" s="109"/>
      <c r="AL89" s="67" t="s">
        <v>744</v>
      </c>
      <c r="AM89" s="64" t="b">
        <v>0</v>
      </c>
      <c r="AN89" s="64">
        <v>5</v>
      </c>
      <c r="AO89" s="70" t="s">
        <v>275</v>
      </c>
      <c r="AP89" s="64" t="b">
        <v>0</v>
      </c>
      <c r="AQ89" s="64" t="s">
        <v>688</v>
      </c>
      <c r="AR89" s="64"/>
      <c r="AS89" s="70" t="s">
        <v>275</v>
      </c>
      <c r="AT89" s="64" t="b">
        <v>0</v>
      </c>
      <c r="AU89" s="64">
        <v>1</v>
      </c>
      <c r="AV89" s="70" t="s">
        <v>275</v>
      </c>
      <c r="AW89" s="64" t="s">
        <v>690</v>
      </c>
      <c r="AX89" s="64" t="b">
        <v>0</v>
      </c>
      <c r="AY89" s="70" t="s">
        <v>1089</v>
      </c>
      <c r="AZ89" s="64" t="s">
        <v>185</v>
      </c>
      <c r="BA89" s="64">
        <v>0</v>
      </c>
      <c r="BB89" s="64">
        <v>0</v>
      </c>
      <c r="BC89" s="64"/>
      <c r="BD89" s="64"/>
      <c r="BE89" s="64"/>
      <c r="BF89" s="64"/>
      <c r="BG89" s="64"/>
      <c r="BH89" s="64"/>
      <c r="BI89" s="64"/>
      <c r="BJ89" s="64"/>
      <c r="BK89" s="63" t="str">
        <f>REPLACE(INDEX(GroupVertices[Group],MATCH(Edges[[#This Row],[Vertex 1]],GroupVertices[Vertex],0)),1,1,"")</f>
        <v>1</v>
      </c>
      <c r="BL89" s="63" t="str">
        <f>REPLACE(INDEX(GroupVertices[Group],MATCH(Edges[[#This Row],[Vertex 2]],GroupVertices[Vertex],0)),1,1,"")</f>
        <v>1</v>
      </c>
      <c r="BM89" s="64"/>
      <c r="BN89" s="64"/>
    </row>
    <row r="90" spans="1:66" ht="15">
      <c r="A90" s="62" t="s">
        <v>737</v>
      </c>
      <c r="B90" s="62" t="s">
        <v>888</v>
      </c>
      <c r="C90" s="81" t="s">
        <v>272</v>
      </c>
      <c r="D90" s="88">
        <v>5</v>
      </c>
      <c r="E90" s="89" t="s">
        <v>132</v>
      </c>
      <c r="F90" s="90">
        <v>16</v>
      </c>
      <c r="G90" s="81"/>
      <c r="H90" s="73"/>
      <c r="I90" s="91"/>
      <c r="J90" s="91"/>
      <c r="K90" s="34" t="s">
        <v>65</v>
      </c>
      <c r="L90" s="94">
        <v>90</v>
      </c>
      <c r="M90" s="94"/>
      <c r="N90" s="93"/>
      <c r="O90" s="64" t="s">
        <v>195</v>
      </c>
      <c r="P90" s="66">
        <v>43695.09877314815</v>
      </c>
      <c r="Q90" s="64" t="s">
        <v>928</v>
      </c>
      <c r="R90" s="67" t="s">
        <v>966</v>
      </c>
      <c r="S90" s="64" t="s">
        <v>741</v>
      </c>
      <c r="T90" s="64" t="s">
        <v>996</v>
      </c>
      <c r="U90" s="66">
        <v>43695.09877314815</v>
      </c>
      <c r="V90" s="67" t="s">
        <v>1039</v>
      </c>
      <c r="W90" s="64"/>
      <c r="X90" s="64"/>
      <c r="Y90" s="70" t="s">
        <v>1089</v>
      </c>
      <c r="Z90" s="64"/>
      <c r="AA90" s="104">
        <v>1</v>
      </c>
      <c r="AB90" s="48"/>
      <c r="AC90" s="49"/>
      <c r="AD90" s="48"/>
      <c r="AE90" s="49"/>
      <c r="AF90" s="48"/>
      <c r="AG90" s="49"/>
      <c r="AH90" s="48"/>
      <c r="AI90" s="49"/>
      <c r="AJ90" s="48"/>
      <c r="AK90" s="109"/>
      <c r="AL90" s="67" t="s">
        <v>744</v>
      </c>
      <c r="AM90" s="64" t="b">
        <v>0</v>
      </c>
      <c r="AN90" s="64">
        <v>5</v>
      </c>
      <c r="AO90" s="70" t="s">
        <v>275</v>
      </c>
      <c r="AP90" s="64" t="b">
        <v>0</v>
      </c>
      <c r="AQ90" s="64" t="s">
        <v>688</v>
      </c>
      <c r="AR90" s="64"/>
      <c r="AS90" s="70" t="s">
        <v>275</v>
      </c>
      <c r="AT90" s="64" t="b">
        <v>0</v>
      </c>
      <c r="AU90" s="64">
        <v>1</v>
      </c>
      <c r="AV90" s="70" t="s">
        <v>275</v>
      </c>
      <c r="AW90" s="64" t="s">
        <v>690</v>
      </c>
      <c r="AX90" s="64" t="b">
        <v>0</v>
      </c>
      <c r="AY90" s="70" t="s">
        <v>1089</v>
      </c>
      <c r="AZ90" s="64" t="s">
        <v>185</v>
      </c>
      <c r="BA90" s="64">
        <v>0</v>
      </c>
      <c r="BB90" s="64">
        <v>0</v>
      </c>
      <c r="BC90" s="64"/>
      <c r="BD90" s="64"/>
      <c r="BE90" s="64"/>
      <c r="BF90" s="64"/>
      <c r="BG90" s="64"/>
      <c r="BH90" s="64"/>
      <c r="BI90" s="64"/>
      <c r="BJ90" s="64"/>
      <c r="BK90" s="63" t="str">
        <f>REPLACE(INDEX(GroupVertices[Group],MATCH(Edges[[#This Row],[Vertex 1]],GroupVertices[Vertex],0)),1,1,"")</f>
        <v>1</v>
      </c>
      <c r="BL90" s="63" t="str">
        <f>REPLACE(INDEX(GroupVertices[Group],MATCH(Edges[[#This Row],[Vertex 2]],GroupVertices[Vertex],0)),1,1,"")</f>
        <v>1</v>
      </c>
      <c r="BM90" s="64"/>
      <c r="BN90" s="64"/>
    </row>
    <row r="91" spans="1:66" ht="15">
      <c r="A91" s="62" t="s">
        <v>737</v>
      </c>
      <c r="B91" s="62" t="s">
        <v>889</v>
      </c>
      <c r="C91" s="81" t="s">
        <v>272</v>
      </c>
      <c r="D91" s="88">
        <v>5</v>
      </c>
      <c r="E91" s="89" t="s">
        <v>132</v>
      </c>
      <c r="F91" s="90">
        <v>16</v>
      </c>
      <c r="G91" s="81"/>
      <c r="H91" s="73"/>
      <c r="I91" s="91"/>
      <c r="J91" s="91"/>
      <c r="K91" s="34" t="s">
        <v>65</v>
      </c>
      <c r="L91" s="94">
        <v>91</v>
      </c>
      <c r="M91" s="94"/>
      <c r="N91" s="93"/>
      <c r="O91" s="64" t="s">
        <v>195</v>
      </c>
      <c r="P91" s="66">
        <v>43695.09877314815</v>
      </c>
      <c r="Q91" s="64" t="s">
        <v>928</v>
      </c>
      <c r="R91" s="67" t="s">
        <v>966</v>
      </c>
      <c r="S91" s="64" t="s">
        <v>741</v>
      </c>
      <c r="T91" s="64" t="s">
        <v>996</v>
      </c>
      <c r="U91" s="66">
        <v>43695.09877314815</v>
      </c>
      <c r="V91" s="67" t="s">
        <v>1039</v>
      </c>
      <c r="W91" s="64"/>
      <c r="X91" s="64"/>
      <c r="Y91" s="70" t="s">
        <v>1089</v>
      </c>
      <c r="Z91" s="64"/>
      <c r="AA91" s="104">
        <v>1</v>
      </c>
      <c r="AB91" s="48"/>
      <c r="AC91" s="49"/>
      <c r="AD91" s="48"/>
      <c r="AE91" s="49"/>
      <c r="AF91" s="48"/>
      <c r="AG91" s="49"/>
      <c r="AH91" s="48"/>
      <c r="AI91" s="49"/>
      <c r="AJ91" s="48"/>
      <c r="AK91" s="109"/>
      <c r="AL91" s="67" t="s">
        <v>744</v>
      </c>
      <c r="AM91" s="64" t="b">
        <v>0</v>
      </c>
      <c r="AN91" s="64">
        <v>5</v>
      </c>
      <c r="AO91" s="70" t="s">
        <v>275</v>
      </c>
      <c r="AP91" s="64" t="b">
        <v>0</v>
      </c>
      <c r="AQ91" s="64" t="s">
        <v>688</v>
      </c>
      <c r="AR91" s="64"/>
      <c r="AS91" s="70" t="s">
        <v>275</v>
      </c>
      <c r="AT91" s="64" t="b">
        <v>0</v>
      </c>
      <c r="AU91" s="64">
        <v>1</v>
      </c>
      <c r="AV91" s="70" t="s">
        <v>275</v>
      </c>
      <c r="AW91" s="64" t="s">
        <v>690</v>
      </c>
      <c r="AX91" s="64" t="b">
        <v>0</v>
      </c>
      <c r="AY91" s="70" t="s">
        <v>1089</v>
      </c>
      <c r="AZ91" s="64" t="s">
        <v>185</v>
      </c>
      <c r="BA91" s="64">
        <v>0</v>
      </c>
      <c r="BB91" s="64">
        <v>0</v>
      </c>
      <c r="BC91" s="64"/>
      <c r="BD91" s="64"/>
      <c r="BE91" s="64"/>
      <c r="BF91" s="64"/>
      <c r="BG91" s="64"/>
      <c r="BH91" s="64"/>
      <c r="BI91" s="64"/>
      <c r="BJ91" s="64"/>
      <c r="BK91" s="63" t="str">
        <f>REPLACE(INDEX(GroupVertices[Group],MATCH(Edges[[#This Row],[Vertex 1]],GroupVertices[Vertex],0)),1,1,"")</f>
        <v>1</v>
      </c>
      <c r="BL91" s="63" t="str">
        <f>REPLACE(INDEX(GroupVertices[Group],MATCH(Edges[[#This Row],[Vertex 2]],GroupVertices[Vertex],0)),1,1,"")</f>
        <v>1</v>
      </c>
      <c r="BM91" s="64"/>
      <c r="BN91" s="64"/>
    </row>
    <row r="92" spans="1:66" ht="15">
      <c r="A92" s="62" t="s">
        <v>737</v>
      </c>
      <c r="B92" s="62" t="s">
        <v>890</v>
      </c>
      <c r="C92" s="81" t="s">
        <v>272</v>
      </c>
      <c r="D92" s="88">
        <v>5</v>
      </c>
      <c r="E92" s="89" t="s">
        <v>132</v>
      </c>
      <c r="F92" s="90">
        <v>16</v>
      </c>
      <c r="G92" s="81"/>
      <c r="H92" s="73"/>
      <c r="I92" s="91"/>
      <c r="J92" s="91"/>
      <c r="K92" s="34" t="s">
        <v>65</v>
      </c>
      <c r="L92" s="94">
        <v>92</v>
      </c>
      <c r="M92" s="94"/>
      <c r="N92" s="93"/>
      <c r="O92" s="64" t="s">
        <v>195</v>
      </c>
      <c r="P92" s="66">
        <v>43695.09877314815</v>
      </c>
      <c r="Q92" s="64" t="s">
        <v>928</v>
      </c>
      <c r="R92" s="67" t="s">
        <v>966</v>
      </c>
      <c r="S92" s="64" t="s">
        <v>741</v>
      </c>
      <c r="T92" s="64" t="s">
        <v>996</v>
      </c>
      <c r="U92" s="66">
        <v>43695.09877314815</v>
      </c>
      <c r="V92" s="67" t="s">
        <v>1039</v>
      </c>
      <c r="W92" s="64"/>
      <c r="X92" s="64"/>
      <c r="Y92" s="70" t="s">
        <v>1089</v>
      </c>
      <c r="Z92" s="64"/>
      <c r="AA92" s="104">
        <v>1</v>
      </c>
      <c r="AB92" s="48"/>
      <c r="AC92" s="49"/>
      <c r="AD92" s="48"/>
      <c r="AE92" s="49"/>
      <c r="AF92" s="48"/>
      <c r="AG92" s="49"/>
      <c r="AH92" s="48"/>
      <c r="AI92" s="49"/>
      <c r="AJ92" s="48"/>
      <c r="AK92" s="109"/>
      <c r="AL92" s="67" t="s">
        <v>744</v>
      </c>
      <c r="AM92" s="64" t="b">
        <v>0</v>
      </c>
      <c r="AN92" s="64">
        <v>5</v>
      </c>
      <c r="AO92" s="70" t="s">
        <v>275</v>
      </c>
      <c r="AP92" s="64" t="b">
        <v>0</v>
      </c>
      <c r="AQ92" s="64" t="s">
        <v>688</v>
      </c>
      <c r="AR92" s="64"/>
      <c r="AS92" s="70" t="s">
        <v>275</v>
      </c>
      <c r="AT92" s="64" t="b">
        <v>0</v>
      </c>
      <c r="AU92" s="64">
        <v>1</v>
      </c>
      <c r="AV92" s="70" t="s">
        <v>275</v>
      </c>
      <c r="AW92" s="64" t="s">
        <v>690</v>
      </c>
      <c r="AX92" s="64" t="b">
        <v>0</v>
      </c>
      <c r="AY92" s="70" t="s">
        <v>1089</v>
      </c>
      <c r="AZ92" s="64" t="s">
        <v>185</v>
      </c>
      <c r="BA92" s="64">
        <v>0</v>
      </c>
      <c r="BB92" s="64">
        <v>0</v>
      </c>
      <c r="BC92" s="64"/>
      <c r="BD92" s="64"/>
      <c r="BE92" s="64"/>
      <c r="BF92" s="64"/>
      <c r="BG92" s="64"/>
      <c r="BH92" s="64"/>
      <c r="BI92" s="64"/>
      <c r="BJ92" s="64"/>
      <c r="BK92" s="63" t="str">
        <f>REPLACE(INDEX(GroupVertices[Group],MATCH(Edges[[#This Row],[Vertex 1]],GroupVertices[Vertex],0)),1,1,"")</f>
        <v>1</v>
      </c>
      <c r="BL92" s="63" t="str">
        <f>REPLACE(INDEX(GroupVertices[Group],MATCH(Edges[[#This Row],[Vertex 2]],GroupVertices[Vertex],0)),1,1,"")</f>
        <v>1</v>
      </c>
      <c r="BM92" s="64"/>
      <c r="BN92" s="64"/>
    </row>
    <row r="93" spans="1:66" ht="15">
      <c r="A93" s="62" t="s">
        <v>737</v>
      </c>
      <c r="B93" s="62" t="s">
        <v>891</v>
      </c>
      <c r="C93" s="81" t="s">
        <v>272</v>
      </c>
      <c r="D93" s="88">
        <v>5</v>
      </c>
      <c r="E93" s="89" t="s">
        <v>132</v>
      </c>
      <c r="F93" s="90">
        <v>16</v>
      </c>
      <c r="G93" s="81"/>
      <c r="H93" s="73"/>
      <c r="I93" s="91"/>
      <c r="J93" s="91"/>
      <c r="K93" s="34" t="s">
        <v>65</v>
      </c>
      <c r="L93" s="94">
        <v>93</v>
      </c>
      <c r="M93" s="94"/>
      <c r="N93" s="93"/>
      <c r="O93" s="64" t="s">
        <v>195</v>
      </c>
      <c r="P93" s="66">
        <v>43695.09877314815</v>
      </c>
      <c r="Q93" s="64" t="s">
        <v>928</v>
      </c>
      <c r="R93" s="67" t="s">
        <v>966</v>
      </c>
      <c r="S93" s="64" t="s">
        <v>741</v>
      </c>
      <c r="T93" s="64" t="s">
        <v>996</v>
      </c>
      <c r="U93" s="66">
        <v>43695.09877314815</v>
      </c>
      <c r="V93" s="67" t="s">
        <v>1039</v>
      </c>
      <c r="W93" s="64"/>
      <c r="X93" s="64"/>
      <c r="Y93" s="70" t="s">
        <v>1089</v>
      </c>
      <c r="Z93" s="64"/>
      <c r="AA93" s="104">
        <v>1</v>
      </c>
      <c r="AB93" s="48"/>
      <c r="AC93" s="49"/>
      <c r="AD93" s="48"/>
      <c r="AE93" s="49"/>
      <c r="AF93" s="48"/>
      <c r="AG93" s="49"/>
      <c r="AH93" s="48"/>
      <c r="AI93" s="49"/>
      <c r="AJ93" s="48"/>
      <c r="AK93" s="109"/>
      <c r="AL93" s="67" t="s">
        <v>744</v>
      </c>
      <c r="AM93" s="64" t="b">
        <v>0</v>
      </c>
      <c r="AN93" s="64">
        <v>5</v>
      </c>
      <c r="AO93" s="70" t="s">
        <v>275</v>
      </c>
      <c r="AP93" s="64" t="b">
        <v>0</v>
      </c>
      <c r="AQ93" s="64" t="s">
        <v>688</v>
      </c>
      <c r="AR93" s="64"/>
      <c r="AS93" s="70" t="s">
        <v>275</v>
      </c>
      <c r="AT93" s="64" t="b">
        <v>0</v>
      </c>
      <c r="AU93" s="64">
        <v>1</v>
      </c>
      <c r="AV93" s="70" t="s">
        <v>275</v>
      </c>
      <c r="AW93" s="64" t="s">
        <v>690</v>
      </c>
      <c r="AX93" s="64" t="b">
        <v>0</v>
      </c>
      <c r="AY93" s="70" t="s">
        <v>1089</v>
      </c>
      <c r="AZ93" s="64" t="s">
        <v>185</v>
      </c>
      <c r="BA93" s="64">
        <v>0</v>
      </c>
      <c r="BB93" s="64">
        <v>0</v>
      </c>
      <c r="BC93" s="64"/>
      <c r="BD93" s="64"/>
      <c r="BE93" s="64"/>
      <c r="BF93" s="64"/>
      <c r="BG93" s="64"/>
      <c r="BH93" s="64"/>
      <c r="BI93" s="64"/>
      <c r="BJ93" s="64"/>
      <c r="BK93" s="63" t="str">
        <f>REPLACE(INDEX(GroupVertices[Group],MATCH(Edges[[#This Row],[Vertex 1]],GroupVertices[Vertex],0)),1,1,"")</f>
        <v>1</v>
      </c>
      <c r="BL93" s="63" t="str">
        <f>REPLACE(INDEX(GroupVertices[Group],MATCH(Edges[[#This Row],[Vertex 2]],GroupVertices[Vertex],0)),1,1,"")</f>
        <v>1</v>
      </c>
      <c r="BM93" s="64"/>
      <c r="BN93" s="64"/>
    </row>
    <row r="94" spans="1:66" ht="15">
      <c r="A94" s="62" t="s">
        <v>737</v>
      </c>
      <c r="B94" s="62" t="s">
        <v>892</v>
      </c>
      <c r="C94" s="81" t="s">
        <v>272</v>
      </c>
      <c r="D94" s="88">
        <v>5</v>
      </c>
      <c r="E94" s="89" t="s">
        <v>132</v>
      </c>
      <c r="F94" s="90">
        <v>16</v>
      </c>
      <c r="G94" s="81"/>
      <c r="H94" s="73"/>
      <c r="I94" s="91"/>
      <c r="J94" s="91"/>
      <c r="K94" s="34" t="s">
        <v>65</v>
      </c>
      <c r="L94" s="94">
        <v>94</v>
      </c>
      <c r="M94" s="94"/>
      <c r="N94" s="93"/>
      <c r="O94" s="64" t="s">
        <v>195</v>
      </c>
      <c r="P94" s="66">
        <v>43695.09877314815</v>
      </c>
      <c r="Q94" s="64" t="s">
        <v>928</v>
      </c>
      <c r="R94" s="67" t="s">
        <v>966</v>
      </c>
      <c r="S94" s="64" t="s">
        <v>741</v>
      </c>
      <c r="T94" s="64" t="s">
        <v>996</v>
      </c>
      <c r="U94" s="66">
        <v>43695.09877314815</v>
      </c>
      <c r="V94" s="67" t="s">
        <v>1039</v>
      </c>
      <c r="W94" s="64"/>
      <c r="X94" s="64"/>
      <c r="Y94" s="70" t="s">
        <v>1089</v>
      </c>
      <c r="Z94" s="64"/>
      <c r="AA94" s="104">
        <v>1</v>
      </c>
      <c r="AB94" s="48"/>
      <c r="AC94" s="49"/>
      <c r="AD94" s="48"/>
      <c r="AE94" s="49"/>
      <c r="AF94" s="48"/>
      <c r="AG94" s="49"/>
      <c r="AH94" s="48"/>
      <c r="AI94" s="49"/>
      <c r="AJ94" s="48"/>
      <c r="AK94" s="109"/>
      <c r="AL94" s="67" t="s">
        <v>744</v>
      </c>
      <c r="AM94" s="64" t="b">
        <v>0</v>
      </c>
      <c r="AN94" s="64">
        <v>5</v>
      </c>
      <c r="AO94" s="70" t="s">
        <v>275</v>
      </c>
      <c r="AP94" s="64" t="b">
        <v>0</v>
      </c>
      <c r="AQ94" s="64" t="s">
        <v>688</v>
      </c>
      <c r="AR94" s="64"/>
      <c r="AS94" s="70" t="s">
        <v>275</v>
      </c>
      <c r="AT94" s="64" t="b">
        <v>0</v>
      </c>
      <c r="AU94" s="64">
        <v>1</v>
      </c>
      <c r="AV94" s="70" t="s">
        <v>275</v>
      </c>
      <c r="AW94" s="64" t="s">
        <v>690</v>
      </c>
      <c r="AX94" s="64" t="b">
        <v>0</v>
      </c>
      <c r="AY94" s="70" t="s">
        <v>1089</v>
      </c>
      <c r="AZ94" s="64" t="s">
        <v>185</v>
      </c>
      <c r="BA94" s="64">
        <v>0</v>
      </c>
      <c r="BB94" s="64">
        <v>0</v>
      </c>
      <c r="BC94" s="64"/>
      <c r="BD94" s="64"/>
      <c r="BE94" s="64"/>
      <c r="BF94" s="64"/>
      <c r="BG94" s="64"/>
      <c r="BH94" s="64"/>
      <c r="BI94" s="64"/>
      <c r="BJ94" s="64"/>
      <c r="BK94" s="63" t="str">
        <f>REPLACE(INDEX(GroupVertices[Group],MATCH(Edges[[#This Row],[Vertex 1]],GroupVertices[Vertex],0)),1,1,"")</f>
        <v>1</v>
      </c>
      <c r="BL94" s="63" t="str">
        <f>REPLACE(INDEX(GroupVertices[Group],MATCH(Edges[[#This Row],[Vertex 2]],GroupVertices[Vertex],0)),1,1,"")</f>
        <v>1</v>
      </c>
      <c r="BM94" s="64"/>
      <c r="BN94" s="64"/>
    </row>
    <row r="95" spans="1:66" ht="15">
      <c r="A95" s="62" t="s">
        <v>737</v>
      </c>
      <c r="B95" s="62" t="s">
        <v>893</v>
      </c>
      <c r="C95" s="81" t="s">
        <v>272</v>
      </c>
      <c r="D95" s="88">
        <v>5</v>
      </c>
      <c r="E95" s="89" t="s">
        <v>132</v>
      </c>
      <c r="F95" s="90">
        <v>16</v>
      </c>
      <c r="G95" s="81"/>
      <c r="H95" s="73"/>
      <c r="I95" s="91"/>
      <c r="J95" s="91"/>
      <c r="K95" s="34" t="s">
        <v>65</v>
      </c>
      <c r="L95" s="94">
        <v>95</v>
      </c>
      <c r="M95" s="94"/>
      <c r="N95" s="93"/>
      <c r="O95" s="64" t="s">
        <v>195</v>
      </c>
      <c r="P95" s="66">
        <v>43695.09877314815</v>
      </c>
      <c r="Q95" s="64" t="s">
        <v>928</v>
      </c>
      <c r="R95" s="67" t="s">
        <v>966</v>
      </c>
      <c r="S95" s="64" t="s">
        <v>741</v>
      </c>
      <c r="T95" s="64" t="s">
        <v>996</v>
      </c>
      <c r="U95" s="66">
        <v>43695.09877314815</v>
      </c>
      <c r="V95" s="67" t="s">
        <v>1039</v>
      </c>
      <c r="W95" s="64"/>
      <c r="X95" s="64"/>
      <c r="Y95" s="70" t="s">
        <v>1089</v>
      </c>
      <c r="Z95" s="64"/>
      <c r="AA95" s="104">
        <v>1</v>
      </c>
      <c r="AB95" s="48">
        <v>0</v>
      </c>
      <c r="AC95" s="49">
        <v>0</v>
      </c>
      <c r="AD95" s="48">
        <v>0</v>
      </c>
      <c r="AE95" s="49">
        <v>0</v>
      </c>
      <c r="AF95" s="48">
        <v>0</v>
      </c>
      <c r="AG95" s="49">
        <v>0</v>
      </c>
      <c r="AH95" s="48">
        <v>26</v>
      </c>
      <c r="AI95" s="49">
        <v>100</v>
      </c>
      <c r="AJ95" s="48">
        <v>26</v>
      </c>
      <c r="AK95" s="109"/>
      <c r="AL95" s="67" t="s">
        <v>744</v>
      </c>
      <c r="AM95" s="64" t="b">
        <v>0</v>
      </c>
      <c r="AN95" s="64">
        <v>5</v>
      </c>
      <c r="AO95" s="70" t="s">
        <v>275</v>
      </c>
      <c r="AP95" s="64" t="b">
        <v>0</v>
      </c>
      <c r="AQ95" s="64" t="s">
        <v>688</v>
      </c>
      <c r="AR95" s="64"/>
      <c r="AS95" s="70" t="s">
        <v>275</v>
      </c>
      <c r="AT95" s="64" t="b">
        <v>0</v>
      </c>
      <c r="AU95" s="64">
        <v>1</v>
      </c>
      <c r="AV95" s="70" t="s">
        <v>275</v>
      </c>
      <c r="AW95" s="64" t="s">
        <v>690</v>
      </c>
      <c r="AX95" s="64" t="b">
        <v>0</v>
      </c>
      <c r="AY95" s="70" t="s">
        <v>1089</v>
      </c>
      <c r="AZ95" s="64" t="s">
        <v>185</v>
      </c>
      <c r="BA95" s="64">
        <v>0</v>
      </c>
      <c r="BB95" s="64">
        <v>0</v>
      </c>
      <c r="BC95" s="64"/>
      <c r="BD95" s="64"/>
      <c r="BE95" s="64"/>
      <c r="BF95" s="64"/>
      <c r="BG95" s="64"/>
      <c r="BH95" s="64"/>
      <c r="BI95" s="64"/>
      <c r="BJ95" s="64"/>
      <c r="BK95" s="63" t="str">
        <f>REPLACE(INDEX(GroupVertices[Group],MATCH(Edges[[#This Row],[Vertex 1]],GroupVertices[Vertex],0)),1,1,"")</f>
        <v>1</v>
      </c>
      <c r="BL95" s="63" t="str">
        <f>REPLACE(INDEX(GroupVertices[Group],MATCH(Edges[[#This Row],[Vertex 2]],GroupVertices[Vertex],0)),1,1,"")</f>
        <v>1</v>
      </c>
      <c r="BM95" s="64"/>
      <c r="BN95" s="64"/>
    </row>
    <row r="96" spans="1:66" ht="15">
      <c r="A96" s="62" t="s">
        <v>855</v>
      </c>
      <c r="B96" s="62" t="s">
        <v>739</v>
      </c>
      <c r="C96" s="81" t="s">
        <v>272</v>
      </c>
      <c r="D96" s="88">
        <v>5</v>
      </c>
      <c r="E96" s="89" t="s">
        <v>132</v>
      </c>
      <c r="F96" s="90">
        <v>16</v>
      </c>
      <c r="G96" s="81"/>
      <c r="H96" s="73"/>
      <c r="I96" s="91"/>
      <c r="J96" s="91"/>
      <c r="K96" s="34" t="s">
        <v>65</v>
      </c>
      <c r="L96" s="94">
        <v>96</v>
      </c>
      <c r="M96" s="94"/>
      <c r="N96" s="93"/>
      <c r="O96" s="64" t="s">
        <v>195</v>
      </c>
      <c r="P96" s="66">
        <v>43692.709027777775</v>
      </c>
      <c r="Q96" s="64" t="s">
        <v>911</v>
      </c>
      <c r="R96" s="67" t="s">
        <v>958</v>
      </c>
      <c r="S96" s="64" t="s">
        <v>741</v>
      </c>
      <c r="T96" s="64" t="s">
        <v>986</v>
      </c>
      <c r="U96" s="66">
        <v>43692.709027777775</v>
      </c>
      <c r="V96" s="67" t="s">
        <v>1021</v>
      </c>
      <c r="W96" s="64"/>
      <c r="X96" s="64"/>
      <c r="Y96" s="70" t="s">
        <v>1071</v>
      </c>
      <c r="Z96" s="64"/>
      <c r="AA96" s="104">
        <v>1</v>
      </c>
      <c r="AB96" s="48"/>
      <c r="AC96" s="49"/>
      <c r="AD96" s="48"/>
      <c r="AE96" s="49"/>
      <c r="AF96" s="48"/>
      <c r="AG96" s="49"/>
      <c r="AH96" s="48"/>
      <c r="AI96" s="49"/>
      <c r="AJ96" s="48"/>
      <c r="AK96" s="109"/>
      <c r="AL96" s="67" t="s">
        <v>1010</v>
      </c>
      <c r="AM96" s="64" t="b">
        <v>0</v>
      </c>
      <c r="AN96" s="64">
        <v>0</v>
      </c>
      <c r="AO96" s="70" t="s">
        <v>275</v>
      </c>
      <c r="AP96" s="64" t="b">
        <v>0</v>
      </c>
      <c r="AQ96" s="64" t="s">
        <v>688</v>
      </c>
      <c r="AR96" s="64"/>
      <c r="AS96" s="70" t="s">
        <v>275</v>
      </c>
      <c r="AT96" s="64" t="b">
        <v>0</v>
      </c>
      <c r="AU96" s="64">
        <v>0</v>
      </c>
      <c r="AV96" s="70" t="s">
        <v>1084</v>
      </c>
      <c r="AW96" s="64" t="s">
        <v>340</v>
      </c>
      <c r="AX96" s="64" t="b">
        <v>0</v>
      </c>
      <c r="AY96" s="70" t="s">
        <v>1084</v>
      </c>
      <c r="AZ96" s="64" t="s">
        <v>185</v>
      </c>
      <c r="BA96" s="64">
        <v>0</v>
      </c>
      <c r="BB96" s="64">
        <v>0</v>
      </c>
      <c r="BC96" s="64"/>
      <c r="BD96" s="64"/>
      <c r="BE96" s="64"/>
      <c r="BF96" s="64"/>
      <c r="BG96" s="64"/>
      <c r="BH96" s="64"/>
      <c r="BI96" s="64"/>
      <c r="BJ96" s="64"/>
      <c r="BK96" s="63" t="str">
        <f>REPLACE(INDEX(GroupVertices[Group],MATCH(Edges[[#This Row],[Vertex 1]],GroupVertices[Vertex],0)),1,1,"")</f>
        <v>1</v>
      </c>
      <c r="BL96" s="63" t="str">
        <f>REPLACE(INDEX(GroupVertices[Group],MATCH(Edges[[#This Row],[Vertex 2]],GroupVertices[Vertex],0)),1,1,"")</f>
        <v>1</v>
      </c>
      <c r="BM96" s="64"/>
      <c r="BN96" s="64"/>
    </row>
    <row r="97" spans="1:66" ht="15">
      <c r="A97" s="62" t="s">
        <v>368</v>
      </c>
      <c r="B97" s="62" t="s">
        <v>739</v>
      </c>
      <c r="C97" s="81" t="s">
        <v>1754</v>
      </c>
      <c r="D97" s="88">
        <v>5.833333333333333</v>
      </c>
      <c r="E97" s="89" t="s">
        <v>136</v>
      </c>
      <c r="F97" s="90">
        <v>14.88888888888889</v>
      </c>
      <c r="G97" s="81"/>
      <c r="H97" s="73"/>
      <c r="I97" s="91"/>
      <c r="J97" s="91"/>
      <c r="K97" s="34" t="s">
        <v>65</v>
      </c>
      <c r="L97" s="94">
        <v>97</v>
      </c>
      <c r="M97" s="94"/>
      <c r="N97" s="93"/>
      <c r="O97" s="64" t="s">
        <v>195</v>
      </c>
      <c r="P97" s="66">
        <v>43686.507939814815</v>
      </c>
      <c r="Q97" s="64" t="s">
        <v>921</v>
      </c>
      <c r="R97" s="67" t="s">
        <v>962</v>
      </c>
      <c r="S97" s="64" t="s">
        <v>742</v>
      </c>
      <c r="T97" s="64" t="s">
        <v>994</v>
      </c>
      <c r="U97" s="66">
        <v>43686.507939814815</v>
      </c>
      <c r="V97" s="67" t="s">
        <v>1031</v>
      </c>
      <c r="W97" s="64"/>
      <c r="X97" s="64"/>
      <c r="Y97" s="70" t="s">
        <v>1081</v>
      </c>
      <c r="Z97" s="64"/>
      <c r="AA97" s="104">
        <v>2</v>
      </c>
      <c r="AB97" s="48"/>
      <c r="AC97" s="49"/>
      <c r="AD97" s="48"/>
      <c r="AE97" s="49"/>
      <c r="AF97" s="48"/>
      <c r="AG97" s="49"/>
      <c r="AH97" s="48"/>
      <c r="AI97" s="49"/>
      <c r="AJ97" s="48"/>
      <c r="AK97" s="109"/>
      <c r="AL97" s="67" t="s">
        <v>745</v>
      </c>
      <c r="AM97" s="64" t="b">
        <v>0</v>
      </c>
      <c r="AN97" s="64">
        <v>6</v>
      </c>
      <c r="AO97" s="70" t="s">
        <v>275</v>
      </c>
      <c r="AP97" s="64" t="b">
        <v>1</v>
      </c>
      <c r="AQ97" s="64" t="s">
        <v>688</v>
      </c>
      <c r="AR97" s="64"/>
      <c r="AS97" s="70" t="s">
        <v>1119</v>
      </c>
      <c r="AT97" s="64" t="b">
        <v>0</v>
      </c>
      <c r="AU97" s="64">
        <v>1</v>
      </c>
      <c r="AV97" s="70" t="s">
        <v>275</v>
      </c>
      <c r="AW97" s="64" t="s">
        <v>690</v>
      </c>
      <c r="AX97" s="64" t="b">
        <v>0</v>
      </c>
      <c r="AY97" s="70" t="s">
        <v>1081</v>
      </c>
      <c r="AZ97" s="64" t="s">
        <v>185</v>
      </c>
      <c r="BA97" s="64">
        <v>0</v>
      </c>
      <c r="BB97" s="64">
        <v>0</v>
      </c>
      <c r="BC97" s="64"/>
      <c r="BD97" s="64"/>
      <c r="BE97" s="64"/>
      <c r="BF97" s="64"/>
      <c r="BG97" s="64"/>
      <c r="BH97" s="64"/>
      <c r="BI97" s="64"/>
      <c r="BJ97" s="64"/>
      <c r="BK97" s="63" t="str">
        <f>REPLACE(INDEX(GroupVertices[Group],MATCH(Edges[[#This Row],[Vertex 1]],GroupVertices[Vertex],0)),1,1,"")</f>
        <v>4</v>
      </c>
      <c r="BL97" s="63" t="str">
        <f>REPLACE(INDEX(GroupVertices[Group],MATCH(Edges[[#This Row],[Vertex 2]],GroupVertices[Vertex],0)),1,1,"")</f>
        <v>1</v>
      </c>
      <c r="BM97" s="64"/>
      <c r="BN97" s="64"/>
    </row>
    <row r="98" spans="1:66" ht="15">
      <c r="A98" s="62" t="s">
        <v>368</v>
      </c>
      <c r="B98" s="62" t="s">
        <v>739</v>
      </c>
      <c r="C98" s="81" t="s">
        <v>1754</v>
      </c>
      <c r="D98" s="88">
        <v>5.833333333333333</v>
      </c>
      <c r="E98" s="89" t="s">
        <v>136</v>
      </c>
      <c r="F98" s="90">
        <v>14.88888888888889</v>
      </c>
      <c r="G98" s="81"/>
      <c r="H98" s="73"/>
      <c r="I98" s="91"/>
      <c r="J98" s="91"/>
      <c r="K98" s="34" t="s">
        <v>65</v>
      </c>
      <c r="L98" s="94">
        <v>98</v>
      </c>
      <c r="M98" s="94"/>
      <c r="N98" s="93"/>
      <c r="O98" s="64" t="s">
        <v>195</v>
      </c>
      <c r="P98" s="66">
        <v>43691.92149305555</v>
      </c>
      <c r="Q98" s="64" t="s">
        <v>929</v>
      </c>
      <c r="R98" s="67" t="s">
        <v>967</v>
      </c>
      <c r="S98" s="64" t="s">
        <v>742</v>
      </c>
      <c r="T98" s="64" t="s">
        <v>997</v>
      </c>
      <c r="U98" s="66">
        <v>43691.92149305555</v>
      </c>
      <c r="V98" s="67" t="s">
        <v>1040</v>
      </c>
      <c r="W98" s="64"/>
      <c r="X98" s="64"/>
      <c r="Y98" s="70" t="s">
        <v>1090</v>
      </c>
      <c r="Z98" s="64"/>
      <c r="AA98" s="104">
        <v>2</v>
      </c>
      <c r="AB98" s="48"/>
      <c r="AC98" s="49"/>
      <c r="AD98" s="48"/>
      <c r="AE98" s="49"/>
      <c r="AF98" s="48"/>
      <c r="AG98" s="49"/>
      <c r="AH98" s="48"/>
      <c r="AI98" s="49"/>
      <c r="AJ98" s="48"/>
      <c r="AK98" s="109"/>
      <c r="AL98" s="67" t="s">
        <v>745</v>
      </c>
      <c r="AM98" s="64" t="b">
        <v>0</v>
      </c>
      <c r="AN98" s="64">
        <v>0</v>
      </c>
      <c r="AO98" s="70" t="s">
        <v>275</v>
      </c>
      <c r="AP98" s="64" t="b">
        <v>1</v>
      </c>
      <c r="AQ98" s="64" t="s">
        <v>688</v>
      </c>
      <c r="AR98" s="64"/>
      <c r="AS98" s="70" t="s">
        <v>1084</v>
      </c>
      <c r="AT98" s="64" t="b">
        <v>0</v>
      </c>
      <c r="AU98" s="64">
        <v>0</v>
      </c>
      <c r="AV98" s="70" t="s">
        <v>275</v>
      </c>
      <c r="AW98" s="64" t="s">
        <v>690</v>
      </c>
      <c r="AX98" s="64" t="b">
        <v>1</v>
      </c>
      <c r="AY98" s="70" t="s">
        <v>1090</v>
      </c>
      <c r="AZ98" s="64" t="s">
        <v>185</v>
      </c>
      <c r="BA98" s="64">
        <v>0</v>
      </c>
      <c r="BB98" s="64">
        <v>0</v>
      </c>
      <c r="BC98" s="64"/>
      <c r="BD98" s="64"/>
      <c r="BE98" s="64"/>
      <c r="BF98" s="64"/>
      <c r="BG98" s="64"/>
      <c r="BH98" s="64"/>
      <c r="BI98" s="64"/>
      <c r="BJ98" s="64"/>
      <c r="BK98" s="63" t="str">
        <f>REPLACE(INDEX(GroupVertices[Group],MATCH(Edges[[#This Row],[Vertex 1]],GroupVertices[Vertex],0)),1,1,"")</f>
        <v>4</v>
      </c>
      <c r="BL98" s="63" t="str">
        <f>REPLACE(INDEX(GroupVertices[Group],MATCH(Edges[[#This Row],[Vertex 2]],GroupVertices[Vertex],0)),1,1,"")</f>
        <v>1</v>
      </c>
      <c r="BM98" s="64"/>
      <c r="BN98" s="64"/>
    </row>
    <row r="99" spans="1:66" ht="15">
      <c r="A99" s="62" t="s">
        <v>737</v>
      </c>
      <c r="B99" s="62" t="s">
        <v>739</v>
      </c>
      <c r="C99" s="81" t="s">
        <v>1755</v>
      </c>
      <c r="D99" s="88">
        <v>7.5</v>
      </c>
      <c r="E99" s="89" t="s">
        <v>136</v>
      </c>
      <c r="F99" s="90">
        <v>12.666666666666666</v>
      </c>
      <c r="G99" s="81"/>
      <c r="H99" s="73"/>
      <c r="I99" s="91"/>
      <c r="J99" s="91"/>
      <c r="K99" s="34" t="s">
        <v>65</v>
      </c>
      <c r="L99" s="94">
        <v>99</v>
      </c>
      <c r="M99" s="94"/>
      <c r="N99" s="93"/>
      <c r="O99" s="64" t="s">
        <v>195</v>
      </c>
      <c r="P99" s="66">
        <v>43686.51417824074</v>
      </c>
      <c r="Q99" s="64" t="s">
        <v>922</v>
      </c>
      <c r="R99" s="64"/>
      <c r="S99" s="64"/>
      <c r="T99" s="64" t="s">
        <v>994</v>
      </c>
      <c r="U99" s="66">
        <v>43686.51417824074</v>
      </c>
      <c r="V99" s="67" t="s">
        <v>1032</v>
      </c>
      <c r="W99" s="64"/>
      <c r="X99" s="64"/>
      <c r="Y99" s="70" t="s">
        <v>1082</v>
      </c>
      <c r="Z99" s="64"/>
      <c r="AA99" s="104">
        <v>4</v>
      </c>
      <c r="AB99" s="48"/>
      <c r="AC99" s="49"/>
      <c r="AD99" s="48"/>
      <c r="AE99" s="49"/>
      <c r="AF99" s="48"/>
      <c r="AG99" s="49"/>
      <c r="AH99" s="48"/>
      <c r="AI99" s="49"/>
      <c r="AJ99" s="48"/>
      <c r="AK99" s="109"/>
      <c r="AL99" s="67" t="s">
        <v>744</v>
      </c>
      <c r="AM99" s="64" t="b">
        <v>0</v>
      </c>
      <c r="AN99" s="64">
        <v>0</v>
      </c>
      <c r="AO99" s="70" t="s">
        <v>275</v>
      </c>
      <c r="AP99" s="64" t="b">
        <v>1</v>
      </c>
      <c r="AQ99" s="64" t="s">
        <v>688</v>
      </c>
      <c r="AR99" s="64"/>
      <c r="AS99" s="70" t="s">
        <v>1119</v>
      </c>
      <c r="AT99" s="64" t="b">
        <v>0</v>
      </c>
      <c r="AU99" s="64">
        <v>0</v>
      </c>
      <c r="AV99" s="70" t="s">
        <v>1081</v>
      </c>
      <c r="AW99" s="64" t="s">
        <v>690</v>
      </c>
      <c r="AX99" s="64" t="b">
        <v>0</v>
      </c>
      <c r="AY99" s="70" t="s">
        <v>1081</v>
      </c>
      <c r="AZ99" s="64" t="s">
        <v>185</v>
      </c>
      <c r="BA99" s="64">
        <v>0</v>
      </c>
      <c r="BB99" s="64">
        <v>0</v>
      </c>
      <c r="BC99" s="64"/>
      <c r="BD99" s="64"/>
      <c r="BE99" s="64"/>
      <c r="BF99" s="64"/>
      <c r="BG99" s="64"/>
      <c r="BH99" s="64"/>
      <c r="BI99" s="64"/>
      <c r="BJ99" s="64"/>
      <c r="BK99" s="63" t="str">
        <f>REPLACE(INDEX(GroupVertices[Group],MATCH(Edges[[#This Row],[Vertex 1]],GroupVertices[Vertex],0)),1,1,"")</f>
        <v>1</v>
      </c>
      <c r="BL99" s="63" t="str">
        <f>REPLACE(INDEX(GroupVertices[Group],MATCH(Edges[[#This Row],[Vertex 2]],GroupVertices[Vertex],0)),1,1,"")</f>
        <v>1</v>
      </c>
      <c r="BM99" s="64"/>
      <c r="BN99" s="64"/>
    </row>
    <row r="100" spans="1:66" ht="15">
      <c r="A100" s="62" t="s">
        <v>737</v>
      </c>
      <c r="B100" s="62" t="s">
        <v>739</v>
      </c>
      <c r="C100" s="81" t="s">
        <v>1755</v>
      </c>
      <c r="D100" s="88">
        <v>7.5</v>
      </c>
      <c r="E100" s="89" t="s">
        <v>136</v>
      </c>
      <c r="F100" s="90">
        <v>12.666666666666666</v>
      </c>
      <c r="G100" s="81"/>
      <c r="H100" s="73"/>
      <c r="I100" s="91"/>
      <c r="J100" s="91"/>
      <c r="K100" s="34" t="s">
        <v>65</v>
      </c>
      <c r="L100" s="94">
        <v>100</v>
      </c>
      <c r="M100" s="94"/>
      <c r="N100" s="93"/>
      <c r="O100" s="64" t="s">
        <v>195</v>
      </c>
      <c r="P100" s="66">
        <v>43691.89958333333</v>
      </c>
      <c r="Q100" s="64" t="s">
        <v>923</v>
      </c>
      <c r="R100" s="64" t="s">
        <v>963</v>
      </c>
      <c r="S100" s="64" t="s">
        <v>792</v>
      </c>
      <c r="T100" s="64" t="s">
        <v>985</v>
      </c>
      <c r="U100" s="66">
        <v>43691.89958333333</v>
      </c>
      <c r="V100" s="67" t="s">
        <v>1033</v>
      </c>
      <c r="W100" s="64"/>
      <c r="X100" s="64"/>
      <c r="Y100" s="70" t="s">
        <v>1083</v>
      </c>
      <c r="Z100" s="64"/>
      <c r="AA100" s="104">
        <v>4</v>
      </c>
      <c r="AB100" s="48"/>
      <c r="AC100" s="49"/>
      <c r="AD100" s="48"/>
      <c r="AE100" s="49"/>
      <c r="AF100" s="48"/>
      <c r="AG100" s="49"/>
      <c r="AH100" s="48"/>
      <c r="AI100" s="49"/>
      <c r="AJ100" s="48"/>
      <c r="AK100" s="109"/>
      <c r="AL100" s="67" t="s">
        <v>744</v>
      </c>
      <c r="AM100" s="64" t="b">
        <v>0</v>
      </c>
      <c r="AN100" s="64">
        <v>0</v>
      </c>
      <c r="AO100" s="70" t="s">
        <v>275</v>
      </c>
      <c r="AP100" s="64" t="b">
        <v>0</v>
      </c>
      <c r="AQ100" s="64" t="s">
        <v>688</v>
      </c>
      <c r="AR100" s="64"/>
      <c r="AS100" s="70" t="s">
        <v>275</v>
      </c>
      <c r="AT100" s="64" t="b">
        <v>0</v>
      </c>
      <c r="AU100" s="64">
        <v>0</v>
      </c>
      <c r="AV100" s="70" t="s">
        <v>275</v>
      </c>
      <c r="AW100" s="64" t="s">
        <v>747</v>
      </c>
      <c r="AX100" s="64" t="b">
        <v>1</v>
      </c>
      <c r="AY100" s="70" t="s">
        <v>1083</v>
      </c>
      <c r="AZ100" s="64" t="s">
        <v>185</v>
      </c>
      <c r="BA100" s="64">
        <v>0</v>
      </c>
      <c r="BB100" s="64">
        <v>0</v>
      </c>
      <c r="BC100" s="64"/>
      <c r="BD100" s="64"/>
      <c r="BE100" s="64"/>
      <c r="BF100" s="64"/>
      <c r="BG100" s="64"/>
      <c r="BH100" s="64"/>
      <c r="BI100" s="64"/>
      <c r="BJ100" s="64"/>
      <c r="BK100" s="63" t="str">
        <f>REPLACE(INDEX(GroupVertices[Group],MATCH(Edges[[#This Row],[Vertex 1]],GroupVertices[Vertex],0)),1,1,"")</f>
        <v>1</v>
      </c>
      <c r="BL100" s="63" t="str">
        <f>REPLACE(INDEX(GroupVertices[Group],MATCH(Edges[[#This Row],[Vertex 2]],GroupVertices[Vertex],0)),1,1,"")</f>
        <v>1</v>
      </c>
      <c r="BM100" s="64"/>
      <c r="BN100" s="64"/>
    </row>
    <row r="101" spans="1:66" ht="15">
      <c r="A101" s="62" t="s">
        <v>737</v>
      </c>
      <c r="B101" s="62" t="s">
        <v>739</v>
      </c>
      <c r="C101" s="81" t="s">
        <v>1755</v>
      </c>
      <c r="D101" s="88">
        <v>7.5</v>
      </c>
      <c r="E101" s="89" t="s">
        <v>136</v>
      </c>
      <c r="F101" s="90">
        <v>12.666666666666666</v>
      </c>
      <c r="G101" s="81"/>
      <c r="H101" s="73"/>
      <c r="I101" s="91"/>
      <c r="J101" s="91"/>
      <c r="K101" s="34" t="s">
        <v>65</v>
      </c>
      <c r="L101" s="94">
        <v>101</v>
      </c>
      <c r="M101" s="94"/>
      <c r="N101" s="93"/>
      <c r="O101" s="64" t="s">
        <v>195</v>
      </c>
      <c r="P101" s="66">
        <v>43691.91929398148</v>
      </c>
      <c r="Q101" s="64" t="s">
        <v>924</v>
      </c>
      <c r="R101" s="64" t="s">
        <v>964</v>
      </c>
      <c r="S101" s="64" t="s">
        <v>792</v>
      </c>
      <c r="T101" s="64" t="s">
        <v>986</v>
      </c>
      <c r="U101" s="66">
        <v>43691.91929398148</v>
      </c>
      <c r="V101" s="67" t="s">
        <v>1034</v>
      </c>
      <c r="W101" s="64"/>
      <c r="X101" s="64"/>
      <c r="Y101" s="70" t="s">
        <v>1084</v>
      </c>
      <c r="Z101" s="64"/>
      <c r="AA101" s="104">
        <v>4</v>
      </c>
      <c r="AB101" s="48"/>
      <c r="AC101" s="49"/>
      <c r="AD101" s="48"/>
      <c r="AE101" s="49"/>
      <c r="AF101" s="48"/>
      <c r="AG101" s="49"/>
      <c r="AH101" s="48"/>
      <c r="AI101" s="49"/>
      <c r="AJ101" s="48"/>
      <c r="AK101" s="109"/>
      <c r="AL101" s="67" t="s">
        <v>744</v>
      </c>
      <c r="AM101" s="64" t="b">
        <v>0</v>
      </c>
      <c r="AN101" s="64">
        <v>0</v>
      </c>
      <c r="AO101" s="70" t="s">
        <v>275</v>
      </c>
      <c r="AP101" s="64" t="b">
        <v>0</v>
      </c>
      <c r="AQ101" s="64" t="s">
        <v>688</v>
      </c>
      <c r="AR101" s="64"/>
      <c r="AS101" s="70" t="s">
        <v>275</v>
      </c>
      <c r="AT101" s="64" t="b">
        <v>0</v>
      </c>
      <c r="AU101" s="64">
        <v>0</v>
      </c>
      <c r="AV101" s="70" t="s">
        <v>275</v>
      </c>
      <c r="AW101" s="64" t="s">
        <v>747</v>
      </c>
      <c r="AX101" s="64" t="b">
        <v>1</v>
      </c>
      <c r="AY101" s="70" t="s">
        <v>1084</v>
      </c>
      <c r="AZ101" s="64" t="s">
        <v>185</v>
      </c>
      <c r="BA101" s="64">
        <v>0</v>
      </c>
      <c r="BB101" s="64">
        <v>0</v>
      </c>
      <c r="BC101" s="64"/>
      <c r="BD101" s="64"/>
      <c r="BE101" s="64"/>
      <c r="BF101" s="64"/>
      <c r="BG101" s="64"/>
      <c r="BH101" s="64"/>
      <c r="BI101" s="64"/>
      <c r="BJ101" s="64"/>
      <c r="BK101" s="63" t="str">
        <f>REPLACE(INDEX(GroupVertices[Group],MATCH(Edges[[#This Row],[Vertex 1]],GroupVertices[Vertex],0)),1,1,"")</f>
        <v>1</v>
      </c>
      <c r="BL101" s="63" t="str">
        <f>REPLACE(INDEX(GroupVertices[Group],MATCH(Edges[[#This Row],[Vertex 2]],GroupVertices[Vertex],0)),1,1,"")</f>
        <v>1</v>
      </c>
      <c r="BM101" s="64"/>
      <c r="BN101" s="64"/>
    </row>
    <row r="102" spans="1:66" ht="15">
      <c r="A102" s="62" t="s">
        <v>737</v>
      </c>
      <c r="B102" s="62" t="s">
        <v>739</v>
      </c>
      <c r="C102" s="81" t="s">
        <v>1755</v>
      </c>
      <c r="D102" s="88">
        <v>7.5</v>
      </c>
      <c r="E102" s="89" t="s">
        <v>136</v>
      </c>
      <c r="F102" s="90">
        <v>12.666666666666666</v>
      </c>
      <c r="G102" s="81"/>
      <c r="H102" s="73"/>
      <c r="I102" s="91"/>
      <c r="J102" s="91"/>
      <c r="K102" s="34" t="s">
        <v>65</v>
      </c>
      <c r="L102" s="94">
        <v>102</v>
      </c>
      <c r="M102" s="94"/>
      <c r="N102" s="93"/>
      <c r="O102" s="64" t="s">
        <v>195</v>
      </c>
      <c r="P102" s="66">
        <v>43695.09877314815</v>
      </c>
      <c r="Q102" s="64" t="s">
        <v>928</v>
      </c>
      <c r="R102" s="67" t="s">
        <v>966</v>
      </c>
      <c r="S102" s="64" t="s">
        <v>741</v>
      </c>
      <c r="T102" s="64" t="s">
        <v>996</v>
      </c>
      <c r="U102" s="66">
        <v>43695.09877314815</v>
      </c>
      <c r="V102" s="67" t="s">
        <v>1039</v>
      </c>
      <c r="W102" s="64"/>
      <c r="X102" s="64"/>
      <c r="Y102" s="70" t="s">
        <v>1089</v>
      </c>
      <c r="Z102" s="64"/>
      <c r="AA102" s="104">
        <v>4</v>
      </c>
      <c r="AB102" s="48"/>
      <c r="AC102" s="49"/>
      <c r="AD102" s="48"/>
      <c r="AE102" s="49"/>
      <c r="AF102" s="48"/>
      <c r="AG102" s="49"/>
      <c r="AH102" s="48"/>
      <c r="AI102" s="49"/>
      <c r="AJ102" s="48"/>
      <c r="AK102" s="109"/>
      <c r="AL102" s="67" t="s">
        <v>744</v>
      </c>
      <c r="AM102" s="64" t="b">
        <v>0</v>
      </c>
      <c r="AN102" s="64">
        <v>5</v>
      </c>
      <c r="AO102" s="70" t="s">
        <v>275</v>
      </c>
      <c r="AP102" s="64" t="b">
        <v>0</v>
      </c>
      <c r="AQ102" s="64" t="s">
        <v>688</v>
      </c>
      <c r="AR102" s="64"/>
      <c r="AS102" s="70" t="s">
        <v>275</v>
      </c>
      <c r="AT102" s="64" t="b">
        <v>0</v>
      </c>
      <c r="AU102" s="64">
        <v>1</v>
      </c>
      <c r="AV102" s="70" t="s">
        <v>275</v>
      </c>
      <c r="AW102" s="64" t="s">
        <v>690</v>
      </c>
      <c r="AX102" s="64" t="b">
        <v>0</v>
      </c>
      <c r="AY102" s="70" t="s">
        <v>1089</v>
      </c>
      <c r="AZ102" s="64" t="s">
        <v>185</v>
      </c>
      <c r="BA102" s="64">
        <v>0</v>
      </c>
      <c r="BB102" s="64">
        <v>0</v>
      </c>
      <c r="BC102" s="64"/>
      <c r="BD102" s="64"/>
      <c r="BE102" s="64"/>
      <c r="BF102" s="64"/>
      <c r="BG102" s="64"/>
      <c r="BH102" s="64"/>
      <c r="BI102" s="64"/>
      <c r="BJ102" s="64"/>
      <c r="BK102" s="63" t="str">
        <f>REPLACE(INDEX(GroupVertices[Group],MATCH(Edges[[#This Row],[Vertex 1]],GroupVertices[Vertex],0)),1,1,"")</f>
        <v>1</v>
      </c>
      <c r="BL102" s="63" t="str">
        <f>REPLACE(INDEX(GroupVertices[Group],MATCH(Edges[[#This Row],[Vertex 2]],GroupVertices[Vertex],0)),1,1,"")</f>
        <v>1</v>
      </c>
      <c r="BM102" s="64"/>
      <c r="BN102" s="64"/>
    </row>
    <row r="103" spans="1:66" ht="15">
      <c r="A103" s="62" t="s">
        <v>368</v>
      </c>
      <c r="B103" s="62" t="s">
        <v>740</v>
      </c>
      <c r="C103" s="81" t="s">
        <v>272</v>
      </c>
      <c r="D103" s="88">
        <v>5</v>
      </c>
      <c r="E103" s="89" t="s">
        <v>132</v>
      </c>
      <c r="F103" s="90">
        <v>16</v>
      </c>
      <c r="G103" s="81"/>
      <c r="H103" s="73"/>
      <c r="I103" s="91"/>
      <c r="J103" s="91"/>
      <c r="K103" s="34" t="s">
        <v>65</v>
      </c>
      <c r="L103" s="94">
        <v>103</v>
      </c>
      <c r="M103" s="94"/>
      <c r="N103" s="93"/>
      <c r="O103" s="64" t="s">
        <v>195</v>
      </c>
      <c r="P103" s="66">
        <v>43696.153078703705</v>
      </c>
      <c r="Q103" s="64" t="s">
        <v>930</v>
      </c>
      <c r="R103" s="64"/>
      <c r="S103" s="64"/>
      <c r="T103" s="64" t="s">
        <v>998</v>
      </c>
      <c r="U103" s="66">
        <v>43696.153078703705</v>
      </c>
      <c r="V103" s="67" t="s">
        <v>1041</v>
      </c>
      <c r="W103" s="64"/>
      <c r="X103" s="64"/>
      <c r="Y103" s="70" t="s">
        <v>1091</v>
      </c>
      <c r="Z103" s="64"/>
      <c r="AA103" s="104">
        <v>1</v>
      </c>
      <c r="AB103" s="48"/>
      <c r="AC103" s="49"/>
      <c r="AD103" s="48"/>
      <c r="AE103" s="49"/>
      <c r="AF103" s="48"/>
      <c r="AG103" s="49"/>
      <c r="AH103" s="48"/>
      <c r="AI103" s="49"/>
      <c r="AJ103" s="48"/>
      <c r="AK103" s="130" t="s">
        <v>1004</v>
      </c>
      <c r="AL103" s="67" t="s">
        <v>1004</v>
      </c>
      <c r="AM103" s="64" t="b">
        <v>0</v>
      </c>
      <c r="AN103" s="64">
        <v>4</v>
      </c>
      <c r="AO103" s="70" t="s">
        <v>275</v>
      </c>
      <c r="AP103" s="64" t="b">
        <v>0</v>
      </c>
      <c r="AQ103" s="64" t="s">
        <v>688</v>
      </c>
      <c r="AR103" s="64"/>
      <c r="AS103" s="70" t="s">
        <v>275</v>
      </c>
      <c r="AT103" s="64" t="b">
        <v>0</v>
      </c>
      <c r="AU103" s="64">
        <v>3</v>
      </c>
      <c r="AV103" s="70" t="s">
        <v>275</v>
      </c>
      <c r="AW103" s="64" t="s">
        <v>690</v>
      </c>
      <c r="AX103" s="64" t="b">
        <v>0</v>
      </c>
      <c r="AY103" s="70" t="s">
        <v>1091</v>
      </c>
      <c r="AZ103" s="64" t="s">
        <v>337</v>
      </c>
      <c r="BA103" s="64">
        <v>0</v>
      </c>
      <c r="BB103" s="64">
        <v>0</v>
      </c>
      <c r="BC103" s="64"/>
      <c r="BD103" s="64"/>
      <c r="BE103" s="64"/>
      <c r="BF103" s="64"/>
      <c r="BG103" s="64"/>
      <c r="BH103" s="64"/>
      <c r="BI103" s="64"/>
      <c r="BJ103" s="64"/>
      <c r="BK103" s="63" t="str">
        <f>REPLACE(INDEX(GroupVertices[Group],MATCH(Edges[[#This Row],[Vertex 1]],GroupVertices[Vertex],0)),1,1,"")</f>
        <v>4</v>
      </c>
      <c r="BL103" s="63" t="str">
        <f>REPLACE(INDEX(GroupVertices[Group],MATCH(Edges[[#This Row],[Vertex 2]],GroupVertices[Vertex],0)),1,1,"")</f>
        <v>4</v>
      </c>
      <c r="BM103" s="64"/>
      <c r="BN103" s="64"/>
    </row>
    <row r="104" spans="1:66" ht="15">
      <c r="A104" s="62" t="s">
        <v>737</v>
      </c>
      <c r="B104" s="62" t="s">
        <v>740</v>
      </c>
      <c r="C104" s="81" t="s">
        <v>272</v>
      </c>
      <c r="D104" s="88">
        <v>5</v>
      </c>
      <c r="E104" s="89" t="s">
        <v>132</v>
      </c>
      <c r="F104" s="90">
        <v>16</v>
      </c>
      <c r="G104" s="81"/>
      <c r="H104" s="73"/>
      <c r="I104" s="91"/>
      <c r="J104" s="91"/>
      <c r="K104" s="34" t="s">
        <v>65</v>
      </c>
      <c r="L104" s="94">
        <v>104</v>
      </c>
      <c r="M104" s="94"/>
      <c r="N104" s="93"/>
      <c r="O104" s="64" t="s">
        <v>195</v>
      </c>
      <c r="P104" s="66">
        <v>43696.15380787037</v>
      </c>
      <c r="Q104" s="64" t="s">
        <v>931</v>
      </c>
      <c r="R104" s="64"/>
      <c r="S104" s="64"/>
      <c r="T104" s="64" t="s">
        <v>998</v>
      </c>
      <c r="U104" s="66">
        <v>43696.15380787037</v>
      </c>
      <c r="V104" s="67" t="s">
        <v>1042</v>
      </c>
      <c r="W104" s="64"/>
      <c r="X104" s="64"/>
      <c r="Y104" s="70" t="s">
        <v>1092</v>
      </c>
      <c r="Z104" s="64"/>
      <c r="AA104" s="104">
        <v>1</v>
      </c>
      <c r="AB104" s="48"/>
      <c r="AC104" s="49"/>
      <c r="AD104" s="48"/>
      <c r="AE104" s="49"/>
      <c r="AF104" s="48"/>
      <c r="AG104" s="49"/>
      <c r="AH104" s="48"/>
      <c r="AI104" s="49"/>
      <c r="AJ104" s="48"/>
      <c r="AK104" s="130" t="s">
        <v>1004</v>
      </c>
      <c r="AL104" s="67" t="s">
        <v>1004</v>
      </c>
      <c r="AM104" s="64" t="b">
        <v>0</v>
      </c>
      <c r="AN104" s="64">
        <v>0</v>
      </c>
      <c r="AO104" s="70" t="s">
        <v>275</v>
      </c>
      <c r="AP104" s="64" t="b">
        <v>0</v>
      </c>
      <c r="AQ104" s="64" t="s">
        <v>688</v>
      </c>
      <c r="AR104" s="64"/>
      <c r="AS104" s="70" t="s">
        <v>275</v>
      </c>
      <c r="AT104" s="64" t="b">
        <v>0</v>
      </c>
      <c r="AU104" s="64">
        <v>3</v>
      </c>
      <c r="AV104" s="70" t="s">
        <v>1091</v>
      </c>
      <c r="AW104" s="64" t="s">
        <v>690</v>
      </c>
      <c r="AX104" s="64" t="b">
        <v>0</v>
      </c>
      <c r="AY104" s="70" t="s">
        <v>1091</v>
      </c>
      <c r="AZ104" s="64" t="s">
        <v>185</v>
      </c>
      <c r="BA104" s="64">
        <v>0</v>
      </c>
      <c r="BB104" s="64">
        <v>0</v>
      </c>
      <c r="BC104" s="64"/>
      <c r="BD104" s="64"/>
      <c r="BE104" s="64"/>
      <c r="BF104" s="64"/>
      <c r="BG104" s="64"/>
      <c r="BH104" s="64"/>
      <c r="BI104" s="64"/>
      <c r="BJ104" s="64"/>
      <c r="BK104" s="63" t="str">
        <f>REPLACE(INDEX(GroupVertices[Group],MATCH(Edges[[#This Row],[Vertex 1]],GroupVertices[Vertex],0)),1,1,"")</f>
        <v>1</v>
      </c>
      <c r="BL104" s="63" t="str">
        <f>REPLACE(INDEX(GroupVertices[Group],MATCH(Edges[[#This Row],[Vertex 2]],GroupVertices[Vertex],0)),1,1,"")</f>
        <v>4</v>
      </c>
      <c r="BM104" s="64"/>
      <c r="BN104" s="64"/>
    </row>
    <row r="105" spans="1:66" ht="15">
      <c r="A105" s="62" t="s">
        <v>368</v>
      </c>
      <c r="B105" s="62" t="s">
        <v>814</v>
      </c>
      <c r="C105" s="81" t="s">
        <v>1755</v>
      </c>
      <c r="D105" s="88">
        <v>7.5</v>
      </c>
      <c r="E105" s="89" t="s">
        <v>136</v>
      </c>
      <c r="F105" s="90">
        <v>12.666666666666666</v>
      </c>
      <c r="G105" s="81"/>
      <c r="H105" s="73"/>
      <c r="I105" s="91"/>
      <c r="J105" s="91"/>
      <c r="K105" s="34" t="s">
        <v>65</v>
      </c>
      <c r="L105" s="94">
        <v>105</v>
      </c>
      <c r="M105" s="94"/>
      <c r="N105" s="93"/>
      <c r="O105" s="64" t="s">
        <v>195</v>
      </c>
      <c r="P105" s="66">
        <v>43685.12614583333</v>
      </c>
      <c r="Q105" s="64" t="s">
        <v>932</v>
      </c>
      <c r="R105" s="67" t="s">
        <v>968</v>
      </c>
      <c r="S105" s="64" t="s">
        <v>742</v>
      </c>
      <c r="T105" s="64" t="s">
        <v>999</v>
      </c>
      <c r="U105" s="66">
        <v>43685.12614583333</v>
      </c>
      <c r="V105" s="67" t="s">
        <v>1043</v>
      </c>
      <c r="W105" s="64"/>
      <c r="X105" s="64"/>
      <c r="Y105" s="70" t="s">
        <v>1093</v>
      </c>
      <c r="Z105" s="64"/>
      <c r="AA105" s="104">
        <v>4</v>
      </c>
      <c r="AB105" s="48">
        <v>0</v>
      </c>
      <c r="AC105" s="49">
        <v>0</v>
      </c>
      <c r="AD105" s="48">
        <v>0</v>
      </c>
      <c r="AE105" s="49">
        <v>0</v>
      </c>
      <c r="AF105" s="48">
        <v>0</v>
      </c>
      <c r="AG105" s="49">
        <v>0</v>
      </c>
      <c r="AH105" s="48">
        <v>7</v>
      </c>
      <c r="AI105" s="49">
        <v>100</v>
      </c>
      <c r="AJ105" s="48">
        <v>7</v>
      </c>
      <c r="AK105" s="109"/>
      <c r="AL105" s="67" t="s">
        <v>745</v>
      </c>
      <c r="AM105" s="64" t="b">
        <v>0</v>
      </c>
      <c r="AN105" s="64">
        <v>6</v>
      </c>
      <c r="AO105" s="70" t="s">
        <v>275</v>
      </c>
      <c r="AP105" s="64" t="b">
        <v>1</v>
      </c>
      <c r="AQ105" s="64" t="s">
        <v>688</v>
      </c>
      <c r="AR105" s="64"/>
      <c r="AS105" s="70" t="s">
        <v>1120</v>
      </c>
      <c r="AT105" s="64" t="b">
        <v>0</v>
      </c>
      <c r="AU105" s="64">
        <v>2</v>
      </c>
      <c r="AV105" s="70" t="s">
        <v>275</v>
      </c>
      <c r="AW105" s="64" t="s">
        <v>690</v>
      </c>
      <c r="AX105" s="64" t="b">
        <v>0</v>
      </c>
      <c r="AY105" s="70" t="s">
        <v>1093</v>
      </c>
      <c r="AZ105" s="64" t="s">
        <v>337</v>
      </c>
      <c r="BA105" s="64">
        <v>0</v>
      </c>
      <c r="BB105" s="64">
        <v>0</v>
      </c>
      <c r="BC105" s="64"/>
      <c r="BD105" s="64"/>
      <c r="BE105" s="64"/>
      <c r="BF105" s="64"/>
      <c r="BG105" s="64"/>
      <c r="BH105" s="64"/>
      <c r="BI105" s="64"/>
      <c r="BJ105" s="64"/>
      <c r="BK105" s="63" t="str">
        <f>REPLACE(INDEX(GroupVertices[Group],MATCH(Edges[[#This Row],[Vertex 1]],GroupVertices[Vertex],0)),1,1,"")</f>
        <v>4</v>
      </c>
      <c r="BL105" s="63" t="str">
        <f>REPLACE(INDEX(GroupVertices[Group],MATCH(Edges[[#This Row],[Vertex 2]],GroupVertices[Vertex],0)),1,1,"")</f>
        <v>4</v>
      </c>
      <c r="BM105" s="64"/>
      <c r="BN105" s="64"/>
    </row>
    <row r="106" spans="1:66" ht="15">
      <c r="A106" s="62" t="s">
        <v>368</v>
      </c>
      <c r="B106" s="62" t="s">
        <v>814</v>
      </c>
      <c r="C106" s="81" t="s">
        <v>1755</v>
      </c>
      <c r="D106" s="88">
        <v>7.5</v>
      </c>
      <c r="E106" s="89" t="s">
        <v>136</v>
      </c>
      <c r="F106" s="90">
        <v>12.666666666666666</v>
      </c>
      <c r="G106" s="81"/>
      <c r="H106" s="73"/>
      <c r="I106" s="91"/>
      <c r="J106" s="91"/>
      <c r="K106" s="34" t="s">
        <v>65</v>
      </c>
      <c r="L106" s="94">
        <v>106</v>
      </c>
      <c r="M106" s="94"/>
      <c r="N106" s="93"/>
      <c r="O106" s="64" t="s">
        <v>195</v>
      </c>
      <c r="P106" s="66">
        <v>43696.153078703705</v>
      </c>
      <c r="Q106" s="64" t="s">
        <v>930</v>
      </c>
      <c r="R106" s="64"/>
      <c r="S106" s="64"/>
      <c r="T106" s="64" t="s">
        <v>998</v>
      </c>
      <c r="U106" s="66">
        <v>43696.153078703705</v>
      </c>
      <c r="V106" s="67" t="s">
        <v>1041</v>
      </c>
      <c r="W106" s="64"/>
      <c r="X106" s="64"/>
      <c r="Y106" s="70" t="s">
        <v>1091</v>
      </c>
      <c r="Z106" s="64"/>
      <c r="AA106" s="104">
        <v>4</v>
      </c>
      <c r="AB106" s="48">
        <v>0</v>
      </c>
      <c r="AC106" s="49">
        <v>0</v>
      </c>
      <c r="AD106" s="48">
        <v>0</v>
      </c>
      <c r="AE106" s="49">
        <v>0</v>
      </c>
      <c r="AF106" s="48">
        <v>0</v>
      </c>
      <c r="AG106" s="49">
        <v>0</v>
      </c>
      <c r="AH106" s="48">
        <v>10</v>
      </c>
      <c r="AI106" s="49">
        <v>100</v>
      </c>
      <c r="AJ106" s="48">
        <v>10</v>
      </c>
      <c r="AK106" s="130" t="s">
        <v>1004</v>
      </c>
      <c r="AL106" s="67" t="s">
        <v>1004</v>
      </c>
      <c r="AM106" s="64" t="b">
        <v>0</v>
      </c>
      <c r="AN106" s="64">
        <v>4</v>
      </c>
      <c r="AO106" s="70" t="s">
        <v>275</v>
      </c>
      <c r="AP106" s="64" t="b">
        <v>0</v>
      </c>
      <c r="AQ106" s="64" t="s">
        <v>688</v>
      </c>
      <c r="AR106" s="64"/>
      <c r="AS106" s="70" t="s">
        <v>275</v>
      </c>
      <c r="AT106" s="64" t="b">
        <v>0</v>
      </c>
      <c r="AU106" s="64">
        <v>3</v>
      </c>
      <c r="AV106" s="70" t="s">
        <v>275</v>
      </c>
      <c r="AW106" s="64" t="s">
        <v>690</v>
      </c>
      <c r="AX106" s="64" t="b">
        <v>0</v>
      </c>
      <c r="AY106" s="70" t="s">
        <v>1091</v>
      </c>
      <c r="AZ106" s="64" t="s">
        <v>337</v>
      </c>
      <c r="BA106" s="64">
        <v>0</v>
      </c>
      <c r="BB106" s="64">
        <v>0</v>
      </c>
      <c r="BC106" s="64"/>
      <c r="BD106" s="64"/>
      <c r="BE106" s="64"/>
      <c r="BF106" s="64"/>
      <c r="BG106" s="64"/>
      <c r="BH106" s="64"/>
      <c r="BI106" s="64"/>
      <c r="BJ106" s="64"/>
      <c r="BK106" s="63" t="str">
        <f>REPLACE(INDEX(GroupVertices[Group],MATCH(Edges[[#This Row],[Vertex 1]],GroupVertices[Vertex],0)),1,1,"")</f>
        <v>4</v>
      </c>
      <c r="BL106" s="63" t="str">
        <f>REPLACE(INDEX(GroupVertices[Group],MATCH(Edges[[#This Row],[Vertex 2]],GroupVertices[Vertex],0)),1,1,"")</f>
        <v>4</v>
      </c>
      <c r="BM106" s="64"/>
      <c r="BN106" s="64"/>
    </row>
    <row r="107" spans="1:66" ht="15">
      <c r="A107" s="62" t="s">
        <v>368</v>
      </c>
      <c r="B107" s="62" t="s">
        <v>814</v>
      </c>
      <c r="C107" s="81" t="s">
        <v>1755</v>
      </c>
      <c r="D107" s="88">
        <v>7.5</v>
      </c>
      <c r="E107" s="89" t="s">
        <v>136</v>
      </c>
      <c r="F107" s="90">
        <v>12.666666666666666</v>
      </c>
      <c r="G107" s="81"/>
      <c r="H107" s="73"/>
      <c r="I107" s="91"/>
      <c r="J107" s="91"/>
      <c r="K107" s="34" t="s">
        <v>65</v>
      </c>
      <c r="L107" s="94">
        <v>107</v>
      </c>
      <c r="M107" s="94"/>
      <c r="N107" s="93"/>
      <c r="O107" s="64" t="s">
        <v>195</v>
      </c>
      <c r="P107" s="66">
        <v>43686.507939814815</v>
      </c>
      <c r="Q107" s="64" t="s">
        <v>921</v>
      </c>
      <c r="R107" s="67" t="s">
        <v>962</v>
      </c>
      <c r="S107" s="64" t="s">
        <v>742</v>
      </c>
      <c r="T107" s="64" t="s">
        <v>994</v>
      </c>
      <c r="U107" s="66">
        <v>43686.507939814815</v>
      </c>
      <c r="V107" s="67" t="s">
        <v>1031</v>
      </c>
      <c r="W107" s="64"/>
      <c r="X107" s="64"/>
      <c r="Y107" s="70" t="s">
        <v>1081</v>
      </c>
      <c r="Z107" s="64"/>
      <c r="AA107" s="104">
        <v>4</v>
      </c>
      <c r="AB107" s="48">
        <v>0</v>
      </c>
      <c r="AC107" s="49">
        <v>0</v>
      </c>
      <c r="AD107" s="48">
        <v>0</v>
      </c>
      <c r="AE107" s="49">
        <v>0</v>
      </c>
      <c r="AF107" s="48">
        <v>0</v>
      </c>
      <c r="AG107" s="49">
        <v>0</v>
      </c>
      <c r="AH107" s="48">
        <v>13</v>
      </c>
      <c r="AI107" s="49">
        <v>100</v>
      </c>
      <c r="AJ107" s="48">
        <v>13</v>
      </c>
      <c r="AK107" s="109"/>
      <c r="AL107" s="67" t="s">
        <v>745</v>
      </c>
      <c r="AM107" s="64" t="b">
        <v>0</v>
      </c>
      <c r="AN107" s="64">
        <v>6</v>
      </c>
      <c r="AO107" s="70" t="s">
        <v>275</v>
      </c>
      <c r="AP107" s="64" t="b">
        <v>1</v>
      </c>
      <c r="AQ107" s="64" t="s">
        <v>688</v>
      </c>
      <c r="AR107" s="64"/>
      <c r="AS107" s="70" t="s">
        <v>1119</v>
      </c>
      <c r="AT107" s="64" t="b">
        <v>0</v>
      </c>
      <c r="AU107" s="64">
        <v>1</v>
      </c>
      <c r="AV107" s="70" t="s">
        <v>275</v>
      </c>
      <c r="AW107" s="64" t="s">
        <v>690</v>
      </c>
      <c r="AX107" s="64" t="b">
        <v>0</v>
      </c>
      <c r="AY107" s="70" t="s">
        <v>1081</v>
      </c>
      <c r="AZ107" s="64" t="s">
        <v>185</v>
      </c>
      <c r="BA107" s="64">
        <v>0</v>
      </c>
      <c r="BB107" s="64">
        <v>0</v>
      </c>
      <c r="BC107" s="64"/>
      <c r="BD107" s="64"/>
      <c r="BE107" s="64"/>
      <c r="BF107" s="64"/>
      <c r="BG107" s="64"/>
      <c r="BH107" s="64"/>
      <c r="BI107" s="64"/>
      <c r="BJ107" s="64"/>
      <c r="BK107" s="63" t="str">
        <f>REPLACE(INDEX(GroupVertices[Group],MATCH(Edges[[#This Row],[Vertex 1]],GroupVertices[Vertex],0)),1,1,"")</f>
        <v>4</v>
      </c>
      <c r="BL107" s="63" t="str">
        <f>REPLACE(INDEX(GroupVertices[Group],MATCH(Edges[[#This Row],[Vertex 2]],GroupVertices[Vertex],0)),1,1,"")</f>
        <v>4</v>
      </c>
      <c r="BM107" s="64"/>
      <c r="BN107" s="64"/>
    </row>
    <row r="108" spans="1:66" ht="15">
      <c r="A108" s="62" t="s">
        <v>368</v>
      </c>
      <c r="B108" s="62" t="s">
        <v>814</v>
      </c>
      <c r="C108" s="81" t="s">
        <v>1755</v>
      </c>
      <c r="D108" s="88">
        <v>7.5</v>
      </c>
      <c r="E108" s="89" t="s">
        <v>136</v>
      </c>
      <c r="F108" s="90">
        <v>12.666666666666666</v>
      </c>
      <c r="G108" s="81"/>
      <c r="H108" s="73"/>
      <c r="I108" s="91"/>
      <c r="J108" s="91"/>
      <c r="K108" s="34" t="s">
        <v>65</v>
      </c>
      <c r="L108" s="94">
        <v>108</v>
      </c>
      <c r="M108" s="94"/>
      <c r="N108" s="93"/>
      <c r="O108" s="64" t="s">
        <v>195</v>
      </c>
      <c r="P108" s="66">
        <v>43691.92149305555</v>
      </c>
      <c r="Q108" s="64" t="s">
        <v>929</v>
      </c>
      <c r="R108" s="67" t="s">
        <v>967</v>
      </c>
      <c r="S108" s="64" t="s">
        <v>742</v>
      </c>
      <c r="T108" s="64" t="s">
        <v>997</v>
      </c>
      <c r="U108" s="66">
        <v>43691.92149305555</v>
      </c>
      <c r="V108" s="67" t="s">
        <v>1040</v>
      </c>
      <c r="W108" s="64"/>
      <c r="X108" s="64"/>
      <c r="Y108" s="70" t="s">
        <v>1090</v>
      </c>
      <c r="Z108" s="64"/>
      <c r="AA108" s="104">
        <v>4</v>
      </c>
      <c r="AB108" s="48">
        <v>0</v>
      </c>
      <c r="AC108" s="49">
        <v>0</v>
      </c>
      <c r="AD108" s="48">
        <v>0</v>
      </c>
      <c r="AE108" s="49">
        <v>0</v>
      </c>
      <c r="AF108" s="48">
        <v>0</v>
      </c>
      <c r="AG108" s="49">
        <v>0</v>
      </c>
      <c r="AH108" s="48">
        <v>18</v>
      </c>
      <c r="AI108" s="49">
        <v>100</v>
      </c>
      <c r="AJ108" s="48">
        <v>18</v>
      </c>
      <c r="AK108" s="109"/>
      <c r="AL108" s="67" t="s">
        <v>745</v>
      </c>
      <c r="AM108" s="64" t="b">
        <v>0</v>
      </c>
      <c r="AN108" s="64">
        <v>0</v>
      </c>
      <c r="AO108" s="70" t="s">
        <v>275</v>
      </c>
      <c r="AP108" s="64" t="b">
        <v>1</v>
      </c>
      <c r="AQ108" s="64" t="s">
        <v>688</v>
      </c>
      <c r="AR108" s="64"/>
      <c r="AS108" s="70" t="s">
        <v>1084</v>
      </c>
      <c r="AT108" s="64" t="b">
        <v>0</v>
      </c>
      <c r="AU108" s="64">
        <v>0</v>
      </c>
      <c r="AV108" s="70" t="s">
        <v>275</v>
      </c>
      <c r="AW108" s="64" t="s">
        <v>690</v>
      </c>
      <c r="AX108" s="64" t="b">
        <v>1</v>
      </c>
      <c r="AY108" s="70" t="s">
        <v>1090</v>
      </c>
      <c r="AZ108" s="64" t="s">
        <v>185</v>
      </c>
      <c r="BA108" s="64">
        <v>0</v>
      </c>
      <c r="BB108" s="64">
        <v>0</v>
      </c>
      <c r="BC108" s="64"/>
      <c r="BD108" s="64"/>
      <c r="BE108" s="64"/>
      <c r="BF108" s="64"/>
      <c r="BG108" s="64"/>
      <c r="BH108" s="64"/>
      <c r="BI108" s="64"/>
      <c r="BJ108" s="64"/>
      <c r="BK108" s="63" t="str">
        <f>REPLACE(INDEX(GroupVertices[Group],MATCH(Edges[[#This Row],[Vertex 1]],GroupVertices[Vertex],0)),1,1,"")</f>
        <v>4</v>
      </c>
      <c r="BL108" s="63" t="str">
        <f>REPLACE(INDEX(GroupVertices[Group],MATCH(Edges[[#This Row],[Vertex 2]],GroupVertices[Vertex],0)),1,1,"")</f>
        <v>4</v>
      </c>
      <c r="BM108" s="64"/>
      <c r="BN108" s="64"/>
    </row>
    <row r="109" spans="1:66" ht="15">
      <c r="A109" s="62" t="s">
        <v>737</v>
      </c>
      <c r="B109" s="62" t="s">
        <v>814</v>
      </c>
      <c r="C109" s="81" t="s">
        <v>851</v>
      </c>
      <c r="D109" s="88">
        <v>6.666666666666667</v>
      </c>
      <c r="E109" s="89" t="s">
        <v>136</v>
      </c>
      <c r="F109" s="90">
        <v>13.777777777777779</v>
      </c>
      <c r="G109" s="81"/>
      <c r="H109" s="73"/>
      <c r="I109" s="91"/>
      <c r="J109" s="91"/>
      <c r="K109" s="34" t="s">
        <v>65</v>
      </c>
      <c r="L109" s="94">
        <v>109</v>
      </c>
      <c r="M109" s="94"/>
      <c r="N109" s="93"/>
      <c r="O109" s="64" t="s">
        <v>195</v>
      </c>
      <c r="P109" s="66">
        <v>43685.13039351852</v>
      </c>
      <c r="Q109" s="64" t="s">
        <v>933</v>
      </c>
      <c r="R109" s="67" t="s">
        <v>968</v>
      </c>
      <c r="S109" s="64" t="s">
        <v>742</v>
      </c>
      <c r="T109" s="64" t="s">
        <v>999</v>
      </c>
      <c r="U109" s="66">
        <v>43685.13039351852</v>
      </c>
      <c r="V109" s="67" t="s">
        <v>1044</v>
      </c>
      <c r="W109" s="64"/>
      <c r="X109" s="64"/>
      <c r="Y109" s="70" t="s">
        <v>1094</v>
      </c>
      <c r="Z109" s="64"/>
      <c r="AA109" s="104">
        <v>3</v>
      </c>
      <c r="AB109" s="48">
        <v>0</v>
      </c>
      <c r="AC109" s="49">
        <v>0</v>
      </c>
      <c r="AD109" s="48">
        <v>0</v>
      </c>
      <c r="AE109" s="49">
        <v>0</v>
      </c>
      <c r="AF109" s="48">
        <v>0</v>
      </c>
      <c r="AG109" s="49">
        <v>0</v>
      </c>
      <c r="AH109" s="48">
        <v>9</v>
      </c>
      <c r="AI109" s="49">
        <v>100</v>
      </c>
      <c r="AJ109" s="48">
        <v>9</v>
      </c>
      <c r="AK109" s="109"/>
      <c r="AL109" s="67" t="s">
        <v>744</v>
      </c>
      <c r="AM109" s="64" t="b">
        <v>0</v>
      </c>
      <c r="AN109" s="64">
        <v>0</v>
      </c>
      <c r="AO109" s="70" t="s">
        <v>275</v>
      </c>
      <c r="AP109" s="64" t="b">
        <v>1</v>
      </c>
      <c r="AQ109" s="64" t="s">
        <v>688</v>
      </c>
      <c r="AR109" s="64"/>
      <c r="AS109" s="70" t="s">
        <v>1120</v>
      </c>
      <c r="AT109" s="64" t="b">
        <v>0</v>
      </c>
      <c r="AU109" s="64">
        <v>2</v>
      </c>
      <c r="AV109" s="70" t="s">
        <v>1093</v>
      </c>
      <c r="AW109" s="64" t="s">
        <v>690</v>
      </c>
      <c r="AX109" s="64" t="b">
        <v>0</v>
      </c>
      <c r="AY109" s="70" t="s">
        <v>1093</v>
      </c>
      <c r="AZ109" s="64" t="s">
        <v>185</v>
      </c>
      <c r="BA109" s="64">
        <v>0</v>
      </c>
      <c r="BB109" s="64">
        <v>0</v>
      </c>
      <c r="BC109" s="64"/>
      <c r="BD109" s="64"/>
      <c r="BE109" s="64"/>
      <c r="BF109" s="64"/>
      <c r="BG109" s="64"/>
      <c r="BH109" s="64"/>
      <c r="BI109" s="64"/>
      <c r="BJ109" s="64"/>
      <c r="BK109" s="63" t="str">
        <f>REPLACE(INDEX(GroupVertices[Group],MATCH(Edges[[#This Row],[Vertex 1]],GroupVertices[Vertex],0)),1,1,"")</f>
        <v>1</v>
      </c>
      <c r="BL109" s="63" t="str">
        <f>REPLACE(INDEX(GroupVertices[Group],MATCH(Edges[[#This Row],[Vertex 2]],GroupVertices[Vertex],0)),1,1,"")</f>
        <v>4</v>
      </c>
      <c r="BM109" s="64"/>
      <c r="BN109" s="64"/>
    </row>
    <row r="110" spans="1:66" ht="15">
      <c r="A110" s="62" t="s">
        <v>737</v>
      </c>
      <c r="B110" s="62" t="s">
        <v>814</v>
      </c>
      <c r="C110" s="81" t="s">
        <v>851</v>
      </c>
      <c r="D110" s="88">
        <v>6.666666666666667</v>
      </c>
      <c r="E110" s="89" t="s">
        <v>136</v>
      </c>
      <c r="F110" s="90">
        <v>13.777777777777779</v>
      </c>
      <c r="G110" s="81"/>
      <c r="H110" s="73"/>
      <c r="I110" s="91"/>
      <c r="J110" s="91"/>
      <c r="K110" s="34" t="s">
        <v>65</v>
      </c>
      <c r="L110" s="94">
        <v>110</v>
      </c>
      <c r="M110" s="94"/>
      <c r="N110" s="93"/>
      <c r="O110" s="64" t="s">
        <v>195</v>
      </c>
      <c r="P110" s="66">
        <v>43686.51417824074</v>
      </c>
      <c r="Q110" s="64" t="s">
        <v>922</v>
      </c>
      <c r="R110" s="64"/>
      <c r="S110" s="64"/>
      <c r="T110" s="64" t="s">
        <v>994</v>
      </c>
      <c r="U110" s="66">
        <v>43686.51417824074</v>
      </c>
      <c r="V110" s="67" t="s">
        <v>1032</v>
      </c>
      <c r="W110" s="64"/>
      <c r="X110" s="64"/>
      <c r="Y110" s="70" t="s">
        <v>1082</v>
      </c>
      <c r="Z110" s="64"/>
      <c r="AA110" s="104">
        <v>3</v>
      </c>
      <c r="AB110" s="48">
        <v>0</v>
      </c>
      <c r="AC110" s="49">
        <v>0</v>
      </c>
      <c r="AD110" s="48">
        <v>0</v>
      </c>
      <c r="AE110" s="49">
        <v>0</v>
      </c>
      <c r="AF110" s="48">
        <v>0</v>
      </c>
      <c r="AG110" s="49">
        <v>0</v>
      </c>
      <c r="AH110" s="48">
        <v>15</v>
      </c>
      <c r="AI110" s="49">
        <v>100</v>
      </c>
      <c r="AJ110" s="48">
        <v>15</v>
      </c>
      <c r="AK110" s="109"/>
      <c r="AL110" s="67" t="s">
        <v>744</v>
      </c>
      <c r="AM110" s="64" t="b">
        <v>0</v>
      </c>
      <c r="AN110" s="64">
        <v>0</v>
      </c>
      <c r="AO110" s="70" t="s">
        <v>275</v>
      </c>
      <c r="AP110" s="64" t="b">
        <v>1</v>
      </c>
      <c r="AQ110" s="64" t="s">
        <v>688</v>
      </c>
      <c r="AR110" s="64"/>
      <c r="AS110" s="70" t="s">
        <v>1119</v>
      </c>
      <c r="AT110" s="64" t="b">
        <v>0</v>
      </c>
      <c r="AU110" s="64">
        <v>0</v>
      </c>
      <c r="AV110" s="70" t="s">
        <v>1081</v>
      </c>
      <c r="AW110" s="64" t="s">
        <v>690</v>
      </c>
      <c r="AX110" s="64" t="b">
        <v>0</v>
      </c>
      <c r="AY110" s="70" t="s">
        <v>1081</v>
      </c>
      <c r="AZ110" s="64" t="s">
        <v>185</v>
      </c>
      <c r="BA110" s="64">
        <v>0</v>
      </c>
      <c r="BB110" s="64">
        <v>0</v>
      </c>
      <c r="BC110" s="64"/>
      <c r="BD110" s="64"/>
      <c r="BE110" s="64"/>
      <c r="BF110" s="64"/>
      <c r="BG110" s="64"/>
      <c r="BH110" s="64"/>
      <c r="BI110" s="64"/>
      <c r="BJ110" s="64"/>
      <c r="BK110" s="63" t="str">
        <f>REPLACE(INDEX(GroupVertices[Group],MATCH(Edges[[#This Row],[Vertex 1]],GroupVertices[Vertex],0)),1,1,"")</f>
        <v>1</v>
      </c>
      <c r="BL110" s="63" t="str">
        <f>REPLACE(INDEX(GroupVertices[Group],MATCH(Edges[[#This Row],[Vertex 2]],GroupVertices[Vertex],0)),1,1,"")</f>
        <v>4</v>
      </c>
      <c r="BM110" s="64"/>
      <c r="BN110" s="64"/>
    </row>
    <row r="111" spans="1:66" ht="15">
      <c r="A111" s="62" t="s">
        <v>737</v>
      </c>
      <c r="B111" s="62" t="s">
        <v>814</v>
      </c>
      <c r="C111" s="81" t="s">
        <v>851</v>
      </c>
      <c r="D111" s="88">
        <v>6.666666666666667</v>
      </c>
      <c r="E111" s="89" t="s">
        <v>136</v>
      </c>
      <c r="F111" s="90">
        <v>13.777777777777779</v>
      </c>
      <c r="G111" s="81"/>
      <c r="H111" s="73"/>
      <c r="I111" s="91"/>
      <c r="J111" s="91"/>
      <c r="K111" s="34" t="s">
        <v>65</v>
      </c>
      <c r="L111" s="94">
        <v>111</v>
      </c>
      <c r="M111" s="94"/>
      <c r="N111" s="93"/>
      <c r="O111" s="64" t="s">
        <v>195</v>
      </c>
      <c r="P111" s="66">
        <v>43696.15380787037</v>
      </c>
      <c r="Q111" s="64" t="s">
        <v>931</v>
      </c>
      <c r="R111" s="64"/>
      <c r="S111" s="64"/>
      <c r="T111" s="64" t="s">
        <v>998</v>
      </c>
      <c r="U111" s="66">
        <v>43696.15380787037</v>
      </c>
      <c r="V111" s="67" t="s">
        <v>1042</v>
      </c>
      <c r="W111" s="64"/>
      <c r="X111" s="64"/>
      <c r="Y111" s="70" t="s">
        <v>1092</v>
      </c>
      <c r="Z111" s="64"/>
      <c r="AA111" s="104">
        <v>3</v>
      </c>
      <c r="AB111" s="48">
        <v>0</v>
      </c>
      <c r="AC111" s="49">
        <v>0</v>
      </c>
      <c r="AD111" s="48">
        <v>0</v>
      </c>
      <c r="AE111" s="49">
        <v>0</v>
      </c>
      <c r="AF111" s="48">
        <v>0</v>
      </c>
      <c r="AG111" s="49">
        <v>0</v>
      </c>
      <c r="AH111" s="48">
        <v>12</v>
      </c>
      <c r="AI111" s="49">
        <v>100</v>
      </c>
      <c r="AJ111" s="48">
        <v>12</v>
      </c>
      <c r="AK111" s="130" t="s">
        <v>1004</v>
      </c>
      <c r="AL111" s="67" t="s">
        <v>1004</v>
      </c>
      <c r="AM111" s="64" t="b">
        <v>0</v>
      </c>
      <c r="AN111" s="64">
        <v>0</v>
      </c>
      <c r="AO111" s="70" t="s">
        <v>275</v>
      </c>
      <c r="AP111" s="64" t="b">
        <v>0</v>
      </c>
      <c r="AQ111" s="64" t="s">
        <v>688</v>
      </c>
      <c r="AR111" s="64"/>
      <c r="AS111" s="70" t="s">
        <v>275</v>
      </c>
      <c r="AT111" s="64" t="b">
        <v>0</v>
      </c>
      <c r="AU111" s="64">
        <v>3</v>
      </c>
      <c r="AV111" s="70" t="s">
        <v>1091</v>
      </c>
      <c r="AW111" s="64" t="s">
        <v>690</v>
      </c>
      <c r="AX111" s="64" t="b">
        <v>0</v>
      </c>
      <c r="AY111" s="70" t="s">
        <v>1091</v>
      </c>
      <c r="AZ111" s="64" t="s">
        <v>185</v>
      </c>
      <c r="BA111" s="64">
        <v>0</v>
      </c>
      <c r="BB111" s="64">
        <v>0</v>
      </c>
      <c r="BC111" s="64"/>
      <c r="BD111" s="64"/>
      <c r="BE111" s="64"/>
      <c r="BF111" s="64"/>
      <c r="BG111" s="64"/>
      <c r="BH111" s="64"/>
      <c r="BI111" s="64"/>
      <c r="BJ111" s="64"/>
      <c r="BK111" s="63" t="str">
        <f>REPLACE(INDEX(GroupVertices[Group],MATCH(Edges[[#This Row],[Vertex 1]],GroupVertices[Vertex],0)),1,1,"")</f>
        <v>1</v>
      </c>
      <c r="BL111" s="63" t="str">
        <f>REPLACE(INDEX(GroupVertices[Group],MATCH(Edges[[#This Row],[Vertex 2]],GroupVertices[Vertex],0)),1,1,"")</f>
        <v>4</v>
      </c>
      <c r="BM111" s="64"/>
      <c r="BN111" s="64"/>
    </row>
    <row r="112" spans="1:66" ht="15">
      <c r="A112" s="62" t="s">
        <v>855</v>
      </c>
      <c r="B112" s="62" t="s">
        <v>737</v>
      </c>
      <c r="C112" s="81" t="s">
        <v>272</v>
      </c>
      <c r="D112" s="88">
        <v>5</v>
      </c>
      <c r="E112" s="89" t="s">
        <v>132</v>
      </c>
      <c r="F112" s="90">
        <v>16</v>
      </c>
      <c r="G112" s="81"/>
      <c r="H112" s="73"/>
      <c r="I112" s="91"/>
      <c r="J112" s="91"/>
      <c r="K112" s="34" t="s">
        <v>66</v>
      </c>
      <c r="L112" s="94">
        <v>112</v>
      </c>
      <c r="M112" s="94"/>
      <c r="N112" s="93"/>
      <c r="O112" s="64" t="s">
        <v>195</v>
      </c>
      <c r="P112" s="66">
        <v>43692.709027777775</v>
      </c>
      <c r="Q112" s="64" t="s">
        <v>911</v>
      </c>
      <c r="R112" s="67" t="s">
        <v>958</v>
      </c>
      <c r="S112" s="64" t="s">
        <v>741</v>
      </c>
      <c r="T112" s="64" t="s">
        <v>986</v>
      </c>
      <c r="U112" s="66">
        <v>43692.709027777775</v>
      </c>
      <c r="V112" s="67" t="s">
        <v>1021</v>
      </c>
      <c r="W112" s="64"/>
      <c r="X112" s="64"/>
      <c r="Y112" s="70" t="s">
        <v>1071</v>
      </c>
      <c r="Z112" s="64"/>
      <c r="AA112" s="104">
        <v>1</v>
      </c>
      <c r="AB112" s="48"/>
      <c r="AC112" s="49"/>
      <c r="AD112" s="48"/>
      <c r="AE112" s="49"/>
      <c r="AF112" s="48"/>
      <c r="AG112" s="49"/>
      <c r="AH112" s="48"/>
      <c r="AI112" s="49"/>
      <c r="AJ112" s="48"/>
      <c r="AK112" s="109"/>
      <c r="AL112" s="67" t="s">
        <v>1010</v>
      </c>
      <c r="AM112" s="64" t="b">
        <v>0</v>
      </c>
      <c r="AN112" s="64">
        <v>0</v>
      </c>
      <c r="AO112" s="70" t="s">
        <v>275</v>
      </c>
      <c r="AP112" s="64" t="b">
        <v>0</v>
      </c>
      <c r="AQ112" s="64" t="s">
        <v>688</v>
      </c>
      <c r="AR112" s="64"/>
      <c r="AS112" s="70" t="s">
        <v>275</v>
      </c>
      <c r="AT112" s="64" t="b">
        <v>0</v>
      </c>
      <c r="AU112" s="64">
        <v>0</v>
      </c>
      <c r="AV112" s="70" t="s">
        <v>1084</v>
      </c>
      <c r="AW112" s="64" t="s">
        <v>340</v>
      </c>
      <c r="AX112" s="64" t="b">
        <v>0</v>
      </c>
      <c r="AY112" s="70" t="s">
        <v>1084</v>
      </c>
      <c r="AZ112" s="64" t="s">
        <v>185</v>
      </c>
      <c r="BA112" s="64">
        <v>0</v>
      </c>
      <c r="BB112" s="64">
        <v>0</v>
      </c>
      <c r="BC112" s="64"/>
      <c r="BD112" s="64"/>
      <c r="BE112" s="64"/>
      <c r="BF112" s="64"/>
      <c r="BG112" s="64"/>
      <c r="BH112" s="64"/>
      <c r="BI112" s="64"/>
      <c r="BJ112" s="64"/>
      <c r="BK112" s="63" t="str">
        <f>REPLACE(INDEX(GroupVertices[Group],MATCH(Edges[[#This Row],[Vertex 1]],GroupVertices[Vertex],0)),1,1,"")</f>
        <v>1</v>
      </c>
      <c r="BL112" s="63" t="str">
        <f>REPLACE(INDEX(GroupVertices[Group],MATCH(Edges[[#This Row],[Vertex 2]],GroupVertices[Vertex],0)),1,1,"")</f>
        <v>1</v>
      </c>
      <c r="BM112" s="64"/>
      <c r="BN112" s="64"/>
    </row>
    <row r="113" spans="1:66" ht="15">
      <c r="A113" s="62" t="s">
        <v>368</v>
      </c>
      <c r="B113" s="62" t="s">
        <v>855</v>
      </c>
      <c r="C113" s="81" t="s">
        <v>811</v>
      </c>
      <c r="D113" s="88">
        <v>8.333333333333334</v>
      </c>
      <c r="E113" s="89" t="s">
        <v>136</v>
      </c>
      <c r="F113" s="90">
        <v>11.555555555555555</v>
      </c>
      <c r="G113" s="81"/>
      <c r="H113" s="73"/>
      <c r="I113" s="91"/>
      <c r="J113" s="91"/>
      <c r="K113" s="34" t="s">
        <v>65</v>
      </c>
      <c r="L113" s="94">
        <v>113</v>
      </c>
      <c r="M113" s="94"/>
      <c r="N113" s="93"/>
      <c r="O113" s="64" t="s">
        <v>195</v>
      </c>
      <c r="P113" s="66">
        <v>43683.5678587963</v>
      </c>
      <c r="Q113" s="64" t="s">
        <v>934</v>
      </c>
      <c r="R113" s="67" t="s">
        <v>969</v>
      </c>
      <c r="S113" s="64" t="s">
        <v>742</v>
      </c>
      <c r="T113" s="64" t="s">
        <v>1000</v>
      </c>
      <c r="U113" s="66">
        <v>43683.5678587963</v>
      </c>
      <c r="V113" s="67" t="s">
        <v>1045</v>
      </c>
      <c r="W113" s="64"/>
      <c r="X113" s="64"/>
      <c r="Y113" s="70" t="s">
        <v>1095</v>
      </c>
      <c r="Z113" s="64"/>
      <c r="AA113" s="104">
        <v>5</v>
      </c>
      <c r="AB113" s="48">
        <v>0</v>
      </c>
      <c r="AC113" s="49">
        <v>0</v>
      </c>
      <c r="AD113" s="48">
        <v>0</v>
      </c>
      <c r="AE113" s="49">
        <v>0</v>
      </c>
      <c r="AF113" s="48">
        <v>0</v>
      </c>
      <c r="AG113" s="49">
        <v>0</v>
      </c>
      <c r="AH113" s="48">
        <v>8</v>
      </c>
      <c r="AI113" s="49">
        <v>100</v>
      </c>
      <c r="AJ113" s="48">
        <v>8</v>
      </c>
      <c r="AK113" s="109"/>
      <c r="AL113" s="67" t="s">
        <v>745</v>
      </c>
      <c r="AM113" s="64" t="b">
        <v>0</v>
      </c>
      <c r="AN113" s="64">
        <v>4</v>
      </c>
      <c r="AO113" s="70" t="s">
        <v>275</v>
      </c>
      <c r="AP113" s="64" t="b">
        <v>1</v>
      </c>
      <c r="AQ113" s="64" t="s">
        <v>688</v>
      </c>
      <c r="AR113" s="64"/>
      <c r="AS113" s="70" t="s">
        <v>1121</v>
      </c>
      <c r="AT113" s="64" t="b">
        <v>0</v>
      </c>
      <c r="AU113" s="64">
        <v>2</v>
      </c>
      <c r="AV113" s="70" t="s">
        <v>275</v>
      </c>
      <c r="AW113" s="64" t="s">
        <v>690</v>
      </c>
      <c r="AX113" s="64" t="b">
        <v>0</v>
      </c>
      <c r="AY113" s="70" t="s">
        <v>1095</v>
      </c>
      <c r="AZ113" s="64" t="s">
        <v>337</v>
      </c>
      <c r="BA113" s="64">
        <v>0</v>
      </c>
      <c r="BB113" s="64">
        <v>0</v>
      </c>
      <c r="BC113" s="64"/>
      <c r="BD113" s="64"/>
      <c r="BE113" s="64"/>
      <c r="BF113" s="64"/>
      <c r="BG113" s="64"/>
      <c r="BH113" s="64"/>
      <c r="BI113" s="64"/>
      <c r="BJ113" s="64"/>
      <c r="BK113" s="63" t="str">
        <f>REPLACE(INDEX(GroupVertices[Group],MATCH(Edges[[#This Row],[Vertex 1]],GroupVertices[Vertex],0)),1,1,"")</f>
        <v>4</v>
      </c>
      <c r="BL113" s="63" t="str">
        <f>REPLACE(INDEX(GroupVertices[Group],MATCH(Edges[[#This Row],[Vertex 2]],GroupVertices[Vertex],0)),1,1,"")</f>
        <v>1</v>
      </c>
      <c r="BM113" s="64"/>
      <c r="BN113" s="64"/>
    </row>
    <row r="114" spans="1:66" ht="15">
      <c r="A114" s="62" t="s">
        <v>368</v>
      </c>
      <c r="B114" s="62" t="s">
        <v>855</v>
      </c>
      <c r="C114" s="81" t="s">
        <v>811</v>
      </c>
      <c r="D114" s="88">
        <v>8.333333333333334</v>
      </c>
      <c r="E114" s="89" t="s">
        <v>136</v>
      </c>
      <c r="F114" s="90">
        <v>11.555555555555555</v>
      </c>
      <c r="G114" s="81"/>
      <c r="H114" s="73"/>
      <c r="I114" s="91"/>
      <c r="J114" s="91"/>
      <c r="K114" s="34" t="s">
        <v>65</v>
      </c>
      <c r="L114" s="94">
        <v>114</v>
      </c>
      <c r="M114" s="94"/>
      <c r="N114" s="93"/>
      <c r="O114" s="64" t="s">
        <v>195</v>
      </c>
      <c r="P114" s="66">
        <v>43685.12614583333</v>
      </c>
      <c r="Q114" s="64" t="s">
        <v>932</v>
      </c>
      <c r="R114" s="67" t="s">
        <v>968</v>
      </c>
      <c r="S114" s="64" t="s">
        <v>742</v>
      </c>
      <c r="T114" s="64" t="s">
        <v>999</v>
      </c>
      <c r="U114" s="66">
        <v>43685.12614583333</v>
      </c>
      <c r="V114" s="67" t="s">
        <v>1043</v>
      </c>
      <c r="W114" s="64"/>
      <c r="X114" s="64"/>
      <c r="Y114" s="70" t="s">
        <v>1093</v>
      </c>
      <c r="Z114" s="64"/>
      <c r="AA114" s="104">
        <v>5</v>
      </c>
      <c r="AB114" s="48"/>
      <c r="AC114" s="49"/>
      <c r="AD114" s="48"/>
      <c r="AE114" s="49"/>
      <c r="AF114" s="48"/>
      <c r="AG114" s="49"/>
      <c r="AH114" s="48"/>
      <c r="AI114" s="49"/>
      <c r="AJ114" s="48"/>
      <c r="AK114" s="109"/>
      <c r="AL114" s="67" t="s">
        <v>745</v>
      </c>
      <c r="AM114" s="64" t="b">
        <v>0</v>
      </c>
      <c r="AN114" s="64">
        <v>6</v>
      </c>
      <c r="AO114" s="70" t="s">
        <v>275</v>
      </c>
      <c r="AP114" s="64" t="b">
        <v>1</v>
      </c>
      <c r="AQ114" s="64" t="s">
        <v>688</v>
      </c>
      <c r="AR114" s="64"/>
      <c r="AS114" s="70" t="s">
        <v>1120</v>
      </c>
      <c r="AT114" s="64" t="b">
        <v>0</v>
      </c>
      <c r="AU114" s="64">
        <v>2</v>
      </c>
      <c r="AV114" s="70" t="s">
        <v>275</v>
      </c>
      <c r="AW114" s="64" t="s">
        <v>690</v>
      </c>
      <c r="AX114" s="64" t="b">
        <v>0</v>
      </c>
      <c r="AY114" s="70" t="s">
        <v>1093</v>
      </c>
      <c r="AZ114" s="64" t="s">
        <v>337</v>
      </c>
      <c r="BA114" s="64">
        <v>0</v>
      </c>
      <c r="BB114" s="64">
        <v>0</v>
      </c>
      <c r="BC114" s="64"/>
      <c r="BD114" s="64"/>
      <c r="BE114" s="64"/>
      <c r="BF114" s="64"/>
      <c r="BG114" s="64"/>
      <c r="BH114" s="64"/>
      <c r="BI114" s="64"/>
      <c r="BJ114" s="64"/>
      <c r="BK114" s="63" t="str">
        <f>REPLACE(INDEX(GroupVertices[Group],MATCH(Edges[[#This Row],[Vertex 1]],GroupVertices[Vertex],0)),1,1,"")</f>
        <v>4</v>
      </c>
      <c r="BL114" s="63" t="str">
        <f>REPLACE(INDEX(GroupVertices[Group],MATCH(Edges[[#This Row],[Vertex 2]],GroupVertices[Vertex],0)),1,1,"")</f>
        <v>1</v>
      </c>
      <c r="BM114" s="64"/>
      <c r="BN114" s="64"/>
    </row>
    <row r="115" spans="1:66" ht="15">
      <c r="A115" s="62" t="s">
        <v>368</v>
      </c>
      <c r="B115" s="62" t="s">
        <v>855</v>
      </c>
      <c r="C115" s="81" t="s">
        <v>811</v>
      </c>
      <c r="D115" s="88">
        <v>8.333333333333334</v>
      </c>
      <c r="E115" s="89" t="s">
        <v>136</v>
      </c>
      <c r="F115" s="90">
        <v>11.555555555555555</v>
      </c>
      <c r="G115" s="81"/>
      <c r="H115" s="73"/>
      <c r="I115" s="91"/>
      <c r="J115" s="91"/>
      <c r="K115" s="34" t="s">
        <v>65</v>
      </c>
      <c r="L115" s="94">
        <v>115</v>
      </c>
      <c r="M115" s="94"/>
      <c r="N115" s="93"/>
      <c r="O115" s="64" t="s">
        <v>195</v>
      </c>
      <c r="P115" s="66">
        <v>43696.153078703705</v>
      </c>
      <c r="Q115" s="64" t="s">
        <v>930</v>
      </c>
      <c r="R115" s="64"/>
      <c r="S115" s="64"/>
      <c r="T115" s="64" t="s">
        <v>998</v>
      </c>
      <c r="U115" s="66">
        <v>43696.153078703705</v>
      </c>
      <c r="V115" s="67" t="s">
        <v>1041</v>
      </c>
      <c r="W115" s="64"/>
      <c r="X115" s="64"/>
      <c r="Y115" s="70" t="s">
        <v>1091</v>
      </c>
      <c r="Z115" s="64"/>
      <c r="AA115" s="104">
        <v>5</v>
      </c>
      <c r="AB115" s="48"/>
      <c r="AC115" s="49"/>
      <c r="AD115" s="48"/>
      <c r="AE115" s="49"/>
      <c r="AF115" s="48"/>
      <c r="AG115" s="49"/>
      <c r="AH115" s="48"/>
      <c r="AI115" s="49"/>
      <c r="AJ115" s="48"/>
      <c r="AK115" s="130" t="s">
        <v>1004</v>
      </c>
      <c r="AL115" s="67" t="s">
        <v>1004</v>
      </c>
      <c r="AM115" s="64" t="b">
        <v>0</v>
      </c>
      <c r="AN115" s="64">
        <v>4</v>
      </c>
      <c r="AO115" s="70" t="s">
        <v>275</v>
      </c>
      <c r="AP115" s="64" t="b">
        <v>0</v>
      </c>
      <c r="AQ115" s="64" t="s">
        <v>688</v>
      </c>
      <c r="AR115" s="64"/>
      <c r="AS115" s="70" t="s">
        <v>275</v>
      </c>
      <c r="AT115" s="64" t="b">
        <v>0</v>
      </c>
      <c r="AU115" s="64">
        <v>3</v>
      </c>
      <c r="AV115" s="70" t="s">
        <v>275</v>
      </c>
      <c r="AW115" s="64" t="s">
        <v>690</v>
      </c>
      <c r="AX115" s="64" t="b">
        <v>0</v>
      </c>
      <c r="AY115" s="70" t="s">
        <v>1091</v>
      </c>
      <c r="AZ115" s="64" t="s">
        <v>337</v>
      </c>
      <c r="BA115" s="64">
        <v>0</v>
      </c>
      <c r="BB115" s="64">
        <v>0</v>
      </c>
      <c r="BC115" s="64"/>
      <c r="BD115" s="64"/>
      <c r="BE115" s="64"/>
      <c r="BF115" s="64"/>
      <c r="BG115" s="64"/>
      <c r="BH115" s="64"/>
      <c r="BI115" s="64"/>
      <c r="BJ115" s="64"/>
      <c r="BK115" s="63" t="str">
        <f>REPLACE(INDEX(GroupVertices[Group],MATCH(Edges[[#This Row],[Vertex 1]],GroupVertices[Vertex],0)),1,1,"")</f>
        <v>4</v>
      </c>
      <c r="BL115" s="63" t="str">
        <f>REPLACE(INDEX(GroupVertices[Group],MATCH(Edges[[#This Row],[Vertex 2]],GroupVertices[Vertex],0)),1,1,"")</f>
        <v>1</v>
      </c>
      <c r="BM115" s="64"/>
      <c r="BN115" s="64"/>
    </row>
    <row r="116" spans="1:66" ht="15">
      <c r="A116" s="62" t="s">
        <v>368</v>
      </c>
      <c r="B116" s="62" t="s">
        <v>855</v>
      </c>
      <c r="C116" s="81" t="s">
        <v>811</v>
      </c>
      <c r="D116" s="88">
        <v>8.333333333333334</v>
      </c>
      <c r="E116" s="89" t="s">
        <v>136</v>
      </c>
      <c r="F116" s="90">
        <v>11.555555555555555</v>
      </c>
      <c r="G116" s="81"/>
      <c r="H116" s="73"/>
      <c r="I116" s="91"/>
      <c r="J116" s="91"/>
      <c r="K116" s="34" t="s">
        <v>65</v>
      </c>
      <c r="L116" s="94">
        <v>116</v>
      </c>
      <c r="M116" s="94"/>
      <c r="N116" s="93"/>
      <c r="O116" s="64" t="s">
        <v>195</v>
      </c>
      <c r="P116" s="66">
        <v>43686.507939814815</v>
      </c>
      <c r="Q116" s="64" t="s">
        <v>921</v>
      </c>
      <c r="R116" s="67" t="s">
        <v>962</v>
      </c>
      <c r="S116" s="64" t="s">
        <v>742</v>
      </c>
      <c r="T116" s="64" t="s">
        <v>994</v>
      </c>
      <c r="U116" s="66">
        <v>43686.507939814815</v>
      </c>
      <c r="V116" s="67" t="s">
        <v>1031</v>
      </c>
      <c r="W116" s="64"/>
      <c r="X116" s="64"/>
      <c r="Y116" s="70" t="s">
        <v>1081</v>
      </c>
      <c r="Z116" s="64"/>
      <c r="AA116" s="104">
        <v>5</v>
      </c>
      <c r="AB116" s="48"/>
      <c r="AC116" s="49"/>
      <c r="AD116" s="48"/>
      <c r="AE116" s="49"/>
      <c r="AF116" s="48"/>
      <c r="AG116" s="49"/>
      <c r="AH116" s="48"/>
      <c r="AI116" s="49"/>
      <c r="AJ116" s="48"/>
      <c r="AK116" s="109"/>
      <c r="AL116" s="67" t="s">
        <v>745</v>
      </c>
      <c r="AM116" s="64" t="b">
        <v>0</v>
      </c>
      <c r="AN116" s="64">
        <v>6</v>
      </c>
      <c r="AO116" s="70" t="s">
        <v>275</v>
      </c>
      <c r="AP116" s="64" t="b">
        <v>1</v>
      </c>
      <c r="AQ116" s="64" t="s">
        <v>688</v>
      </c>
      <c r="AR116" s="64"/>
      <c r="AS116" s="70" t="s">
        <v>1119</v>
      </c>
      <c r="AT116" s="64" t="b">
        <v>0</v>
      </c>
      <c r="AU116" s="64">
        <v>1</v>
      </c>
      <c r="AV116" s="70" t="s">
        <v>275</v>
      </c>
      <c r="AW116" s="64" t="s">
        <v>690</v>
      </c>
      <c r="AX116" s="64" t="b">
        <v>0</v>
      </c>
      <c r="AY116" s="70" t="s">
        <v>1081</v>
      </c>
      <c r="AZ116" s="64" t="s">
        <v>185</v>
      </c>
      <c r="BA116" s="64">
        <v>0</v>
      </c>
      <c r="BB116" s="64">
        <v>0</v>
      </c>
      <c r="BC116" s="64"/>
      <c r="BD116" s="64"/>
      <c r="BE116" s="64"/>
      <c r="BF116" s="64"/>
      <c r="BG116" s="64"/>
      <c r="BH116" s="64"/>
      <c r="BI116" s="64"/>
      <c r="BJ116" s="64"/>
      <c r="BK116" s="63" t="str">
        <f>REPLACE(INDEX(GroupVertices[Group],MATCH(Edges[[#This Row],[Vertex 1]],GroupVertices[Vertex],0)),1,1,"")</f>
        <v>4</v>
      </c>
      <c r="BL116" s="63" t="str">
        <f>REPLACE(INDEX(GroupVertices[Group],MATCH(Edges[[#This Row],[Vertex 2]],GroupVertices[Vertex],0)),1,1,"")</f>
        <v>1</v>
      </c>
      <c r="BM116" s="64"/>
      <c r="BN116" s="64"/>
    </row>
    <row r="117" spans="1:66" ht="15">
      <c r="A117" s="62" t="s">
        <v>368</v>
      </c>
      <c r="B117" s="62" t="s">
        <v>855</v>
      </c>
      <c r="C117" s="81" t="s">
        <v>811</v>
      </c>
      <c r="D117" s="88">
        <v>8.333333333333334</v>
      </c>
      <c r="E117" s="89" t="s">
        <v>136</v>
      </c>
      <c r="F117" s="90">
        <v>11.555555555555555</v>
      </c>
      <c r="G117" s="81"/>
      <c r="H117" s="73"/>
      <c r="I117" s="91"/>
      <c r="J117" s="91"/>
      <c r="K117" s="34" t="s">
        <v>65</v>
      </c>
      <c r="L117" s="94">
        <v>117</v>
      </c>
      <c r="M117" s="94"/>
      <c r="N117" s="93"/>
      <c r="O117" s="64" t="s">
        <v>195</v>
      </c>
      <c r="P117" s="66">
        <v>43691.92149305555</v>
      </c>
      <c r="Q117" s="64" t="s">
        <v>929</v>
      </c>
      <c r="R117" s="67" t="s">
        <v>967</v>
      </c>
      <c r="S117" s="64" t="s">
        <v>742</v>
      </c>
      <c r="T117" s="64" t="s">
        <v>997</v>
      </c>
      <c r="U117" s="66">
        <v>43691.92149305555</v>
      </c>
      <c r="V117" s="67" t="s">
        <v>1040</v>
      </c>
      <c r="W117" s="64"/>
      <c r="X117" s="64"/>
      <c r="Y117" s="70" t="s">
        <v>1090</v>
      </c>
      <c r="Z117" s="64"/>
      <c r="AA117" s="104">
        <v>5</v>
      </c>
      <c r="AB117" s="48"/>
      <c r="AC117" s="49"/>
      <c r="AD117" s="48"/>
      <c r="AE117" s="49"/>
      <c r="AF117" s="48"/>
      <c r="AG117" s="49"/>
      <c r="AH117" s="48"/>
      <c r="AI117" s="49"/>
      <c r="AJ117" s="48"/>
      <c r="AK117" s="109"/>
      <c r="AL117" s="67" t="s">
        <v>745</v>
      </c>
      <c r="AM117" s="64" t="b">
        <v>0</v>
      </c>
      <c r="AN117" s="64">
        <v>0</v>
      </c>
      <c r="AO117" s="70" t="s">
        <v>275</v>
      </c>
      <c r="AP117" s="64" t="b">
        <v>1</v>
      </c>
      <c r="AQ117" s="64" t="s">
        <v>688</v>
      </c>
      <c r="AR117" s="64"/>
      <c r="AS117" s="70" t="s">
        <v>1084</v>
      </c>
      <c r="AT117" s="64" t="b">
        <v>0</v>
      </c>
      <c r="AU117" s="64">
        <v>0</v>
      </c>
      <c r="AV117" s="70" t="s">
        <v>275</v>
      </c>
      <c r="AW117" s="64" t="s">
        <v>690</v>
      </c>
      <c r="AX117" s="64" t="b">
        <v>1</v>
      </c>
      <c r="AY117" s="70" t="s">
        <v>1090</v>
      </c>
      <c r="AZ117" s="64" t="s">
        <v>185</v>
      </c>
      <c r="BA117" s="64">
        <v>0</v>
      </c>
      <c r="BB117" s="64">
        <v>0</v>
      </c>
      <c r="BC117" s="64"/>
      <c r="BD117" s="64"/>
      <c r="BE117" s="64"/>
      <c r="BF117" s="64"/>
      <c r="BG117" s="64"/>
      <c r="BH117" s="64"/>
      <c r="BI117" s="64"/>
      <c r="BJ117" s="64"/>
      <c r="BK117" s="63" t="str">
        <f>REPLACE(INDEX(GroupVertices[Group],MATCH(Edges[[#This Row],[Vertex 1]],GroupVertices[Vertex],0)),1,1,"")</f>
        <v>4</v>
      </c>
      <c r="BL117" s="63" t="str">
        <f>REPLACE(INDEX(GroupVertices[Group],MATCH(Edges[[#This Row],[Vertex 2]],GroupVertices[Vertex],0)),1,1,"")</f>
        <v>1</v>
      </c>
      <c r="BM117" s="64"/>
      <c r="BN117" s="64"/>
    </row>
    <row r="118" spans="1:66" ht="15">
      <c r="A118" s="62" t="s">
        <v>737</v>
      </c>
      <c r="B118" s="62" t="s">
        <v>855</v>
      </c>
      <c r="C118" s="81" t="s">
        <v>1756</v>
      </c>
      <c r="D118" s="88">
        <v>9.166666666666668</v>
      </c>
      <c r="E118" s="89" t="s">
        <v>136</v>
      </c>
      <c r="F118" s="90">
        <v>10.444444444444445</v>
      </c>
      <c r="G118" s="81"/>
      <c r="H118" s="73"/>
      <c r="I118" s="91"/>
      <c r="J118" s="91"/>
      <c r="K118" s="34" t="s">
        <v>66</v>
      </c>
      <c r="L118" s="94">
        <v>118</v>
      </c>
      <c r="M118" s="94"/>
      <c r="N118" s="93"/>
      <c r="O118" s="64" t="s">
        <v>195</v>
      </c>
      <c r="P118" s="66">
        <v>43683.598344907405</v>
      </c>
      <c r="Q118" s="64" t="s">
        <v>935</v>
      </c>
      <c r="R118" s="67" t="s">
        <v>969</v>
      </c>
      <c r="S118" s="64" t="s">
        <v>742</v>
      </c>
      <c r="T118" s="64" t="s">
        <v>1000</v>
      </c>
      <c r="U118" s="66">
        <v>43683.598344907405</v>
      </c>
      <c r="V118" s="67" t="s">
        <v>1046</v>
      </c>
      <c r="W118" s="64"/>
      <c r="X118" s="64"/>
      <c r="Y118" s="70" t="s">
        <v>1096</v>
      </c>
      <c r="Z118" s="64"/>
      <c r="AA118" s="104">
        <v>6</v>
      </c>
      <c r="AB118" s="48"/>
      <c r="AC118" s="49"/>
      <c r="AD118" s="48"/>
      <c r="AE118" s="49"/>
      <c r="AF118" s="48"/>
      <c r="AG118" s="49"/>
      <c r="AH118" s="48"/>
      <c r="AI118" s="49"/>
      <c r="AJ118" s="48"/>
      <c r="AK118" s="109"/>
      <c r="AL118" s="67" t="s">
        <v>744</v>
      </c>
      <c r="AM118" s="64" t="b">
        <v>0</v>
      </c>
      <c r="AN118" s="64">
        <v>0</v>
      </c>
      <c r="AO118" s="70" t="s">
        <v>275</v>
      </c>
      <c r="AP118" s="64" t="b">
        <v>1</v>
      </c>
      <c r="AQ118" s="64" t="s">
        <v>688</v>
      </c>
      <c r="AR118" s="64"/>
      <c r="AS118" s="70" t="s">
        <v>1121</v>
      </c>
      <c r="AT118" s="64" t="b">
        <v>0</v>
      </c>
      <c r="AU118" s="64">
        <v>2</v>
      </c>
      <c r="AV118" s="70" t="s">
        <v>1095</v>
      </c>
      <c r="AW118" s="64" t="s">
        <v>690</v>
      </c>
      <c r="AX118" s="64" t="b">
        <v>0</v>
      </c>
      <c r="AY118" s="70" t="s">
        <v>1095</v>
      </c>
      <c r="AZ118" s="64" t="s">
        <v>185</v>
      </c>
      <c r="BA118" s="64">
        <v>0</v>
      </c>
      <c r="BB118" s="64">
        <v>0</v>
      </c>
      <c r="BC118" s="64"/>
      <c r="BD118" s="64"/>
      <c r="BE118" s="64"/>
      <c r="BF118" s="64"/>
      <c r="BG118" s="64"/>
      <c r="BH118" s="64"/>
      <c r="BI118" s="64"/>
      <c r="BJ118" s="64"/>
      <c r="BK118" s="63" t="str">
        <f>REPLACE(INDEX(GroupVertices[Group],MATCH(Edges[[#This Row],[Vertex 1]],GroupVertices[Vertex],0)),1,1,"")</f>
        <v>1</v>
      </c>
      <c r="BL118" s="63" t="str">
        <f>REPLACE(INDEX(GroupVertices[Group],MATCH(Edges[[#This Row],[Vertex 2]],GroupVertices[Vertex],0)),1,1,"")</f>
        <v>1</v>
      </c>
      <c r="BM118" s="64"/>
      <c r="BN118" s="64"/>
    </row>
    <row r="119" spans="1:66" ht="15">
      <c r="A119" s="62" t="s">
        <v>737</v>
      </c>
      <c r="B119" s="62" t="s">
        <v>855</v>
      </c>
      <c r="C119" s="81" t="s">
        <v>1756</v>
      </c>
      <c r="D119" s="88">
        <v>9.166666666666668</v>
      </c>
      <c r="E119" s="89" t="s">
        <v>136</v>
      </c>
      <c r="F119" s="90">
        <v>10.444444444444445</v>
      </c>
      <c r="G119" s="81"/>
      <c r="H119" s="73"/>
      <c r="I119" s="91"/>
      <c r="J119" s="91"/>
      <c r="K119" s="34" t="s">
        <v>66</v>
      </c>
      <c r="L119" s="94">
        <v>119</v>
      </c>
      <c r="M119" s="94"/>
      <c r="N119" s="93"/>
      <c r="O119" s="64" t="s">
        <v>195</v>
      </c>
      <c r="P119" s="66">
        <v>43685.13039351852</v>
      </c>
      <c r="Q119" s="64" t="s">
        <v>933</v>
      </c>
      <c r="R119" s="67" t="s">
        <v>968</v>
      </c>
      <c r="S119" s="64" t="s">
        <v>742</v>
      </c>
      <c r="T119" s="64" t="s">
        <v>999</v>
      </c>
      <c r="U119" s="66">
        <v>43685.13039351852</v>
      </c>
      <c r="V119" s="67" t="s">
        <v>1044</v>
      </c>
      <c r="W119" s="64"/>
      <c r="X119" s="64"/>
      <c r="Y119" s="70" t="s">
        <v>1094</v>
      </c>
      <c r="Z119" s="64"/>
      <c r="AA119" s="104">
        <v>6</v>
      </c>
      <c r="AB119" s="48"/>
      <c r="AC119" s="49"/>
      <c r="AD119" s="48"/>
      <c r="AE119" s="49"/>
      <c r="AF119" s="48"/>
      <c r="AG119" s="49"/>
      <c r="AH119" s="48"/>
      <c r="AI119" s="49"/>
      <c r="AJ119" s="48"/>
      <c r="AK119" s="109"/>
      <c r="AL119" s="67" t="s">
        <v>744</v>
      </c>
      <c r="AM119" s="64" t="b">
        <v>0</v>
      </c>
      <c r="AN119" s="64">
        <v>0</v>
      </c>
      <c r="AO119" s="70" t="s">
        <v>275</v>
      </c>
      <c r="AP119" s="64" t="b">
        <v>1</v>
      </c>
      <c r="AQ119" s="64" t="s">
        <v>688</v>
      </c>
      <c r="AR119" s="64"/>
      <c r="AS119" s="70" t="s">
        <v>1120</v>
      </c>
      <c r="AT119" s="64" t="b">
        <v>0</v>
      </c>
      <c r="AU119" s="64">
        <v>2</v>
      </c>
      <c r="AV119" s="70" t="s">
        <v>1093</v>
      </c>
      <c r="AW119" s="64" t="s">
        <v>690</v>
      </c>
      <c r="AX119" s="64" t="b">
        <v>0</v>
      </c>
      <c r="AY119" s="70" t="s">
        <v>1093</v>
      </c>
      <c r="AZ119" s="64" t="s">
        <v>185</v>
      </c>
      <c r="BA119" s="64">
        <v>0</v>
      </c>
      <c r="BB119" s="64">
        <v>0</v>
      </c>
      <c r="BC119" s="64"/>
      <c r="BD119" s="64"/>
      <c r="BE119" s="64"/>
      <c r="BF119" s="64"/>
      <c r="BG119" s="64"/>
      <c r="BH119" s="64"/>
      <c r="BI119" s="64"/>
      <c r="BJ119" s="64"/>
      <c r="BK119" s="63" t="str">
        <f>REPLACE(INDEX(GroupVertices[Group],MATCH(Edges[[#This Row],[Vertex 1]],GroupVertices[Vertex],0)),1,1,"")</f>
        <v>1</v>
      </c>
      <c r="BL119" s="63" t="str">
        <f>REPLACE(INDEX(GroupVertices[Group],MATCH(Edges[[#This Row],[Vertex 2]],GroupVertices[Vertex],0)),1,1,"")</f>
        <v>1</v>
      </c>
      <c r="BM119" s="64"/>
      <c r="BN119" s="64"/>
    </row>
    <row r="120" spans="1:66" ht="15">
      <c r="A120" s="62" t="s">
        <v>737</v>
      </c>
      <c r="B120" s="62" t="s">
        <v>855</v>
      </c>
      <c r="C120" s="81" t="s">
        <v>1756</v>
      </c>
      <c r="D120" s="88">
        <v>9.166666666666668</v>
      </c>
      <c r="E120" s="89" t="s">
        <v>136</v>
      </c>
      <c r="F120" s="90">
        <v>10.444444444444445</v>
      </c>
      <c r="G120" s="81"/>
      <c r="H120" s="73"/>
      <c r="I120" s="91"/>
      <c r="J120" s="91"/>
      <c r="K120" s="34" t="s">
        <v>66</v>
      </c>
      <c r="L120" s="94">
        <v>120</v>
      </c>
      <c r="M120" s="94"/>
      <c r="N120" s="93"/>
      <c r="O120" s="64" t="s">
        <v>195</v>
      </c>
      <c r="P120" s="66">
        <v>43686.51417824074</v>
      </c>
      <c r="Q120" s="64" t="s">
        <v>922</v>
      </c>
      <c r="R120" s="64"/>
      <c r="S120" s="64"/>
      <c r="T120" s="64" t="s">
        <v>994</v>
      </c>
      <c r="U120" s="66">
        <v>43686.51417824074</v>
      </c>
      <c r="V120" s="67" t="s">
        <v>1032</v>
      </c>
      <c r="W120" s="64"/>
      <c r="X120" s="64"/>
      <c r="Y120" s="70" t="s">
        <v>1082</v>
      </c>
      <c r="Z120" s="64"/>
      <c r="AA120" s="104">
        <v>6</v>
      </c>
      <c r="AB120" s="48"/>
      <c r="AC120" s="49"/>
      <c r="AD120" s="48"/>
      <c r="AE120" s="49"/>
      <c r="AF120" s="48"/>
      <c r="AG120" s="49"/>
      <c r="AH120" s="48"/>
      <c r="AI120" s="49"/>
      <c r="AJ120" s="48"/>
      <c r="AK120" s="109"/>
      <c r="AL120" s="67" t="s">
        <v>744</v>
      </c>
      <c r="AM120" s="64" t="b">
        <v>0</v>
      </c>
      <c r="AN120" s="64">
        <v>0</v>
      </c>
      <c r="AO120" s="70" t="s">
        <v>275</v>
      </c>
      <c r="AP120" s="64" t="b">
        <v>1</v>
      </c>
      <c r="AQ120" s="64" t="s">
        <v>688</v>
      </c>
      <c r="AR120" s="64"/>
      <c r="AS120" s="70" t="s">
        <v>1119</v>
      </c>
      <c r="AT120" s="64" t="b">
        <v>0</v>
      </c>
      <c r="AU120" s="64">
        <v>0</v>
      </c>
      <c r="AV120" s="70" t="s">
        <v>1081</v>
      </c>
      <c r="AW120" s="64" t="s">
        <v>690</v>
      </c>
      <c r="AX120" s="64" t="b">
        <v>0</v>
      </c>
      <c r="AY120" s="70" t="s">
        <v>1081</v>
      </c>
      <c r="AZ120" s="64" t="s">
        <v>185</v>
      </c>
      <c r="BA120" s="64">
        <v>0</v>
      </c>
      <c r="BB120" s="64">
        <v>0</v>
      </c>
      <c r="BC120" s="64"/>
      <c r="BD120" s="64"/>
      <c r="BE120" s="64"/>
      <c r="BF120" s="64"/>
      <c r="BG120" s="64"/>
      <c r="BH120" s="64"/>
      <c r="BI120" s="64"/>
      <c r="BJ120" s="64"/>
      <c r="BK120" s="63" t="str">
        <f>REPLACE(INDEX(GroupVertices[Group],MATCH(Edges[[#This Row],[Vertex 1]],GroupVertices[Vertex],0)),1,1,"")</f>
        <v>1</v>
      </c>
      <c r="BL120" s="63" t="str">
        <f>REPLACE(INDEX(GroupVertices[Group],MATCH(Edges[[#This Row],[Vertex 2]],GroupVertices[Vertex],0)),1,1,"")</f>
        <v>1</v>
      </c>
      <c r="BM120" s="64"/>
      <c r="BN120" s="64"/>
    </row>
    <row r="121" spans="1:66" ht="15">
      <c r="A121" s="62" t="s">
        <v>737</v>
      </c>
      <c r="B121" s="62" t="s">
        <v>855</v>
      </c>
      <c r="C121" s="81" t="s">
        <v>1756</v>
      </c>
      <c r="D121" s="88">
        <v>9.166666666666668</v>
      </c>
      <c r="E121" s="89" t="s">
        <v>136</v>
      </c>
      <c r="F121" s="90">
        <v>10.444444444444445</v>
      </c>
      <c r="G121" s="81"/>
      <c r="H121" s="73"/>
      <c r="I121" s="91"/>
      <c r="J121" s="91"/>
      <c r="K121" s="34" t="s">
        <v>66</v>
      </c>
      <c r="L121" s="94">
        <v>121</v>
      </c>
      <c r="M121" s="94"/>
      <c r="N121" s="93"/>
      <c r="O121" s="64" t="s">
        <v>195</v>
      </c>
      <c r="P121" s="66">
        <v>43691.89958333333</v>
      </c>
      <c r="Q121" s="64" t="s">
        <v>923</v>
      </c>
      <c r="R121" s="64" t="s">
        <v>963</v>
      </c>
      <c r="S121" s="64" t="s">
        <v>792</v>
      </c>
      <c r="T121" s="64" t="s">
        <v>985</v>
      </c>
      <c r="U121" s="66">
        <v>43691.89958333333</v>
      </c>
      <c r="V121" s="67" t="s">
        <v>1033</v>
      </c>
      <c r="W121" s="64"/>
      <c r="X121" s="64"/>
      <c r="Y121" s="70" t="s">
        <v>1083</v>
      </c>
      <c r="Z121" s="64"/>
      <c r="AA121" s="104">
        <v>6</v>
      </c>
      <c r="AB121" s="48">
        <v>0</v>
      </c>
      <c r="AC121" s="49">
        <v>0</v>
      </c>
      <c r="AD121" s="48">
        <v>0</v>
      </c>
      <c r="AE121" s="49">
        <v>0</v>
      </c>
      <c r="AF121" s="48">
        <v>0</v>
      </c>
      <c r="AG121" s="49">
        <v>0</v>
      </c>
      <c r="AH121" s="48">
        <v>10</v>
      </c>
      <c r="AI121" s="49">
        <v>100</v>
      </c>
      <c r="AJ121" s="48">
        <v>10</v>
      </c>
      <c r="AK121" s="109"/>
      <c r="AL121" s="67" t="s">
        <v>744</v>
      </c>
      <c r="AM121" s="64" t="b">
        <v>0</v>
      </c>
      <c r="AN121" s="64">
        <v>0</v>
      </c>
      <c r="AO121" s="70" t="s">
        <v>275</v>
      </c>
      <c r="AP121" s="64" t="b">
        <v>0</v>
      </c>
      <c r="AQ121" s="64" t="s">
        <v>688</v>
      </c>
      <c r="AR121" s="64"/>
      <c r="AS121" s="70" t="s">
        <v>275</v>
      </c>
      <c r="AT121" s="64" t="b">
        <v>0</v>
      </c>
      <c r="AU121" s="64">
        <v>0</v>
      </c>
      <c r="AV121" s="70" t="s">
        <v>275</v>
      </c>
      <c r="AW121" s="64" t="s">
        <v>747</v>
      </c>
      <c r="AX121" s="64" t="b">
        <v>1</v>
      </c>
      <c r="AY121" s="70" t="s">
        <v>1083</v>
      </c>
      <c r="AZ121" s="64" t="s">
        <v>185</v>
      </c>
      <c r="BA121" s="64">
        <v>0</v>
      </c>
      <c r="BB121" s="64">
        <v>0</v>
      </c>
      <c r="BC121" s="64"/>
      <c r="BD121" s="64"/>
      <c r="BE121" s="64"/>
      <c r="BF121" s="64"/>
      <c r="BG121" s="64"/>
      <c r="BH121" s="64"/>
      <c r="BI121" s="64"/>
      <c r="BJ121" s="64"/>
      <c r="BK121" s="63" t="str">
        <f>REPLACE(INDEX(GroupVertices[Group],MATCH(Edges[[#This Row],[Vertex 1]],GroupVertices[Vertex],0)),1,1,"")</f>
        <v>1</v>
      </c>
      <c r="BL121" s="63" t="str">
        <f>REPLACE(INDEX(GroupVertices[Group],MATCH(Edges[[#This Row],[Vertex 2]],GroupVertices[Vertex],0)),1,1,"")</f>
        <v>1</v>
      </c>
      <c r="BM121" s="64"/>
      <c r="BN121" s="64"/>
    </row>
    <row r="122" spans="1:66" ht="15">
      <c r="A122" s="62" t="s">
        <v>737</v>
      </c>
      <c r="B122" s="62" t="s">
        <v>855</v>
      </c>
      <c r="C122" s="81" t="s">
        <v>1756</v>
      </c>
      <c r="D122" s="88">
        <v>9.166666666666668</v>
      </c>
      <c r="E122" s="89" t="s">
        <v>136</v>
      </c>
      <c r="F122" s="90">
        <v>10.444444444444445</v>
      </c>
      <c r="G122" s="81"/>
      <c r="H122" s="73"/>
      <c r="I122" s="91"/>
      <c r="J122" s="91"/>
      <c r="K122" s="34" t="s">
        <v>66</v>
      </c>
      <c r="L122" s="94">
        <v>122</v>
      </c>
      <c r="M122" s="94"/>
      <c r="N122" s="93"/>
      <c r="O122" s="64" t="s">
        <v>195</v>
      </c>
      <c r="P122" s="66">
        <v>43691.91929398148</v>
      </c>
      <c r="Q122" s="64" t="s">
        <v>924</v>
      </c>
      <c r="R122" s="64" t="s">
        <v>964</v>
      </c>
      <c r="S122" s="64" t="s">
        <v>792</v>
      </c>
      <c r="T122" s="64" t="s">
        <v>986</v>
      </c>
      <c r="U122" s="66">
        <v>43691.91929398148</v>
      </c>
      <c r="V122" s="67" t="s">
        <v>1034</v>
      </c>
      <c r="W122" s="64"/>
      <c r="X122" s="64"/>
      <c r="Y122" s="70" t="s">
        <v>1084</v>
      </c>
      <c r="Z122" s="64"/>
      <c r="AA122" s="104">
        <v>6</v>
      </c>
      <c r="AB122" s="48"/>
      <c r="AC122" s="49"/>
      <c r="AD122" s="48"/>
      <c r="AE122" s="49"/>
      <c r="AF122" s="48"/>
      <c r="AG122" s="49"/>
      <c r="AH122" s="48"/>
      <c r="AI122" s="49"/>
      <c r="AJ122" s="48"/>
      <c r="AK122" s="109"/>
      <c r="AL122" s="67" t="s">
        <v>744</v>
      </c>
      <c r="AM122" s="64" t="b">
        <v>0</v>
      </c>
      <c r="AN122" s="64">
        <v>0</v>
      </c>
      <c r="AO122" s="70" t="s">
        <v>275</v>
      </c>
      <c r="AP122" s="64" t="b">
        <v>0</v>
      </c>
      <c r="AQ122" s="64" t="s">
        <v>688</v>
      </c>
      <c r="AR122" s="64"/>
      <c r="AS122" s="70" t="s">
        <v>275</v>
      </c>
      <c r="AT122" s="64" t="b">
        <v>0</v>
      </c>
      <c r="AU122" s="64">
        <v>0</v>
      </c>
      <c r="AV122" s="70" t="s">
        <v>275</v>
      </c>
      <c r="AW122" s="64" t="s">
        <v>747</v>
      </c>
      <c r="AX122" s="64" t="b">
        <v>1</v>
      </c>
      <c r="AY122" s="70" t="s">
        <v>1084</v>
      </c>
      <c r="AZ122" s="64" t="s">
        <v>185</v>
      </c>
      <c r="BA122" s="64">
        <v>0</v>
      </c>
      <c r="BB122" s="64">
        <v>0</v>
      </c>
      <c r="BC122" s="64"/>
      <c r="BD122" s="64"/>
      <c r="BE122" s="64"/>
      <c r="BF122" s="64"/>
      <c r="BG122" s="64"/>
      <c r="BH122" s="64"/>
      <c r="BI122" s="64"/>
      <c r="BJ122" s="64"/>
      <c r="BK122" s="63" t="str">
        <f>REPLACE(INDEX(GroupVertices[Group],MATCH(Edges[[#This Row],[Vertex 1]],GroupVertices[Vertex],0)),1,1,"")</f>
        <v>1</v>
      </c>
      <c r="BL122" s="63" t="str">
        <f>REPLACE(INDEX(GroupVertices[Group],MATCH(Edges[[#This Row],[Vertex 2]],GroupVertices[Vertex],0)),1,1,"")</f>
        <v>1</v>
      </c>
      <c r="BM122" s="64"/>
      <c r="BN122" s="64"/>
    </row>
    <row r="123" spans="1:66" ht="15">
      <c r="A123" s="62" t="s">
        <v>737</v>
      </c>
      <c r="B123" s="62" t="s">
        <v>855</v>
      </c>
      <c r="C123" s="81" t="s">
        <v>1756</v>
      </c>
      <c r="D123" s="88">
        <v>9.166666666666668</v>
      </c>
      <c r="E123" s="89" t="s">
        <v>136</v>
      </c>
      <c r="F123" s="90">
        <v>10.444444444444445</v>
      </c>
      <c r="G123" s="81"/>
      <c r="H123" s="73"/>
      <c r="I123" s="91"/>
      <c r="J123" s="91"/>
      <c r="K123" s="34" t="s">
        <v>66</v>
      </c>
      <c r="L123" s="94">
        <v>123</v>
      </c>
      <c r="M123" s="94"/>
      <c r="N123" s="93"/>
      <c r="O123" s="64" t="s">
        <v>195</v>
      </c>
      <c r="P123" s="66">
        <v>43696.15380787037</v>
      </c>
      <c r="Q123" s="64" t="s">
        <v>931</v>
      </c>
      <c r="R123" s="64"/>
      <c r="S123" s="64"/>
      <c r="T123" s="64" t="s">
        <v>998</v>
      </c>
      <c r="U123" s="66">
        <v>43696.15380787037</v>
      </c>
      <c r="V123" s="67" t="s">
        <v>1042</v>
      </c>
      <c r="W123" s="64"/>
      <c r="X123" s="64"/>
      <c r="Y123" s="70" t="s">
        <v>1092</v>
      </c>
      <c r="Z123" s="64"/>
      <c r="AA123" s="104">
        <v>6</v>
      </c>
      <c r="AB123" s="48"/>
      <c r="AC123" s="49"/>
      <c r="AD123" s="48"/>
      <c r="AE123" s="49"/>
      <c r="AF123" s="48"/>
      <c r="AG123" s="49"/>
      <c r="AH123" s="48"/>
      <c r="AI123" s="49"/>
      <c r="AJ123" s="48"/>
      <c r="AK123" s="130" t="s">
        <v>1004</v>
      </c>
      <c r="AL123" s="67" t="s">
        <v>1004</v>
      </c>
      <c r="AM123" s="64" t="b">
        <v>0</v>
      </c>
      <c r="AN123" s="64">
        <v>0</v>
      </c>
      <c r="AO123" s="70" t="s">
        <v>275</v>
      </c>
      <c r="AP123" s="64" t="b">
        <v>0</v>
      </c>
      <c r="AQ123" s="64" t="s">
        <v>688</v>
      </c>
      <c r="AR123" s="64"/>
      <c r="AS123" s="70" t="s">
        <v>275</v>
      </c>
      <c r="AT123" s="64" t="b">
        <v>0</v>
      </c>
      <c r="AU123" s="64">
        <v>3</v>
      </c>
      <c r="AV123" s="70" t="s">
        <v>1091</v>
      </c>
      <c r="AW123" s="64" t="s">
        <v>690</v>
      </c>
      <c r="AX123" s="64" t="b">
        <v>0</v>
      </c>
      <c r="AY123" s="70" t="s">
        <v>1091</v>
      </c>
      <c r="AZ123" s="64" t="s">
        <v>185</v>
      </c>
      <c r="BA123" s="64">
        <v>0</v>
      </c>
      <c r="BB123" s="64">
        <v>0</v>
      </c>
      <c r="BC123" s="64"/>
      <c r="BD123" s="64"/>
      <c r="BE123" s="64"/>
      <c r="BF123" s="64"/>
      <c r="BG123" s="64"/>
      <c r="BH123" s="64"/>
      <c r="BI123" s="64"/>
      <c r="BJ123" s="64"/>
      <c r="BK123" s="63" t="str">
        <f>REPLACE(INDEX(GroupVertices[Group],MATCH(Edges[[#This Row],[Vertex 1]],GroupVertices[Vertex],0)),1,1,"")</f>
        <v>1</v>
      </c>
      <c r="BL123" s="63" t="str">
        <f>REPLACE(INDEX(GroupVertices[Group],MATCH(Edges[[#This Row],[Vertex 2]],GroupVertices[Vertex],0)),1,1,"")</f>
        <v>1</v>
      </c>
      <c r="BM123" s="64"/>
      <c r="BN123" s="64"/>
    </row>
    <row r="124" spans="1:66" ht="15">
      <c r="A124" s="62" t="s">
        <v>738</v>
      </c>
      <c r="B124" s="62" t="s">
        <v>894</v>
      </c>
      <c r="C124" s="81" t="s">
        <v>272</v>
      </c>
      <c r="D124" s="88">
        <v>5</v>
      </c>
      <c r="E124" s="89" t="s">
        <v>132</v>
      </c>
      <c r="F124" s="90">
        <v>16</v>
      </c>
      <c r="G124" s="81"/>
      <c r="H124" s="73"/>
      <c r="I124" s="91"/>
      <c r="J124" s="91"/>
      <c r="K124" s="34" t="s">
        <v>65</v>
      </c>
      <c r="L124" s="94">
        <v>124</v>
      </c>
      <c r="M124" s="94"/>
      <c r="N124" s="93"/>
      <c r="O124" s="64" t="s">
        <v>195</v>
      </c>
      <c r="P124" s="66">
        <v>43706.70953703704</v>
      </c>
      <c r="Q124" s="64" t="s">
        <v>909</v>
      </c>
      <c r="R124" s="67" t="s">
        <v>956</v>
      </c>
      <c r="S124" s="64" t="s">
        <v>980</v>
      </c>
      <c r="T124" s="64"/>
      <c r="U124" s="66">
        <v>43706.70953703704</v>
      </c>
      <c r="V124" s="67" t="s">
        <v>1017</v>
      </c>
      <c r="W124" s="64"/>
      <c r="X124" s="64"/>
      <c r="Y124" s="70" t="s">
        <v>1067</v>
      </c>
      <c r="Z124" s="64"/>
      <c r="AA124" s="104">
        <v>1</v>
      </c>
      <c r="AB124" s="48">
        <v>0</v>
      </c>
      <c r="AC124" s="49">
        <v>0</v>
      </c>
      <c r="AD124" s="48">
        <v>0</v>
      </c>
      <c r="AE124" s="49">
        <v>0</v>
      </c>
      <c r="AF124" s="48">
        <v>0</v>
      </c>
      <c r="AG124" s="49">
        <v>0</v>
      </c>
      <c r="AH124" s="48">
        <v>28</v>
      </c>
      <c r="AI124" s="49">
        <v>100</v>
      </c>
      <c r="AJ124" s="48">
        <v>28</v>
      </c>
      <c r="AK124" s="109"/>
      <c r="AL124" s="67" t="s">
        <v>781</v>
      </c>
      <c r="AM124" s="64" t="b">
        <v>0</v>
      </c>
      <c r="AN124" s="64">
        <v>6</v>
      </c>
      <c r="AO124" s="70" t="s">
        <v>275</v>
      </c>
      <c r="AP124" s="64" t="b">
        <v>0</v>
      </c>
      <c r="AQ124" s="64" t="s">
        <v>688</v>
      </c>
      <c r="AR124" s="64"/>
      <c r="AS124" s="70" t="s">
        <v>275</v>
      </c>
      <c r="AT124" s="64" t="b">
        <v>0</v>
      </c>
      <c r="AU124" s="64">
        <v>5</v>
      </c>
      <c r="AV124" s="70" t="s">
        <v>275</v>
      </c>
      <c r="AW124" s="64" t="s">
        <v>818</v>
      </c>
      <c r="AX124" s="64" t="b">
        <v>0</v>
      </c>
      <c r="AY124" s="70" t="s">
        <v>1067</v>
      </c>
      <c r="AZ124" s="64" t="s">
        <v>337</v>
      </c>
      <c r="BA124" s="64">
        <v>0</v>
      </c>
      <c r="BB124" s="64">
        <v>0</v>
      </c>
      <c r="BC124" s="64"/>
      <c r="BD124" s="64"/>
      <c r="BE124" s="64"/>
      <c r="BF124" s="64"/>
      <c r="BG124" s="64"/>
      <c r="BH124" s="64"/>
      <c r="BI124" s="64"/>
      <c r="BJ124" s="64"/>
      <c r="BK124" s="63" t="str">
        <f>REPLACE(INDEX(GroupVertices[Group],MATCH(Edges[[#This Row],[Vertex 1]],GroupVertices[Vertex],0)),1,1,"")</f>
        <v>3</v>
      </c>
      <c r="BL124" s="63" t="str">
        <f>REPLACE(INDEX(GroupVertices[Group],MATCH(Edges[[#This Row],[Vertex 2]],GroupVertices[Vertex],0)),1,1,"")</f>
        <v>3</v>
      </c>
      <c r="BM124" s="64"/>
      <c r="BN124" s="64"/>
    </row>
    <row r="125" spans="1:66" ht="15">
      <c r="A125" s="62" t="s">
        <v>737</v>
      </c>
      <c r="B125" s="62" t="s">
        <v>894</v>
      </c>
      <c r="C125" s="81" t="s">
        <v>272</v>
      </c>
      <c r="D125" s="88">
        <v>5</v>
      </c>
      <c r="E125" s="89" t="s">
        <v>132</v>
      </c>
      <c r="F125" s="90">
        <v>16</v>
      </c>
      <c r="G125" s="81"/>
      <c r="H125" s="73"/>
      <c r="I125" s="91"/>
      <c r="J125" s="91"/>
      <c r="K125" s="34" t="s">
        <v>65</v>
      </c>
      <c r="L125" s="94">
        <v>125</v>
      </c>
      <c r="M125" s="94"/>
      <c r="N125" s="93"/>
      <c r="O125" s="64" t="s">
        <v>195</v>
      </c>
      <c r="P125" s="66">
        <v>43707.098657407405</v>
      </c>
      <c r="Q125" s="64" t="s">
        <v>936</v>
      </c>
      <c r="R125" s="64"/>
      <c r="S125" s="64"/>
      <c r="T125" s="64"/>
      <c r="U125" s="66">
        <v>43707.098657407405</v>
      </c>
      <c r="V125" s="67" t="s">
        <v>1047</v>
      </c>
      <c r="W125" s="64"/>
      <c r="X125" s="64"/>
      <c r="Y125" s="70" t="s">
        <v>1097</v>
      </c>
      <c r="Z125" s="64"/>
      <c r="AA125" s="104">
        <v>1</v>
      </c>
      <c r="AB125" s="48">
        <v>0</v>
      </c>
      <c r="AC125" s="49">
        <v>0</v>
      </c>
      <c r="AD125" s="48">
        <v>0</v>
      </c>
      <c r="AE125" s="49">
        <v>0</v>
      </c>
      <c r="AF125" s="48">
        <v>0</v>
      </c>
      <c r="AG125" s="49">
        <v>0</v>
      </c>
      <c r="AH125" s="48">
        <v>22</v>
      </c>
      <c r="AI125" s="49">
        <v>100</v>
      </c>
      <c r="AJ125" s="48">
        <v>22</v>
      </c>
      <c r="AK125" s="109"/>
      <c r="AL125" s="67" t="s">
        <v>744</v>
      </c>
      <c r="AM125" s="64" t="b">
        <v>0</v>
      </c>
      <c r="AN125" s="64">
        <v>0</v>
      </c>
      <c r="AO125" s="70" t="s">
        <v>275</v>
      </c>
      <c r="AP125" s="64" t="b">
        <v>0</v>
      </c>
      <c r="AQ125" s="64" t="s">
        <v>688</v>
      </c>
      <c r="AR125" s="64"/>
      <c r="AS125" s="70" t="s">
        <v>275</v>
      </c>
      <c r="AT125" s="64" t="b">
        <v>0</v>
      </c>
      <c r="AU125" s="64">
        <v>5</v>
      </c>
      <c r="AV125" s="70" t="s">
        <v>1067</v>
      </c>
      <c r="AW125" s="64" t="s">
        <v>690</v>
      </c>
      <c r="AX125" s="64" t="b">
        <v>0</v>
      </c>
      <c r="AY125" s="70" t="s">
        <v>1067</v>
      </c>
      <c r="AZ125" s="64" t="s">
        <v>185</v>
      </c>
      <c r="BA125" s="64">
        <v>0</v>
      </c>
      <c r="BB125" s="64">
        <v>0</v>
      </c>
      <c r="BC125" s="64"/>
      <c r="BD125" s="64"/>
      <c r="BE125" s="64"/>
      <c r="BF125" s="64"/>
      <c r="BG125" s="64"/>
      <c r="BH125" s="64"/>
      <c r="BI125" s="64"/>
      <c r="BJ125" s="64"/>
      <c r="BK125" s="63" t="str">
        <f>REPLACE(INDEX(GroupVertices[Group],MATCH(Edges[[#This Row],[Vertex 1]],GroupVertices[Vertex],0)),1,1,"")</f>
        <v>1</v>
      </c>
      <c r="BL125" s="63" t="str">
        <f>REPLACE(INDEX(GroupVertices[Group],MATCH(Edges[[#This Row],[Vertex 2]],GroupVertices[Vertex],0)),1,1,"")</f>
        <v>3</v>
      </c>
      <c r="BM125" s="64"/>
      <c r="BN125" s="64"/>
    </row>
    <row r="126" spans="1:66" ht="15">
      <c r="A126" s="62" t="s">
        <v>738</v>
      </c>
      <c r="B126" s="62" t="s">
        <v>368</v>
      </c>
      <c r="C126" s="81" t="s">
        <v>272</v>
      </c>
      <c r="D126" s="88">
        <v>5</v>
      </c>
      <c r="E126" s="89" t="s">
        <v>132</v>
      </c>
      <c r="F126" s="90">
        <v>16</v>
      </c>
      <c r="G126" s="81"/>
      <c r="H126" s="73"/>
      <c r="I126" s="91"/>
      <c r="J126" s="91"/>
      <c r="K126" s="34" t="s">
        <v>66</v>
      </c>
      <c r="L126" s="94">
        <v>126</v>
      </c>
      <c r="M126" s="94"/>
      <c r="N126" s="93"/>
      <c r="O126" s="64" t="s">
        <v>195</v>
      </c>
      <c r="P126" s="66">
        <v>43706.70953703704</v>
      </c>
      <c r="Q126" s="64" t="s">
        <v>909</v>
      </c>
      <c r="R126" s="67" t="s">
        <v>956</v>
      </c>
      <c r="S126" s="64" t="s">
        <v>980</v>
      </c>
      <c r="T126" s="64"/>
      <c r="U126" s="66">
        <v>43706.70953703704</v>
      </c>
      <c r="V126" s="67" t="s">
        <v>1017</v>
      </c>
      <c r="W126" s="64"/>
      <c r="X126" s="64"/>
      <c r="Y126" s="70" t="s">
        <v>1067</v>
      </c>
      <c r="Z126" s="64"/>
      <c r="AA126" s="104">
        <v>1</v>
      </c>
      <c r="AB126" s="48"/>
      <c r="AC126" s="49"/>
      <c r="AD126" s="48"/>
      <c r="AE126" s="49"/>
      <c r="AF126" s="48"/>
      <c r="AG126" s="49"/>
      <c r="AH126" s="48"/>
      <c r="AI126" s="49"/>
      <c r="AJ126" s="48"/>
      <c r="AK126" s="109"/>
      <c r="AL126" s="67" t="s">
        <v>781</v>
      </c>
      <c r="AM126" s="64" t="b">
        <v>0</v>
      </c>
      <c r="AN126" s="64">
        <v>6</v>
      </c>
      <c r="AO126" s="70" t="s">
        <v>275</v>
      </c>
      <c r="AP126" s="64" t="b">
        <v>0</v>
      </c>
      <c r="AQ126" s="64" t="s">
        <v>688</v>
      </c>
      <c r="AR126" s="64"/>
      <c r="AS126" s="70" t="s">
        <v>275</v>
      </c>
      <c r="AT126" s="64" t="b">
        <v>0</v>
      </c>
      <c r="AU126" s="64">
        <v>5</v>
      </c>
      <c r="AV126" s="70" t="s">
        <v>275</v>
      </c>
      <c r="AW126" s="64" t="s">
        <v>818</v>
      </c>
      <c r="AX126" s="64" t="b">
        <v>0</v>
      </c>
      <c r="AY126" s="70" t="s">
        <v>1067</v>
      </c>
      <c r="AZ126" s="64" t="s">
        <v>337</v>
      </c>
      <c r="BA126" s="64">
        <v>0</v>
      </c>
      <c r="BB126" s="64">
        <v>0</v>
      </c>
      <c r="BC126" s="64"/>
      <c r="BD126" s="64"/>
      <c r="BE126" s="64"/>
      <c r="BF126" s="64"/>
      <c r="BG126" s="64"/>
      <c r="BH126" s="64"/>
      <c r="BI126" s="64"/>
      <c r="BJ126" s="64"/>
      <c r="BK126" s="63" t="str">
        <f>REPLACE(INDEX(GroupVertices[Group],MATCH(Edges[[#This Row],[Vertex 1]],GroupVertices[Vertex],0)),1,1,"")</f>
        <v>3</v>
      </c>
      <c r="BL126" s="63" t="str">
        <f>REPLACE(INDEX(GroupVertices[Group],MATCH(Edges[[#This Row],[Vertex 2]],GroupVertices[Vertex],0)),1,1,"")</f>
        <v>4</v>
      </c>
      <c r="BM126" s="64"/>
      <c r="BN126" s="64"/>
    </row>
    <row r="127" spans="1:66" ht="15">
      <c r="A127" s="62" t="s">
        <v>368</v>
      </c>
      <c r="B127" s="62" t="s">
        <v>738</v>
      </c>
      <c r="C127" s="81" t="s">
        <v>272</v>
      </c>
      <c r="D127" s="88">
        <v>5</v>
      </c>
      <c r="E127" s="89" t="s">
        <v>132</v>
      </c>
      <c r="F127" s="90">
        <v>16</v>
      </c>
      <c r="G127" s="81"/>
      <c r="H127" s="73"/>
      <c r="I127" s="91"/>
      <c r="J127" s="91"/>
      <c r="K127" s="34" t="s">
        <v>66</v>
      </c>
      <c r="L127" s="94">
        <v>127</v>
      </c>
      <c r="M127" s="94"/>
      <c r="N127" s="93"/>
      <c r="O127" s="64" t="s">
        <v>195</v>
      </c>
      <c r="P127" s="66">
        <v>43692.74883101852</v>
      </c>
      <c r="Q127" s="64" t="s">
        <v>925</v>
      </c>
      <c r="R127" s="64"/>
      <c r="S127" s="64"/>
      <c r="T127" s="64" t="s">
        <v>394</v>
      </c>
      <c r="U127" s="66">
        <v>43692.74883101852</v>
      </c>
      <c r="V127" s="67" t="s">
        <v>1036</v>
      </c>
      <c r="W127" s="64"/>
      <c r="X127" s="64"/>
      <c r="Y127" s="70" t="s">
        <v>1086</v>
      </c>
      <c r="Z127" s="64"/>
      <c r="AA127" s="104">
        <v>1</v>
      </c>
      <c r="AB127" s="48"/>
      <c r="AC127" s="49"/>
      <c r="AD127" s="48"/>
      <c r="AE127" s="49"/>
      <c r="AF127" s="48"/>
      <c r="AG127" s="49"/>
      <c r="AH127" s="48"/>
      <c r="AI127" s="49"/>
      <c r="AJ127" s="48"/>
      <c r="AK127" s="109"/>
      <c r="AL127" s="67" t="s">
        <v>745</v>
      </c>
      <c r="AM127" s="64" t="b">
        <v>0</v>
      </c>
      <c r="AN127" s="64">
        <v>0</v>
      </c>
      <c r="AO127" s="70" t="s">
        <v>275</v>
      </c>
      <c r="AP127" s="64" t="b">
        <v>0</v>
      </c>
      <c r="AQ127" s="64" t="s">
        <v>688</v>
      </c>
      <c r="AR127" s="64"/>
      <c r="AS127" s="70" t="s">
        <v>275</v>
      </c>
      <c r="AT127" s="64" t="b">
        <v>0</v>
      </c>
      <c r="AU127" s="64">
        <v>0</v>
      </c>
      <c r="AV127" s="70" t="s">
        <v>1087</v>
      </c>
      <c r="AW127" s="64" t="s">
        <v>690</v>
      </c>
      <c r="AX127" s="64" t="b">
        <v>0</v>
      </c>
      <c r="AY127" s="70" t="s">
        <v>1087</v>
      </c>
      <c r="AZ127" s="64" t="s">
        <v>185</v>
      </c>
      <c r="BA127" s="64">
        <v>0</v>
      </c>
      <c r="BB127" s="64">
        <v>0</v>
      </c>
      <c r="BC127" s="64"/>
      <c r="BD127" s="64"/>
      <c r="BE127" s="64"/>
      <c r="BF127" s="64"/>
      <c r="BG127" s="64"/>
      <c r="BH127" s="64"/>
      <c r="BI127" s="64"/>
      <c r="BJ127" s="64"/>
      <c r="BK127" s="63" t="str">
        <f>REPLACE(INDEX(GroupVertices[Group],MATCH(Edges[[#This Row],[Vertex 1]],GroupVertices[Vertex],0)),1,1,"")</f>
        <v>4</v>
      </c>
      <c r="BL127" s="63" t="str">
        <f>REPLACE(INDEX(GroupVertices[Group],MATCH(Edges[[#This Row],[Vertex 2]],GroupVertices[Vertex],0)),1,1,"")</f>
        <v>3</v>
      </c>
      <c r="BM127" s="64"/>
      <c r="BN127" s="64"/>
    </row>
    <row r="128" spans="1:66" ht="15">
      <c r="A128" s="62" t="s">
        <v>737</v>
      </c>
      <c r="B128" s="62" t="s">
        <v>738</v>
      </c>
      <c r="C128" s="81" t="s">
        <v>1754</v>
      </c>
      <c r="D128" s="88">
        <v>5.833333333333333</v>
      </c>
      <c r="E128" s="89" t="s">
        <v>136</v>
      </c>
      <c r="F128" s="90">
        <v>14.88888888888889</v>
      </c>
      <c r="G128" s="81"/>
      <c r="H128" s="73"/>
      <c r="I128" s="91"/>
      <c r="J128" s="91"/>
      <c r="K128" s="34" t="s">
        <v>65</v>
      </c>
      <c r="L128" s="94">
        <v>128</v>
      </c>
      <c r="M128" s="94"/>
      <c r="N128" s="93"/>
      <c r="O128" s="64" t="s">
        <v>195</v>
      </c>
      <c r="P128" s="66">
        <v>43692.747777777775</v>
      </c>
      <c r="Q128" s="64" t="s">
        <v>926</v>
      </c>
      <c r="R128" s="67" t="s">
        <v>965</v>
      </c>
      <c r="S128" s="64" t="s">
        <v>742</v>
      </c>
      <c r="T128" s="64" t="s">
        <v>394</v>
      </c>
      <c r="U128" s="66">
        <v>43692.747777777775</v>
      </c>
      <c r="V128" s="67" t="s">
        <v>1037</v>
      </c>
      <c r="W128" s="64"/>
      <c r="X128" s="64"/>
      <c r="Y128" s="70" t="s">
        <v>1087</v>
      </c>
      <c r="Z128" s="64"/>
      <c r="AA128" s="104">
        <v>2</v>
      </c>
      <c r="AB128" s="48"/>
      <c r="AC128" s="49"/>
      <c r="AD128" s="48"/>
      <c r="AE128" s="49"/>
      <c r="AF128" s="48"/>
      <c r="AG128" s="49"/>
      <c r="AH128" s="48"/>
      <c r="AI128" s="49"/>
      <c r="AJ128" s="48"/>
      <c r="AK128" s="109"/>
      <c r="AL128" s="67" t="s">
        <v>744</v>
      </c>
      <c r="AM128" s="64" t="b">
        <v>0</v>
      </c>
      <c r="AN128" s="64">
        <v>0</v>
      </c>
      <c r="AO128" s="70" t="s">
        <v>275</v>
      </c>
      <c r="AP128" s="64" t="b">
        <v>0</v>
      </c>
      <c r="AQ128" s="64" t="s">
        <v>688</v>
      </c>
      <c r="AR128" s="64"/>
      <c r="AS128" s="70" t="s">
        <v>275</v>
      </c>
      <c r="AT128" s="64" t="b">
        <v>0</v>
      </c>
      <c r="AU128" s="64">
        <v>0</v>
      </c>
      <c r="AV128" s="70" t="s">
        <v>275</v>
      </c>
      <c r="AW128" s="64" t="s">
        <v>340</v>
      </c>
      <c r="AX128" s="64" t="b">
        <v>1</v>
      </c>
      <c r="AY128" s="70" t="s">
        <v>1087</v>
      </c>
      <c r="AZ128" s="64" t="s">
        <v>185</v>
      </c>
      <c r="BA128" s="64">
        <v>0</v>
      </c>
      <c r="BB128" s="64">
        <v>0</v>
      </c>
      <c r="BC128" s="64"/>
      <c r="BD128" s="64"/>
      <c r="BE128" s="64"/>
      <c r="BF128" s="64"/>
      <c r="BG128" s="64"/>
      <c r="BH128" s="64"/>
      <c r="BI128" s="64"/>
      <c r="BJ128" s="64"/>
      <c r="BK128" s="63" t="str">
        <f>REPLACE(INDEX(GroupVertices[Group],MATCH(Edges[[#This Row],[Vertex 1]],GroupVertices[Vertex],0)),1,1,"")</f>
        <v>1</v>
      </c>
      <c r="BL128" s="63" t="str">
        <f>REPLACE(INDEX(GroupVertices[Group],MATCH(Edges[[#This Row],[Vertex 2]],GroupVertices[Vertex],0)),1,1,"")</f>
        <v>3</v>
      </c>
      <c r="BM128" s="64"/>
      <c r="BN128" s="64"/>
    </row>
    <row r="129" spans="1:66" ht="15">
      <c r="A129" s="62" t="s">
        <v>737</v>
      </c>
      <c r="B129" s="62" t="s">
        <v>738</v>
      </c>
      <c r="C129" s="81" t="s">
        <v>1754</v>
      </c>
      <c r="D129" s="88">
        <v>5.833333333333333</v>
      </c>
      <c r="E129" s="89" t="s">
        <v>136</v>
      </c>
      <c r="F129" s="90">
        <v>14.88888888888889</v>
      </c>
      <c r="G129" s="81"/>
      <c r="H129" s="73"/>
      <c r="I129" s="91"/>
      <c r="J129" s="91"/>
      <c r="K129" s="34" t="s">
        <v>65</v>
      </c>
      <c r="L129" s="94">
        <v>129</v>
      </c>
      <c r="M129" s="94"/>
      <c r="N129" s="93"/>
      <c r="O129" s="64" t="s">
        <v>195</v>
      </c>
      <c r="P129" s="66">
        <v>43707.098657407405</v>
      </c>
      <c r="Q129" s="64" t="s">
        <v>936</v>
      </c>
      <c r="R129" s="64"/>
      <c r="S129" s="64"/>
      <c r="T129" s="64"/>
      <c r="U129" s="66">
        <v>43707.098657407405</v>
      </c>
      <c r="V129" s="67" t="s">
        <v>1047</v>
      </c>
      <c r="W129" s="64"/>
      <c r="X129" s="64"/>
      <c r="Y129" s="70" t="s">
        <v>1097</v>
      </c>
      <c r="Z129" s="64"/>
      <c r="AA129" s="104">
        <v>2</v>
      </c>
      <c r="AB129" s="48"/>
      <c r="AC129" s="49"/>
      <c r="AD129" s="48"/>
      <c r="AE129" s="49"/>
      <c r="AF129" s="48"/>
      <c r="AG129" s="49"/>
      <c r="AH129" s="48"/>
      <c r="AI129" s="49"/>
      <c r="AJ129" s="48"/>
      <c r="AK129" s="109"/>
      <c r="AL129" s="67" t="s">
        <v>744</v>
      </c>
      <c r="AM129" s="64" t="b">
        <v>0</v>
      </c>
      <c r="AN129" s="64">
        <v>0</v>
      </c>
      <c r="AO129" s="70" t="s">
        <v>275</v>
      </c>
      <c r="AP129" s="64" t="b">
        <v>0</v>
      </c>
      <c r="AQ129" s="64" t="s">
        <v>688</v>
      </c>
      <c r="AR129" s="64"/>
      <c r="AS129" s="70" t="s">
        <v>275</v>
      </c>
      <c r="AT129" s="64" t="b">
        <v>0</v>
      </c>
      <c r="AU129" s="64">
        <v>5</v>
      </c>
      <c r="AV129" s="70" t="s">
        <v>1067</v>
      </c>
      <c r="AW129" s="64" t="s">
        <v>690</v>
      </c>
      <c r="AX129" s="64" t="b">
        <v>0</v>
      </c>
      <c r="AY129" s="70" t="s">
        <v>1067</v>
      </c>
      <c r="AZ129" s="64" t="s">
        <v>185</v>
      </c>
      <c r="BA129" s="64">
        <v>0</v>
      </c>
      <c r="BB129" s="64">
        <v>0</v>
      </c>
      <c r="BC129" s="64"/>
      <c r="BD129" s="64"/>
      <c r="BE129" s="64"/>
      <c r="BF129" s="64"/>
      <c r="BG129" s="64"/>
      <c r="BH129" s="64"/>
      <c r="BI129" s="64"/>
      <c r="BJ129" s="64"/>
      <c r="BK129" s="63" t="str">
        <f>REPLACE(INDEX(GroupVertices[Group],MATCH(Edges[[#This Row],[Vertex 1]],GroupVertices[Vertex],0)),1,1,"")</f>
        <v>1</v>
      </c>
      <c r="BL129" s="63" t="str">
        <f>REPLACE(INDEX(GroupVertices[Group],MATCH(Edges[[#This Row],[Vertex 2]],GroupVertices[Vertex],0)),1,1,"")</f>
        <v>3</v>
      </c>
      <c r="BM129" s="64"/>
      <c r="BN129" s="64"/>
    </row>
    <row r="130" spans="1:66" ht="15">
      <c r="A130" s="62" t="s">
        <v>812</v>
      </c>
      <c r="B130" s="62" t="s">
        <v>895</v>
      </c>
      <c r="C130" s="81" t="s">
        <v>272</v>
      </c>
      <c r="D130" s="88">
        <v>5</v>
      </c>
      <c r="E130" s="89" t="s">
        <v>132</v>
      </c>
      <c r="F130" s="90">
        <v>16</v>
      </c>
      <c r="G130" s="81"/>
      <c r="H130" s="73"/>
      <c r="I130" s="91"/>
      <c r="J130" s="91"/>
      <c r="K130" s="34" t="s">
        <v>65</v>
      </c>
      <c r="L130" s="94">
        <v>130</v>
      </c>
      <c r="M130" s="94"/>
      <c r="N130" s="93"/>
      <c r="O130" s="64" t="s">
        <v>195</v>
      </c>
      <c r="P130" s="66">
        <v>43673.257789351854</v>
      </c>
      <c r="Q130" s="64" t="s">
        <v>937</v>
      </c>
      <c r="R130" s="64"/>
      <c r="S130" s="64"/>
      <c r="T130" s="64" t="s">
        <v>987</v>
      </c>
      <c r="U130" s="66">
        <v>43673.257789351854</v>
      </c>
      <c r="V130" s="67" t="s">
        <v>1048</v>
      </c>
      <c r="W130" s="64"/>
      <c r="X130" s="64"/>
      <c r="Y130" s="70" t="s">
        <v>1098</v>
      </c>
      <c r="Z130" s="64"/>
      <c r="AA130" s="104">
        <v>1</v>
      </c>
      <c r="AB130" s="48"/>
      <c r="AC130" s="49"/>
      <c r="AD130" s="48"/>
      <c r="AE130" s="49"/>
      <c r="AF130" s="48"/>
      <c r="AG130" s="49"/>
      <c r="AH130" s="48"/>
      <c r="AI130" s="49"/>
      <c r="AJ130" s="48"/>
      <c r="AK130" s="109"/>
      <c r="AL130" s="67" t="s">
        <v>815</v>
      </c>
      <c r="AM130" s="64" t="b">
        <v>0</v>
      </c>
      <c r="AN130" s="64">
        <v>5</v>
      </c>
      <c r="AO130" s="70" t="s">
        <v>275</v>
      </c>
      <c r="AP130" s="64" t="b">
        <v>0</v>
      </c>
      <c r="AQ130" s="64" t="s">
        <v>746</v>
      </c>
      <c r="AR130" s="64"/>
      <c r="AS130" s="70" t="s">
        <v>275</v>
      </c>
      <c r="AT130" s="64" t="b">
        <v>0</v>
      </c>
      <c r="AU130" s="64">
        <v>2</v>
      </c>
      <c r="AV130" s="70" t="s">
        <v>275</v>
      </c>
      <c r="AW130" s="64" t="s">
        <v>340</v>
      </c>
      <c r="AX130" s="64" t="b">
        <v>0</v>
      </c>
      <c r="AY130" s="70" t="s">
        <v>1098</v>
      </c>
      <c r="AZ130" s="64" t="s">
        <v>337</v>
      </c>
      <c r="BA130" s="64">
        <v>0</v>
      </c>
      <c r="BB130" s="64">
        <v>0</v>
      </c>
      <c r="BC130" s="64"/>
      <c r="BD130" s="64"/>
      <c r="BE130" s="64"/>
      <c r="BF130" s="64"/>
      <c r="BG130" s="64"/>
      <c r="BH130" s="64"/>
      <c r="BI130" s="64"/>
      <c r="BJ130" s="64"/>
      <c r="BK130" s="63" t="str">
        <f>REPLACE(INDEX(GroupVertices[Group],MATCH(Edges[[#This Row],[Vertex 1]],GroupVertices[Vertex],0)),1,1,"")</f>
        <v>2</v>
      </c>
      <c r="BL130" s="63" t="str">
        <f>REPLACE(INDEX(GroupVertices[Group],MATCH(Edges[[#This Row],[Vertex 2]],GroupVertices[Vertex],0)),1,1,"")</f>
        <v>2</v>
      </c>
      <c r="BM130" s="64"/>
      <c r="BN130" s="64"/>
    </row>
    <row r="131" spans="1:66" ht="15">
      <c r="A131" s="62" t="s">
        <v>812</v>
      </c>
      <c r="B131" s="62" t="s">
        <v>896</v>
      </c>
      <c r="C131" s="81" t="s">
        <v>272</v>
      </c>
      <c r="D131" s="88">
        <v>5</v>
      </c>
      <c r="E131" s="89" t="s">
        <v>132</v>
      </c>
      <c r="F131" s="90">
        <v>16</v>
      </c>
      <c r="G131" s="81"/>
      <c r="H131" s="73"/>
      <c r="I131" s="91"/>
      <c r="J131" s="91"/>
      <c r="K131" s="34" t="s">
        <v>65</v>
      </c>
      <c r="L131" s="94">
        <v>131</v>
      </c>
      <c r="M131" s="94"/>
      <c r="N131" s="93"/>
      <c r="O131" s="64" t="s">
        <v>195</v>
      </c>
      <c r="P131" s="66">
        <v>43673.257789351854</v>
      </c>
      <c r="Q131" s="64" t="s">
        <v>937</v>
      </c>
      <c r="R131" s="64"/>
      <c r="S131" s="64"/>
      <c r="T131" s="64" t="s">
        <v>987</v>
      </c>
      <c r="U131" s="66">
        <v>43673.257789351854</v>
      </c>
      <c r="V131" s="67" t="s">
        <v>1048</v>
      </c>
      <c r="W131" s="64"/>
      <c r="X131" s="64"/>
      <c r="Y131" s="70" t="s">
        <v>1098</v>
      </c>
      <c r="Z131" s="64"/>
      <c r="AA131" s="104">
        <v>1</v>
      </c>
      <c r="AB131" s="48"/>
      <c r="AC131" s="49"/>
      <c r="AD131" s="48"/>
      <c r="AE131" s="49"/>
      <c r="AF131" s="48"/>
      <c r="AG131" s="49"/>
      <c r="AH131" s="48"/>
      <c r="AI131" s="49"/>
      <c r="AJ131" s="48"/>
      <c r="AK131" s="109"/>
      <c r="AL131" s="67" t="s">
        <v>815</v>
      </c>
      <c r="AM131" s="64" t="b">
        <v>0</v>
      </c>
      <c r="AN131" s="64">
        <v>5</v>
      </c>
      <c r="AO131" s="70" t="s">
        <v>275</v>
      </c>
      <c r="AP131" s="64" t="b">
        <v>0</v>
      </c>
      <c r="AQ131" s="64" t="s">
        <v>746</v>
      </c>
      <c r="AR131" s="64"/>
      <c r="AS131" s="70" t="s">
        <v>275</v>
      </c>
      <c r="AT131" s="64" t="b">
        <v>0</v>
      </c>
      <c r="AU131" s="64">
        <v>2</v>
      </c>
      <c r="AV131" s="70" t="s">
        <v>275</v>
      </c>
      <c r="AW131" s="64" t="s">
        <v>340</v>
      </c>
      <c r="AX131" s="64" t="b">
        <v>0</v>
      </c>
      <c r="AY131" s="70" t="s">
        <v>1098</v>
      </c>
      <c r="AZ131" s="64" t="s">
        <v>337</v>
      </c>
      <c r="BA131" s="64">
        <v>0</v>
      </c>
      <c r="BB131" s="64">
        <v>0</v>
      </c>
      <c r="BC131" s="64"/>
      <c r="BD131" s="64"/>
      <c r="BE131" s="64"/>
      <c r="BF131" s="64"/>
      <c r="BG131" s="64"/>
      <c r="BH131" s="64"/>
      <c r="BI131" s="64"/>
      <c r="BJ131" s="64"/>
      <c r="BK131" s="63" t="str">
        <f>REPLACE(INDEX(GroupVertices[Group],MATCH(Edges[[#This Row],[Vertex 1]],GroupVertices[Vertex],0)),1,1,"")</f>
        <v>2</v>
      </c>
      <c r="BL131" s="63" t="str">
        <f>REPLACE(INDEX(GroupVertices[Group],MATCH(Edges[[#This Row],[Vertex 2]],GroupVertices[Vertex],0)),1,1,"")</f>
        <v>2</v>
      </c>
      <c r="BM131" s="64"/>
      <c r="BN131" s="64"/>
    </row>
    <row r="132" spans="1:66" ht="15">
      <c r="A132" s="62" t="s">
        <v>812</v>
      </c>
      <c r="B132" s="62" t="s">
        <v>897</v>
      </c>
      <c r="C132" s="81" t="s">
        <v>272</v>
      </c>
      <c r="D132" s="88">
        <v>5</v>
      </c>
      <c r="E132" s="89" t="s">
        <v>132</v>
      </c>
      <c r="F132" s="90">
        <v>16</v>
      </c>
      <c r="G132" s="81"/>
      <c r="H132" s="73"/>
      <c r="I132" s="91"/>
      <c r="J132" s="91"/>
      <c r="K132" s="34" t="s">
        <v>65</v>
      </c>
      <c r="L132" s="94">
        <v>132</v>
      </c>
      <c r="M132" s="94"/>
      <c r="N132" s="93"/>
      <c r="O132" s="64" t="s">
        <v>195</v>
      </c>
      <c r="P132" s="66">
        <v>43673.257789351854</v>
      </c>
      <c r="Q132" s="64" t="s">
        <v>937</v>
      </c>
      <c r="R132" s="64"/>
      <c r="S132" s="64"/>
      <c r="T132" s="64" t="s">
        <v>987</v>
      </c>
      <c r="U132" s="66">
        <v>43673.257789351854</v>
      </c>
      <c r="V132" s="67" t="s">
        <v>1048</v>
      </c>
      <c r="W132" s="64"/>
      <c r="X132" s="64"/>
      <c r="Y132" s="70" t="s">
        <v>1098</v>
      </c>
      <c r="Z132" s="64"/>
      <c r="AA132" s="104">
        <v>1</v>
      </c>
      <c r="AB132" s="48"/>
      <c r="AC132" s="49"/>
      <c r="AD132" s="48"/>
      <c r="AE132" s="49"/>
      <c r="AF132" s="48"/>
      <c r="AG132" s="49"/>
      <c r="AH132" s="48"/>
      <c r="AI132" s="49"/>
      <c r="AJ132" s="48"/>
      <c r="AK132" s="109"/>
      <c r="AL132" s="67" t="s">
        <v>815</v>
      </c>
      <c r="AM132" s="64" t="b">
        <v>0</v>
      </c>
      <c r="AN132" s="64">
        <v>5</v>
      </c>
      <c r="AO132" s="70" t="s">
        <v>275</v>
      </c>
      <c r="AP132" s="64" t="b">
        <v>0</v>
      </c>
      <c r="AQ132" s="64" t="s">
        <v>746</v>
      </c>
      <c r="AR132" s="64"/>
      <c r="AS132" s="70" t="s">
        <v>275</v>
      </c>
      <c r="AT132" s="64" t="b">
        <v>0</v>
      </c>
      <c r="AU132" s="64">
        <v>2</v>
      </c>
      <c r="AV132" s="70" t="s">
        <v>275</v>
      </c>
      <c r="AW132" s="64" t="s">
        <v>340</v>
      </c>
      <c r="AX132" s="64" t="b">
        <v>0</v>
      </c>
      <c r="AY132" s="70" t="s">
        <v>1098</v>
      </c>
      <c r="AZ132" s="64" t="s">
        <v>337</v>
      </c>
      <c r="BA132" s="64">
        <v>0</v>
      </c>
      <c r="BB132" s="64">
        <v>0</v>
      </c>
      <c r="BC132" s="64"/>
      <c r="BD132" s="64"/>
      <c r="BE132" s="64"/>
      <c r="BF132" s="64"/>
      <c r="BG132" s="64"/>
      <c r="BH132" s="64"/>
      <c r="BI132" s="64"/>
      <c r="BJ132" s="64"/>
      <c r="BK132" s="63" t="str">
        <f>REPLACE(INDEX(GroupVertices[Group],MATCH(Edges[[#This Row],[Vertex 1]],GroupVertices[Vertex],0)),1,1,"")</f>
        <v>2</v>
      </c>
      <c r="BL132" s="63" t="str">
        <f>REPLACE(INDEX(GroupVertices[Group],MATCH(Edges[[#This Row],[Vertex 2]],GroupVertices[Vertex],0)),1,1,"")</f>
        <v>2</v>
      </c>
      <c r="BM132" s="64"/>
      <c r="BN132" s="64"/>
    </row>
    <row r="133" spans="1:66" ht="15">
      <c r="A133" s="62" t="s">
        <v>857</v>
      </c>
      <c r="B133" s="62" t="s">
        <v>898</v>
      </c>
      <c r="C133" s="81" t="s">
        <v>272</v>
      </c>
      <c r="D133" s="88">
        <v>5</v>
      </c>
      <c r="E133" s="89" t="s">
        <v>132</v>
      </c>
      <c r="F133" s="90">
        <v>16</v>
      </c>
      <c r="G133" s="81"/>
      <c r="H133" s="73"/>
      <c r="I133" s="91"/>
      <c r="J133" s="91"/>
      <c r="K133" s="34" t="s">
        <v>65</v>
      </c>
      <c r="L133" s="94">
        <v>133</v>
      </c>
      <c r="M133" s="94"/>
      <c r="N133" s="93"/>
      <c r="O133" s="64" t="s">
        <v>195</v>
      </c>
      <c r="P133" s="66">
        <v>43696.57230324074</v>
      </c>
      <c r="Q133" s="64" t="s">
        <v>913</v>
      </c>
      <c r="R133" s="64"/>
      <c r="S133" s="64"/>
      <c r="T133" s="64" t="s">
        <v>987</v>
      </c>
      <c r="U133" s="66">
        <v>43696.57230324074</v>
      </c>
      <c r="V133" s="67" t="s">
        <v>1023</v>
      </c>
      <c r="W133" s="64"/>
      <c r="X133" s="64"/>
      <c r="Y133" s="70" t="s">
        <v>1073</v>
      </c>
      <c r="Z133" s="64"/>
      <c r="AA133" s="104">
        <v>1</v>
      </c>
      <c r="AB133" s="48"/>
      <c r="AC133" s="49"/>
      <c r="AD133" s="48"/>
      <c r="AE133" s="49"/>
      <c r="AF133" s="48"/>
      <c r="AG133" s="49"/>
      <c r="AH133" s="48"/>
      <c r="AI133" s="49"/>
      <c r="AJ133" s="48"/>
      <c r="AK133" s="109"/>
      <c r="AL133" s="67" t="s">
        <v>1012</v>
      </c>
      <c r="AM133" s="64" t="b">
        <v>0</v>
      </c>
      <c r="AN133" s="64">
        <v>0</v>
      </c>
      <c r="AO133" s="70" t="s">
        <v>275</v>
      </c>
      <c r="AP133" s="64" t="b">
        <v>0</v>
      </c>
      <c r="AQ133" s="64" t="s">
        <v>746</v>
      </c>
      <c r="AR133" s="64"/>
      <c r="AS133" s="70" t="s">
        <v>275</v>
      </c>
      <c r="AT133" s="64" t="b">
        <v>0</v>
      </c>
      <c r="AU133" s="64">
        <v>2</v>
      </c>
      <c r="AV133" s="70" t="s">
        <v>1098</v>
      </c>
      <c r="AW133" s="64" t="s">
        <v>340</v>
      </c>
      <c r="AX133" s="64" t="b">
        <v>0</v>
      </c>
      <c r="AY133" s="70" t="s">
        <v>1098</v>
      </c>
      <c r="AZ133" s="64" t="s">
        <v>185</v>
      </c>
      <c r="BA133" s="64">
        <v>0</v>
      </c>
      <c r="BB133" s="64">
        <v>0</v>
      </c>
      <c r="BC133" s="64"/>
      <c r="BD133" s="64"/>
      <c r="BE133" s="64"/>
      <c r="BF133" s="64"/>
      <c r="BG133" s="64"/>
      <c r="BH133" s="64"/>
      <c r="BI133" s="64"/>
      <c r="BJ133" s="64"/>
      <c r="BK133" s="63" t="str">
        <f>REPLACE(INDEX(GroupVertices[Group],MATCH(Edges[[#This Row],[Vertex 1]],GroupVertices[Vertex],0)),1,1,"")</f>
        <v>2</v>
      </c>
      <c r="BL133" s="63" t="str">
        <f>REPLACE(INDEX(GroupVertices[Group],MATCH(Edges[[#This Row],[Vertex 2]],GroupVertices[Vertex],0)),1,1,"")</f>
        <v>2</v>
      </c>
      <c r="BM133" s="64"/>
      <c r="BN133" s="64"/>
    </row>
    <row r="134" spans="1:66" ht="15">
      <c r="A134" s="62" t="s">
        <v>857</v>
      </c>
      <c r="B134" s="62" t="s">
        <v>862</v>
      </c>
      <c r="C134" s="81" t="s">
        <v>272</v>
      </c>
      <c r="D134" s="88">
        <v>5</v>
      </c>
      <c r="E134" s="89" t="s">
        <v>132</v>
      </c>
      <c r="F134" s="90">
        <v>16</v>
      </c>
      <c r="G134" s="81"/>
      <c r="H134" s="73"/>
      <c r="I134" s="91"/>
      <c r="J134" s="91"/>
      <c r="K134" s="34" t="s">
        <v>65</v>
      </c>
      <c r="L134" s="94">
        <v>134</v>
      </c>
      <c r="M134" s="94"/>
      <c r="N134" s="93"/>
      <c r="O134" s="64" t="s">
        <v>195</v>
      </c>
      <c r="P134" s="66">
        <v>43696.57230324074</v>
      </c>
      <c r="Q134" s="64" t="s">
        <v>913</v>
      </c>
      <c r="R134" s="64"/>
      <c r="S134" s="64"/>
      <c r="T134" s="64" t="s">
        <v>987</v>
      </c>
      <c r="U134" s="66">
        <v>43696.57230324074</v>
      </c>
      <c r="V134" s="67" t="s">
        <v>1023</v>
      </c>
      <c r="W134" s="64"/>
      <c r="X134" s="64"/>
      <c r="Y134" s="70" t="s">
        <v>1073</v>
      </c>
      <c r="Z134" s="64"/>
      <c r="AA134" s="104">
        <v>1</v>
      </c>
      <c r="AB134" s="48"/>
      <c r="AC134" s="49"/>
      <c r="AD134" s="48"/>
      <c r="AE134" s="49"/>
      <c r="AF134" s="48"/>
      <c r="AG134" s="49"/>
      <c r="AH134" s="48"/>
      <c r="AI134" s="49"/>
      <c r="AJ134" s="48"/>
      <c r="AK134" s="109"/>
      <c r="AL134" s="67" t="s">
        <v>1012</v>
      </c>
      <c r="AM134" s="64" t="b">
        <v>0</v>
      </c>
      <c r="AN134" s="64">
        <v>0</v>
      </c>
      <c r="AO134" s="70" t="s">
        <v>275</v>
      </c>
      <c r="AP134" s="64" t="b">
        <v>0</v>
      </c>
      <c r="AQ134" s="64" t="s">
        <v>746</v>
      </c>
      <c r="AR134" s="64"/>
      <c r="AS134" s="70" t="s">
        <v>275</v>
      </c>
      <c r="AT134" s="64" t="b">
        <v>0</v>
      </c>
      <c r="AU134" s="64">
        <v>2</v>
      </c>
      <c r="AV134" s="70" t="s">
        <v>1098</v>
      </c>
      <c r="AW134" s="64" t="s">
        <v>340</v>
      </c>
      <c r="AX134" s="64" t="b">
        <v>0</v>
      </c>
      <c r="AY134" s="70" t="s">
        <v>1098</v>
      </c>
      <c r="AZ134" s="64" t="s">
        <v>185</v>
      </c>
      <c r="BA134" s="64">
        <v>0</v>
      </c>
      <c r="BB134" s="64">
        <v>0</v>
      </c>
      <c r="BC134" s="64"/>
      <c r="BD134" s="64"/>
      <c r="BE134" s="64"/>
      <c r="BF134" s="64"/>
      <c r="BG134" s="64"/>
      <c r="BH134" s="64"/>
      <c r="BI134" s="64"/>
      <c r="BJ134" s="64"/>
      <c r="BK134" s="63" t="str">
        <f>REPLACE(INDEX(GroupVertices[Group],MATCH(Edges[[#This Row],[Vertex 1]],GroupVertices[Vertex],0)),1,1,"")</f>
        <v>2</v>
      </c>
      <c r="BL134" s="63" t="str">
        <f>REPLACE(INDEX(GroupVertices[Group],MATCH(Edges[[#This Row],[Vertex 2]],GroupVertices[Vertex],0)),1,1,"")</f>
        <v>2</v>
      </c>
      <c r="BM134" s="64"/>
      <c r="BN134" s="64"/>
    </row>
    <row r="135" spans="1:66" ht="15">
      <c r="A135" s="62" t="s">
        <v>857</v>
      </c>
      <c r="B135" s="62" t="s">
        <v>899</v>
      </c>
      <c r="C135" s="81" t="s">
        <v>272</v>
      </c>
      <c r="D135" s="88">
        <v>5</v>
      </c>
      <c r="E135" s="89" t="s">
        <v>132</v>
      </c>
      <c r="F135" s="90">
        <v>16</v>
      </c>
      <c r="G135" s="81"/>
      <c r="H135" s="73"/>
      <c r="I135" s="91"/>
      <c r="J135" s="91"/>
      <c r="K135" s="34" t="s">
        <v>65</v>
      </c>
      <c r="L135" s="94">
        <v>135</v>
      </c>
      <c r="M135" s="94"/>
      <c r="N135" s="93"/>
      <c r="O135" s="64" t="s">
        <v>195</v>
      </c>
      <c r="P135" s="66">
        <v>43696.57230324074</v>
      </c>
      <c r="Q135" s="64" t="s">
        <v>913</v>
      </c>
      <c r="R135" s="64"/>
      <c r="S135" s="64"/>
      <c r="T135" s="64" t="s">
        <v>987</v>
      </c>
      <c r="U135" s="66">
        <v>43696.57230324074</v>
      </c>
      <c r="V135" s="67" t="s">
        <v>1023</v>
      </c>
      <c r="W135" s="64"/>
      <c r="X135" s="64"/>
      <c r="Y135" s="70" t="s">
        <v>1073</v>
      </c>
      <c r="Z135" s="64"/>
      <c r="AA135" s="104">
        <v>1</v>
      </c>
      <c r="AB135" s="48"/>
      <c r="AC135" s="49"/>
      <c r="AD135" s="48"/>
      <c r="AE135" s="49"/>
      <c r="AF135" s="48"/>
      <c r="AG135" s="49"/>
      <c r="AH135" s="48"/>
      <c r="AI135" s="49"/>
      <c r="AJ135" s="48"/>
      <c r="AK135" s="109"/>
      <c r="AL135" s="67" t="s">
        <v>1012</v>
      </c>
      <c r="AM135" s="64" t="b">
        <v>0</v>
      </c>
      <c r="AN135" s="64">
        <v>0</v>
      </c>
      <c r="AO135" s="70" t="s">
        <v>275</v>
      </c>
      <c r="AP135" s="64" t="b">
        <v>0</v>
      </c>
      <c r="AQ135" s="64" t="s">
        <v>746</v>
      </c>
      <c r="AR135" s="64"/>
      <c r="AS135" s="70" t="s">
        <v>275</v>
      </c>
      <c r="AT135" s="64" t="b">
        <v>0</v>
      </c>
      <c r="AU135" s="64">
        <v>2</v>
      </c>
      <c r="AV135" s="70" t="s">
        <v>1098</v>
      </c>
      <c r="AW135" s="64" t="s">
        <v>340</v>
      </c>
      <c r="AX135" s="64" t="b">
        <v>0</v>
      </c>
      <c r="AY135" s="70" t="s">
        <v>1098</v>
      </c>
      <c r="AZ135" s="64" t="s">
        <v>185</v>
      </c>
      <c r="BA135" s="64">
        <v>0</v>
      </c>
      <c r="BB135" s="64">
        <v>0</v>
      </c>
      <c r="BC135" s="64"/>
      <c r="BD135" s="64"/>
      <c r="BE135" s="64"/>
      <c r="BF135" s="64"/>
      <c r="BG135" s="64"/>
      <c r="BH135" s="64"/>
      <c r="BI135" s="64"/>
      <c r="BJ135" s="64"/>
      <c r="BK135" s="63" t="str">
        <f>REPLACE(INDEX(GroupVertices[Group],MATCH(Edges[[#This Row],[Vertex 1]],GroupVertices[Vertex],0)),1,1,"")</f>
        <v>2</v>
      </c>
      <c r="BL135" s="63" t="str">
        <f>REPLACE(INDEX(GroupVertices[Group],MATCH(Edges[[#This Row],[Vertex 2]],GroupVertices[Vertex],0)),1,1,"")</f>
        <v>2</v>
      </c>
      <c r="BM135" s="64"/>
      <c r="BN135" s="64"/>
    </row>
    <row r="136" spans="1:66" ht="15">
      <c r="A136" s="62" t="s">
        <v>857</v>
      </c>
      <c r="B136" s="62" t="s">
        <v>860</v>
      </c>
      <c r="C136" s="81" t="s">
        <v>272</v>
      </c>
      <c r="D136" s="88">
        <v>5</v>
      </c>
      <c r="E136" s="89" t="s">
        <v>132</v>
      </c>
      <c r="F136" s="90">
        <v>16</v>
      </c>
      <c r="G136" s="81"/>
      <c r="H136" s="73"/>
      <c r="I136" s="91"/>
      <c r="J136" s="91"/>
      <c r="K136" s="34" t="s">
        <v>65</v>
      </c>
      <c r="L136" s="94">
        <v>136</v>
      </c>
      <c r="M136" s="94"/>
      <c r="N136" s="93"/>
      <c r="O136" s="64" t="s">
        <v>195</v>
      </c>
      <c r="P136" s="66">
        <v>43696.57230324074</v>
      </c>
      <c r="Q136" s="64" t="s">
        <v>913</v>
      </c>
      <c r="R136" s="64"/>
      <c r="S136" s="64"/>
      <c r="T136" s="64" t="s">
        <v>987</v>
      </c>
      <c r="U136" s="66">
        <v>43696.57230324074</v>
      </c>
      <c r="V136" s="67" t="s">
        <v>1023</v>
      </c>
      <c r="W136" s="64"/>
      <c r="X136" s="64"/>
      <c r="Y136" s="70" t="s">
        <v>1073</v>
      </c>
      <c r="Z136" s="64"/>
      <c r="AA136" s="104">
        <v>1</v>
      </c>
      <c r="AB136" s="48"/>
      <c r="AC136" s="49"/>
      <c r="AD136" s="48"/>
      <c r="AE136" s="49"/>
      <c r="AF136" s="48"/>
      <c r="AG136" s="49"/>
      <c r="AH136" s="48"/>
      <c r="AI136" s="49"/>
      <c r="AJ136" s="48"/>
      <c r="AK136" s="109"/>
      <c r="AL136" s="67" t="s">
        <v>1012</v>
      </c>
      <c r="AM136" s="64" t="b">
        <v>0</v>
      </c>
      <c r="AN136" s="64">
        <v>0</v>
      </c>
      <c r="AO136" s="70" t="s">
        <v>275</v>
      </c>
      <c r="AP136" s="64" t="b">
        <v>0</v>
      </c>
      <c r="AQ136" s="64" t="s">
        <v>746</v>
      </c>
      <c r="AR136" s="64"/>
      <c r="AS136" s="70" t="s">
        <v>275</v>
      </c>
      <c r="AT136" s="64" t="b">
        <v>0</v>
      </c>
      <c r="AU136" s="64">
        <v>2</v>
      </c>
      <c r="AV136" s="70" t="s">
        <v>1098</v>
      </c>
      <c r="AW136" s="64" t="s">
        <v>340</v>
      </c>
      <c r="AX136" s="64" t="b">
        <v>0</v>
      </c>
      <c r="AY136" s="70" t="s">
        <v>1098</v>
      </c>
      <c r="AZ136" s="64" t="s">
        <v>185</v>
      </c>
      <c r="BA136" s="64">
        <v>0</v>
      </c>
      <c r="BB136" s="64">
        <v>0</v>
      </c>
      <c r="BC136" s="64"/>
      <c r="BD136" s="64"/>
      <c r="BE136" s="64"/>
      <c r="BF136" s="64"/>
      <c r="BG136" s="64"/>
      <c r="BH136" s="64"/>
      <c r="BI136" s="64"/>
      <c r="BJ136" s="64"/>
      <c r="BK136" s="63" t="str">
        <f>REPLACE(INDEX(GroupVertices[Group],MATCH(Edges[[#This Row],[Vertex 1]],GroupVertices[Vertex],0)),1,1,"")</f>
        <v>2</v>
      </c>
      <c r="BL136" s="63" t="str">
        <f>REPLACE(INDEX(GroupVertices[Group],MATCH(Edges[[#This Row],[Vertex 2]],GroupVertices[Vertex],0)),1,1,"")</f>
        <v>2</v>
      </c>
      <c r="BM136" s="64"/>
      <c r="BN136" s="64"/>
    </row>
    <row r="137" spans="1:66" ht="15">
      <c r="A137" s="62" t="s">
        <v>857</v>
      </c>
      <c r="B137" s="62" t="s">
        <v>900</v>
      </c>
      <c r="C137" s="81" t="s">
        <v>272</v>
      </c>
      <c r="D137" s="88">
        <v>5</v>
      </c>
      <c r="E137" s="89" t="s">
        <v>132</v>
      </c>
      <c r="F137" s="90">
        <v>16</v>
      </c>
      <c r="G137" s="81"/>
      <c r="H137" s="73"/>
      <c r="I137" s="91"/>
      <c r="J137" s="91"/>
      <c r="K137" s="34" t="s">
        <v>65</v>
      </c>
      <c r="L137" s="94">
        <v>137</v>
      </c>
      <c r="M137" s="94"/>
      <c r="N137" s="93"/>
      <c r="O137" s="64" t="s">
        <v>195</v>
      </c>
      <c r="P137" s="66">
        <v>43696.57230324074</v>
      </c>
      <c r="Q137" s="64" t="s">
        <v>913</v>
      </c>
      <c r="R137" s="64"/>
      <c r="S137" s="64"/>
      <c r="T137" s="64" t="s">
        <v>987</v>
      </c>
      <c r="U137" s="66">
        <v>43696.57230324074</v>
      </c>
      <c r="V137" s="67" t="s">
        <v>1023</v>
      </c>
      <c r="W137" s="64"/>
      <c r="X137" s="64"/>
      <c r="Y137" s="70" t="s">
        <v>1073</v>
      </c>
      <c r="Z137" s="64"/>
      <c r="AA137" s="104">
        <v>1</v>
      </c>
      <c r="AB137" s="48"/>
      <c r="AC137" s="49"/>
      <c r="AD137" s="48"/>
      <c r="AE137" s="49"/>
      <c r="AF137" s="48"/>
      <c r="AG137" s="49"/>
      <c r="AH137" s="48"/>
      <c r="AI137" s="49"/>
      <c r="AJ137" s="48"/>
      <c r="AK137" s="109"/>
      <c r="AL137" s="67" t="s">
        <v>1012</v>
      </c>
      <c r="AM137" s="64" t="b">
        <v>0</v>
      </c>
      <c r="AN137" s="64">
        <v>0</v>
      </c>
      <c r="AO137" s="70" t="s">
        <v>275</v>
      </c>
      <c r="AP137" s="64" t="b">
        <v>0</v>
      </c>
      <c r="AQ137" s="64" t="s">
        <v>746</v>
      </c>
      <c r="AR137" s="64"/>
      <c r="AS137" s="70" t="s">
        <v>275</v>
      </c>
      <c r="AT137" s="64" t="b">
        <v>0</v>
      </c>
      <c r="AU137" s="64">
        <v>2</v>
      </c>
      <c r="AV137" s="70" t="s">
        <v>1098</v>
      </c>
      <c r="AW137" s="64" t="s">
        <v>340</v>
      </c>
      <c r="AX137" s="64" t="b">
        <v>0</v>
      </c>
      <c r="AY137" s="70" t="s">
        <v>1098</v>
      </c>
      <c r="AZ137" s="64" t="s">
        <v>185</v>
      </c>
      <c r="BA137" s="64">
        <v>0</v>
      </c>
      <c r="BB137" s="64">
        <v>0</v>
      </c>
      <c r="BC137" s="64"/>
      <c r="BD137" s="64"/>
      <c r="BE137" s="64"/>
      <c r="BF137" s="64"/>
      <c r="BG137" s="64"/>
      <c r="BH137" s="64"/>
      <c r="BI137" s="64"/>
      <c r="BJ137" s="64"/>
      <c r="BK137" s="63" t="str">
        <f>REPLACE(INDEX(GroupVertices[Group],MATCH(Edges[[#This Row],[Vertex 1]],GroupVertices[Vertex],0)),1,1,"")</f>
        <v>2</v>
      </c>
      <c r="BL137" s="63" t="str">
        <f>REPLACE(INDEX(GroupVertices[Group],MATCH(Edges[[#This Row],[Vertex 2]],GroupVertices[Vertex],0)),1,1,"")</f>
        <v>2</v>
      </c>
      <c r="BM137" s="64"/>
      <c r="BN137" s="64"/>
    </row>
    <row r="138" spans="1:66" ht="15">
      <c r="A138" s="62" t="s">
        <v>857</v>
      </c>
      <c r="B138" s="62" t="s">
        <v>737</v>
      </c>
      <c r="C138" s="81" t="s">
        <v>272</v>
      </c>
      <c r="D138" s="88">
        <v>5</v>
      </c>
      <c r="E138" s="89" t="s">
        <v>132</v>
      </c>
      <c r="F138" s="90">
        <v>16</v>
      </c>
      <c r="G138" s="81"/>
      <c r="H138" s="73"/>
      <c r="I138" s="91"/>
      <c r="J138" s="91"/>
      <c r="K138" s="34" t="s">
        <v>65</v>
      </c>
      <c r="L138" s="94">
        <v>138</v>
      </c>
      <c r="M138" s="94"/>
      <c r="N138" s="93"/>
      <c r="O138" s="64" t="s">
        <v>195</v>
      </c>
      <c r="P138" s="66">
        <v>43696.57230324074</v>
      </c>
      <c r="Q138" s="64" t="s">
        <v>913</v>
      </c>
      <c r="R138" s="64"/>
      <c r="S138" s="64"/>
      <c r="T138" s="64" t="s">
        <v>987</v>
      </c>
      <c r="U138" s="66">
        <v>43696.57230324074</v>
      </c>
      <c r="V138" s="67" t="s">
        <v>1023</v>
      </c>
      <c r="W138" s="64"/>
      <c r="X138" s="64"/>
      <c r="Y138" s="70" t="s">
        <v>1073</v>
      </c>
      <c r="Z138" s="64"/>
      <c r="AA138" s="104">
        <v>1</v>
      </c>
      <c r="AB138" s="48"/>
      <c r="AC138" s="49"/>
      <c r="AD138" s="48"/>
      <c r="AE138" s="49"/>
      <c r="AF138" s="48"/>
      <c r="AG138" s="49"/>
      <c r="AH138" s="48"/>
      <c r="AI138" s="49"/>
      <c r="AJ138" s="48"/>
      <c r="AK138" s="109"/>
      <c r="AL138" s="67" t="s">
        <v>1012</v>
      </c>
      <c r="AM138" s="64" t="b">
        <v>0</v>
      </c>
      <c r="AN138" s="64">
        <v>0</v>
      </c>
      <c r="AO138" s="70" t="s">
        <v>275</v>
      </c>
      <c r="AP138" s="64" t="b">
        <v>0</v>
      </c>
      <c r="AQ138" s="64" t="s">
        <v>746</v>
      </c>
      <c r="AR138" s="64"/>
      <c r="AS138" s="70" t="s">
        <v>275</v>
      </c>
      <c r="AT138" s="64" t="b">
        <v>0</v>
      </c>
      <c r="AU138" s="64">
        <v>2</v>
      </c>
      <c r="AV138" s="70" t="s">
        <v>1098</v>
      </c>
      <c r="AW138" s="64" t="s">
        <v>340</v>
      </c>
      <c r="AX138" s="64" t="b">
        <v>0</v>
      </c>
      <c r="AY138" s="70" t="s">
        <v>1098</v>
      </c>
      <c r="AZ138" s="64" t="s">
        <v>185</v>
      </c>
      <c r="BA138" s="64">
        <v>0</v>
      </c>
      <c r="BB138" s="64">
        <v>0</v>
      </c>
      <c r="BC138" s="64"/>
      <c r="BD138" s="64"/>
      <c r="BE138" s="64"/>
      <c r="BF138" s="64"/>
      <c r="BG138" s="64"/>
      <c r="BH138" s="64"/>
      <c r="BI138" s="64"/>
      <c r="BJ138" s="64"/>
      <c r="BK138" s="63" t="str">
        <f>REPLACE(INDEX(GroupVertices[Group],MATCH(Edges[[#This Row],[Vertex 1]],GroupVertices[Vertex],0)),1,1,"")</f>
        <v>2</v>
      </c>
      <c r="BL138" s="63" t="str">
        <f>REPLACE(INDEX(GroupVertices[Group],MATCH(Edges[[#This Row],[Vertex 2]],GroupVertices[Vertex],0)),1,1,"")</f>
        <v>1</v>
      </c>
      <c r="BM138" s="64"/>
      <c r="BN138" s="64"/>
    </row>
    <row r="139" spans="1:66" ht="15">
      <c r="A139" s="62" t="s">
        <v>857</v>
      </c>
      <c r="B139" s="62" t="s">
        <v>901</v>
      </c>
      <c r="C139" s="81" t="s">
        <v>272</v>
      </c>
      <c r="D139" s="88">
        <v>5</v>
      </c>
      <c r="E139" s="89" t="s">
        <v>132</v>
      </c>
      <c r="F139" s="90">
        <v>16</v>
      </c>
      <c r="G139" s="81"/>
      <c r="H139" s="73"/>
      <c r="I139" s="91"/>
      <c r="J139" s="91"/>
      <c r="K139" s="34" t="s">
        <v>65</v>
      </c>
      <c r="L139" s="94">
        <v>139</v>
      </c>
      <c r="M139" s="94"/>
      <c r="N139" s="93"/>
      <c r="O139" s="64" t="s">
        <v>195</v>
      </c>
      <c r="P139" s="66">
        <v>43696.57230324074</v>
      </c>
      <c r="Q139" s="64" t="s">
        <v>913</v>
      </c>
      <c r="R139" s="64"/>
      <c r="S139" s="64"/>
      <c r="T139" s="64" t="s">
        <v>987</v>
      </c>
      <c r="U139" s="66">
        <v>43696.57230324074</v>
      </c>
      <c r="V139" s="67" t="s">
        <v>1023</v>
      </c>
      <c r="W139" s="64"/>
      <c r="X139" s="64"/>
      <c r="Y139" s="70" t="s">
        <v>1073</v>
      </c>
      <c r="Z139" s="64"/>
      <c r="AA139" s="104">
        <v>1</v>
      </c>
      <c r="AB139" s="48"/>
      <c r="AC139" s="49"/>
      <c r="AD139" s="48"/>
      <c r="AE139" s="49"/>
      <c r="AF139" s="48"/>
      <c r="AG139" s="49"/>
      <c r="AH139" s="48"/>
      <c r="AI139" s="49"/>
      <c r="AJ139" s="48"/>
      <c r="AK139" s="109"/>
      <c r="AL139" s="67" t="s">
        <v>1012</v>
      </c>
      <c r="AM139" s="64" t="b">
        <v>0</v>
      </c>
      <c r="AN139" s="64">
        <v>0</v>
      </c>
      <c r="AO139" s="70" t="s">
        <v>275</v>
      </c>
      <c r="AP139" s="64" t="b">
        <v>0</v>
      </c>
      <c r="AQ139" s="64" t="s">
        <v>746</v>
      </c>
      <c r="AR139" s="64"/>
      <c r="AS139" s="70" t="s">
        <v>275</v>
      </c>
      <c r="AT139" s="64" t="b">
        <v>0</v>
      </c>
      <c r="AU139" s="64">
        <v>2</v>
      </c>
      <c r="AV139" s="70" t="s">
        <v>1098</v>
      </c>
      <c r="AW139" s="64" t="s">
        <v>340</v>
      </c>
      <c r="AX139" s="64" t="b">
        <v>0</v>
      </c>
      <c r="AY139" s="70" t="s">
        <v>1098</v>
      </c>
      <c r="AZ139" s="64" t="s">
        <v>185</v>
      </c>
      <c r="BA139" s="64">
        <v>0</v>
      </c>
      <c r="BB139" s="64">
        <v>0</v>
      </c>
      <c r="BC139" s="64"/>
      <c r="BD139" s="64"/>
      <c r="BE139" s="64"/>
      <c r="BF139" s="64"/>
      <c r="BG139" s="64"/>
      <c r="BH139" s="64"/>
      <c r="BI139" s="64"/>
      <c r="BJ139" s="64"/>
      <c r="BK139" s="63" t="str">
        <f>REPLACE(INDEX(GroupVertices[Group],MATCH(Edges[[#This Row],[Vertex 1]],GroupVertices[Vertex],0)),1,1,"")</f>
        <v>2</v>
      </c>
      <c r="BL139" s="63" t="str">
        <f>REPLACE(INDEX(GroupVertices[Group],MATCH(Edges[[#This Row],[Vertex 2]],GroupVertices[Vertex],0)),1,1,"")</f>
        <v>2</v>
      </c>
      <c r="BM139" s="64"/>
      <c r="BN139" s="64"/>
    </row>
    <row r="140" spans="1:66" ht="15">
      <c r="A140" s="62" t="s">
        <v>857</v>
      </c>
      <c r="B140" s="62" t="s">
        <v>902</v>
      </c>
      <c r="C140" s="81" t="s">
        <v>272</v>
      </c>
      <c r="D140" s="88">
        <v>5</v>
      </c>
      <c r="E140" s="89" t="s">
        <v>132</v>
      </c>
      <c r="F140" s="90">
        <v>16</v>
      </c>
      <c r="G140" s="81"/>
      <c r="H140" s="73"/>
      <c r="I140" s="91"/>
      <c r="J140" s="91"/>
      <c r="K140" s="34" t="s">
        <v>65</v>
      </c>
      <c r="L140" s="94">
        <v>140</v>
      </c>
      <c r="M140" s="94"/>
      <c r="N140" s="93"/>
      <c r="O140" s="64" t="s">
        <v>195</v>
      </c>
      <c r="P140" s="66">
        <v>43696.57230324074</v>
      </c>
      <c r="Q140" s="64" t="s">
        <v>913</v>
      </c>
      <c r="R140" s="64"/>
      <c r="S140" s="64"/>
      <c r="T140" s="64" t="s">
        <v>987</v>
      </c>
      <c r="U140" s="66">
        <v>43696.57230324074</v>
      </c>
      <c r="V140" s="67" t="s">
        <v>1023</v>
      </c>
      <c r="W140" s="64"/>
      <c r="X140" s="64"/>
      <c r="Y140" s="70" t="s">
        <v>1073</v>
      </c>
      <c r="Z140" s="64"/>
      <c r="AA140" s="104">
        <v>1</v>
      </c>
      <c r="AB140" s="48">
        <v>0</v>
      </c>
      <c r="AC140" s="49">
        <v>0</v>
      </c>
      <c r="AD140" s="48">
        <v>0</v>
      </c>
      <c r="AE140" s="49">
        <v>0</v>
      </c>
      <c r="AF140" s="48">
        <v>0</v>
      </c>
      <c r="AG140" s="49">
        <v>0</v>
      </c>
      <c r="AH140" s="48">
        <v>12</v>
      </c>
      <c r="AI140" s="49">
        <v>100</v>
      </c>
      <c r="AJ140" s="48">
        <v>12</v>
      </c>
      <c r="AK140" s="109"/>
      <c r="AL140" s="67" t="s">
        <v>1012</v>
      </c>
      <c r="AM140" s="64" t="b">
        <v>0</v>
      </c>
      <c r="AN140" s="64">
        <v>0</v>
      </c>
      <c r="AO140" s="70" t="s">
        <v>275</v>
      </c>
      <c r="AP140" s="64" t="b">
        <v>0</v>
      </c>
      <c r="AQ140" s="64" t="s">
        <v>746</v>
      </c>
      <c r="AR140" s="64"/>
      <c r="AS140" s="70" t="s">
        <v>275</v>
      </c>
      <c r="AT140" s="64" t="b">
        <v>0</v>
      </c>
      <c r="AU140" s="64">
        <v>2</v>
      </c>
      <c r="AV140" s="70" t="s">
        <v>1098</v>
      </c>
      <c r="AW140" s="64" t="s">
        <v>340</v>
      </c>
      <c r="AX140" s="64" t="b">
        <v>0</v>
      </c>
      <c r="AY140" s="70" t="s">
        <v>1098</v>
      </c>
      <c r="AZ140" s="64" t="s">
        <v>185</v>
      </c>
      <c r="BA140" s="64">
        <v>0</v>
      </c>
      <c r="BB140" s="64">
        <v>0</v>
      </c>
      <c r="BC140" s="64"/>
      <c r="BD140" s="64"/>
      <c r="BE140" s="64"/>
      <c r="BF140" s="64"/>
      <c r="BG140" s="64"/>
      <c r="BH140" s="64"/>
      <c r="BI140" s="64"/>
      <c r="BJ140" s="64"/>
      <c r="BK140" s="63" t="str">
        <f>REPLACE(INDEX(GroupVertices[Group],MATCH(Edges[[#This Row],[Vertex 1]],GroupVertices[Vertex],0)),1,1,"")</f>
        <v>2</v>
      </c>
      <c r="BL140" s="63" t="str">
        <f>REPLACE(INDEX(GroupVertices[Group],MATCH(Edges[[#This Row],[Vertex 2]],GroupVertices[Vertex],0)),1,1,"")</f>
        <v>2</v>
      </c>
      <c r="BM140" s="64"/>
      <c r="BN140" s="64"/>
    </row>
    <row r="141" spans="1:66" ht="15">
      <c r="A141" s="62" t="s">
        <v>857</v>
      </c>
      <c r="B141" s="62" t="s">
        <v>812</v>
      </c>
      <c r="C141" s="81" t="s">
        <v>272</v>
      </c>
      <c r="D141" s="88">
        <v>5</v>
      </c>
      <c r="E141" s="89" t="s">
        <v>132</v>
      </c>
      <c r="F141" s="90">
        <v>16</v>
      </c>
      <c r="G141" s="81"/>
      <c r="H141" s="73"/>
      <c r="I141" s="91"/>
      <c r="J141" s="91"/>
      <c r="K141" s="34" t="s">
        <v>66</v>
      </c>
      <c r="L141" s="94">
        <v>141</v>
      </c>
      <c r="M141" s="94"/>
      <c r="N141" s="93"/>
      <c r="O141" s="64" t="s">
        <v>195</v>
      </c>
      <c r="P141" s="66">
        <v>43696.57230324074</v>
      </c>
      <c r="Q141" s="64" t="s">
        <v>913</v>
      </c>
      <c r="R141" s="64"/>
      <c r="S141" s="64"/>
      <c r="T141" s="64" t="s">
        <v>987</v>
      </c>
      <c r="U141" s="66">
        <v>43696.57230324074</v>
      </c>
      <c r="V141" s="67" t="s">
        <v>1023</v>
      </c>
      <c r="W141" s="64"/>
      <c r="X141" s="64"/>
      <c r="Y141" s="70" t="s">
        <v>1073</v>
      </c>
      <c r="Z141" s="64"/>
      <c r="AA141" s="104">
        <v>1</v>
      </c>
      <c r="AB141" s="48"/>
      <c r="AC141" s="49"/>
      <c r="AD141" s="48"/>
      <c r="AE141" s="49"/>
      <c r="AF141" s="48"/>
      <c r="AG141" s="49"/>
      <c r="AH141" s="48"/>
      <c r="AI141" s="49"/>
      <c r="AJ141" s="48"/>
      <c r="AK141" s="109"/>
      <c r="AL141" s="67" t="s">
        <v>1012</v>
      </c>
      <c r="AM141" s="64" t="b">
        <v>0</v>
      </c>
      <c r="AN141" s="64">
        <v>0</v>
      </c>
      <c r="AO141" s="70" t="s">
        <v>275</v>
      </c>
      <c r="AP141" s="64" t="b">
        <v>0</v>
      </c>
      <c r="AQ141" s="64" t="s">
        <v>746</v>
      </c>
      <c r="AR141" s="64"/>
      <c r="AS141" s="70" t="s">
        <v>275</v>
      </c>
      <c r="AT141" s="64" t="b">
        <v>0</v>
      </c>
      <c r="AU141" s="64">
        <v>2</v>
      </c>
      <c r="AV141" s="70" t="s">
        <v>1098</v>
      </c>
      <c r="AW141" s="64" t="s">
        <v>340</v>
      </c>
      <c r="AX141" s="64" t="b">
        <v>0</v>
      </c>
      <c r="AY141" s="70" t="s">
        <v>1098</v>
      </c>
      <c r="AZ141" s="64" t="s">
        <v>185</v>
      </c>
      <c r="BA141" s="64">
        <v>0</v>
      </c>
      <c r="BB141" s="64">
        <v>0</v>
      </c>
      <c r="BC141" s="64"/>
      <c r="BD141" s="64"/>
      <c r="BE141" s="64"/>
      <c r="BF141" s="64"/>
      <c r="BG141" s="64"/>
      <c r="BH141" s="64"/>
      <c r="BI141" s="64"/>
      <c r="BJ141" s="64"/>
      <c r="BK141" s="63" t="str">
        <f>REPLACE(INDEX(GroupVertices[Group],MATCH(Edges[[#This Row],[Vertex 1]],GroupVertices[Vertex],0)),1,1,"")</f>
        <v>2</v>
      </c>
      <c r="BL141" s="63" t="str">
        <f>REPLACE(INDEX(GroupVertices[Group],MATCH(Edges[[#This Row],[Vertex 2]],GroupVertices[Vertex],0)),1,1,"")</f>
        <v>2</v>
      </c>
      <c r="BM141" s="64"/>
      <c r="BN141" s="64"/>
    </row>
    <row r="142" spans="1:66" ht="15">
      <c r="A142" s="62" t="s">
        <v>812</v>
      </c>
      <c r="B142" s="62" t="s">
        <v>857</v>
      </c>
      <c r="C142" s="81" t="s">
        <v>272</v>
      </c>
      <c r="D142" s="88">
        <v>5</v>
      </c>
      <c r="E142" s="89" t="s">
        <v>132</v>
      </c>
      <c r="F142" s="90">
        <v>16</v>
      </c>
      <c r="G142" s="81"/>
      <c r="H142" s="73"/>
      <c r="I142" s="91"/>
      <c r="J142" s="91"/>
      <c r="K142" s="34" t="s">
        <v>66</v>
      </c>
      <c r="L142" s="94">
        <v>142</v>
      </c>
      <c r="M142" s="94"/>
      <c r="N142" s="93"/>
      <c r="O142" s="64" t="s">
        <v>195</v>
      </c>
      <c r="P142" s="66">
        <v>43673.257789351854</v>
      </c>
      <c r="Q142" s="64" t="s">
        <v>937</v>
      </c>
      <c r="R142" s="64"/>
      <c r="S142" s="64"/>
      <c r="T142" s="64" t="s">
        <v>987</v>
      </c>
      <c r="U142" s="66">
        <v>43673.257789351854</v>
      </c>
      <c r="V142" s="67" t="s">
        <v>1048</v>
      </c>
      <c r="W142" s="64"/>
      <c r="X142" s="64"/>
      <c r="Y142" s="70" t="s">
        <v>1098</v>
      </c>
      <c r="Z142" s="64"/>
      <c r="AA142" s="104">
        <v>1</v>
      </c>
      <c r="AB142" s="48"/>
      <c r="AC142" s="49"/>
      <c r="AD142" s="48"/>
      <c r="AE142" s="49"/>
      <c r="AF142" s="48"/>
      <c r="AG142" s="49"/>
      <c r="AH142" s="48"/>
      <c r="AI142" s="49"/>
      <c r="AJ142" s="48"/>
      <c r="AK142" s="109"/>
      <c r="AL142" s="67" t="s">
        <v>815</v>
      </c>
      <c r="AM142" s="64" t="b">
        <v>0</v>
      </c>
      <c r="AN142" s="64">
        <v>5</v>
      </c>
      <c r="AO142" s="70" t="s">
        <v>275</v>
      </c>
      <c r="AP142" s="64" t="b">
        <v>0</v>
      </c>
      <c r="AQ142" s="64" t="s">
        <v>746</v>
      </c>
      <c r="AR142" s="64"/>
      <c r="AS142" s="70" t="s">
        <v>275</v>
      </c>
      <c r="AT142" s="64" t="b">
        <v>0</v>
      </c>
      <c r="AU142" s="64">
        <v>2</v>
      </c>
      <c r="AV142" s="70" t="s">
        <v>275</v>
      </c>
      <c r="AW142" s="64" t="s">
        <v>340</v>
      </c>
      <c r="AX142" s="64" t="b">
        <v>0</v>
      </c>
      <c r="AY142" s="70" t="s">
        <v>1098</v>
      </c>
      <c r="AZ142" s="64" t="s">
        <v>337</v>
      </c>
      <c r="BA142" s="64">
        <v>0</v>
      </c>
      <c r="BB142" s="64">
        <v>0</v>
      </c>
      <c r="BC142" s="64"/>
      <c r="BD142" s="64"/>
      <c r="BE142" s="64"/>
      <c r="BF142" s="64"/>
      <c r="BG142" s="64"/>
      <c r="BH142" s="64"/>
      <c r="BI142" s="64"/>
      <c r="BJ142" s="64"/>
      <c r="BK142" s="63" t="str">
        <f>REPLACE(INDEX(GroupVertices[Group],MATCH(Edges[[#This Row],[Vertex 1]],GroupVertices[Vertex],0)),1,1,"")</f>
        <v>2</v>
      </c>
      <c r="BL142" s="63" t="str">
        <f>REPLACE(INDEX(GroupVertices[Group],MATCH(Edges[[#This Row],[Vertex 2]],GroupVertices[Vertex],0)),1,1,"")</f>
        <v>2</v>
      </c>
      <c r="BM142" s="64"/>
      <c r="BN142" s="64"/>
    </row>
    <row r="143" spans="1:66" ht="15">
      <c r="A143" s="62" t="s">
        <v>812</v>
      </c>
      <c r="B143" s="62" t="s">
        <v>903</v>
      </c>
      <c r="C143" s="81" t="s">
        <v>272</v>
      </c>
      <c r="D143" s="88">
        <v>5</v>
      </c>
      <c r="E143" s="89" t="s">
        <v>132</v>
      </c>
      <c r="F143" s="90">
        <v>16</v>
      </c>
      <c r="G143" s="81"/>
      <c r="H143" s="73"/>
      <c r="I143" s="91"/>
      <c r="J143" s="91"/>
      <c r="K143" s="34" t="s">
        <v>65</v>
      </c>
      <c r="L143" s="94">
        <v>143</v>
      </c>
      <c r="M143" s="94"/>
      <c r="N143" s="93"/>
      <c r="O143" s="64" t="s">
        <v>195</v>
      </c>
      <c r="P143" s="66">
        <v>43673.257789351854</v>
      </c>
      <c r="Q143" s="64" t="s">
        <v>937</v>
      </c>
      <c r="R143" s="64"/>
      <c r="S143" s="64"/>
      <c r="T143" s="64" t="s">
        <v>987</v>
      </c>
      <c r="U143" s="66">
        <v>43673.257789351854</v>
      </c>
      <c r="V143" s="67" t="s">
        <v>1048</v>
      </c>
      <c r="W143" s="64"/>
      <c r="X143" s="64"/>
      <c r="Y143" s="70" t="s">
        <v>1098</v>
      </c>
      <c r="Z143" s="64"/>
      <c r="AA143" s="104">
        <v>1</v>
      </c>
      <c r="AB143" s="48"/>
      <c r="AC143" s="49"/>
      <c r="AD143" s="48"/>
      <c r="AE143" s="49"/>
      <c r="AF143" s="48"/>
      <c r="AG143" s="49"/>
      <c r="AH143" s="48"/>
      <c r="AI143" s="49"/>
      <c r="AJ143" s="48"/>
      <c r="AK143" s="109"/>
      <c r="AL143" s="67" t="s">
        <v>815</v>
      </c>
      <c r="AM143" s="64" t="b">
        <v>0</v>
      </c>
      <c r="AN143" s="64">
        <v>5</v>
      </c>
      <c r="AO143" s="70" t="s">
        <v>275</v>
      </c>
      <c r="AP143" s="64" t="b">
        <v>0</v>
      </c>
      <c r="AQ143" s="64" t="s">
        <v>746</v>
      </c>
      <c r="AR143" s="64"/>
      <c r="AS143" s="70" t="s">
        <v>275</v>
      </c>
      <c r="AT143" s="64" t="b">
        <v>0</v>
      </c>
      <c r="AU143" s="64">
        <v>2</v>
      </c>
      <c r="AV143" s="70" t="s">
        <v>275</v>
      </c>
      <c r="AW143" s="64" t="s">
        <v>340</v>
      </c>
      <c r="AX143" s="64" t="b">
        <v>0</v>
      </c>
      <c r="AY143" s="70" t="s">
        <v>1098</v>
      </c>
      <c r="AZ143" s="64" t="s">
        <v>337</v>
      </c>
      <c r="BA143" s="64">
        <v>0</v>
      </c>
      <c r="BB143" s="64">
        <v>0</v>
      </c>
      <c r="BC143" s="64"/>
      <c r="BD143" s="64"/>
      <c r="BE143" s="64"/>
      <c r="BF143" s="64"/>
      <c r="BG143" s="64"/>
      <c r="BH143" s="64"/>
      <c r="BI143" s="64"/>
      <c r="BJ143" s="64"/>
      <c r="BK143" s="63" t="str">
        <f>REPLACE(INDEX(GroupVertices[Group],MATCH(Edges[[#This Row],[Vertex 1]],GroupVertices[Vertex],0)),1,1,"")</f>
        <v>2</v>
      </c>
      <c r="BL143" s="63" t="str">
        <f>REPLACE(INDEX(GroupVertices[Group],MATCH(Edges[[#This Row],[Vertex 2]],GroupVertices[Vertex],0)),1,1,"")</f>
        <v>2</v>
      </c>
      <c r="BM143" s="64"/>
      <c r="BN143" s="64"/>
    </row>
    <row r="144" spans="1:66" ht="15">
      <c r="A144" s="62" t="s">
        <v>812</v>
      </c>
      <c r="B144" s="62" t="s">
        <v>904</v>
      </c>
      <c r="C144" s="81" t="s">
        <v>272</v>
      </c>
      <c r="D144" s="88">
        <v>5</v>
      </c>
      <c r="E144" s="89" t="s">
        <v>132</v>
      </c>
      <c r="F144" s="90">
        <v>16</v>
      </c>
      <c r="G144" s="81"/>
      <c r="H144" s="73"/>
      <c r="I144" s="91"/>
      <c r="J144" s="91"/>
      <c r="K144" s="34" t="s">
        <v>65</v>
      </c>
      <c r="L144" s="94">
        <v>144</v>
      </c>
      <c r="M144" s="94"/>
      <c r="N144" s="93"/>
      <c r="O144" s="64" t="s">
        <v>195</v>
      </c>
      <c r="P144" s="66">
        <v>43673.257789351854</v>
      </c>
      <c r="Q144" s="64" t="s">
        <v>937</v>
      </c>
      <c r="R144" s="64"/>
      <c r="S144" s="64"/>
      <c r="T144" s="64" t="s">
        <v>987</v>
      </c>
      <c r="U144" s="66">
        <v>43673.257789351854</v>
      </c>
      <c r="V144" s="67" t="s">
        <v>1048</v>
      </c>
      <c r="W144" s="64"/>
      <c r="X144" s="64"/>
      <c r="Y144" s="70" t="s">
        <v>1098</v>
      </c>
      <c r="Z144" s="64"/>
      <c r="AA144" s="104">
        <v>1</v>
      </c>
      <c r="AB144" s="48">
        <v>0</v>
      </c>
      <c r="AC144" s="49">
        <v>0</v>
      </c>
      <c r="AD144" s="48">
        <v>0</v>
      </c>
      <c r="AE144" s="49">
        <v>0</v>
      </c>
      <c r="AF144" s="48">
        <v>0</v>
      </c>
      <c r="AG144" s="49">
        <v>0</v>
      </c>
      <c r="AH144" s="48">
        <v>17</v>
      </c>
      <c r="AI144" s="49">
        <v>100</v>
      </c>
      <c r="AJ144" s="48">
        <v>17</v>
      </c>
      <c r="AK144" s="109"/>
      <c r="AL144" s="67" t="s">
        <v>815</v>
      </c>
      <c r="AM144" s="64" t="b">
        <v>0</v>
      </c>
      <c r="AN144" s="64">
        <v>5</v>
      </c>
      <c r="AO144" s="70" t="s">
        <v>275</v>
      </c>
      <c r="AP144" s="64" t="b">
        <v>0</v>
      </c>
      <c r="AQ144" s="64" t="s">
        <v>746</v>
      </c>
      <c r="AR144" s="64"/>
      <c r="AS144" s="70" t="s">
        <v>275</v>
      </c>
      <c r="AT144" s="64" t="b">
        <v>0</v>
      </c>
      <c r="AU144" s="64">
        <v>2</v>
      </c>
      <c r="AV144" s="70" t="s">
        <v>275</v>
      </c>
      <c r="AW144" s="64" t="s">
        <v>340</v>
      </c>
      <c r="AX144" s="64" t="b">
        <v>0</v>
      </c>
      <c r="AY144" s="70" t="s">
        <v>1098</v>
      </c>
      <c r="AZ144" s="64" t="s">
        <v>337</v>
      </c>
      <c r="BA144" s="64">
        <v>0</v>
      </c>
      <c r="BB144" s="64">
        <v>0</v>
      </c>
      <c r="BC144" s="64"/>
      <c r="BD144" s="64"/>
      <c r="BE144" s="64"/>
      <c r="BF144" s="64"/>
      <c r="BG144" s="64"/>
      <c r="BH144" s="64"/>
      <c r="BI144" s="64"/>
      <c r="BJ144" s="64"/>
      <c r="BK144" s="63" t="str">
        <f>REPLACE(INDEX(GroupVertices[Group],MATCH(Edges[[#This Row],[Vertex 1]],GroupVertices[Vertex],0)),1,1,"")</f>
        <v>2</v>
      </c>
      <c r="BL144" s="63" t="str">
        <f>REPLACE(INDEX(GroupVertices[Group],MATCH(Edges[[#This Row],[Vertex 2]],GroupVertices[Vertex],0)),1,1,"")</f>
        <v>2</v>
      </c>
      <c r="BM144" s="64"/>
      <c r="BN144" s="64"/>
    </row>
    <row r="145" spans="1:66" ht="15">
      <c r="A145" s="62" t="s">
        <v>812</v>
      </c>
      <c r="B145" s="62" t="s">
        <v>898</v>
      </c>
      <c r="C145" s="81" t="s">
        <v>272</v>
      </c>
      <c r="D145" s="88">
        <v>5</v>
      </c>
      <c r="E145" s="89" t="s">
        <v>132</v>
      </c>
      <c r="F145" s="90">
        <v>16</v>
      </c>
      <c r="G145" s="81"/>
      <c r="H145" s="73"/>
      <c r="I145" s="91"/>
      <c r="J145" s="91"/>
      <c r="K145" s="34" t="s">
        <v>65</v>
      </c>
      <c r="L145" s="94">
        <v>145</v>
      </c>
      <c r="M145" s="94"/>
      <c r="N145" s="93"/>
      <c r="O145" s="64" t="s">
        <v>195</v>
      </c>
      <c r="P145" s="66">
        <v>43673.257789351854</v>
      </c>
      <c r="Q145" s="64" t="s">
        <v>937</v>
      </c>
      <c r="R145" s="64"/>
      <c r="S145" s="64"/>
      <c r="T145" s="64" t="s">
        <v>987</v>
      </c>
      <c r="U145" s="66">
        <v>43673.257789351854</v>
      </c>
      <c r="V145" s="67" t="s">
        <v>1048</v>
      </c>
      <c r="W145" s="64"/>
      <c r="X145" s="64"/>
      <c r="Y145" s="70" t="s">
        <v>1098</v>
      </c>
      <c r="Z145" s="64"/>
      <c r="AA145" s="104">
        <v>1</v>
      </c>
      <c r="AB145" s="48"/>
      <c r="AC145" s="49"/>
      <c r="AD145" s="48"/>
      <c r="AE145" s="49"/>
      <c r="AF145" s="48"/>
      <c r="AG145" s="49"/>
      <c r="AH145" s="48"/>
      <c r="AI145" s="49"/>
      <c r="AJ145" s="48"/>
      <c r="AK145" s="109"/>
      <c r="AL145" s="67" t="s">
        <v>815</v>
      </c>
      <c r="AM145" s="64" t="b">
        <v>0</v>
      </c>
      <c r="AN145" s="64">
        <v>5</v>
      </c>
      <c r="AO145" s="70" t="s">
        <v>275</v>
      </c>
      <c r="AP145" s="64" t="b">
        <v>0</v>
      </c>
      <c r="AQ145" s="64" t="s">
        <v>746</v>
      </c>
      <c r="AR145" s="64"/>
      <c r="AS145" s="70" t="s">
        <v>275</v>
      </c>
      <c r="AT145" s="64" t="b">
        <v>0</v>
      </c>
      <c r="AU145" s="64">
        <v>2</v>
      </c>
      <c r="AV145" s="70" t="s">
        <v>275</v>
      </c>
      <c r="AW145" s="64" t="s">
        <v>340</v>
      </c>
      <c r="AX145" s="64" t="b">
        <v>0</v>
      </c>
      <c r="AY145" s="70" t="s">
        <v>1098</v>
      </c>
      <c r="AZ145" s="64" t="s">
        <v>337</v>
      </c>
      <c r="BA145" s="64">
        <v>0</v>
      </c>
      <c r="BB145" s="64">
        <v>0</v>
      </c>
      <c r="BC145" s="64"/>
      <c r="BD145" s="64"/>
      <c r="BE145" s="64"/>
      <c r="BF145" s="64"/>
      <c r="BG145" s="64"/>
      <c r="BH145" s="64"/>
      <c r="BI145" s="64"/>
      <c r="BJ145" s="64"/>
      <c r="BK145" s="63" t="str">
        <f>REPLACE(INDEX(GroupVertices[Group],MATCH(Edges[[#This Row],[Vertex 1]],GroupVertices[Vertex],0)),1,1,"")</f>
        <v>2</v>
      </c>
      <c r="BL145" s="63" t="str">
        <f>REPLACE(INDEX(GroupVertices[Group],MATCH(Edges[[#This Row],[Vertex 2]],GroupVertices[Vertex],0)),1,1,"")</f>
        <v>2</v>
      </c>
      <c r="BM145" s="64"/>
      <c r="BN145" s="64"/>
    </row>
    <row r="146" spans="1:66" ht="15">
      <c r="A146" s="62" t="s">
        <v>862</v>
      </c>
      <c r="B146" s="62" t="s">
        <v>899</v>
      </c>
      <c r="C146" s="81" t="s">
        <v>272</v>
      </c>
      <c r="D146" s="88">
        <v>5</v>
      </c>
      <c r="E146" s="89" t="s">
        <v>132</v>
      </c>
      <c r="F146" s="90">
        <v>16</v>
      </c>
      <c r="G146" s="81"/>
      <c r="H146" s="73"/>
      <c r="I146" s="91"/>
      <c r="J146" s="91"/>
      <c r="K146" s="34" t="s">
        <v>65</v>
      </c>
      <c r="L146" s="94">
        <v>146</v>
      </c>
      <c r="M146" s="94"/>
      <c r="N146" s="93"/>
      <c r="O146" s="64" t="s">
        <v>195</v>
      </c>
      <c r="P146" s="66">
        <v>43687.54702546296</v>
      </c>
      <c r="Q146" s="64" t="s">
        <v>938</v>
      </c>
      <c r="R146" s="64"/>
      <c r="S146" s="64"/>
      <c r="T146" s="64"/>
      <c r="U146" s="66">
        <v>43687.54702546296</v>
      </c>
      <c r="V146" s="67" t="s">
        <v>1049</v>
      </c>
      <c r="W146" s="64"/>
      <c r="X146" s="64"/>
      <c r="Y146" s="70" t="s">
        <v>1099</v>
      </c>
      <c r="Z146" s="70" t="s">
        <v>1107</v>
      </c>
      <c r="AA146" s="104">
        <v>1</v>
      </c>
      <c r="AB146" s="48"/>
      <c r="AC146" s="49"/>
      <c r="AD146" s="48"/>
      <c r="AE146" s="49"/>
      <c r="AF146" s="48"/>
      <c r="AG146" s="49"/>
      <c r="AH146" s="48"/>
      <c r="AI146" s="49"/>
      <c r="AJ146" s="48"/>
      <c r="AK146" s="109"/>
      <c r="AL146" s="67" t="s">
        <v>1016</v>
      </c>
      <c r="AM146" s="64" t="b">
        <v>0</v>
      </c>
      <c r="AN146" s="64">
        <v>0</v>
      </c>
      <c r="AO146" s="70" t="s">
        <v>1117</v>
      </c>
      <c r="AP146" s="64" t="b">
        <v>0</v>
      </c>
      <c r="AQ146" s="64" t="s">
        <v>688</v>
      </c>
      <c r="AR146" s="64"/>
      <c r="AS146" s="70" t="s">
        <v>275</v>
      </c>
      <c r="AT146" s="64" t="b">
        <v>0</v>
      </c>
      <c r="AU146" s="64">
        <v>0</v>
      </c>
      <c r="AV146" s="70" t="s">
        <v>275</v>
      </c>
      <c r="AW146" s="64" t="s">
        <v>690</v>
      </c>
      <c r="AX146" s="64" t="b">
        <v>0</v>
      </c>
      <c r="AY146" s="70" t="s">
        <v>1107</v>
      </c>
      <c r="AZ146" s="64" t="s">
        <v>185</v>
      </c>
      <c r="BA146" s="64">
        <v>0</v>
      </c>
      <c r="BB146" s="64">
        <v>0</v>
      </c>
      <c r="BC146" s="64" t="s">
        <v>1123</v>
      </c>
      <c r="BD146" s="64" t="s">
        <v>1124</v>
      </c>
      <c r="BE146" s="64" t="s">
        <v>1125</v>
      </c>
      <c r="BF146" s="64" t="s">
        <v>1126</v>
      </c>
      <c r="BG146" s="64" t="s">
        <v>1127</v>
      </c>
      <c r="BH146" s="64" t="s">
        <v>1128</v>
      </c>
      <c r="BI146" s="64" t="s">
        <v>1129</v>
      </c>
      <c r="BJ146" s="67" t="s">
        <v>1130</v>
      </c>
      <c r="BK146" s="63" t="str">
        <f>REPLACE(INDEX(GroupVertices[Group],MATCH(Edges[[#This Row],[Vertex 1]],GroupVertices[Vertex],0)),1,1,"")</f>
        <v>2</v>
      </c>
      <c r="BL146" s="63" t="str">
        <f>REPLACE(INDEX(GroupVertices[Group],MATCH(Edges[[#This Row],[Vertex 2]],GroupVertices[Vertex],0)),1,1,"")</f>
        <v>2</v>
      </c>
      <c r="BM146" s="64"/>
      <c r="BN146" s="64"/>
    </row>
    <row r="147" spans="1:66" ht="15">
      <c r="A147" s="62" t="s">
        <v>862</v>
      </c>
      <c r="B147" s="62" t="s">
        <v>905</v>
      </c>
      <c r="C147" s="81" t="s">
        <v>272</v>
      </c>
      <c r="D147" s="88">
        <v>5</v>
      </c>
      <c r="E147" s="89" t="s">
        <v>132</v>
      </c>
      <c r="F147" s="90">
        <v>16</v>
      </c>
      <c r="G147" s="81"/>
      <c r="H147" s="73"/>
      <c r="I147" s="91"/>
      <c r="J147" s="91"/>
      <c r="K147" s="34" t="s">
        <v>65</v>
      </c>
      <c r="L147" s="94">
        <v>147</v>
      </c>
      <c r="M147" s="94"/>
      <c r="N147" s="93"/>
      <c r="O147" s="64" t="s">
        <v>195</v>
      </c>
      <c r="P147" s="66">
        <v>43687.54702546296</v>
      </c>
      <c r="Q147" s="64" t="s">
        <v>938</v>
      </c>
      <c r="R147" s="64"/>
      <c r="S147" s="64"/>
      <c r="T147" s="64"/>
      <c r="U147" s="66">
        <v>43687.54702546296</v>
      </c>
      <c r="V147" s="67" t="s">
        <v>1049</v>
      </c>
      <c r="W147" s="64"/>
      <c r="X147" s="64"/>
      <c r="Y147" s="70" t="s">
        <v>1099</v>
      </c>
      <c r="Z147" s="70" t="s">
        <v>1107</v>
      </c>
      <c r="AA147" s="104">
        <v>1</v>
      </c>
      <c r="AB147" s="48"/>
      <c r="AC147" s="49"/>
      <c r="AD147" s="48"/>
      <c r="AE147" s="49"/>
      <c r="AF147" s="48"/>
      <c r="AG147" s="49"/>
      <c r="AH147" s="48"/>
      <c r="AI147" s="49"/>
      <c r="AJ147" s="48"/>
      <c r="AK147" s="109"/>
      <c r="AL147" s="67" t="s">
        <v>1016</v>
      </c>
      <c r="AM147" s="64" t="b">
        <v>0</v>
      </c>
      <c r="AN147" s="64">
        <v>0</v>
      </c>
      <c r="AO147" s="70" t="s">
        <v>1117</v>
      </c>
      <c r="AP147" s="64" t="b">
        <v>0</v>
      </c>
      <c r="AQ147" s="64" t="s">
        <v>688</v>
      </c>
      <c r="AR147" s="64"/>
      <c r="AS147" s="70" t="s">
        <v>275</v>
      </c>
      <c r="AT147" s="64" t="b">
        <v>0</v>
      </c>
      <c r="AU147" s="64">
        <v>0</v>
      </c>
      <c r="AV147" s="70" t="s">
        <v>275</v>
      </c>
      <c r="AW147" s="64" t="s">
        <v>690</v>
      </c>
      <c r="AX147" s="64" t="b">
        <v>0</v>
      </c>
      <c r="AY147" s="70" t="s">
        <v>1107</v>
      </c>
      <c r="AZ147" s="64" t="s">
        <v>185</v>
      </c>
      <c r="BA147" s="64">
        <v>0</v>
      </c>
      <c r="BB147" s="64">
        <v>0</v>
      </c>
      <c r="BC147" s="64" t="s">
        <v>1123</v>
      </c>
      <c r="BD147" s="64" t="s">
        <v>1124</v>
      </c>
      <c r="BE147" s="64" t="s">
        <v>1125</v>
      </c>
      <c r="BF147" s="64" t="s">
        <v>1126</v>
      </c>
      <c r="BG147" s="64" t="s">
        <v>1127</v>
      </c>
      <c r="BH147" s="64" t="s">
        <v>1128</v>
      </c>
      <c r="BI147" s="64" t="s">
        <v>1129</v>
      </c>
      <c r="BJ147" s="67" t="s">
        <v>1130</v>
      </c>
      <c r="BK147" s="63" t="str">
        <f>REPLACE(INDEX(GroupVertices[Group],MATCH(Edges[[#This Row],[Vertex 1]],GroupVertices[Vertex],0)),1,1,"")</f>
        <v>2</v>
      </c>
      <c r="BL147" s="63" t="str">
        <f>REPLACE(INDEX(GroupVertices[Group],MATCH(Edges[[#This Row],[Vertex 2]],GroupVertices[Vertex],0)),1,1,"")</f>
        <v>2</v>
      </c>
      <c r="BM147" s="64"/>
      <c r="BN147" s="64"/>
    </row>
    <row r="148" spans="1:66" ht="15">
      <c r="A148" s="62" t="s">
        <v>862</v>
      </c>
      <c r="B148" s="62" t="s">
        <v>906</v>
      </c>
      <c r="C148" s="81" t="s">
        <v>272</v>
      </c>
      <c r="D148" s="88">
        <v>5</v>
      </c>
      <c r="E148" s="89" t="s">
        <v>132</v>
      </c>
      <c r="F148" s="90">
        <v>16</v>
      </c>
      <c r="G148" s="81"/>
      <c r="H148" s="73"/>
      <c r="I148" s="91"/>
      <c r="J148" s="91"/>
      <c r="K148" s="34" t="s">
        <v>65</v>
      </c>
      <c r="L148" s="94">
        <v>148</v>
      </c>
      <c r="M148" s="94"/>
      <c r="N148" s="93"/>
      <c r="O148" s="64" t="s">
        <v>195</v>
      </c>
      <c r="P148" s="66">
        <v>43687.54702546296</v>
      </c>
      <c r="Q148" s="64" t="s">
        <v>938</v>
      </c>
      <c r="R148" s="64"/>
      <c r="S148" s="64"/>
      <c r="T148" s="64"/>
      <c r="U148" s="66">
        <v>43687.54702546296</v>
      </c>
      <c r="V148" s="67" t="s">
        <v>1049</v>
      </c>
      <c r="W148" s="64"/>
      <c r="X148" s="64"/>
      <c r="Y148" s="70" t="s">
        <v>1099</v>
      </c>
      <c r="Z148" s="70" t="s">
        <v>1107</v>
      </c>
      <c r="AA148" s="104">
        <v>1</v>
      </c>
      <c r="AB148" s="48"/>
      <c r="AC148" s="49"/>
      <c r="AD148" s="48"/>
      <c r="AE148" s="49"/>
      <c r="AF148" s="48"/>
      <c r="AG148" s="49"/>
      <c r="AH148" s="48"/>
      <c r="AI148" s="49"/>
      <c r="AJ148" s="48"/>
      <c r="AK148" s="109"/>
      <c r="AL148" s="67" t="s">
        <v>1016</v>
      </c>
      <c r="AM148" s="64" t="b">
        <v>0</v>
      </c>
      <c r="AN148" s="64">
        <v>0</v>
      </c>
      <c r="AO148" s="70" t="s">
        <v>1117</v>
      </c>
      <c r="AP148" s="64" t="b">
        <v>0</v>
      </c>
      <c r="AQ148" s="64" t="s">
        <v>688</v>
      </c>
      <c r="AR148" s="64"/>
      <c r="AS148" s="70" t="s">
        <v>275</v>
      </c>
      <c r="AT148" s="64" t="b">
        <v>0</v>
      </c>
      <c r="AU148" s="64">
        <v>0</v>
      </c>
      <c r="AV148" s="70" t="s">
        <v>275</v>
      </c>
      <c r="AW148" s="64" t="s">
        <v>690</v>
      </c>
      <c r="AX148" s="64" t="b">
        <v>0</v>
      </c>
      <c r="AY148" s="70" t="s">
        <v>1107</v>
      </c>
      <c r="AZ148" s="64" t="s">
        <v>185</v>
      </c>
      <c r="BA148" s="64">
        <v>0</v>
      </c>
      <c r="BB148" s="64">
        <v>0</v>
      </c>
      <c r="BC148" s="64" t="s">
        <v>1123</v>
      </c>
      <c r="BD148" s="64" t="s">
        <v>1124</v>
      </c>
      <c r="BE148" s="64" t="s">
        <v>1125</v>
      </c>
      <c r="BF148" s="64" t="s">
        <v>1126</v>
      </c>
      <c r="BG148" s="64" t="s">
        <v>1127</v>
      </c>
      <c r="BH148" s="64" t="s">
        <v>1128</v>
      </c>
      <c r="BI148" s="64" t="s">
        <v>1129</v>
      </c>
      <c r="BJ148" s="67" t="s">
        <v>1130</v>
      </c>
      <c r="BK148" s="63" t="str">
        <f>REPLACE(INDEX(GroupVertices[Group],MATCH(Edges[[#This Row],[Vertex 1]],GroupVertices[Vertex],0)),1,1,"")</f>
        <v>2</v>
      </c>
      <c r="BL148" s="63" t="str">
        <f>REPLACE(INDEX(GroupVertices[Group],MATCH(Edges[[#This Row],[Vertex 2]],GroupVertices[Vertex],0)),1,1,"")</f>
        <v>2</v>
      </c>
      <c r="BM148" s="64"/>
      <c r="BN148" s="64"/>
    </row>
    <row r="149" spans="1:66" ht="15">
      <c r="A149" s="62" t="s">
        <v>862</v>
      </c>
      <c r="B149" s="62" t="s">
        <v>860</v>
      </c>
      <c r="C149" s="81" t="s">
        <v>272</v>
      </c>
      <c r="D149" s="88">
        <v>5</v>
      </c>
      <c r="E149" s="89" t="s">
        <v>132</v>
      </c>
      <c r="F149" s="90">
        <v>16</v>
      </c>
      <c r="G149" s="81"/>
      <c r="H149" s="73"/>
      <c r="I149" s="91"/>
      <c r="J149" s="91"/>
      <c r="K149" s="34" t="s">
        <v>65</v>
      </c>
      <c r="L149" s="94">
        <v>149</v>
      </c>
      <c r="M149" s="94"/>
      <c r="N149" s="93"/>
      <c r="O149" s="64" t="s">
        <v>195</v>
      </c>
      <c r="P149" s="66">
        <v>43687.54702546296</v>
      </c>
      <c r="Q149" s="64" t="s">
        <v>938</v>
      </c>
      <c r="R149" s="64"/>
      <c r="S149" s="64"/>
      <c r="T149" s="64"/>
      <c r="U149" s="66">
        <v>43687.54702546296</v>
      </c>
      <c r="V149" s="67" t="s">
        <v>1049</v>
      </c>
      <c r="W149" s="64"/>
      <c r="X149" s="64"/>
      <c r="Y149" s="70" t="s">
        <v>1099</v>
      </c>
      <c r="Z149" s="70" t="s">
        <v>1107</v>
      </c>
      <c r="AA149" s="104">
        <v>1</v>
      </c>
      <c r="AB149" s="48"/>
      <c r="AC149" s="49"/>
      <c r="AD149" s="48"/>
      <c r="AE149" s="49"/>
      <c r="AF149" s="48"/>
      <c r="AG149" s="49"/>
      <c r="AH149" s="48"/>
      <c r="AI149" s="49"/>
      <c r="AJ149" s="48"/>
      <c r="AK149" s="109"/>
      <c r="AL149" s="67" t="s">
        <v>1016</v>
      </c>
      <c r="AM149" s="64" t="b">
        <v>0</v>
      </c>
      <c r="AN149" s="64">
        <v>0</v>
      </c>
      <c r="AO149" s="70" t="s">
        <v>1117</v>
      </c>
      <c r="AP149" s="64" t="b">
        <v>0</v>
      </c>
      <c r="AQ149" s="64" t="s">
        <v>688</v>
      </c>
      <c r="AR149" s="64"/>
      <c r="AS149" s="70" t="s">
        <v>275</v>
      </c>
      <c r="AT149" s="64" t="b">
        <v>0</v>
      </c>
      <c r="AU149" s="64">
        <v>0</v>
      </c>
      <c r="AV149" s="70" t="s">
        <v>275</v>
      </c>
      <c r="AW149" s="64" t="s">
        <v>690</v>
      </c>
      <c r="AX149" s="64" t="b">
        <v>0</v>
      </c>
      <c r="AY149" s="70" t="s">
        <v>1107</v>
      </c>
      <c r="AZ149" s="64" t="s">
        <v>185</v>
      </c>
      <c r="BA149" s="64">
        <v>0</v>
      </c>
      <c r="BB149" s="64">
        <v>0</v>
      </c>
      <c r="BC149" s="64" t="s">
        <v>1123</v>
      </c>
      <c r="BD149" s="64" t="s">
        <v>1124</v>
      </c>
      <c r="BE149" s="64" t="s">
        <v>1125</v>
      </c>
      <c r="BF149" s="64" t="s">
        <v>1126</v>
      </c>
      <c r="BG149" s="64" t="s">
        <v>1127</v>
      </c>
      <c r="BH149" s="64" t="s">
        <v>1128</v>
      </c>
      <c r="BI149" s="64" t="s">
        <v>1129</v>
      </c>
      <c r="BJ149" s="67" t="s">
        <v>1130</v>
      </c>
      <c r="BK149" s="63" t="str">
        <f>REPLACE(INDEX(GroupVertices[Group],MATCH(Edges[[#This Row],[Vertex 1]],GroupVertices[Vertex],0)),1,1,"")</f>
        <v>2</v>
      </c>
      <c r="BL149" s="63" t="str">
        <f>REPLACE(INDEX(GroupVertices[Group],MATCH(Edges[[#This Row],[Vertex 2]],GroupVertices[Vertex],0)),1,1,"")</f>
        <v>2</v>
      </c>
      <c r="BM149" s="64"/>
      <c r="BN149" s="64"/>
    </row>
    <row r="150" spans="1:66" ht="15">
      <c r="A150" s="62" t="s">
        <v>862</v>
      </c>
      <c r="B150" s="62" t="s">
        <v>900</v>
      </c>
      <c r="C150" s="81" t="s">
        <v>272</v>
      </c>
      <c r="D150" s="88">
        <v>5</v>
      </c>
      <c r="E150" s="89" t="s">
        <v>132</v>
      </c>
      <c r="F150" s="90">
        <v>16</v>
      </c>
      <c r="G150" s="81"/>
      <c r="H150" s="73"/>
      <c r="I150" s="91"/>
      <c r="J150" s="91"/>
      <c r="K150" s="34" t="s">
        <v>65</v>
      </c>
      <c r="L150" s="94">
        <v>150</v>
      </c>
      <c r="M150" s="94"/>
      <c r="N150" s="93"/>
      <c r="O150" s="64" t="s">
        <v>195</v>
      </c>
      <c r="P150" s="66">
        <v>43687.54702546296</v>
      </c>
      <c r="Q150" s="64" t="s">
        <v>938</v>
      </c>
      <c r="R150" s="64"/>
      <c r="S150" s="64"/>
      <c r="T150" s="64"/>
      <c r="U150" s="66">
        <v>43687.54702546296</v>
      </c>
      <c r="V150" s="67" t="s">
        <v>1049</v>
      </c>
      <c r="W150" s="64"/>
      <c r="X150" s="64"/>
      <c r="Y150" s="70" t="s">
        <v>1099</v>
      </c>
      <c r="Z150" s="70" t="s">
        <v>1107</v>
      </c>
      <c r="AA150" s="104">
        <v>1</v>
      </c>
      <c r="AB150" s="48"/>
      <c r="AC150" s="49"/>
      <c r="AD150" s="48"/>
      <c r="AE150" s="49"/>
      <c r="AF150" s="48"/>
      <c r="AG150" s="49"/>
      <c r="AH150" s="48"/>
      <c r="AI150" s="49"/>
      <c r="AJ150" s="48"/>
      <c r="AK150" s="109"/>
      <c r="AL150" s="67" t="s">
        <v>1016</v>
      </c>
      <c r="AM150" s="64" t="b">
        <v>0</v>
      </c>
      <c r="AN150" s="64">
        <v>0</v>
      </c>
      <c r="AO150" s="70" t="s">
        <v>1117</v>
      </c>
      <c r="AP150" s="64" t="b">
        <v>0</v>
      </c>
      <c r="AQ150" s="64" t="s">
        <v>688</v>
      </c>
      <c r="AR150" s="64"/>
      <c r="AS150" s="70" t="s">
        <v>275</v>
      </c>
      <c r="AT150" s="64" t="b">
        <v>0</v>
      </c>
      <c r="AU150" s="64">
        <v>0</v>
      </c>
      <c r="AV150" s="70" t="s">
        <v>275</v>
      </c>
      <c r="AW150" s="64" t="s">
        <v>690</v>
      </c>
      <c r="AX150" s="64" t="b">
        <v>0</v>
      </c>
      <c r="AY150" s="70" t="s">
        <v>1107</v>
      </c>
      <c r="AZ150" s="64" t="s">
        <v>185</v>
      </c>
      <c r="BA150" s="64">
        <v>0</v>
      </c>
      <c r="BB150" s="64">
        <v>0</v>
      </c>
      <c r="BC150" s="64" t="s">
        <v>1123</v>
      </c>
      <c r="BD150" s="64" t="s">
        <v>1124</v>
      </c>
      <c r="BE150" s="64" t="s">
        <v>1125</v>
      </c>
      <c r="BF150" s="64" t="s">
        <v>1126</v>
      </c>
      <c r="BG150" s="64" t="s">
        <v>1127</v>
      </c>
      <c r="BH150" s="64" t="s">
        <v>1128</v>
      </c>
      <c r="BI150" s="64" t="s">
        <v>1129</v>
      </c>
      <c r="BJ150" s="67" t="s">
        <v>1130</v>
      </c>
      <c r="BK150" s="63" t="str">
        <f>REPLACE(INDEX(GroupVertices[Group],MATCH(Edges[[#This Row],[Vertex 1]],GroupVertices[Vertex],0)),1,1,"")</f>
        <v>2</v>
      </c>
      <c r="BL150" s="63" t="str">
        <f>REPLACE(INDEX(GroupVertices[Group],MATCH(Edges[[#This Row],[Vertex 2]],GroupVertices[Vertex],0)),1,1,"")</f>
        <v>2</v>
      </c>
      <c r="BM150" s="64"/>
      <c r="BN150" s="64"/>
    </row>
    <row r="151" spans="1:66" ht="15">
      <c r="A151" s="62" t="s">
        <v>862</v>
      </c>
      <c r="B151" s="62" t="s">
        <v>737</v>
      </c>
      <c r="C151" s="81" t="s">
        <v>272</v>
      </c>
      <c r="D151" s="88">
        <v>5</v>
      </c>
      <c r="E151" s="89" t="s">
        <v>132</v>
      </c>
      <c r="F151" s="90">
        <v>16</v>
      </c>
      <c r="G151" s="81"/>
      <c r="H151" s="73"/>
      <c r="I151" s="91"/>
      <c r="J151" s="91"/>
      <c r="K151" s="34" t="s">
        <v>65</v>
      </c>
      <c r="L151" s="94">
        <v>151</v>
      </c>
      <c r="M151" s="94"/>
      <c r="N151" s="93"/>
      <c r="O151" s="64" t="s">
        <v>195</v>
      </c>
      <c r="P151" s="66">
        <v>43687.54702546296</v>
      </c>
      <c r="Q151" s="64" t="s">
        <v>938</v>
      </c>
      <c r="R151" s="64"/>
      <c r="S151" s="64"/>
      <c r="T151" s="64"/>
      <c r="U151" s="66">
        <v>43687.54702546296</v>
      </c>
      <c r="V151" s="67" t="s">
        <v>1049</v>
      </c>
      <c r="W151" s="64"/>
      <c r="X151" s="64"/>
      <c r="Y151" s="70" t="s">
        <v>1099</v>
      </c>
      <c r="Z151" s="70" t="s">
        <v>1107</v>
      </c>
      <c r="AA151" s="104">
        <v>1</v>
      </c>
      <c r="AB151" s="48"/>
      <c r="AC151" s="49"/>
      <c r="AD151" s="48"/>
      <c r="AE151" s="49"/>
      <c r="AF151" s="48"/>
      <c r="AG151" s="49"/>
      <c r="AH151" s="48"/>
      <c r="AI151" s="49"/>
      <c r="AJ151" s="48"/>
      <c r="AK151" s="109"/>
      <c r="AL151" s="67" t="s">
        <v>1016</v>
      </c>
      <c r="AM151" s="64" t="b">
        <v>0</v>
      </c>
      <c r="AN151" s="64">
        <v>0</v>
      </c>
      <c r="AO151" s="70" t="s">
        <v>1117</v>
      </c>
      <c r="AP151" s="64" t="b">
        <v>0</v>
      </c>
      <c r="AQ151" s="64" t="s">
        <v>688</v>
      </c>
      <c r="AR151" s="64"/>
      <c r="AS151" s="70" t="s">
        <v>275</v>
      </c>
      <c r="AT151" s="64" t="b">
        <v>0</v>
      </c>
      <c r="AU151" s="64">
        <v>0</v>
      </c>
      <c r="AV151" s="70" t="s">
        <v>275</v>
      </c>
      <c r="AW151" s="64" t="s">
        <v>690</v>
      </c>
      <c r="AX151" s="64" t="b">
        <v>0</v>
      </c>
      <c r="AY151" s="70" t="s">
        <v>1107</v>
      </c>
      <c r="AZ151" s="64" t="s">
        <v>185</v>
      </c>
      <c r="BA151" s="64">
        <v>0</v>
      </c>
      <c r="BB151" s="64">
        <v>0</v>
      </c>
      <c r="BC151" s="64" t="s">
        <v>1123</v>
      </c>
      <c r="BD151" s="64" t="s">
        <v>1124</v>
      </c>
      <c r="BE151" s="64" t="s">
        <v>1125</v>
      </c>
      <c r="BF151" s="64" t="s">
        <v>1126</v>
      </c>
      <c r="BG151" s="64" t="s">
        <v>1127</v>
      </c>
      <c r="BH151" s="64" t="s">
        <v>1128</v>
      </c>
      <c r="BI151" s="64" t="s">
        <v>1129</v>
      </c>
      <c r="BJ151" s="67" t="s">
        <v>1130</v>
      </c>
      <c r="BK151" s="63" t="str">
        <f>REPLACE(INDEX(GroupVertices[Group],MATCH(Edges[[#This Row],[Vertex 1]],GroupVertices[Vertex],0)),1,1,"")</f>
        <v>2</v>
      </c>
      <c r="BL151" s="63" t="str">
        <f>REPLACE(INDEX(GroupVertices[Group],MATCH(Edges[[#This Row],[Vertex 2]],GroupVertices[Vertex],0)),1,1,"")</f>
        <v>1</v>
      </c>
      <c r="BM151" s="64"/>
      <c r="BN151" s="64"/>
    </row>
    <row r="152" spans="1:66" ht="15">
      <c r="A152" s="62" t="s">
        <v>862</v>
      </c>
      <c r="B152" s="62" t="s">
        <v>901</v>
      </c>
      <c r="C152" s="81" t="s">
        <v>272</v>
      </c>
      <c r="D152" s="88">
        <v>5</v>
      </c>
      <c r="E152" s="89" t="s">
        <v>132</v>
      </c>
      <c r="F152" s="90">
        <v>16</v>
      </c>
      <c r="G152" s="81"/>
      <c r="H152" s="73"/>
      <c r="I152" s="91"/>
      <c r="J152" s="91"/>
      <c r="K152" s="34" t="s">
        <v>65</v>
      </c>
      <c r="L152" s="94">
        <v>152</v>
      </c>
      <c r="M152" s="94"/>
      <c r="N152" s="93"/>
      <c r="O152" s="64" t="s">
        <v>195</v>
      </c>
      <c r="P152" s="66">
        <v>43687.54702546296</v>
      </c>
      <c r="Q152" s="64" t="s">
        <v>938</v>
      </c>
      <c r="R152" s="64"/>
      <c r="S152" s="64"/>
      <c r="T152" s="64"/>
      <c r="U152" s="66">
        <v>43687.54702546296</v>
      </c>
      <c r="V152" s="67" t="s">
        <v>1049</v>
      </c>
      <c r="W152" s="64"/>
      <c r="X152" s="64"/>
      <c r="Y152" s="70" t="s">
        <v>1099</v>
      </c>
      <c r="Z152" s="70" t="s">
        <v>1107</v>
      </c>
      <c r="AA152" s="104">
        <v>1</v>
      </c>
      <c r="AB152" s="48"/>
      <c r="AC152" s="49"/>
      <c r="AD152" s="48"/>
      <c r="AE152" s="49"/>
      <c r="AF152" s="48"/>
      <c r="AG152" s="49"/>
      <c r="AH152" s="48"/>
      <c r="AI152" s="49"/>
      <c r="AJ152" s="48"/>
      <c r="AK152" s="109"/>
      <c r="AL152" s="67" t="s">
        <v>1016</v>
      </c>
      <c r="AM152" s="64" t="b">
        <v>0</v>
      </c>
      <c r="AN152" s="64">
        <v>0</v>
      </c>
      <c r="AO152" s="70" t="s">
        <v>1117</v>
      </c>
      <c r="AP152" s="64" t="b">
        <v>0</v>
      </c>
      <c r="AQ152" s="64" t="s">
        <v>688</v>
      </c>
      <c r="AR152" s="64"/>
      <c r="AS152" s="70" t="s">
        <v>275</v>
      </c>
      <c r="AT152" s="64" t="b">
        <v>0</v>
      </c>
      <c r="AU152" s="64">
        <v>0</v>
      </c>
      <c r="AV152" s="70" t="s">
        <v>275</v>
      </c>
      <c r="AW152" s="64" t="s">
        <v>690</v>
      </c>
      <c r="AX152" s="64" t="b">
        <v>0</v>
      </c>
      <c r="AY152" s="70" t="s">
        <v>1107</v>
      </c>
      <c r="AZ152" s="64" t="s">
        <v>185</v>
      </c>
      <c r="BA152" s="64">
        <v>0</v>
      </c>
      <c r="BB152" s="64">
        <v>0</v>
      </c>
      <c r="BC152" s="64" t="s">
        <v>1123</v>
      </c>
      <c r="BD152" s="64" t="s">
        <v>1124</v>
      </c>
      <c r="BE152" s="64" t="s">
        <v>1125</v>
      </c>
      <c r="BF152" s="64" t="s">
        <v>1126</v>
      </c>
      <c r="BG152" s="64" t="s">
        <v>1127</v>
      </c>
      <c r="BH152" s="64" t="s">
        <v>1128</v>
      </c>
      <c r="BI152" s="64" t="s">
        <v>1129</v>
      </c>
      <c r="BJ152" s="67" t="s">
        <v>1130</v>
      </c>
      <c r="BK152" s="63" t="str">
        <f>REPLACE(INDEX(GroupVertices[Group],MATCH(Edges[[#This Row],[Vertex 1]],GroupVertices[Vertex],0)),1,1,"")</f>
        <v>2</v>
      </c>
      <c r="BL152" s="63" t="str">
        <f>REPLACE(INDEX(GroupVertices[Group],MATCH(Edges[[#This Row],[Vertex 2]],GroupVertices[Vertex],0)),1,1,"")</f>
        <v>2</v>
      </c>
      <c r="BM152" s="64"/>
      <c r="BN152" s="64"/>
    </row>
    <row r="153" spans="1:66" ht="15">
      <c r="A153" s="62" t="s">
        <v>862</v>
      </c>
      <c r="B153" s="62" t="s">
        <v>902</v>
      </c>
      <c r="C153" s="81" t="s">
        <v>272</v>
      </c>
      <c r="D153" s="88">
        <v>5</v>
      </c>
      <c r="E153" s="89" t="s">
        <v>132</v>
      </c>
      <c r="F153" s="90">
        <v>16</v>
      </c>
      <c r="G153" s="81"/>
      <c r="H153" s="73"/>
      <c r="I153" s="91"/>
      <c r="J153" s="91"/>
      <c r="K153" s="34" t="s">
        <v>65</v>
      </c>
      <c r="L153" s="94">
        <v>153</v>
      </c>
      <c r="M153" s="94"/>
      <c r="N153" s="93"/>
      <c r="O153" s="64" t="s">
        <v>195</v>
      </c>
      <c r="P153" s="66">
        <v>43687.54702546296</v>
      </c>
      <c r="Q153" s="64" t="s">
        <v>938</v>
      </c>
      <c r="R153" s="64"/>
      <c r="S153" s="64"/>
      <c r="T153" s="64"/>
      <c r="U153" s="66">
        <v>43687.54702546296</v>
      </c>
      <c r="V153" s="67" t="s">
        <v>1049</v>
      </c>
      <c r="W153" s="64"/>
      <c r="X153" s="64"/>
      <c r="Y153" s="70" t="s">
        <v>1099</v>
      </c>
      <c r="Z153" s="70" t="s">
        <v>1107</v>
      </c>
      <c r="AA153" s="104">
        <v>1</v>
      </c>
      <c r="AB153" s="48"/>
      <c r="AC153" s="49"/>
      <c r="AD153" s="48"/>
      <c r="AE153" s="49"/>
      <c r="AF153" s="48"/>
      <c r="AG153" s="49"/>
      <c r="AH153" s="48"/>
      <c r="AI153" s="49"/>
      <c r="AJ153" s="48"/>
      <c r="AK153" s="109"/>
      <c r="AL153" s="67" t="s">
        <v>1016</v>
      </c>
      <c r="AM153" s="64" t="b">
        <v>0</v>
      </c>
      <c r="AN153" s="64">
        <v>0</v>
      </c>
      <c r="AO153" s="70" t="s">
        <v>1117</v>
      </c>
      <c r="AP153" s="64" t="b">
        <v>0</v>
      </c>
      <c r="AQ153" s="64" t="s">
        <v>688</v>
      </c>
      <c r="AR153" s="64"/>
      <c r="AS153" s="70" t="s">
        <v>275</v>
      </c>
      <c r="AT153" s="64" t="b">
        <v>0</v>
      </c>
      <c r="AU153" s="64">
        <v>0</v>
      </c>
      <c r="AV153" s="70" t="s">
        <v>275</v>
      </c>
      <c r="AW153" s="64" t="s">
        <v>690</v>
      </c>
      <c r="AX153" s="64" t="b">
        <v>0</v>
      </c>
      <c r="AY153" s="70" t="s">
        <v>1107</v>
      </c>
      <c r="AZ153" s="64" t="s">
        <v>185</v>
      </c>
      <c r="BA153" s="64">
        <v>0</v>
      </c>
      <c r="BB153" s="64">
        <v>0</v>
      </c>
      <c r="BC153" s="64" t="s">
        <v>1123</v>
      </c>
      <c r="BD153" s="64" t="s">
        <v>1124</v>
      </c>
      <c r="BE153" s="64" t="s">
        <v>1125</v>
      </c>
      <c r="BF153" s="64" t="s">
        <v>1126</v>
      </c>
      <c r="BG153" s="64" t="s">
        <v>1127</v>
      </c>
      <c r="BH153" s="64" t="s">
        <v>1128</v>
      </c>
      <c r="BI153" s="64" t="s">
        <v>1129</v>
      </c>
      <c r="BJ153" s="67" t="s">
        <v>1130</v>
      </c>
      <c r="BK153" s="63" t="str">
        <f>REPLACE(INDEX(GroupVertices[Group],MATCH(Edges[[#This Row],[Vertex 1]],GroupVertices[Vertex],0)),1,1,"")</f>
        <v>2</v>
      </c>
      <c r="BL153" s="63" t="str">
        <f>REPLACE(INDEX(GroupVertices[Group],MATCH(Edges[[#This Row],[Vertex 2]],GroupVertices[Vertex],0)),1,1,"")</f>
        <v>2</v>
      </c>
      <c r="BM153" s="64"/>
      <c r="BN153" s="64"/>
    </row>
    <row r="154" spans="1:66" ht="15">
      <c r="A154" s="62" t="s">
        <v>862</v>
      </c>
      <c r="B154" s="62" t="s">
        <v>907</v>
      </c>
      <c r="C154" s="81" t="s">
        <v>272</v>
      </c>
      <c r="D154" s="88">
        <v>5</v>
      </c>
      <c r="E154" s="89" t="s">
        <v>132</v>
      </c>
      <c r="F154" s="90">
        <v>16</v>
      </c>
      <c r="G154" s="81"/>
      <c r="H154" s="73"/>
      <c r="I154" s="91"/>
      <c r="J154" s="91"/>
      <c r="K154" s="34" t="s">
        <v>65</v>
      </c>
      <c r="L154" s="94">
        <v>154</v>
      </c>
      <c r="M154" s="94"/>
      <c r="N154" s="93"/>
      <c r="O154" s="64" t="s">
        <v>195</v>
      </c>
      <c r="P154" s="66">
        <v>43687.54702546296</v>
      </c>
      <c r="Q154" s="64" t="s">
        <v>938</v>
      </c>
      <c r="R154" s="64"/>
      <c r="S154" s="64"/>
      <c r="T154" s="64"/>
      <c r="U154" s="66">
        <v>43687.54702546296</v>
      </c>
      <c r="V154" s="67" t="s">
        <v>1049</v>
      </c>
      <c r="W154" s="64"/>
      <c r="X154" s="64"/>
      <c r="Y154" s="70" t="s">
        <v>1099</v>
      </c>
      <c r="Z154" s="70" t="s">
        <v>1107</v>
      </c>
      <c r="AA154" s="104">
        <v>1</v>
      </c>
      <c r="AB154" s="48">
        <v>0</v>
      </c>
      <c r="AC154" s="49">
        <v>0</v>
      </c>
      <c r="AD154" s="48">
        <v>0</v>
      </c>
      <c r="AE154" s="49">
        <v>0</v>
      </c>
      <c r="AF154" s="48">
        <v>0</v>
      </c>
      <c r="AG154" s="49">
        <v>0</v>
      </c>
      <c r="AH154" s="48">
        <v>11</v>
      </c>
      <c r="AI154" s="49">
        <v>100</v>
      </c>
      <c r="AJ154" s="48">
        <v>11</v>
      </c>
      <c r="AK154" s="109"/>
      <c r="AL154" s="67" t="s">
        <v>1016</v>
      </c>
      <c r="AM154" s="64" t="b">
        <v>0</v>
      </c>
      <c r="AN154" s="64">
        <v>0</v>
      </c>
      <c r="AO154" s="70" t="s">
        <v>1117</v>
      </c>
      <c r="AP154" s="64" t="b">
        <v>0</v>
      </c>
      <c r="AQ154" s="64" t="s">
        <v>688</v>
      </c>
      <c r="AR154" s="64"/>
      <c r="AS154" s="70" t="s">
        <v>275</v>
      </c>
      <c r="AT154" s="64" t="b">
        <v>0</v>
      </c>
      <c r="AU154" s="64">
        <v>0</v>
      </c>
      <c r="AV154" s="70" t="s">
        <v>275</v>
      </c>
      <c r="AW154" s="64" t="s">
        <v>690</v>
      </c>
      <c r="AX154" s="64" t="b">
        <v>0</v>
      </c>
      <c r="AY154" s="70" t="s">
        <v>1107</v>
      </c>
      <c r="AZ154" s="64" t="s">
        <v>185</v>
      </c>
      <c r="BA154" s="64">
        <v>0</v>
      </c>
      <c r="BB154" s="64">
        <v>0</v>
      </c>
      <c r="BC154" s="64" t="s">
        <v>1123</v>
      </c>
      <c r="BD154" s="64" t="s">
        <v>1124</v>
      </c>
      <c r="BE154" s="64" t="s">
        <v>1125</v>
      </c>
      <c r="BF154" s="64" t="s">
        <v>1126</v>
      </c>
      <c r="BG154" s="64" t="s">
        <v>1127</v>
      </c>
      <c r="BH154" s="64" t="s">
        <v>1128</v>
      </c>
      <c r="BI154" s="64" t="s">
        <v>1129</v>
      </c>
      <c r="BJ154" s="67" t="s">
        <v>1130</v>
      </c>
      <c r="BK154" s="63" t="str">
        <f>REPLACE(INDEX(GroupVertices[Group],MATCH(Edges[[#This Row],[Vertex 1]],GroupVertices[Vertex],0)),1,1,"")</f>
        <v>2</v>
      </c>
      <c r="BL154" s="63" t="str">
        <f>REPLACE(INDEX(GroupVertices[Group],MATCH(Edges[[#This Row],[Vertex 2]],GroupVertices[Vertex],0)),1,1,"")</f>
        <v>2</v>
      </c>
      <c r="BM154" s="64"/>
      <c r="BN154" s="64"/>
    </row>
    <row r="155" spans="1:66" ht="15">
      <c r="A155" s="62" t="s">
        <v>862</v>
      </c>
      <c r="B155" s="62" t="s">
        <v>812</v>
      </c>
      <c r="C155" s="81" t="s">
        <v>272</v>
      </c>
      <c r="D155" s="88">
        <v>5</v>
      </c>
      <c r="E155" s="89" t="s">
        <v>132</v>
      </c>
      <c r="F155" s="90">
        <v>16</v>
      </c>
      <c r="G155" s="81"/>
      <c r="H155" s="73"/>
      <c r="I155" s="91"/>
      <c r="J155" s="91"/>
      <c r="K155" s="34" t="s">
        <v>66</v>
      </c>
      <c r="L155" s="94">
        <v>155</v>
      </c>
      <c r="M155" s="94"/>
      <c r="N155" s="93"/>
      <c r="O155" s="64" t="s">
        <v>687</v>
      </c>
      <c r="P155" s="66">
        <v>43687.54702546296</v>
      </c>
      <c r="Q155" s="64" t="s">
        <v>938</v>
      </c>
      <c r="R155" s="64"/>
      <c r="S155" s="64"/>
      <c r="T155" s="64"/>
      <c r="U155" s="66">
        <v>43687.54702546296</v>
      </c>
      <c r="V155" s="67" t="s">
        <v>1049</v>
      </c>
      <c r="W155" s="64"/>
      <c r="X155" s="64"/>
      <c r="Y155" s="70" t="s">
        <v>1099</v>
      </c>
      <c r="Z155" s="70" t="s">
        <v>1107</v>
      </c>
      <c r="AA155" s="104">
        <v>1</v>
      </c>
      <c r="AB155" s="48"/>
      <c r="AC155" s="49"/>
      <c r="AD155" s="48"/>
      <c r="AE155" s="49"/>
      <c r="AF155" s="48"/>
      <c r="AG155" s="49"/>
      <c r="AH155" s="48"/>
      <c r="AI155" s="49"/>
      <c r="AJ155" s="48"/>
      <c r="AK155" s="109"/>
      <c r="AL155" s="67" t="s">
        <v>1016</v>
      </c>
      <c r="AM155" s="64" t="b">
        <v>0</v>
      </c>
      <c r="AN155" s="64">
        <v>0</v>
      </c>
      <c r="AO155" s="70" t="s">
        <v>1117</v>
      </c>
      <c r="AP155" s="64" t="b">
        <v>0</v>
      </c>
      <c r="AQ155" s="64" t="s">
        <v>688</v>
      </c>
      <c r="AR155" s="64"/>
      <c r="AS155" s="70" t="s">
        <v>275</v>
      </c>
      <c r="AT155" s="64" t="b">
        <v>0</v>
      </c>
      <c r="AU155" s="64">
        <v>0</v>
      </c>
      <c r="AV155" s="70" t="s">
        <v>275</v>
      </c>
      <c r="AW155" s="64" t="s">
        <v>690</v>
      </c>
      <c r="AX155" s="64" t="b">
        <v>0</v>
      </c>
      <c r="AY155" s="70" t="s">
        <v>1107</v>
      </c>
      <c r="AZ155" s="64" t="s">
        <v>185</v>
      </c>
      <c r="BA155" s="64">
        <v>0</v>
      </c>
      <c r="BB155" s="64">
        <v>0</v>
      </c>
      <c r="BC155" s="64" t="s">
        <v>1123</v>
      </c>
      <c r="BD155" s="64" t="s">
        <v>1124</v>
      </c>
      <c r="BE155" s="64" t="s">
        <v>1125</v>
      </c>
      <c r="BF155" s="64" t="s">
        <v>1126</v>
      </c>
      <c r="BG155" s="64" t="s">
        <v>1127</v>
      </c>
      <c r="BH155" s="64" t="s">
        <v>1128</v>
      </c>
      <c r="BI155" s="64" t="s">
        <v>1129</v>
      </c>
      <c r="BJ155" s="67" t="s">
        <v>1130</v>
      </c>
      <c r="BK155" s="63" t="str">
        <f>REPLACE(INDEX(GroupVertices[Group],MATCH(Edges[[#This Row],[Vertex 1]],GroupVertices[Vertex],0)),1,1,"")</f>
        <v>2</v>
      </c>
      <c r="BL155" s="63" t="str">
        <f>REPLACE(INDEX(GroupVertices[Group],MATCH(Edges[[#This Row],[Vertex 2]],GroupVertices[Vertex],0)),1,1,"")</f>
        <v>2</v>
      </c>
      <c r="BM155" s="64"/>
      <c r="BN155" s="64"/>
    </row>
    <row r="156" spans="1:66" ht="15">
      <c r="A156" s="62" t="s">
        <v>812</v>
      </c>
      <c r="B156" s="62" t="s">
        <v>862</v>
      </c>
      <c r="C156" s="81" t="s">
        <v>1754</v>
      </c>
      <c r="D156" s="88">
        <v>5.833333333333333</v>
      </c>
      <c r="E156" s="89" t="s">
        <v>136</v>
      </c>
      <c r="F156" s="90">
        <v>14.88888888888889</v>
      </c>
      <c r="G156" s="81"/>
      <c r="H156" s="73"/>
      <c r="I156" s="91"/>
      <c r="J156" s="91"/>
      <c r="K156" s="34" t="s">
        <v>66</v>
      </c>
      <c r="L156" s="94">
        <v>156</v>
      </c>
      <c r="M156" s="94"/>
      <c r="N156" s="93"/>
      <c r="O156" s="64" t="s">
        <v>195</v>
      </c>
      <c r="P156" s="66">
        <v>43673.257789351854</v>
      </c>
      <c r="Q156" s="64" t="s">
        <v>937</v>
      </c>
      <c r="R156" s="64"/>
      <c r="S156" s="64"/>
      <c r="T156" s="64" t="s">
        <v>987</v>
      </c>
      <c r="U156" s="66">
        <v>43673.257789351854</v>
      </c>
      <c r="V156" s="67" t="s">
        <v>1048</v>
      </c>
      <c r="W156" s="64"/>
      <c r="X156" s="64"/>
      <c r="Y156" s="70" t="s">
        <v>1098</v>
      </c>
      <c r="Z156" s="64"/>
      <c r="AA156" s="104">
        <v>2</v>
      </c>
      <c r="AB156" s="48"/>
      <c r="AC156" s="49"/>
      <c r="AD156" s="48"/>
      <c r="AE156" s="49"/>
      <c r="AF156" s="48"/>
      <c r="AG156" s="49"/>
      <c r="AH156" s="48"/>
      <c r="AI156" s="49"/>
      <c r="AJ156" s="48"/>
      <c r="AK156" s="109"/>
      <c r="AL156" s="67" t="s">
        <v>815</v>
      </c>
      <c r="AM156" s="64" t="b">
        <v>0</v>
      </c>
      <c r="AN156" s="64">
        <v>5</v>
      </c>
      <c r="AO156" s="70" t="s">
        <v>275</v>
      </c>
      <c r="AP156" s="64" t="b">
        <v>0</v>
      </c>
      <c r="AQ156" s="64" t="s">
        <v>746</v>
      </c>
      <c r="AR156" s="64"/>
      <c r="AS156" s="70" t="s">
        <v>275</v>
      </c>
      <c r="AT156" s="64" t="b">
        <v>0</v>
      </c>
      <c r="AU156" s="64">
        <v>2</v>
      </c>
      <c r="AV156" s="70" t="s">
        <v>275</v>
      </c>
      <c r="AW156" s="64" t="s">
        <v>340</v>
      </c>
      <c r="AX156" s="64" t="b">
        <v>0</v>
      </c>
      <c r="AY156" s="70" t="s">
        <v>1098</v>
      </c>
      <c r="AZ156" s="64" t="s">
        <v>337</v>
      </c>
      <c r="BA156" s="64">
        <v>0</v>
      </c>
      <c r="BB156" s="64">
        <v>0</v>
      </c>
      <c r="BC156" s="64"/>
      <c r="BD156" s="64"/>
      <c r="BE156" s="64"/>
      <c r="BF156" s="64"/>
      <c r="BG156" s="64"/>
      <c r="BH156" s="64"/>
      <c r="BI156" s="64"/>
      <c r="BJ156" s="64"/>
      <c r="BK156" s="63" t="str">
        <f>REPLACE(INDEX(GroupVertices[Group],MATCH(Edges[[#This Row],[Vertex 1]],GroupVertices[Vertex],0)),1,1,"")</f>
        <v>2</v>
      </c>
      <c r="BL156" s="63" t="str">
        <f>REPLACE(INDEX(GroupVertices[Group],MATCH(Edges[[#This Row],[Vertex 2]],GroupVertices[Vertex],0)),1,1,"")</f>
        <v>2</v>
      </c>
      <c r="BM156" s="64"/>
      <c r="BN156" s="64"/>
    </row>
    <row r="157" spans="1:66" ht="15">
      <c r="A157" s="62" t="s">
        <v>812</v>
      </c>
      <c r="B157" s="62" t="s">
        <v>862</v>
      </c>
      <c r="C157" s="81" t="s">
        <v>1754</v>
      </c>
      <c r="D157" s="88">
        <v>5.833333333333333</v>
      </c>
      <c r="E157" s="89" t="s">
        <v>136</v>
      </c>
      <c r="F157" s="90">
        <v>14.88888888888889</v>
      </c>
      <c r="G157" s="81"/>
      <c r="H157" s="73"/>
      <c r="I157" s="91"/>
      <c r="J157" s="91"/>
      <c r="K157" s="34" t="s">
        <v>66</v>
      </c>
      <c r="L157" s="94">
        <v>157</v>
      </c>
      <c r="M157" s="94"/>
      <c r="N157" s="93"/>
      <c r="O157" s="64" t="s">
        <v>195</v>
      </c>
      <c r="P157" s="66">
        <v>43694.27104166667</v>
      </c>
      <c r="Q157" s="64" t="s">
        <v>939</v>
      </c>
      <c r="R157" s="64"/>
      <c r="S157" s="64"/>
      <c r="T157" s="64" t="s">
        <v>987</v>
      </c>
      <c r="U157" s="66">
        <v>43694.27104166667</v>
      </c>
      <c r="V157" s="67" t="s">
        <v>1050</v>
      </c>
      <c r="W157" s="64"/>
      <c r="X157" s="64"/>
      <c r="Y157" s="70" t="s">
        <v>1100</v>
      </c>
      <c r="Z157" s="64"/>
      <c r="AA157" s="104">
        <v>2</v>
      </c>
      <c r="AB157" s="48"/>
      <c r="AC157" s="49"/>
      <c r="AD157" s="48"/>
      <c r="AE157" s="49"/>
      <c r="AF157" s="48"/>
      <c r="AG157" s="49"/>
      <c r="AH157" s="48"/>
      <c r="AI157" s="49"/>
      <c r="AJ157" s="48"/>
      <c r="AK157" s="109"/>
      <c r="AL157" s="67" t="s">
        <v>815</v>
      </c>
      <c r="AM157" s="64" t="b">
        <v>0</v>
      </c>
      <c r="AN157" s="64">
        <v>0</v>
      </c>
      <c r="AO157" s="70" t="s">
        <v>275</v>
      </c>
      <c r="AP157" s="64" t="b">
        <v>0</v>
      </c>
      <c r="AQ157" s="64" t="s">
        <v>746</v>
      </c>
      <c r="AR157" s="64"/>
      <c r="AS157" s="70" t="s">
        <v>275</v>
      </c>
      <c r="AT157" s="64" t="b">
        <v>0</v>
      </c>
      <c r="AU157" s="64">
        <v>0</v>
      </c>
      <c r="AV157" s="70" t="s">
        <v>275</v>
      </c>
      <c r="AW157" s="64" t="s">
        <v>340</v>
      </c>
      <c r="AX157" s="64" t="b">
        <v>0</v>
      </c>
      <c r="AY157" s="70" t="s">
        <v>1100</v>
      </c>
      <c r="AZ157" s="64" t="s">
        <v>185</v>
      </c>
      <c r="BA157" s="64">
        <v>0</v>
      </c>
      <c r="BB157" s="64">
        <v>0</v>
      </c>
      <c r="BC157" s="64"/>
      <c r="BD157" s="64"/>
      <c r="BE157" s="64"/>
      <c r="BF157" s="64"/>
      <c r="BG157" s="64"/>
      <c r="BH157" s="64"/>
      <c r="BI157" s="64"/>
      <c r="BJ157" s="64"/>
      <c r="BK157" s="63" t="str">
        <f>REPLACE(INDEX(GroupVertices[Group],MATCH(Edges[[#This Row],[Vertex 1]],GroupVertices[Vertex],0)),1,1,"")</f>
        <v>2</v>
      </c>
      <c r="BL157" s="63" t="str">
        <f>REPLACE(INDEX(GroupVertices[Group],MATCH(Edges[[#This Row],[Vertex 2]],GroupVertices[Vertex],0)),1,1,"")</f>
        <v>2</v>
      </c>
      <c r="BM157" s="64"/>
      <c r="BN157" s="64"/>
    </row>
    <row r="158" spans="1:66" ht="15">
      <c r="A158" s="62" t="s">
        <v>860</v>
      </c>
      <c r="B158" s="62" t="s">
        <v>905</v>
      </c>
      <c r="C158" s="81" t="s">
        <v>1754</v>
      </c>
      <c r="D158" s="88">
        <v>5.833333333333333</v>
      </c>
      <c r="E158" s="89" t="s">
        <v>136</v>
      </c>
      <c r="F158" s="90">
        <v>14.88888888888889</v>
      </c>
      <c r="G158" s="81"/>
      <c r="H158" s="73"/>
      <c r="I158" s="91"/>
      <c r="J158" s="91"/>
      <c r="K158" s="34" t="s">
        <v>65</v>
      </c>
      <c r="L158" s="94">
        <v>158</v>
      </c>
      <c r="M158" s="94"/>
      <c r="N158" s="93"/>
      <c r="O158" s="64" t="s">
        <v>195</v>
      </c>
      <c r="P158" s="66">
        <v>43689.60592592593</v>
      </c>
      <c r="Q158" s="64" t="s">
        <v>940</v>
      </c>
      <c r="R158" s="64"/>
      <c r="S158" s="64"/>
      <c r="T158" s="64" t="s">
        <v>987</v>
      </c>
      <c r="U158" s="66">
        <v>43689.60592592593</v>
      </c>
      <c r="V158" s="67" t="s">
        <v>1051</v>
      </c>
      <c r="W158" s="64"/>
      <c r="X158" s="64"/>
      <c r="Y158" s="70" t="s">
        <v>1101</v>
      </c>
      <c r="Z158" s="64"/>
      <c r="AA158" s="104">
        <v>2</v>
      </c>
      <c r="AB158" s="48"/>
      <c r="AC158" s="49"/>
      <c r="AD158" s="48"/>
      <c r="AE158" s="49"/>
      <c r="AF158" s="48"/>
      <c r="AG158" s="49"/>
      <c r="AH158" s="48"/>
      <c r="AI158" s="49"/>
      <c r="AJ158" s="48"/>
      <c r="AK158" s="109"/>
      <c r="AL158" s="67" t="s">
        <v>1014</v>
      </c>
      <c r="AM158" s="64" t="b">
        <v>0</v>
      </c>
      <c r="AN158" s="64">
        <v>0</v>
      </c>
      <c r="AO158" s="70" t="s">
        <v>275</v>
      </c>
      <c r="AP158" s="64" t="b">
        <v>0</v>
      </c>
      <c r="AQ158" s="64" t="s">
        <v>746</v>
      </c>
      <c r="AR158" s="64"/>
      <c r="AS158" s="70" t="s">
        <v>275</v>
      </c>
      <c r="AT158" s="64" t="b">
        <v>0</v>
      </c>
      <c r="AU158" s="64">
        <v>0</v>
      </c>
      <c r="AV158" s="70" t="s">
        <v>1107</v>
      </c>
      <c r="AW158" s="64" t="s">
        <v>340</v>
      </c>
      <c r="AX158" s="64" t="b">
        <v>0</v>
      </c>
      <c r="AY158" s="70" t="s">
        <v>1107</v>
      </c>
      <c r="AZ158" s="64" t="s">
        <v>185</v>
      </c>
      <c r="BA158" s="64">
        <v>0</v>
      </c>
      <c r="BB158" s="64">
        <v>0</v>
      </c>
      <c r="BC158" s="64"/>
      <c r="BD158" s="64"/>
      <c r="BE158" s="64"/>
      <c r="BF158" s="64"/>
      <c r="BG158" s="64"/>
      <c r="BH158" s="64"/>
      <c r="BI158" s="64"/>
      <c r="BJ158" s="64"/>
      <c r="BK158" s="63" t="str">
        <f>REPLACE(INDEX(GroupVertices[Group],MATCH(Edges[[#This Row],[Vertex 1]],GroupVertices[Vertex],0)),1,1,"")</f>
        <v>2</v>
      </c>
      <c r="BL158" s="63" t="str">
        <f>REPLACE(INDEX(GroupVertices[Group],MATCH(Edges[[#This Row],[Vertex 2]],GroupVertices[Vertex],0)),1,1,"")</f>
        <v>2</v>
      </c>
      <c r="BM158" s="64"/>
      <c r="BN158" s="64"/>
    </row>
    <row r="159" spans="1:66" ht="15">
      <c r="A159" s="62" t="s">
        <v>860</v>
      </c>
      <c r="B159" s="62" t="s">
        <v>905</v>
      </c>
      <c r="C159" s="81" t="s">
        <v>1754</v>
      </c>
      <c r="D159" s="88">
        <v>5.833333333333333</v>
      </c>
      <c r="E159" s="89" t="s">
        <v>136</v>
      </c>
      <c r="F159" s="90">
        <v>14.88888888888889</v>
      </c>
      <c r="G159" s="81"/>
      <c r="H159" s="73"/>
      <c r="I159" s="91"/>
      <c r="J159" s="91"/>
      <c r="K159" s="34" t="s">
        <v>65</v>
      </c>
      <c r="L159" s="94">
        <v>159</v>
      </c>
      <c r="M159" s="94"/>
      <c r="N159" s="93"/>
      <c r="O159" s="64" t="s">
        <v>195</v>
      </c>
      <c r="P159" s="66">
        <v>43697.98070601852</v>
      </c>
      <c r="Q159" s="64" t="s">
        <v>941</v>
      </c>
      <c r="R159" s="64"/>
      <c r="S159" s="64"/>
      <c r="T159" s="64" t="s">
        <v>987</v>
      </c>
      <c r="U159" s="66">
        <v>43697.98070601852</v>
      </c>
      <c r="V159" s="67" t="s">
        <v>1052</v>
      </c>
      <c r="W159" s="64"/>
      <c r="X159" s="64"/>
      <c r="Y159" s="70" t="s">
        <v>1102</v>
      </c>
      <c r="Z159" s="64"/>
      <c r="AA159" s="104">
        <v>2</v>
      </c>
      <c r="AB159" s="48"/>
      <c r="AC159" s="49"/>
      <c r="AD159" s="48"/>
      <c r="AE159" s="49"/>
      <c r="AF159" s="48"/>
      <c r="AG159" s="49"/>
      <c r="AH159" s="48"/>
      <c r="AI159" s="49"/>
      <c r="AJ159" s="48"/>
      <c r="AK159" s="109"/>
      <c r="AL159" s="67" t="s">
        <v>1014</v>
      </c>
      <c r="AM159" s="64" t="b">
        <v>0</v>
      </c>
      <c r="AN159" s="64">
        <v>0</v>
      </c>
      <c r="AO159" s="70" t="s">
        <v>275</v>
      </c>
      <c r="AP159" s="64" t="b">
        <v>0</v>
      </c>
      <c r="AQ159" s="64" t="s">
        <v>746</v>
      </c>
      <c r="AR159" s="64"/>
      <c r="AS159" s="70" t="s">
        <v>275</v>
      </c>
      <c r="AT159" s="64" t="b">
        <v>0</v>
      </c>
      <c r="AU159" s="64">
        <v>0</v>
      </c>
      <c r="AV159" s="70" t="s">
        <v>1100</v>
      </c>
      <c r="AW159" s="64" t="s">
        <v>340</v>
      </c>
      <c r="AX159" s="64" t="b">
        <v>0</v>
      </c>
      <c r="AY159" s="70" t="s">
        <v>1100</v>
      </c>
      <c r="AZ159" s="64" t="s">
        <v>185</v>
      </c>
      <c r="BA159" s="64">
        <v>0</v>
      </c>
      <c r="BB159" s="64">
        <v>0</v>
      </c>
      <c r="BC159" s="64"/>
      <c r="BD159" s="64"/>
      <c r="BE159" s="64"/>
      <c r="BF159" s="64"/>
      <c r="BG159" s="64"/>
      <c r="BH159" s="64"/>
      <c r="BI159" s="64"/>
      <c r="BJ159" s="64"/>
      <c r="BK159" s="63" t="str">
        <f>REPLACE(INDEX(GroupVertices[Group],MATCH(Edges[[#This Row],[Vertex 1]],GroupVertices[Vertex],0)),1,1,"")</f>
        <v>2</v>
      </c>
      <c r="BL159" s="63" t="str">
        <f>REPLACE(INDEX(GroupVertices[Group],MATCH(Edges[[#This Row],[Vertex 2]],GroupVertices[Vertex],0)),1,1,"")</f>
        <v>2</v>
      </c>
      <c r="BM159" s="64"/>
      <c r="BN159" s="64"/>
    </row>
    <row r="160" spans="1:66" ht="15">
      <c r="A160" s="62" t="s">
        <v>812</v>
      </c>
      <c r="B160" s="62" t="s">
        <v>905</v>
      </c>
      <c r="C160" s="81" t="s">
        <v>272</v>
      </c>
      <c r="D160" s="88">
        <v>5</v>
      </c>
      <c r="E160" s="89" t="s">
        <v>132</v>
      </c>
      <c r="F160" s="90">
        <v>16</v>
      </c>
      <c r="G160" s="81"/>
      <c r="H160" s="73"/>
      <c r="I160" s="91"/>
      <c r="J160" s="91"/>
      <c r="K160" s="34" t="s">
        <v>65</v>
      </c>
      <c r="L160" s="94">
        <v>160</v>
      </c>
      <c r="M160" s="94"/>
      <c r="N160" s="93"/>
      <c r="O160" s="64" t="s">
        <v>195</v>
      </c>
      <c r="P160" s="66">
        <v>43694.27104166667</v>
      </c>
      <c r="Q160" s="64" t="s">
        <v>939</v>
      </c>
      <c r="R160" s="64"/>
      <c r="S160" s="64"/>
      <c r="T160" s="64" t="s">
        <v>987</v>
      </c>
      <c r="U160" s="66">
        <v>43694.27104166667</v>
      </c>
      <c r="V160" s="67" t="s">
        <v>1050</v>
      </c>
      <c r="W160" s="64"/>
      <c r="X160" s="64"/>
      <c r="Y160" s="70" t="s">
        <v>1100</v>
      </c>
      <c r="Z160" s="64"/>
      <c r="AA160" s="104">
        <v>1</v>
      </c>
      <c r="AB160" s="48"/>
      <c r="AC160" s="49"/>
      <c r="AD160" s="48"/>
      <c r="AE160" s="49"/>
      <c r="AF160" s="48"/>
      <c r="AG160" s="49"/>
      <c r="AH160" s="48"/>
      <c r="AI160" s="49"/>
      <c r="AJ160" s="48"/>
      <c r="AK160" s="109"/>
      <c r="AL160" s="67" t="s">
        <v>815</v>
      </c>
      <c r="AM160" s="64" t="b">
        <v>0</v>
      </c>
      <c r="AN160" s="64">
        <v>0</v>
      </c>
      <c r="AO160" s="70" t="s">
        <v>275</v>
      </c>
      <c r="AP160" s="64" t="b">
        <v>0</v>
      </c>
      <c r="AQ160" s="64" t="s">
        <v>746</v>
      </c>
      <c r="AR160" s="64"/>
      <c r="AS160" s="70" t="s">
        <v>275</v>
      </c>
      <c r="AT160" s="64" t="b">
        <v>0</v>
      </c>
      <c r="AU160" s="64">
        <v>0</v>
      </c>
      <c r="AV160" s="70" t="s">
        <v>275</v>
      </c>
      <c r="AW160" s="64" t="s">
        <v>340</v>
      </c>
      <c r="AX160" s="64" t="b">
        <v>0</v>
      </c>
      <c r="AY160" s="70" t="s">
        <v>1100</v>
      </c>
      <c r="AZ160" s="64" t="s">
        <v>185</v>
      </c>
      <c r="BA160" s="64">
        <v>0</v>
      </c>
      <c r="BB160" s="64">
        <v>0</v>
      </c>
      <c r="BC160" s="64"/>
      <c r="BD160" s="64"/>
      <c r="BE160" s="64"/>
      <c r="BF160" s="64"/>
      <c r="BG160" s="64"/>
      <c r="BH160" s="64"/>
      <c r="BI160" s="64"/>
      <c r="BJ160" s="64"/>
      <c r="BK160" s="63" t="str">
        <f>REPLACE(INDEX(GroupVertices[Group],MATCH(Edges[[#This Row],[Vertex 1]],GroupVertices[Vertex],0)),1,1,"")</f>
        <v>2</v>
      </c>
      <c r="BL160" s="63" t="str">
        <f>REPLACE(INDEX(GroupVertices[Group],MATCH(Edges[[#This Row],[Vertex 2]],GroupVertices[Vertex],0)),1,1,"")</f>
        <v>2</v>
      </c>
      <c r="BM160" s="64"/>
      <c r="BN160" s="64"/>
    </row>
    <row r="161" spans="1:66" ht="15">
      <c r="A161" s="62" t="s">
        <v>812</v>
      </c>
      <c r="B161" s="62" t="s">
        <v>899</v>
      </c>
      <c r="C161" s="81" t="s">
        <v>851</v>
      </c>
      <c r="D161" s="88">
        <v>6.666666666666667</v>
      </c>
      <c r="E161" s="89" t="s">
        <v>136</v>
      </c>
      <c r="F161" s="90">
        <v>13.777777777777779</v>
      </c>
      <c r="G161" s="81"/>
      <c r="H161" s="73"/>
      <c r="I161" s="91"/>
      <c r="J161" s="91"/>
      <c r="K161" s="34" t="s">
        <v>65</v>
      </c>
      <c r="L161" s="94">
        <v>161</v>
      </c>
      <c r="M161" s="94"/>
      <c r="N161" s="93"/>
      <c r="O161" s="64" t="s">
        <v>195</v>
      </c>
      <c r="P161" s="66">
        <v>43673.257789351854</v>
      </c>
      <c r="Q161" s="64" t="s">
        <v>937</v>
      </c>
      <c r="R161" s="64"/>
      <c r="S161" s="64"/>
      <c r="T161" s="64" t="s">
        <v>987</v>
      </c>
      <c r="U161" s="66">
        <v>43673.257789351854</v>
      </c>
      <c r="V161" s="67" t="s">
        <v>1048</v>
      </c>
      <c r="W161" s="64"/>
      <c r="X161" s="64"/>
      <c r="Y161" s="70" t="s">
        <v>1098</v>
      </c>
      <c r="Z161" s="64"/>
      <c r="AA161" s="104">
        <v>3</v>
      </c>
      <c r="AB161" s="48"/>
      <c r="AC161" s="49"/>
      <c r="AD161" s="48"/>
      <c r="AE161" s="49"/>
      <c r="AF161" s="48"/>
      <c r="AG161" s="49"/>
      <c r="AH161" s="48"/>
      <c r="AI161" s="49"/>
      <c r="AJ161" s="48"/>
      <c r="AK161" s="109"/>
      <c r="AL161" s="67" t="s">
        <v>815</v>
      </c>
      <c r="AM161" s="64" t="b">
        <v>0</v>
      </c>
      <c r="AN161" s="64">
        <v>5</v>
      </c>
      <c r="AO161" s="70" t="s">
        <v>275</v>
      </c>
      <c r="AP161" s="64" t="b">
        <v>0</v>
      </c>
      <c r="AQ161" s="64" t="s">
        <v>746</v>
      </c>
      <c r="AR161" s="64"/>
      <c r="AS161" s="70" t="s">
        <v>275</v>
      </c>
      <c r="AT161" s="64" t="b">
        <v>0</v>
      </c>
      <c r="AU161" s="64">
        <v>2</v>
      </c>
      <c r="AV161" s="70" t="s">
        <v>275</v>
      </c>
      <c r="AW161" s="64" t="s">
        <v>340</v>
      </c>
      <c r="AX161" s="64" t="b">
        <v>0</v>
      </c>
      <c r="AY161" s="70" t="s">
        <v>1098</v>
      </c>
      <c r="AZ161" s="64" t="s">
        <v>337</v>
      </c>
      <c r="BA161" s="64">
        <v>0</v>
      </c>
      <c r="BB161" s="64">
        <v>0</v>
      </c>
      <c r="BC161" s="64"/>
      <c r="BD161" s="64"/>
      <c r="BE161" s="64"/>
      <c r="BF161" s="64"/>
      <c r="BG161" s="64"/>
      <c r="BH161" s="64"/>
      <c r="BI161" s="64"/>
      <c r="BJ161" s="64"/>
      <c r="BK161" s="63" t="str">
        <f>REPLACE(INDEX(GroupVertices[Group],MATCH(Edges[[#This Row],[Vertex 1]],GroupVertices[Vertex],0)),1,1,"")</f>
        <v>2</v>
      </c>
      <c r="BL161" s="63" t="str">
        <f>REPLACE(INDEX(GroupVertices[Group],MATCH(Edges[[#This Row],[Vertex 2]],GroupVertices[Vertex],0)),1,1,"")</f>
        <v>2</v>
      </c>
      <c r="BM161" s="64"/>
      <c r="BN161" s="64"/>
    </row>
    <row r="162" spans="1:66" ht="15">
      <c r="A162" s="62" t="s">
        <v>812</v>
      </c>
      <c r="B162" s="62" t="s">
        <v>899</v>
      </c>
      <c r="C162" s="81" t="s">
        <v>851</v>
      </c>
      <c r="D162" s="88">
        <v>6.666666666666667</v>
      </c>
      <c r="E162" s="89" t="s">
        <v>136</v>
      </c>
      <c r="F162" s="90">
        <v>13.777777777777779</v>
      </c>
      <c r="G162" s="81"/>
      <c r="H162" s="73"/>
      <c r="I162" s="91"/>
      <c r="J162" s="91"/>
      <c r="K162" s="34" t="s">
        <v>65</v>
      </c>
      <c r="L162" s="94">
        <v>162</v>
      </c>
      <c r="M162" s="94"/>
      <c r="N162" s="93"/>
      <c r="O162" s="64" t="s">
        <v>195</v>
      </c>
      <c r="P162" s="66">
        <v>43694.27104166667</v>
      </c>
      <c r="Q162" s="64" t="s">
        <v>939</v>
      </c>
      <c r="R162" s="64"/>
      <c r="S162" s="64"/>
      <c r="T162" s="64" t="s">
        <v>987</v>
      </c>
      <c r="U162" s="66">
        <v>43694.27104166667</v>
      </c>
      <c r="V162" s="67" t="s">
        <v>1050</v>
      </c>
      <c r="W162" s="64"/>
      <c r="X162" s="64"/>
      <c r="Y162" s="70" t="s">
        <v>1100</v>
      </c>
      <c r="Z162" s="64"/>
      <c r="AA162" s="104">
        <v>3</v>
      </c>
      <c r="AB162" s="48"/>
      <c r="AC162" s="49"/>
      <c r="AD162" s="48"/>
      <c r="AE162" s="49"/>
      <c r="AF162" s="48"/>
      <c r="AG162" s="49"/>
      <c r="AH162" s="48"/>
      <c r="AI162" s="49"/>
      <c r="AJ162" s="48"/>
      <c r="AK162" s="109"/>
      <c r="AL162" s="67" t="s">
        <v>815</v>
      </c>
      <c r="AM162" s="64" t="b">
        <v>0</v>
      </c>
      <c r="AN162" s="64">
        <v>0</v>
      </c>
      <c r="AO162" s="70" t="s">
        <v>275</v>
      </c>
      <c r="AP162" s="64" t="b">
        <v>0</v>
      </c>
      <c r="AQ162" s="64" t="s">
        <v>746</v>
      </c>
      <c r="AR162" s="64"/>
      <c r="AS162" s="70" t="s">
        <v>275</v>
      </c>
      <c r="AT162" s="64" t="b">
        <v>0</v>
      </c>
      <c r="AU162" s="64">
        <v>0</v>
      </c>
      <c r="AV162" s="70" t="s">
        <v>275</v>
      </c>
      <c r="AW162" s="64" t="s">
        <v>340</v>
      </c>
      <c r="AX162" s="64" t="b">
        <v>0</v>
      </c>
      <c r="AY162" s="70" t="s">
        <v>1100</v>
      </c>
      <c r="AZ162" s="64" t="s">
        <v>185</v>
      </c>
      <c r="BA162" s="64">
        <v>0</v>
      </c>
      <c r="BB162" s="64">
        <v>0</v>
      </c>
      <c r="BC162" s="64"/>
      <c r="BD162" s="64"/>
      <c r="BE162" s="64"/>
      <c r="BF162" s="64"/>
      <c r="BG162" s="64"/>
      <c r="BH162" s="64"/>
      <c r="BI162" s="64"/>
      <c r="BJ162" s="64"/>
      <c r="BK162" s="63" t="str">
        <f>REPLACE(INDEX(GroupVertices[Group],MATCH(Edges[[#This Row],[Vertex 1]],GroupVertices[Vertex],0)),1,1,"")</f>
        <v>2</v>
      </c>
      <c r="BL162" s="63" t="str">
        <f>REPLACE(INDEX(GroupVertices[Group],MATCH(Edges[[#This Row],[Vertex 2]],GroupVertices[Vertex],0)),1,1,"")</f>
        <v>2</v>
      </c>
      <c r="BM162" s="64"/>
      <c r="BN162" s="64"/>
    </row>
    <row r="163" spans="1:66" ht="15">
      <c r="A163" s="62" t="s">
        <v>812</v>
      </c>
      <c r="B163" s="62" t="s">
        <v>899</v>
      </c>
      <c r="C163" s="81" t="s">
        <v>851</v>
      </c>
      <c r="D163" s="88">
        <v>6.666666666666667</v>
      </c>
      <c r="E163" s="89" t="s">
        <v>136</v>
      </c>
      <c r="F163" s="90">
        <v>13.777777777777779</v>
      </c>
      <c r="G163" s="81"/>
      <c r="H163" s="73"/>
      <c r="I163" s="91"/>
      <c r="J163" s="91"/>
      <c r="K163" s="34" t="s">
        <v>65</v>
      </c>
      <c r="L163" s="94">
        <v>163</v>
      </c>
      <c r="M163" s="94"/>
      <c r="N163" s="93"/>
      <c r="O163" s="64" t="s">
        <v>195</v>
      </c>
      <c r="P163" s="66">
        <v>43701.23746527778</v>
      </c>
      <c r="Q163" s="64" t="s">
        <v>942</v>
      </c>
      <c r="R163" s="67" t="s">
        <v>970</v>
      </c>
      <c r="S163" s="64" t="s">
        <v>742</v>
      </c>
      <c r="T163" s="64" t="s">
        <v>987</v>
      </c>
      <c r="U163" s="66">
        <v>43701.23746527778</v>
      </c>
      <c r="V163" s="67" t="s">
        <v>1053</v>
      </c>
      <c r="W163" s="64"/>
      <c r="X163" s="64"/>
      <c r="Y163" s="70" t="s">
        <v>1103</v>
      </c>
      <c r="Z163" s="64"/>
      <c r="AA163" s="104">
        <v>3</v>
      </c>
      <c r="AB163" s="48"/>
      <c r="AC163" s="49"/>
      <c r="AD163" s="48"/>
      <c r="AE163" s="49"/>
      <c r="AF163" s="48"/>
      <c r="AG163" s="49"/>
      <c r="AH163" s="48"/>
      <c r="AI163" s="49"/>
      <c r="AJ163" s="48"/>
      <c r="AK163" s="109"/>
      <c r="AL163" s="67" t="s">
        <v>815</v>
      </c>
      <c r="AM163" s="64" t="b">
        <v>0</v>
      </c>
      <c r="AN163" s="64">
        <v>0</v>
      </c>
      <c r="AO163" s="70" t="s">
        <v>275</v>
      </c>
      <c r="AP163" s="64" t="b">
        <v>0</v>
      </c>
      <c r="AQ163" s="64" t="s">
        <v>746</v>
      </c>
      <c r="AR163" s="64"/>
      <c r="AS163" s="70" t="s">
        <v>275</v>
      </c>
      <c r="AT163" s="64" t="b">
        <v>0</v>
      </c>
      <c r="AU163" s="64">
        <v>0</v>
      </c>
      <c r="AV163" s="70" t="s">
        <v>275</v>
      </c>
      <c r="AW163" s="64" t="s">
        <v>340</v>
      </c>
      <c r="AX163" s="64" t="b">
        <v>1</v>
      </c>
      <c r="AY163" s="70" t="s">
        <v>1103</v>
      </c>
      <c r="AZ163" s="64" t="s">
        <v>185</v>
      </c>
      <c r="BA163" s="64">
        <v>0</v>
      </c>
      <c r="BB163" s="64">
        <v>0</v>
      </c>
      <c r="BC163" s="64"/>
      <c r="BD163" s="64"/>
      <c r="BE163" s="64"/>
      <c r="BF163" s="64"/>
      <c r="BG163" s="64"/>
      <c r="BH163" s="64"/>
      <c r="BI163" s="64"/>
      <c r="BJ163" s="64"/>
      <c r="BK163" s="63" t="str">
        <f>REPLACE(INDEX(GroupVertices[Group],MATCH(Edges[[#This Row],[Vertex 1]],GroupVertices[Vertex],0)),1,1,"")</f>
        <v>2</v>
      </c>
      <c r="BL163" s="63" t="str">
        <f>REPLACE(INDEX(GroupVertices[Group],MATCH(Edges[[#This Row],[Vertex 2]],GroupVertices[Vertex],0)),1,1,"")</f>
        <v>2</v>
      </c>
      <c r="BM163" s="64"/>
      <c r="BN163" s="64"/>
    </row>
    <row r="164" spans="1:66" ht="15">
      <c r="A164" s="62" t="s">
        <v>812</v>
      </c>
      <c r="B164" s="62" t="s">
        <v>908</v>
      </c>
      <c r="C164" s="81" t="s">
        <v>851</v>
      </c>
      <c r="D164" s="88">
        <v>6.666666666666667</v>
      </c>
      <c r="E164" s="89" t="s">
        <v>136</v>
      </c>
      <c r="F164" s="90">
        <v>13.777777777777779</v>
      </c>
      <c r="G164" s="81"/>
      <c r="H164" s="73"/>
      <c r="I164" s="91"/>
      <c r="J164" s="91"/>
      <c r="K164" s="34" t="s">
        <v>65</v>
      </c>
      <c r="L164" s="94">
        <v>164</v>
      </c>
      <c r="M164" s="94"/>
      <c r="N164" s="93"/>
      <c r="O164" s="64" t="s">
        <v>195</v>
      </c>
      <c r="P164" s="66">
        <v>43687.25033564815</v>
      </c>
      <c r="Q164" s="64" t="s">
        <v>943</v>
      </c>
      <c r="R164" s="67" t="s">
        <v>971</v>
      </c>
      <c r="S164" s="64" t="s">
        <v>742</v>
      </c>
      <c r="T164" s="64" t="s">
        <v>987</v>
      </c>
      <c r="U164" s="66">
        <v>43687.25033564815</v>
      </c>
      <c r="V164" s="67" t="s">
        <v>1054</v>
      </c>
      <c r="W164" s="64"/>
      <c r="X164" s="64"/>
      <c r="Y164" s="70" t="s">
        <v>1104</v>
      </c>
      <c r="Z164" s="64"/>
      <c r="AA164" s="104">
        <v>3</v>
      </c>
      <c r="AB164" s="48">
        <v>0</v>
      </c>
      <c r="AC164" s="49">
        <v>0</v>
      </c>
      <c r="AD164" s="48">
        <v>0</v>
      </c>
      <c r="AE164" s="49">
        <v>0</v>
      </c>
      <c r="AF164" s="48">
        <v>0</v>
      </c>
      <c r="AG164" s="49">
        <v>0</v>
      </c>
      <c r="AH164" s="48">
        <v>9</v>
      </c>
      <c r="AI164" s="49">
        <v>100</v>
      </c>
      <c r="AJ164" s="48">
        <v>9</v>
      </c>
      <c r="AK164" s="109"/>
      <c r="AL164" s="67" t="s">
        <v>815</v>
      </c>
      <c r="AM164" s="64" t="b">
        <v>0</v>
      </c>
      <c r="AN164" s="64">
        <v>0</v>
      </c>
      <c r="AO164" s="70" t="s">
        <v>275</v>
      </c>
      <c r="AP164" s="64" t="b">
        <v>0</v>
      </c>
      <c r="AQ164" s="64" t="s">
        <v>746</v>
      </c>
      <c r="AR164" s="64"/>
      <c r="AS164" s="70" t="s">
        <v>275</v>
      </c>
      <c r="AT164" s="64" t="b">
        <v>0</v>
      </c>
      <c r="AU164" s="64">
        <v>0</v>
      </c>
      <c r="AV164" s="70" t="s">
        <v>275</v>
      </c>
      <c r="AW164" s="64" t="s">
        <v>340</v>
      </c>
      <c r="AX164" s="64" t="b">
        <v>1</v>
      </c>
      <c r="AY164" s="70" t="s">
        <v>1104</v>
      </c>
      <c r="AZ164" s="64" t="s">
        <v>185</v>
      </c>
      <c r="BA164" s="64">
        <v>0</v>
      </c>
      <c r="BB164" s="64">
        <v>0</v>
      </c>
      <c r="BC164" s="64"/>
      <c r="BD164" s="64"/>
      <c r="BE164" s="64"/>
      <c r="BF164" s="64"/>
      <c r="BG164" s="64"/>
      <c r="BH164" s="64"/>
      <c r="BI164" s="64"/>
      <c r="BJ164" s="64"/>
      <c r="BK164" s="63" t="str">
        <f>REPLACE(INDEX(GroupVertices[Group],MATCH(Edges[[#This Row],[Vertex 1]],GroupVertices[Vertex],0)),1,1,"")</f>
        <v>2</v>
      </c>
      <c r="BL164" s="63" t="str">
        <f>REPLACE(INDEX(GroupVertices[Group],MATCH(Edges[[#This Row],[Vertex 2]],GroupVertices[Vertex],0)),1,1,"")</f>
        <v>2</v>
      </c>
      <c r="BM164" s="64"/>
      <c r="BN164" s="64"/>
    </row>
    <row r="165" spans="1:66" ht="15">
      <c r="A165" s="62" t="s">
        <v>812</v>
      </c>
      <c r="B165" s="62" t="s">
        <v>908</v>
      </c>
      <c r="C165" s="81" t="s">
        <v>851</v>
      </c>
      <c r="D165" s="88">
        <v>6.666666666666667</v>
      </c>
      <c r="E165" s="89" t="s">
        <v>136</v>
      </c>
      <c r="F165" s="90">
        <v>13.777777777777779</v>
      </c>
      <c r="G165" s="81"/>
      <c r="H165" s="73"/>
      <c r="I165" s="91"/>
      <c r="J165" s="91"/>
      <c r="K165" s="34" t="s">
        <v>65</v>
      </c>
      <c r="L165" s="94">
        <v>165</v>
      </c>
      <c r="M165" s="94"/>
      <c r="N165" s="93"/>
      <c r="O165" s="64" t="s">
        <v>195</v>
      </c>
      <c r="P165" s="66">
        <v>43701.2659375</v>
      </c>
      <c r="Q165" s="64" t="s">
        <v>944</v>
      </c>
      <c r="R165" s="67" t="s">
        <v>972</v>
      </c>
      <c r="S165" s="64" t="s">
        <v>742</v>
      </c>
      <c r="T165" s="64" t="s">
        <v>987</v>
      </c>
      <c r="U165" s="66">
        <v>43701.2659375</v>
      </c>
      <c r="V165" s="67" t="s">
        <v>1055</v>
      </c>
      <c r="W165" s="64"/>
      <c r="X165" s="64"/>
      <c r="Y165" s="70" t="s">
        <v>1105</v>
      </c>
      <c r="Z165" s="64"/>
      <c r="AA165" s="104">
        <v>3</v>
      </c>
      <c r="AB165" s="48">
        <v>0</v>
      </c>
      <c r="AC165" s="49">
        <v>0</v>
      </c>
      <c r="AD165" s="48">
        <v>0</v>
      </c>
      <c r="AE165" s="49">
        <v>0</v>
      </c>
      <c r="AF165" s="48">
        <v>0</v>
      </c>
      <c r="AG165" s="49">
        <v>0</v>
      </c>
      <c r="AH165" s="48">
        <v>9</v>
      </c>
      <c r="AI165" s="49">
        <v>100</v>
      </c>
      <c r="AJ165" s="48">
        <v>9</v>
      </c>
      <c r="AK165" s="109"/>
      <c r="AL165" s="67" t="s">
        <v>815</v>
      </c>
      <c r="AM165" s="64" t="b">
        <v>0</v>
      </c>
      <c r="AN165" s="64">
        <v>0</v>
      </c>
      <c r="AO165" s="70" t="s">
        <v>275</v>
      </c>
      <c r="AP165" s="64" t="b">
        <v>0</v>
      </c>
      <c r="AQ165" s="64" t="s">
        <v>746</v>
      </c>
      <c r="AR165" s="64"/>
      <c r="AS165" s="70" t="s">
        <v>275</v>
      </c>
      <c r="AT165" s="64" t="b">
        <v>0</v>
      </c>
      <c r="AU165" s="64">
        <v>0</v>
      </c>
      <c r="AV165" s="70" t="s">
        <v>275</v>
      </c>
      <c r="AW165" s="64" t="s">
        <v>340</v>
      </c>
      <c r="AX165" s="64" t="b">
        <v>1</v>
      </c>
      <c r="AY165" s="70" t="s">
        <v>1105</v>
      </c>
      <c r="AZ165" s="64" t="s">
        <v>185</v>
      </c>
      <c r="BA165" s="64">
        <v>0</v>
      </c>
      <c r="BB165" s="64">
        <v>0</v>
      </c>
      <c r="BC165" s="64"/>
      <c r="BD165" s="64"/>
      <c r="BE165" s="64"/>
      <c r="BF165" s="64"/>
      <c r="BG165" s="64"/>
      <c r="BH165" s="64"/>
      <c r="BI165" s="64"/>
      <c r="BJ165" s="64"/>
      <c r="BK165" s="63" t="str">
        <f>REPLACE(INDEX(GroupVertices[Group],MATCH(Edges[[#This Row],[Vertex 1]],GroupVertices[Vertex],0)),1,1,"")</f>
        <v>2</v>
      </c>
      <c r="BL165" s="63" t="str">
        <f>REPLACE(INDEX(GroupVertices[Group],MATCH(Edges[[#This Row],[Vertex 2]],GroupVertices[Vertex],0)),1,1,"")</f>
        <v>2</v>
      </c>
      <c r="BM165" s="64"/>
      <c r="BN165" s="64"/>
    </row>
    <row r="166" spans="1:66" ht="15">
      <c r="A166" s="62" t="s">
        <v>812</v>
      </c>
      <c r="B166" s="62" t="s">
        <v>908</v>
      </c>
      <c r="C166" s="81" t="s">
        <v>851</v>
      </c>
      <c r="D166" s="88">
        <v>6.666666666666667</v>
      </c>
      <c r="E166" s="89" t="s">
        <v>136</v>
      </c>
      <c r="F166" s="90">
        <v>13.777777777777779</v>
      </c>
      <c r="G166" s="81"/>
      <c r="H166" s="73"/>
      <c r="I166" s="91"/>
      <c r="J166" s="91"/>
      <c r="K166" s="34" t="s">
        <v>65</v>
      </c>
      <c r="L166" s="94">
        <v>166</v>
      </c>
      <c r="M166" s="94"/>
      <c r="N166" s="93"/>
      <c r="O166" s="64" t="s">
        <v>195</v>
      </c>
      <c r="P166" s="66">
        <v>43708.24429398148</v>
      </c>
      <c r="Q166" s="64" t="s">
        <v>945</v>
      </c>
      <c r="R166" s="67" t="s">
        <v>973</v>
      </c>
      <c r="S166" s="64" t="s">
        <v>742</v>
      </c>
      <c r="T166" s="64" t="s">
        <v>987</v>
      </c>
      <c r="U166" s="66">
        <v>43708.24429398148</v>
      </c>
      <c r="V166" s="67" t="s">
        <v>1056</v>
      </c>
      <c r="W166" s="64"/>
      <c r="X166" s="64"/>
      <c r="Y166" s="70" t="s">
        <v>1106</v>
      </c>
      <c r="Z166" s="64"/>
      <c r="AA166" s="104">
        <v>3</v>
      </c>
      <c r="AB166" s="48">
        <v>0</v>
      </c>
      <c r="AC166" s="49">
        <v>0</v>
      </c>
      <c r="AD166" s="48">
        <v>0</v>
      </c>
      <c r="AE166" s="49">
        <v>0</v>
      </c>
      <c r="AF166" s="48">
        <v>0</v>
      </c>
      <c r="AG166" s="49">
        <v>0</v>
      </c>
      <c r="AH166" s="48">
        <v>9</v>
      </c>
      <c r="AI166" s="49">
        <v>100</v>
      </c>
      <c r="AJ166" s="48">
        <v>9</v>
      </c>
      <c r="AK166" s="109"/>
      <c r="AL166" s="67" t="s">
        <v>815</v>
      </c>
      <c r="AM166" s="64" t="b">
        <v>0</v>
      </c>
      <c r="AN166" s="64">
        <v>0</v>
      </c>
      <c r="AO166" s="70" t="s">
        <v>275</v>
      </c>
      <c r="AP166" s="64" t="b">
        <v>0</v>
      </c>
      <c r="AQ166" s="64" t="s">
        <v>746</v>
      </c>
      <c r="AR166" s="64"/>
      <c r="AS166" s="70" t="s">
        <v>275</v>
      </c>
      <c r="AT166" s="64" t="b">
        <v>0</v>
      </c>
      <c r="AU166" s="64">
        <v>0</v>
      </c>
      <c r="AV166" s="70" t="s">
        <v>275</v>
      </c>
      <c r="AW166" s="64" t="s">
        <v>340</v>
      </c>
      <c r="AX166" s="64" t="b">
        <v>1</v>
      </c>
      <c r="AY166" s="70" t="s">
        <v>1106</v>
      </c>
      <c r="AZ166" s="64" t="s">
        <v>185</v>
      </c>
      <c r="BA166" s="64">
        <v>0</v>
      </c>
      <c r="BB166" s="64">
        <v>0</v>
      </c>
      <c r="BC166" s="64"/>
      <c r="BD166" s="64"/>
      <c r="BE166" s="64"/>
      <c r="BF166" s="64"/>
      <c r="BG166" s="64"/>
      <c r="BH166" s="64"/>
      <c r="BI166" s="64"/>
      <c r="BJ166" s="64"/>
      <c r="BK166" s="63" t="str">
        <f>REPLACE(INDEX(GroupVertices[Group],MATCH(Edges[[#This Row],[Vertex 1]],GroupVertices[Vertex],0)),1,1,"")</f>
        <v>2</v>
      </c>
      <c r="BL166" s="63" t="str">
        <f>REPLACE(INDEX(GroupVertices[Group],MATCH(Edges[[#This Row],[Vertex 2]],GroupVertices[Vertex],0)),1,1,"")</f>
        <v>2</v>
      </c>
      <c r="BM166" s="64"/>
      <c r="BN166" s="64"/>
    </row>
    <row r="167" spans="1:66" ht="15">
      <c r="A167" s="62" t="s">
        <v>860</v>
      </c>
      <c r="B167" s="62" t="s">
        <v>906</v>
      </c>
      <c r="C167" s="81" t="s">
        <v>851</v>
      </c>
      <c r="D167" s="88">
        <v>6.666666666666667</v>
      </c>
      <c r="E167" s="89" t="s">
        <v>136</v>
      </c>
      <c r="F167" s="90">
        <v>13.777777777777779</v>
      </c>
      <c r="G167" s="81"/>
      <c r="H167" s="73"/>
      <c r="I167" s="91"/>
      <c r="J167" s="91"/>
      <c r="K167" s="34" t="s">
        <v>65</v>
      </c>
      <c r="L167" s="94">
        <v>167</v>
      </c>
      <c r="M167" s="94"/>
      <c r="N167" s="93"/>
      <c r="O167" s="64" t="s">
        <v>195</v>
      </c>
      <c r="P167" s="66">
        <v>43689.60592592593</v>
      </c>
      <c r="Q167" s="64" t="s">
        <v>940</v>
      </c>
      <c r="R167" s="64"/>
      <c r="S167" s="64"/>
      <c r="T167" s="64" t="s">
        <v>987</v>
      </c>
      <c r="U167" s="66">
        <v>43689.60592592593</v>
      </c>
      <c r="V167" s="67" t="s">
        <v>1051</v>
      </c>
      <c r="W167" s="64"/>
      <c r="X167" s="64"/>
      <c r="Y167" s="70" t="s">
        <v>1101</v>
      </c>
      <c r="Z167" s="64"/>
      <c r="AA167" s="104">
        <v>3</v>
      </c>
      <c r="AB167" s="48"/>
      <c r="AC167" s="49"/>
      <c r="AD167" s="48"/>
      <c r="AE167" s="49"/>
      <c r="AF167" s="48"/>
      <c r="AG167" s="49"/>
      <c r="AH167" s="48"/>
      <c r="AI167" s="49"/>
      <c r="AJ167" s="48"/>
      <c r="AK167" s="109"/>
      <c r="AL167" s="67" t="s">
        <v>1014</v>
      </c>
      <c r="AM167" s="64" t="b">
        <v>0</v>
      </c>
      <c r="AN167" s="64">
        <v>0</v>
      </c>
      <c r="AO167" s="70" t="s">
        <v>275</v>
      </c>
      <c r="AP167" s="64" t="b">
        <v>0</v>
      </c>
      <c r="AQ167" s="64" t="s">
        <v>746</v>
      </c>
      <c r="AR167" s="64"/>
      <c r="AS167" s="70" t="s">
        <v>275</v>
      </c>
      <c r="AT167" s="64" t="b">
        <v>0</v>
      </c>
      <c r="AU167" s="64">
        <v>0</v>
      </c>
      <c r="AV167" s="70" t="s">
        <v>1107</v>
      </c>
      <c r="AW167" s="64" t="s">
        <v>340</v>
      </c>
      <c r="AX167" s="64" t="b">
        <v>0</v>
      </c>
      <c r="AY167" s="70" t="s">
        <v>1107</v>
      </c>
      <c r="AZ167" s="64" t="s">
        <v>185</v>
      </c>
      <c r="BA167" s="64">
        <v>0</v>
      </c>
      <c r="BB167" s="64">
        <v>0</v>
      </c>
      <c r="BC167" s="64"/>
      <c r="BD167" s="64"/>
      <c r="BE167" s="64"/>
      <c r="BF167" s="64"/>
      <c r="BG167" s="64"/>
      <c r="BH167" s="64"/>
      <c r="BI167" s="64"/>
      <c r="BJ167" s="64"/>
      <c r="BK167" s="63" t="str">
        <f>REPLACE(INDEX(GroupVertices[Group],MATCH(Edges[[#This Row],[Vertex 1]],GroupVertices[Vertex],0)),1,1,"")</f>
        <v>2</v>
      </c>
      <c r="BL167" s="63" t="str">
        <f>REPLACE(INDEX(GroupVertices[Group],MATCH(Edges[[#This Row],[Vertex 2]],GroupVertices[Vertex],0)),1,1,"")</f>
        <v>2</v>
      </c>
      <c r="BM167" s="64"/>
      <c r="BN167" s="64"/>
    </row>
    <row r="168" spans="1:66" ht="15">
      <c r="A168" s="62" t="s">
        <v>860</v>
      </c>
      <c r="B168" s="62" t="s">
        <v>906</v>
      </c>
      <c r="C168" s="81" t="s">
        <v>851</v>
      </c>
      <c r="D168" s="88">
        <v>6.666666666666667</v>
      </c>
      <c r="E168" s="89" t="s">
        <v>136</v>
      </c>
      <c r="F168" s="90">
        <v>13.777777777777779</v>
      </c>
      <c r="G168" s="81"/>
      <c r="H168" s="73"/>
      <c r="I168" s="91"/>
      <c r="J168" s="91"/>
      <c r="K168" s="34" t="s">
        <v>65</v>
      </c>
      <c r="L168" s="94">
        <v>168</v>
      </c>
      <c r="M168" s="94"/>
      <c r="N168" s="93"/>
      <c r="O168" s="64" t="s">
        <v>195</v>
      </c>
      <c r="P168" s="66">
        <v>43697.98070601852</v>
      </c>
      <c r="Q168" s="64" t="s">
        <v>941</v>
      </c>
      <c r="R168" s="64"/>
      <c r="S168" s="64"/>
      <c r="T168" s="64" t="s">
        <v>987</v>
      </c>
      <c r="U168" s="66">
        <v>43697.98070601852</v>
      </c>
      <c r="V168" s="67" t="s">
        <v>1052</v>
      </c>
      <c r="W168" s="64"/>
      <c r="X168" s="64"/>
      <c r="Y168" s="70" t="s">
        <v>1102</v>
      </c>
      <c r="Z168" s="64"/>
      <c r="AA168" s="104">
        <v>3</v>
      </c>
      <c r="AB168" s="48"/>
      <c r="AC168" s="49"/>
      <c r="AD168" s="48"/>
      <c r="AE168" s="49"/>
      <c r="AF168" s="48"/>
      <c r="AG168" s="49"/>
      <c r="AH168" s="48"/>
      <c r="AI168" s="49"/>
      <c r="AJ168" s="48"/>
      <c r="AK168" s="109"/>
      <c r="AL168" s="67" t="s">
        <v>1014</v>
      </c>
      <c r="AM168" s="64" t="b">
        <v>0</v>
      </c>
      <c r="AN168" s="64">
        <v>0</v>
      </c>
      <c r="AO168" s="70" t="s">
        <v>275</v>
      </c>
      <c r="AP168" s="64" t="b">
        <v>0</v>
      </c>
      <c r="AQ168" s="64" t="s">
        <v>746</v>
      </c>
      <c r="AR168" s="64"/>
      <c r="AS168" s="70" t="s">
        <v>275</v>
      </c>
      <c r="AT168" s="64" t="b">
        <v>0</v>
      </c>
      <c r="AU168" s="64">
        <v>0</v>
      </c>
      <c r="AV168" s="70" t="s">
        <v>1100</v>
      </c>
      <c r="AW168" s="64" t="s">
        <v>340</v>
      </c>
      <c r="AX168" s="64" t="b">
        <v>0</v>
      </c>
      <c r="AY168" s="70" t="s">
        <v>1100</v>
      </c>
      <c r="AZ168" s="64" t="s">
        <v>185</v>
      </c>
      <c r="BA168" s="64">
        <v>0</v>
      </c>
      <c r="BB168" s="64">
        <v>0</v>
      </c>
      <c r="BC168" s="64"/>
      <c r="BD168" s="64"/>
      <c r="BE168" s="64"/>
      <c r="BF168" s="64"/>
      <c r="BG168" s="64"/>
      <c r="BH168" s="64"/>
      <c r="BI168" s="64"/>
      <c r="BJ168" s="64"/>
      <c r="BK168" s="63" t="str">
        <f>REPLACE(INDEX(GroupVertices[Group],MATCH(Edges[[#This Row],[Vertex 1]],GroupVertices[Vertex],0)),1,1,"")</f>
        <v>2</v>
      </c>
      <c r="BL168" s="63" t="str">
        <f>REPLACE(INDEX(GroupVertices[Group],MATCH(Edges[[#This Row],[Vertex 2]],GroupVertices[Vertex],0)),1,1,"")</f>
        <v>2</v>
      </c>
      <c r="BM168" s="64"/>
      <c r="BN168" s="64"/>
    </row>
    <row r="169" spans="1:66" ht="15">
      <c r="A169" s="62" t="s">
        <v>860</v>
      </c>
      <c r="B169" s="62" t="s">
        <v>906</v>
      </c>
      <c r="C169" s="81" t="s">
        <v>851</v>
      </c>
      <c r="D169" s="88">
        <v>6.666666666666667</v>
      </c>
      <c r="E169" s="89" t="s">
        <v>136</v>
      </c>
      <c r="F169" s="90">
        <v>13.777777777777779</v>
      </c>
      <c r="G169" s="81"/>
      <c r="H169" s="73"/>
      <c r="I169" s="91"/>
      <c r="J169" s="91"/>
      <c r="K169" s="34" t="s">
        <v>65</v>
      </c>
      <c r="L169" s="94">
        <v>169</v>
      </c>
      <c r="M169" s="94"/>
      <c r="N169" s="93"/>
      <c r="O169" s="64" t="s">
        <v>195</v>
      </c>
      <c r="P169" s="66">
        <v>43701.73788194444</v>
      </c>
      <c r="Q169" s="64" t="s">
        <v>918</v>
      </c>
      <c r="R169" s="64"/>
      <c r="S169" s="64"/>
      <c r="T169" s="64" t="s">
        <v>987</v>
      </c>
      <c r="U169" s="66">
        <v>43701.73788194444</v>
      </c>
      <c r="V169" s="67" t="s">
        <v>1028</v>
      </c>
      <c r="W169" s="64"/>
      <c r="X169" s="64"/>
      <c r="Y169" s="70" t="s">
        <v>1078</v>
      </c>
      <c r="Z169" s="64"/>
      <c r="AA169" s="104">
        <v>3</v>
      </c>
      <c r="AB169" s="48"/>
      <c r="AC169" s="49"/>
      <c r="AD169" s="48"/>
      <c r="AE169" s="49"/>
      <c r="AF169" s="48"/>
      <c r="AG169" s="49"/>
      <c r="AH169" s="48"/>
      <c r="AI169" s="49"/>
      <c r="AJ169" s="48"/>
      <c r="AK169" s="109"/>
      <c r="AL169" s="67" t="s">
        <v>1014</v>
      </c>
      <c r="AM169" s="64" t="b">
        <v>0</v>
      </c>
      <c r="AN169" s="64">
        <v>0</v>
      </c>
      <c r="AO169" s="70" t="s">
        <v>275</v>
      </c>
      <c r="AP169" s="64" t="b">
        <v>0</v>
      </c>
      <c r="AQ169" s="64" t="s">
        <v>746</v>
      </c>
      <c r="AR169" s="64"/>
      <c r="AS169" s="70" t="s">
        <v>275</v>
      </c>
      <c r="AT169" s="64" t="b">
        <v>0</v>
      </c>
      <c r="AU169" s="64">
        <v>1</v>
      </c>
      <c r="AV169" s="70" t="s">
        <v>1108</v>
      </c>
      <c r="AW169" s="64" t="s">
        <v>340</v>
      </c>
      <c r="AX169" s="64" t="b">
        <v>0</v>
      </c>
      <c r="AY169" s="70" t="s">
        <v>1108</v>
      </c>
      <c r="AZ169" s="64" t="s">
        <v>185</v>
      </c>
      <c r="BA169" s="64">
        <v>0</v>
      </c>
      <c r="BB169" s="64">
        <v>0</v>
      </c>
      <c r="BC169" s="64"/>
      <c r="BD169" s="64"/>
      <c r="BE169" s="64"/>
      <c r="BF169" s="64"/>
      <c r="BG169" s="64"/>
      <c r="BH169" s="64"/>
      <c r="BI169" s="64"/>
      <c r="BJ169" s="64"/>
      <c r="BK169" s="63" t="str">
        <f>REPLACE(INDEX(GroupVertices[Group],MATCH(Edges[[#This Row],[Vertex 1]],GroupVertices[Vertex],0)),1,1,"")</f>
        <v>2</v>
      </c>
      <c r="BL169" s="63" t="str">
        <f>REPLACE(INDEX(GroupVertices[Group],MATCH(Edges[[#This Row],[Vertex 2]],GroupVertices[Vertex],0)),1,1,"")</f>
        <v>2</v>
      </c>
      <c r="BM169" s="64"/>
      <c r="BN169" s="64"/>
    </row>
    <row r="170" spans="1:66" ht="15">
      <c r="A170" s="62" t="s">
        <v>812</v>
      </c>
      <c r="B170" s="62" t="s">
        <v>906</v>
      </c>
      <c r="C170" s="81" t="s">
        <v>1757</v>
      </c>
      <c r="D170" s="88">
        <v>10</v>
      </c>
      <c r="E170" s="89" t="s">
        <v>136</v>
      </c>
      <c r="F170" s="90">
        <v>9.333333333333332</v>
      </c>
      <c r="G170" s="81"/>
      <c r="H170" s="73"/>
      <c r="I170" s="91"/>
      <c r="J170" s="91"/>
      <c r="K170" s="34" t="s">
        <v>65</v>
      </c>
      <c r="L170" s="94">
        <v>170</v>
      </c>
      <c r="M170" s="94"/>
      <c r="N170" s="93"/>
      <c r="O170" s="64" t="s">
        <v>195</v>
      </c>
      <c r="P170" s="66">
        <v>43687.25033564815</v>
      </c>
      <c r="Q170" s="64" t="s">
        <v>943</v>
      </c>
      <c r="R170" s="67" t="s">
        <v>971</v>
      </c>
      <c r="S170" s="64" t="s">
        <v>742</v>
      </c>
      <c r="T170" s="64" t="s">
        <v>987</v>
      </c>
      <c r="U170" s="66">
        <v>43687.25033564815</v>
      </c>
      <c r="V170" s="67" t="s">
        <v>1054</v>
      </c>
      <c r="W170" s="64"/>
      <c r="X170" s="64"/>
      <c r="Y170" s="70" t="s">
        <v>1104</v>
      </c>
      <c r="Z170" s="64"/>
      <c r="AA170" s="104">
        <v>7</v>
      </c>
      <c r="AB170" s="48"/>
      <c r="AC170" s="49"/>
      <c r="AD170" s="48"/>
      <c r="AE170" s="49"/>
      <c r="AF170" s="48"/>
      <c r="AG170" s="49"/>
      <c r="AH170" s="48"/>
      <c r="AI170" s="49"/>
      <c r="AJ170" s="48"/>
      <c r="AK170" s="109"/>
      <c r="AL170" s="67" t="s">
        <v>815</v>
      </c>
      <c r="AM170" s="64" t="b">
        <v>0</v>
      </c>
      <c r="AN170" s="64">
        <v>0</v>
      </c>
      <c r="AO170" s="70" t="s">
        <v>275</v>
      </c>
      <c r="AP170" s="64" t="b">
        <v>0</v>
      </c>
      <c r="AQ170" s="64" t="s">
        <v>746</v>
      </c>
      <c r="AR170" s="64"/>
      <c r="AS170" s="70" t="s">
        <v>275</v>
      </c>
      <c r="AT170" s="64" t="b">
        <v>0</v>
      </c>
      <c r="AU170" s="64">
        <v>0</v>
      </c>
      <c r="AV170" s="70" t="s">
        <v>275</v>
      </c>
      <c r="AW170" s="64" t="s">
        <v>340</v>
      </c>
      <c r="AX170" s="64" t="b">
        <v>1</v>
      </c>
      <c r="AY170" s="70" t="s">
        <v>1104</v>
      </c>
      <c r="AZ170" s="64" t="s">
        <v>185</v>
      </c>
      <c r="BA170" s="64">
        <v>0</v>
      </c>
      <c r="BB170" s="64">
        <v>0</v>
      </c>
      <c r="BC170" s="64"/>
      <c r="BD170" s="64"/>
      <c r="BE170" s="64"/>
      <c r="BF170" s="64"/>
      <c r="BG170" s="64"/>
      <c r="BH170" s="64"/>
      <c r="BI170" s="64"/>
      <c r="BJ170" s="64"/>
      <c r="BK170" s="63" t="str">
        <f>REPLACE(INDEX(GroupVertices[Group],MATCH(Edges[[#This Row],[Vertex 1]],GroupVertices[Vertex],0)),1,1,"")</f>
        <v>2</v>
      </c>
      <c r="BL170" s="63" t="str">
        <f>REPLACE(INDEX(GroupVertices[Group],MATCH(Edges[[#This Row],[Vertex 2]],GroupVertices[Vertex],0)),1,1,"")</f>
        <v>2</v>
      </c>
      <c r="BM170" s="64"/>
      <c r="BN170" s="64"/>
    </row>
    <row r="171" spans="1:66" ht="15">
      <c r="A171" s="62" t="s">
        <v>812</v>
      </c>
      <c r="B171" s="62" t="s">
        <v>906</v>
      </c>
      <c r="C171" s="81" t="s">
        <v>1757</v>
      </c>
      <c r="D171" s="88">
        <v>10</v>
      </c>
      <c r="E171" s="89" t="s">
        <v>136</v>
      </c>
      <c r="F171" s="90">
        <v>9.333333333333332</v>
      </c>
      <c r="G171" s="81"/>
      <c r="H171" s="73"/>
      <c r="I171" s="91"/>
      <c r="J171" s="91"/>
      <c r="K171" s="34" t="s">
        <v>65</v>
      </c>
      <c r="L171" s="94">
        <v>171</v>
      </c>
      <c r="M171" s="94"/>
      <c r="N171" s="93"/>
      <c r="O171" s="64" t="s">
        <v>195</v>
      </c>
      <c r="P171" s="66">
        <v>43687.25078703704</v>
      </c>
      <c r="Q171" s="64" t="s">
        <v>946</v>
      </c>
      <c r="R171" s="67" t="s">
        <v>974</v>
      </c>
      <c r="S171" s="64" t="s">
        <v>742</v>
      </c>
      <c r="T171" s="64" t="s">
        <v>987</v>
      </c>
      <c r="U171" s="66">
        <v>43687.25078703704</v>
      </c>
      <c r="V171" s="67" t="s">
        <v>1057</v>
      </c>
      <c r="W171" s="64"/>
      <c r="X171" s="64"/>
      <c r="Y171" s="70" t="s">
        <v>1107</v>
      </c>
      <c r="Z171" s="64"/>
      <c r="AA171" s="104">
        <v>7</v>
      </c>
      <c r="AB171" s="48"/>
      <c r="AC171" s="49"/>
      <c r="AD171" s="48"/>
      <c r="AE171" s="49"/>
      <c r="AF171" s="48"/>
      <c r="AG171" s="49"/>
      <c r="AH171" s="48"/>
      <c r="AI171" s="49"/>
      <c r="AJ171" s="48"/>
      <c r="AK171" s="109"/>
      <c r="AL171" s="67" t="s">
        <v>815</v>
      </c>
      <c r="AM171" s="64" t="b">
        <v>0</v>
      </c>
      <c r="AN171" s="64">
        <v>0</v>
      </c>
      <c r="AO171" s="70" t="s">
        <v>275</v>
      </c>
      <c r="AP171" s="64" t="b">
        <v>0</v>
      </c>
      <c r="AQ171" s="64" t="s">
        <v>746</v>
      </c>
      <c r="AR171" s="64"/>
      <c r="AS171" s="70" t="s">
        <v>275</v>
      </c>
      <c r="AT171" s="64" t="b">
        <v>0</v>
      </c>
      <c r="AU171" s="64">
        <v>0</v>
      </c>
      <c r="AV171" s="70" t="s">
        <v>275</v>
      </c>
      <c r="AW171" s="64" t="s">
        <v>340</v>
      </c>
      <c r="AX171" s="64" t="b">
        <v>1</v>
      </c>
      <c r="AY171" s="70" t="s">
        <v>1107</v>
      </c>
      <c r="AZ171" s="64" t="s">
        <v>185</v>
      </c>
      <c r="BA171" s="64">
        <v>0</v>
      </c>
      <c r="BB171" s="64">
        <v>0</v>
      </c>
      <c r="BC171" s="64"/>
      <c r="BD171" s="64"/>
      <c r="BE171" s="64"/>
      <c r="BF171" s="64"/>
      <c r="BG171" s="64"/>
      <c r="BH171" s="64"/>
      <c r="BI171" s="64"/>
      <c r="BJ171" s="64"/>
      <c r="BK171" s="63" t="str">
        <f>REPLACE(INDEX(GroupVertices[Group],MATCH(Edges[[#This Row],[Vertex 1]],GroupVertices[Vertex],0)),1,1,"")</f>
        <v>2</v>
      </c>
      <c r="BL171" s="63" t="str">
        <f>REPLACE(INDEX(GroupVertices[Group],MATCH(Edges[[#This Row],[Vertex 2]],GroupVertices[Vertex],0)),1,1,"")</f>
        <v>2</v>
      </c>
      <c r="BM171" s="64"/>
      <c r="BN171" s="64"/>
    </row>
    <row r="172" spans="1:66" ht="15">
      <c r="A172" s="62" t="s">
        <v>812</v>
      </c>
      <c r="B172" s="62" t="s">
        <v>906</v>
      </c>
      <c r="C172" s="81" t="s">
        <v>1757</v>
      </c>
      <c r="D172" s="88">
        <v>10</v>
      </c>
      <c r="E172" s="89" t="s">
        <v>136</v>
      </c>
      <c r="F172" s="90">
        <v>9.333333333333332</v>
      </c>
      <c r="G172" s="81"/>
      <c r="H172" s="73"/>
      <c r="I172" s="91"/>
      <c r="J172" s="91"/>
      <c r="K172" s="34" t="s">
        <v>65</v>
      </c>
      <c r="L172" s="94">
        <v>172</v>
      </c>
      <c r="M172" s="94"/>
      <c r="N172" s="93"/>
      <c r="O172" s="64" t="s">
        <v>195</v>
      </c>
      <c r="P172" s="66">
        <v>43694.27104166667</v>
      </c>
      <c r="Q172" s="64" t="s">
        <v>939</v>
      </c>
      <c r="R172" s="64"/>
      <c r="S172" s="64"/>
      <c r="T172" s="64" t="s">
        <v>987</v>
      </c>
      <c r="U172" s="66">
        <v>43694.27104166667</v>
      </c>
      <c r="V172" s="67" t="s">
        <v>1050</v>
      </c>
      <c r="W172" s="64"/>
      <c r="X172" s="64"/>
      <c r="Y172" s="70" t="s">
        <v>1100</v>
      </c>
      <c r="Z172" s="64"/>
      <c r="AA172" s="104">
        <v>7</v>
      </c>
      <c r="AB172" s="48"/>
      <c r="AC172" s="49"/>
      <c r="AD172" s="48"/>
      <c r="AE172" s="49"/>
      <c r="AF172" s="48"/>
      <c r="AG172" s="49"/>
      <c r="AH172" s="48"/>
      <c r="AI172" s="49"/>
      <c r="AJ172" s="48"/>
      <c r="AK172" s="109"/>
      <c r="AL172" s="67" t="s">
        <v>815</v>
      </c>
      <c r="AM172" s="64" t="b">
        <v>0</v>
      </c>
      <c r="AN172" s="64">
        <v>0</v>
      </c>
      <c r="AO172" s="70" t="s">
        <v>275</v>
      </c>
      <c r="AP172" s="64" t="b">
        <v>0</v>
      </c>
      <c r="AQ172" s="64" t="s">
        <v>746</v>
      </c>
      <c r="AR172" s="64"/>
      <c r="AS172" s="70" t="s">
        <v>275</v>
      </c>
      <c r="AT172" s="64" t="b">
        <v>0</v>
      </c>
      <c r="AU172" s="64">
        <v>0</v>
      </c>
      <c r="AV172" s="70" t="s">
        <v>275</v>
      </c>
      <c r="AW172" s="64" t="s">
        <v>340</v>
      </c>
      <c r="AX172" s="64" t="b">
        <v>0</v>
      </c>
      <c r="AY172" s="70" t="s">
        <v>1100</v>
      </c>
      <c r="AZ172" s="64" t="s">
        <v>185</v>
      </c>
      <c r="BA172" s="64">
        <v>0</v>
      </c>
      <c r="BB172" s="64">
        <v>0</v>
      </c>
      <c r="BC172" s="64"/>
      <c r="BD172" s="64"/>
      <c r="BE172" s="64"/>
      <c r="BF172" s="64"/>
      <c r="BG172" s="64"/>
      <c r="BH172" s="64"/>
      <c r="BI172" s="64"/>
      <c r="BJ172" s="64"/>
      <c r="BK172" s="63" t="str">
        <f>REPLACE(INDEX(GroupVertices[Group],MATCH(Edges[[#This Row],[Vertex 1]],GroupVertices[Vertex],0)),1,1,"")</f>
        <v>2</v>
      </c>
      <c r="BL172" s="63" t="str">
        <f>REPLACE(INDEX(GroupVertices[Group],MATCH(Edges[[#This Row],[Vertex 2]],GroupVertices[Vertex],0)),1,1,"")</f>
        <v>2</v>
      </c>
      <c r="BM172" s="64"/>
      <c r="BN172" s="64"/>
    </row>
    <row r="173" spans="1:66" ht="15">
      <c r="A173" s="62" t="s">
        <v>812</v>
      </c>
      <c r="B173" s="62" t="s">
        <v>906</v>
      </c>
      <c r="C173" s="81" t="s">
        <v>1757</v>
      </c>
      <c r="D173" s="88">
        <v>10</v>
      </c>
      <c r="E173" s="89" t="s">
        <v>136</v>
      </c>
      <c r="F173" s="90">
        <v>9.333333333333332</v>
      </c>
      <c r="G173" s="81"/>
      <c r="H173" s="73"/>
      <c r="I173" s="91"/>
      <c r="J173" s="91"/>
      <c r="K173" s="34" t="s">
        <v>65</v>
      </c>
      <c r="L173" s="94">
        <v>173</v>
      </c>
      <c r="M173" s="94"/>
      <c r="N173" s="93"/>
      <c r="O173" s="64" t="s">
        <v>195</v>
      </c>
      <c r="P173" s="66">
        <v>43701.23746527778</v>
      </c>
      <c r="Q173" s="64" t="s">
        <v>942</v>
      </c>
      <c r="R173" s="67" t="s">
        <v>970</v>
      </c>
      <c r="S173" s="64" t="s">
        <v>742</v>
      </c>
      <c r="T173" s="64" t="s">
        <v>987</v>
      </c>
      <c r="U173" s="66">
        <v>43701.23746527778</v>
      </c>
      <c r="V173" s="67" t="s">
        <v>1053</v>
      </c>
      <c r="W173" s="64"/>
      <c r="X173" s="64"/>
      <c r="Y173" s="70" t="s">
        <v>1103</v>
      </c>
      <c r="Z173" s="64"/>
      <c r="AA173" s="104">
        <v>7</v>
      </c>
      <c r="AB173" s="48"/>
      <c r="AC173" s="49"/>
      <c r="AD173" s="48"/>
      <c r="AE173" s="49"/>
      <c r="AF173" s="48"/>
      <c r="AG173" s="49"/>
      <c r="AH173" s="48"/>
      <c r="AI173" s="49"/>
      <c r="AJ173" s="48"/>
      <c r="AK173" s="109"/>
      <c r="AL173" s="67" t="s">
        <v>815</v>
      </c>
      <c r="AM173" s="64" t="b">
        <v>0</v>
      </c>
      <c r="AN173" s="64">
        <v>0</v>
      </c>
      <c r="AO173" s="70" t="s">
        <v>275</v>
      </c>
      <c r="AP173" s="64" t="b">
        <v>0</v>
      </c>
      <c r="AQ173" s="64" t="s">
        <v>746</v>
      </c>
      <c r="AR173" s="64"/>
      <c r="AS173" s="70" t="s">
        <v>275</v>
      </c>
      <c r="AT173" s="64" t="b">
        <v>0</v>
      </c>
      <c r="AU173" s="64">
        <v>0</v>
      </c>
      <c r="AV173" s="70" t="s">
        <v>275</v>
      </c>
      <c r="AW173" s="64" t="s">
        <v>340</v>
      </c>
      <c r="AX173" s="64" t="b">
        <v>1</v>
      </c>
      <c r="AY173" s="70" t="s">
        <v>1103</v>
      </c>
      <c r="AZ173" s="64" t="s">
        <v>185</v>
      </c>
      <c r="BA173" s="64">
        <v>0</v>
      </c>
      <c r="BB173" s="64">
        <v>0</v>
      </c>
      <c r="BC173" s="64"/>
      <c r="BD173" s="64"/>
      <c r="BE173" s="64"/>
      <c r="BF173" s="64"/>
      <c r="BG173" s="64"/>
      <c r="BH173" s="64"/>
      <c r="BI173" s="64"/>
      <c r="BJ173" s="64"/>
      <c r="BK173" s="63" t="str">
        <f>REPLACE(INDEX(GroupVertices[Group],MATCH(Edges[[#This Row],[Vertex 1]],GroupVertices[Vertex],0)),1,1,"")</f>
        <v>2</v>
      </c>
      <c r="BL173" s="63" t="str">
        <f>REPLACE(INDEX(GroupVertices[Group],MATCH(Edges[[#This Row],[Vertex 2]],GroupVertices[Vertex],0)),1,1,"")</f>
        <v>2</v>
      </c>
      <c r="BM173" s="64"/>
      <c r="BN173" s="64"/>
    </row>
    <row r="174" spans="1:66" ht="15">
      <c r="A174" s="62" t="s">
        <v>812</v>
      </c>
      <c r="B174" s="62" t="s">
        <v>906</v>
      </c>
      <c r="C174" s="81" t="s">
        <v>1757</v>
      </c>
      <c r="D174" s="88">
        <v>10</v>
      </c>
      <c r="E174" s="89" t="s">
        <v>136</v>
      </c>
      <c r="F174" s="90">
        <v>9.333333333333332</v>
      </c>
      <c r="G174" s="81"/>
      <c r="H174" s="73"/>
      <c r="I174" s="91"/>
      <c r="J174" s="91"/>
      <c r="K174" s="34" t="s">
        <v>65</v>
      </c>
      <c r="L174" s="94">
        <v>174</v>
      </c>
      <c r="M174" s="94"/>
      <c r="N174" s="93"/>
      <c r="O174" s="64" t="s">
        <v>195</v>
      </c>
      <c r="P174" s="66">
        <v>43701.266493055555</v>
      </c>
      <c r="Q174" s="64" t="s">
        <v>947</v>
      </c>
      <c r="R174" s="67" t="s">
        <v>975</v>
      </c>
      <c r="S174" s="64" t="s">
        <v>742</v>
      </c>
      <c r="T174" s="64" t="s">
        <v>987</v>
      </c>
      <c r="U174" s="66">
        <v>43701.266493055555</v>
      </c>
      <c r="V174" s="67" t="s">
        <v>1058</v>
      </c>
      <c r="W174" s="64"/>
      <c r="X174" s="64"/>
      <c r="Y174" s="70" t="s">
        <v>1108</v>
      </c>
      <c r="Z174" s="64"/>
      <c r="AA174" s="104">
        <v>7</v>
      </c>
      <c r="AB174" s="48"/>
      <c r="AC174" s="49"/>
      <c r="AD174" s="48"/>
      <c r="AE174" s="49"/>
      <c r="AF174" s="48"/>
      <c r="AG174" s="49"/>
      <c r="AH174" s="48"/>
      <c r="AI174" s="49"/>
      <c r="AJ174" s="48"/>
      <c r="AK174" s="109"/>
      <c r="AL174" s="67" t="s">
        <v>815</v>
      </c>
      <c r="AM174" s="64" t="b">
        <v>0</v>
      </c>
      <c r="AN174" s="64">
        <v>0</v>
      </c>
      <c r="AO174" s="70" t="s">
        <v>275</v>
      </c>
      <c r="AP174" s="64" t="b">
        <v>0</v>
      </c>
      <c r="AQ174" s="64" t="s">
        <v>746</v>
      </c>
      <c r="AR174" s="64"/>
      <c r="AS174" s="70" t="s">
        <v>275</v>
      </c>
      <c r="AT174" s="64" t="b">
        <v>0</v>
      </c>
      <c r="AU174" s="64">
        <v>0</v>
      </c>
      <c r="AV174" s="70" t="s">
        <v>275</v>
      </c>
      <c r="AW174" s="64" t="s">
        <v>340</v>
      </c>
      <c r="AX174" s="64" t="b">
        <v>1</v>
      </c>
      <c r="AY174" s="70" t="s">
        <v>1108</v>
      </c>
      <c r="AZ174" s="64" t="s">
        <v>185</v>
      </c>
      <c r="BA174" s="64">
        <v>0</v>
      </c>
      <c r="BB174" s="64">
        <v>0</v>
      </c>
      <c r="BC174" s="64"/>
      <c r="BD174" s="64"/>
      <c r="BE174" s="64"/>
      <c r="BF174" s="64"/>
      <c r="BG174" s="64"/>
      <c r="BH174" s="64"/>
      <c r="BI174" s="64"/>
      <c r="BJ174" s="64"/>
      <c r="BK174" s="63" t="str">
        <f>REPLACE(INDEX(GroupVertices[Group],MATCH(Edges[[#This Row],[Vertex 1]],GroupVertices[Vertex],0)),1,1,"")</f>
        <v>2</v>
      </c>
      <c r="BL174" s="63" t="str">
        <f>REPLACE(INDEX(GroupVertices[Group],MATCH(Edges[[#This Row],[Vertex 2]],GroupVertices[Vertex],0)),1,1,"")</f>
        <v>2</v>
      </c>
      <c r="BM174" s="64"/>
      <c r="BN174" s="64"/>
    </row>
    <row r="175" spans="1:66" ht="15">
      <c r="A175" s="62" t="s">
        <v>812</v>
      </c>
      <c r="B175" s="62" t="s">
        <v>906</v>
      </c>
      <c r="C175" s="81" t="s">
        <v>1757</v>
      </c>
      <c r="D175" s="88">
        <v>10</v>
      </c>
      <c r="E175" s="89" t="s">
        <v>136</v>
      </c>
      <c r="F175" s="90">
        <v>9.333333333333332</v>
      </c>
      <c r="G175" s="81"/>
      <c r="H175" s="73"/>
      <c r="I175" s="91"/>
      <c r="J175" s="91"/>
      <c r="K175" s="34" t="s">
        <v>65</v>
      </c>
      <c r="L175" s="94">
        <v>175</v>
      </c>
      <c r="M175" s="94"/>
      <c r="N175" s="93"/>
      <c r="O175" s="64" t="s">
        <v>195</v>
      </c>
      <c r="P175" s="66">
        <v>43708.24475694444</v>
      </c>
      <c r="Q175" s="64" t="s">
        <v>948</v>
      </c>
      <c r="R175" s="67" t="s">
        <v>976</v>
      </c>
      <c r="S175" s="64" t="s">
        <v>742</v>
      </c>
      <c r="T175" s="64" t="s">
        <v>987</v>
      </c>
      <c r="U175" s="66">
        <v>43708.24475694444</v>
      </c>
      <c r="V175" s="67" t="s">
        <v>1059</v>
      </c>
      <c r="W175" s="64"/>
      <c r="X175" s="64"/>
      <c r="Y175" s="70" t="s">
        <v>1109</v>
      </c>
      <c r="Z175" s="64"/>
      <c r="AA175" s="104">
        <v>7</v>
      </c>
      <c r="AB175" s="48"/>
      <c r="AC175" s="49"/>
      <c r="AD175" s="48"/>
      <c r="AE175" s="49"/>
      <c r="AF175" s="48"/>
      <c r="AG175" s="49"/>
      <c r="AH175" s="48"/>
      <c r="AI175" s="49"/>
      <c r="AJ175" s="48"/>
      <c r="AK175" s="109"/>
      <c r="AL175" s="67" t="s">
        <v>815</v>
      </c>
      <c r="AM175" s="64" t="b">
        <v>0</v>
      </c>
      <c r="AN175" s="64">
        <v>0</v>
      </c>
      <c r="AO175" s="70" t="s">
        <v>275</v>
      </c>
      <c r="AP175" s="64" t="b">
        <v>0</v>
      </c>
      <c r="AQ175" s="64" t="s">
        <v>746</v>
      </c>
      <c r="AR175" s="64"/>
      <c r="AS175" s="70" t="s">
        <v>275</v>
      </c>
      <c r="AT175" s="64" t="b">
        <v>0</v>
      </c>
      <c r="AU175" s="64">
        <v>0</v>
      </c>
      <c r="AV175" s="70" t="s">
        <v>275</v>
      </c>
      <c r="AW175" s="64" t="s">
        <v>340</v>
      </c>
      <c r="AX175" s="64" t="b">
        <v>1</v>
      </c>
      <c r="AY175" s="70" t="s">
        <v>1109</v>
      </c>
      <c r="AZ175" s="64" t="s">
        <v>185</v>
      </c>
      <c r="BA175" s="64">
        <v>0</v>
      </c>
      <c r="BB175" s="64">
        <v>0</v>
      </c>
      <c r="BC175" s="64"/>
      <c r="BD175" s="64"/>
      <c r="BE175" s="64"/>
      <c r="BF175" s="64"/>
      <c r="BG175" s="64"/>
      <c r="BH175" s="64"/>
      <c r="BI175" s="64"/>
      <c r="BJ175" s="64"/>
      <c r="BK175" s="63" t="str">
        <f>REPLACE(INDEX(GroupVertices[Group],MATCH(Edges[[#This Row],[Vertex 1]],GroupVertices[Vertex],0)),1,1,"")</f>
        <v>2</v>
      </c>
      <c r="BL175" s="63" t="str">
        <f>REPLACE(INDEX(GroupVertices[Group],MATCH(Edges[[#This Row],[Vertex 2]],GroupVertices[Vertex],0)),1,1,"")</f>
        <v>2</v>
      </c>
      <c r="BM175" s="64"/>
      <c r="BN175" s="64"/>
    </row>
    <row r="176" spans="1:66" ht="15">
      <c r="A176" s="62" t="s">
        <v>812</v>
      </c>
      <c r="B176" s="62" t="s">
        <v>906</v>
      </c>
      <c r="C176" s="81" t="s">
        <v>1757</v>
      </c>
      <c r="D176" s="88">
        <v>10</v>
      </c>
      <c r="E176" s="89" t="s">
        <v>136</v>
      </c>
      <c r="F176" s="90">
        <v>9.333333333333332</v>
      </c>
      <c r="G176" s="81"/>
      <c r="H176" s="73"/>
      <c r="I176" s="91"/>
      <c r="J176" s="91"/>
      <c r="K176" s="34" t="s">
        <v>65</v>
      </c>
      <c r="L176" s="94">
        <v>176</v>
      </c>
      <c r="M176" s="94"/>
      <c r="N176" s="93"/>
      <c r="O176" s="64" t="s">
        <v>195</v>
      </c>
      <c r="P176" s="66">
        <v>43708.25266203703</v>
      </c>
      <c r="Q176" s="64" t="s">
        <v>949</v>
      </c>
      <c r="R176" s="67" t="s">
        <v>977</v>
      </c>
      <c r="S176" s="64" t="s">
        <v>742</v>
      </c>
      <c r="T176" s="64" t="s">
        <v>987</v>
      </c>
      <c r="U176" s="66">
        <v>43708.25266203703</v>
      </c>
      <c r="V176" s="67" t="s">
        <v>1060</v>
      </c>
      <c r="W176" s="64"/>
      <c r="X176" s="64"/>
      <c r="Y176" s="70" t="s">
        <v>1110</v>
      </c>
      <c r="Z176" s="64"/>
      <c r="AA176" s="104">
        <v>7</v>
      </c>
      <c r="AB176" s="48"/>
      <c r="AC176" s="49"/>
      <c r="AD176" s="48"/>
      <c r="AE176" s="49"/>
      <c r="AF176" s="48"/>
      <c r="AG176" s="49"/>
      <c r="AH176" s="48"/>
      <c r="AI176" s="49"/>
      <c r="AJ176" s="48"/>
      <c r="AK176" s="109"/>
      <c r="AL176" s="67" t="s">
        <v>815</v>
      </c>
      <c r="AM176" s="64" t="b">
        <v>0</v>
      </c>
      <c r="AN176" s="64">
        <v>0</v>
      </c>
      <c r="AO176" s="70" t="s">
        <v>275</v>
      </c>
      <c r="AP176" s="64" t="b">
        <v>0</v>
      </c>
      <c r="AQ176" s="64" t="s">
        <v>746</v>
      </c>
      <c r="AR176" s="64"/>
      <c r="AS176" s="70" t="s">
        <v>275</v>
      </c>
      <c r="AT176" s="64" t="b">
        <v>0</v>
      </c>
      <c r="AU176" s="64">
        <v>0</v>
      </c>
      <c r="AV176" s="70" t="s">
        <v>275</v>
      </c>
      <c r="AW176" s="64" t="s">
        <v>340</v>
      </c>
      <c r="AX176" s="64" t="b">
        <v>1</v>
      </c>
      <c r="AY176" s="70" t="s">
        <v>1110</v>
      </c>
      <c r="AZ176" s="64" t="s">
        <v>185</v>
      </c>
      <c r="BA176" s="64">
        <v>0</v>
      </c>
      <c r="BB176" s="64">
        <v>0</v>
      </c>
      <c r="BC176" s="64"/>
      <c r="BD176" s="64"/>
      <c r="BE176" s="64"/>
      <c r="BF176" s="64"/>
      <c r="BG176" s="64"/>
      <c r="BH176" s="64"/>
      <c r="BI176" s="64"/>
      <c r="BJ176" s="64"/>
      <c r="BK176" s="63" t="str">
        <f>REPLACE(INDEX(GroupVertices[Group],MATCH(Edges[[#This Row],[Vertex 1]],GroupVertices[Vertex],0)),1,1,"")</f>
        <v>2</v>
      </c>
      <c r="BL176" s="63" t="str">
        <f>REPLACE(INDEX(GroupVertices[Group],MATCH(Edges[[#This Row],[Vertex 2]],GroupVertices[Vertex],0)),1,1,"")</f>
        <v>2</v>
      </c>
      <c r="BM176" s="64"/>
      <c r="BN176" s="64"/>
    </row>
    <row r="177" spans="1:66" ht="15">
      <c r="A177" s="62" t="s">
        <v>860</v>
      </c>
      <c r="B177" s="62" t="s">
        <v>900</v>
      </c>
      <c r="C177" s="81" t="s">
        <v>851</v>
      </c>
      <c r="D177" s="88">
        <v>6.666666666666667</v>
      </c>
      <c r="E177" s="89" t="s">
        <v>136</v>
      </c>
      <c r="F177" s="90">
        <v>13.777777777777779</v>
      </c>
      <c r="G177" s="81"/>
      <c r="H177" s="73"/>
      <c r="I177" s="91"/>
      <c r="J177" s="91"/>
      <c r="K177" s="34" t="s">
        <v>65</v>
      </c>
      <c r="L177" s="94">
        <v>177</v>
      </c>
      <c r="M177" s="94"/>
      <c r="N177" s="93"/>
      <c r="O177" s="64" t="s">
        <v>195</v>
      </c>
      <c r="P177" s="66">
        <v>43689.60592592593</v>
      </c>
      <c r="Q177" s="64" t="s">
        <v>940</v>
      </c>
      <c r="R177" s="64"/>
      <c r="S177" s="64"/>
      <c r="T177" s="64" t="s">
        <v>987</v>
      </c>
      <c r="U177" s="66">
        <v>43689.60592592593</v>
      </c>
      <c r="V177" s="67" t="s">
        <v>1051</v>
      </c>
      <c r="W177" s="64"/>
      <c r="X177" s="64"/>
      <c r="Y177" s="70" t="s">
        <v>1101</v>
      </c>
      <c r="Z177" s="64"/>
      <c r="AA177" s="104">
        <v>3</v>
      </c>
      <c r="AB177" s="48"/>
      <c r="AC177" s="49"/>
      <c r="AD177" s="48"/>
      <c r="AE177" s="49"/>
      <c r="AF177" s="48"/>
      <c r="AG177" s="49"/>
      <c r="AH177" s="48"/>
      <c r="AI177" s="49"/>
      <c r="AJ177" s="48"/>
      <c r="AK177" s="109"/>
      <c r="AL177" s="67" t="s">
        <v>1014</v>
      </c>
      <c r="AM177" s="64" t="b">
        <v>0</v>
      </c>
      <c r="AN177" s="64">
        <v>0</v>
      </c>
      <c r="AO177" s="70" t="s">
        <v>275</v>
      </c>
      <c r="AP177" s="64" t="b">
        <v>0</v>
      </c>
      <c r="AQ177" s="64" t="s">
        <v>746</v>
      </c>
      <c r="AR177" s="64"/>
      <c r="AS177" s="70" t="s">
        <v>275</v>
      </c>
      <c r="AT177" s="64" t="b">
        <v>0</v>
      </c>
      <c r="AU177" s="64">
        <v>0</v>
      </c>
      <c r="AV177" s="70" t="s">
        <v>1107</v>
      </c>
      <c r="AW177" s="64" t="s">
        <v>340</v>
      </c>
      <c r="AX177" s="64" t="b">
        <v>0</v>
      </c>
      <c r="AY177" s="70" t="s">
        <v>1107</v>
      </c>
      <c r="AZ177" s="64" t="s">
        <v>185</v>
      </c>
      <c r="BA177" s="64">
        <v>0</v>
      </c>
      <c r="BB177" s="64">
        <v>0</v>
      </c>
      <c r="BC177" s="64"/>
      <c r="BD177" s="64"/>
      <c r="BE177" s="64"/>
      <c r="BF177" s="64"/>
      <c r="BG177" s="64"/>
      <c r="BH177" s="64"/>
      <c r="BI177" s="64"/>
      <c r="BJ177" s="64"/>
      <c r="BK177" s="63" t="str">
        <f>REPLACE(INDEX(GroupVertices[Group],MATCH(Edges[[#This Row],[Vertex 1]],GroupVertices[Vertex],0)),1,1,"")</f>
        <v>2</v>
      </c>
      <c r="BL177" s="63" t="str">
        <f>REPLACE(INDEX(GroupVertices[Group],MATCH(Edges[[#This Row],[Vertex 2]],GroupVertices[Vertex],0)),1,1,"")</f>
        <v>2</v>
      </c>
      <c r="BM177" s="64"/>
      <c r="BN177" s="64"/>
    </row>
    <row r="178" spans="1:66" ht="15">
      <c r="A178" s="62" t="s">
        <v>860</v>
      </c>
      <c r="B178" s="62" t="s">
        <v>737</v>
      </c>
      <c r="C178" s="81" t="s">
        <v>851</v>
      </c>
      <c r="D178" s="88">
        <v>6.666666666666667</v>
      </c>
      <c r="E178" s="89" t="s">
        <v>136</v>
      </c>
      <c r="F178" s="90">
        <v>13.777777777777779</v>
      </c>
      <c r="G178" s="81"/>
      <c r="H178" s="73"/>
      <c r="I178" s="91"/>
      <c r="J178" s="91"/>
      <c r="K178" s="34" t="s">
        <v>65</v>
      </c>
      <c r="L178" s="94">
        <v>178</v>
      </c>
      <c r="M178" s="94"/>
      <c r="N178" s="93"/>
      <c r="O178" s="64" t="s">
        <v>195</v>
      </c>
      <c r="P178" s="66">
        <v>43689.60592592593</v>
      </c>
      <c r="Q178" s="64" t="s">
        <v>940</v>
      </c>
      <c r="R178" s="64"/>
      <c r="S178" s="64"/>
      <c r="T178" s="64" t="s">
        <v>987</v>
      </c>
      <c r="U178" s="66">
        <v>43689.60592592593</v>
      </c>
      <c r="V178" s="67" t="s">
        <v>1051</v>
      </c>
      <c r="W178" s="64"/>
      <c r="X178" s="64"/>
      <c r="Y178" s="70" t="s">
        <v>1101</v>
      </c>
      <c r="Z178" s="64"/>
      <c r="AA178" s="104">
        <v>3</v>
      </c>
      <c r="AB178" s="48"/>
      <c r="AC178" s="49"/>
      <c r="AD178" s="48"/>
      <c r="AE178" s="49"/>
      <c r="AF178" s="48"/>
      <c r="AG178" s="49"/>
      <c r="AH178" s="48"/>
      <c r="AI178" s="49"/>
      <c r="AJ178" s="48"/>
      <c r="AK178" s="109"/>
      <c r="AL178" s="67" t="s">
        <v>1014</v>
      </c>
      <c r="AM178" s="64" t="b">
        <v>0</v>
      </c>
      <c r="AN178" s="64">
        <v>0</v>
      </c>
      <c r="AO178" s="70" t="s">
        <v>275</v>
      </c>
      <c r="AP178" s="64" t="b">
        <v>0</v>
      </c>
      <c r="AQ178" s="64" t="s">
        <v>746</v>
      </c>
      <c r="AR178" s="64"/>
      <c r="AS178" s="70" t="s">
        <v>275</v>
      </c>
      <c r="AT178" s="64" t="b">
        <v>0</v>
      </c>
      <c r="AU178" s="64">
        <v>0</v>
      </c>
      <c r="AV178" s="70" t="s">
        <v>1107</v>
      </c>
      <c r="AW178" s="64" t="s">
        <v>340</v>
      </c>
      <c r="AX178" s="64" t="b">
        <v>0</v>
      </c>
      <c r="AY178" s="70" t="s">
        <v>1107</v>
      </c>
      <c r="AZ178" s="64" t="s">
        <v>185</v>
      </c>
      <c r="BA178" s="64">
        <v>0</v>
      </c>
      <c r="BB178" s="64">
        <v>0</v>
      </c>
      <c r="BC178" s="64"/>
      <c r="BD178" s="64"/>
      <c r="BE178" s="64"/>
      <c r="BF178" s="64"/>
      <c r="BG178" s="64"/>
      <c r="BH178" s="64"/>
      <c r="BI178" s="64"/>
      <c r="BJ178" s="64"/>
      <c r="BK178" s="63" t="str">
        <f>REPLACE(INDEX(GroupVertices[Group],MATCH(Edges[[#This Row],[Vertex 1]],GroupVertices[Vertex],0)),1,1,"")</f>
        <v>2</v>
      </c>
      <c r="BL178" s="63" t="str">
        <f>REPLACE(INDEX(GroupVertices[Group],MATCH(Edges[[#This Row],[Vertex 2]],GroupVertices[Vertex],0)),1,1,"")</f>
        <v>1</v>
      </c>
      <c r="BM178" s="64"/>
      <c r="BN178" s="64"/>
    </row>
    <row r="179" spans="1:66" ht="15">
      <c r="A179" s="62" t="s">
        <v>860</v>
      </c>
      <c r="B179" s="62" t="s">
        <v>901</v>
      </c>
      <c r="C179" s="81" t="s">
        <v>851</v>
      </c>
      <c r="D179" s="88">
        <v>6.666666666666667</v>
      </c>
      <c r="E179" s="89" t="s">
        <v>136</v>
      </c>
      <c r="F179" s="90">
        <v>13.777777777777779</v>
      </c>
      <c r="G179" s="81"/>
      <c r="H179" s="73"/>
      <c r="I179" s="91"/>
      <c r="J179" s="91"/>
      <c r="K179" s="34" t="s">
        <v>65</v>
      </c>
      <c r="L179" s="94">
        <v>179</v>
      </c>
      <c r="M179" s="94"/>
      <c r="N179" s="93"/>
      <c r="O179" s="64" t="s">
        <v>195</v>
      </c>
      <c r="P179" s="66">
        <v>43689.60592592593</v>
      </c>
      <c r="Q179" s="64" t="s">
        <v>940</v>
      </c>
      <c r="R179" s="64"/>
      <c r="S179" s="64"/>
      <c r="T179" s="64" t="s">
        <v>987</v>
      </c>
      <c r="U179" s="66">
        <v>43689.60592592593</v>
      </c>
      <c r="V179" s="67" t="s">
        <v>1051</v>
      </c>
      <c r="W179" s="64"/>
      <c r="X179" s="64"/>
      <c r="Y179" s="70" t="s">
        <v>1101</v>
      </c>
      <c r="Z179" s="64"/>
      <c r="AA179" s="104">
        <v>3</v>
      </c>
      <c r="AB179" s="48"/>
      <c r="AC179" s="49"/>
      <c r="AD179" s="48"/>
      <c r="AE179" s="49"/>
      <c r="AF179" s="48"/>
      <c r="AG179" s="49"/>
      <c r="AH179" s="48"/>
      <c r="AI179" s="49"/>
      <c r="AJ179" s="48"/>
      <c r="AK179" s="109"/>
      <c r="AL179" s="67" t="s">
        <v>1014</v>
      </c>
      <c r="AM179" s="64" t="b">
        <v>0</v>
      </c>
      <c r="AN179" s="64">
        <v>0</v>
      </c>
      <c r="AO179" s="70" t="s">
        <v>275</v>
      </c>
      <c r="AP179" s="64" t="b">
        <v>0</v>
      </c>
      <c r="AQ179" s="64" t="s">
        <v>746</v>
      </c>
      <c r="AR179" s="64"/>
      <c r="AS179" s="70" t="s">
        <v>275</v>
      </c>
      <c r="AT179" s="64" t="b">
        <v>0</v>
      </c>
      <c r="AU179" s="64">
        <v>0</v>
      </c>
      <c r="AV179" s="70" t="s">
        <v>1107</v>
      </c>
      <c r="AW179" s="64" t="s">
        <v>340</v>
      </c>
      <c r="AX179" s="64" t="b">
        <v>0</v>
      </c>
      <c r="AY179" s="70" t="s">
        <v>1107</v>
      </c>
      <c r="AZ179" s="64" t="s">
        <v>185</v>
      </c>
      <c r="BA179" s="64">
        <v>0</v>
      </c>
      <c r="BB179" s="64">
        <v>0</v>
      </c>
      <c r="BC179" s="64"/>
      <c r="BD179" s="64"/>
      <c r="BE179" s="64"/>
      <c r="BF179" s="64"/>
      <c r="BG179" s="64"/>
      <c r="BH179" s="64"/>
      <c r="BI179" s="64"/>
      <c r="BJ179" s="64"/>
      <c r="BK179" s="63" t="str">
        <f>REPLACE(INDEX(GroupVertices[Group],MATCH(Edges[[#This Row],[Vertex 1]],GroupVertices[Vertex],0)),1,1,"")</f>
        <v>2</v>
      </c>
      <c r="BL179" s="63" t="str">
        <f>REPLACE(INDEX(GroupVertices[Group],MATCH(Edges[[#This Row],[Vertex 2]],GroupVertices[Vertex],0)),1,1,"")</f>
        <v>2</v>
      </c>
      <c r="BM179" s="64"/>
      <c r="BN179" s="64"/>
    </row>
    <row r="180" spans="1:66" ht="15">
      <c r="A180" s="62" t="s">
        <v>860</v>
      </c>
      <c r="B180" s="62" t="s">
        <v>902</v>
      </c>
      <c r="C180" s="81" t="s">
        <v>851</v>
      </c>
      <c r="D180" s="88">
        <v>6.666666666666667</v>
      </c>
      <c r="E180" s="89" t="s">
        <v>136</v>
      </c>
      <c r="F180" s="90">
        <v>13.777777777777779</v>
      </c>
      <c r="G180" s="81"/>
      <c r="H180" s="73"/>
      <c r="I180" s="91"/>
      <c r="J180" s="91"/>
      <c r="K180" s="34" t="s">
        <v>65</v>
      </c>
      <c r="L180" s="94">
        <v>180</v>
      </c>
      <c r="M180" s="94"/>
      <c r="N180" s="93"/>
      <c r="O180" s="64" t="s">
        <v>195</v>
      </c>
      <c r="P180" s="66">
        <v>43689.60592592593</v>
      </c>
      <c r="Q180" s="64" t="s">
        <v>940</v>
      </c>
      <c r="R180" s="64"/>
      <c r="S180" s="64"/>
      <c r="T180" s="64" t="s">
        <v>987</v>
      </c>
      <c r="U180" s="66">
        <v>43689.60592592593</v>
      </c>
      <c r="V180" s="67" t="s">
        <v>1051</v>
      </c>
      <c r="W180" s="64"/>
      <c r="X180" s="64"/>
      <c r="Y180" s="70" t="s">
        <v>1101</v>
      </c>
      <c r="Z180" s="64"/>
      <c r="AA180" s="104">
        <v>3</v>
      </c>
      <c r="AB180" s="48"/>
      <c r="AC180" s="49"/>
      <c r="AD180" s="48"/>
      <c r="AE180" s="49"/>
      <c r="AF180" s="48"/>
      <c r="AG180" s="49"/>
      <c r="AH180" s="48"/>
      <c r="AI180" s="49"/>
      <c r="AJ180" s="48"/>
      <c r="AK180" s="109"/>
      <c r="AL180" s="67" t="s">
        <v>1014</v>
      </c>
      <c r="AM180" s="64" t="b">
        <v>0</v>
      </c>
      <c r="AN180" s="64">
        <v>0</v>
      </c>
      <c r="AO180" s="70" t="s">
        <v>275</v>
      </c>
      <c r="AP180" s="64" t="b">
        <v>0</v>
      </c>
      <c r="AQ180" s="64" t="s">
        <v>746</v>
      </c>
      <c r="AR180" s="64"/>
      <c r="AS180" s="70" t="s">
        <v>275</v>
      </c>
      <c r="AT180" s="64" t="b">
        <v>0</v>
      </c>
      <c r="AU180" s="64">
        <v>0</v>
      </c>
      <c r="AV180" s="70" t="s">
        <v>1107</v>
      </c>
      <c r="AW180" s="64" t="s">
        <v>340</v>
      </c>
      <c r="AX180" s="64" t="b">
        <v>0</v>
      </c>
      <c r="AY180" s="70" t="s">
        <v>1107</v>
      </c>
      <c r="AZ180" s="64" t="s">
        <v>185</v>
      </c>
      <c r="BA180" s="64">
        <v>0</v>
      </c>
      <c r="BB180" s="64">
        <v>0</v>
      </c>
      <c r="BC180" s="64"/>
      <c r="BD180" s="64"/>
      <c r="BE180" s="64"/>
      <c r="BF180" s="64"/>
      <c r="BG180" s="64"/>
      <c r="BH180" s="64"/>
      <c r="BI180" s="64"/>
      <c r="BJ180" s="64"/>
      <c r="BK180" s="63" t="str">
        <f>REPLACE(INDEX(GroupVertices[Group],MATCH(Edges[[#This Row],[Vertex 1]],GroupVertices[Vertex],0)),1,1,"")</f>
        <v>2</v>
      </c>
      <c r="BL180" s="63" t="str">
        <f>REPLACE(INDEX(GroupVertices[Group],MATCH(Edges[[#This Row],[Vertex 2]],GroupVertices[Vertex],0)),1,1,"")</f>
        <v>2</v>
      </c>
      <c r="BM180" s="64"/>
      <c r="BN180" s="64"/>
    </row>
    <row r="181" spans="1:66" ht="15">
      <c r="A181" s="62" t="s">
        <v>860</v>
      </c>
      <c r="B181" s="62" t="s">
        <v>907</v>
      </c>
      <c r="C181" s="81" t="s">
        <v>851</v>
      </c>
      <c r="D181" s="88">
        <v>6.666666666666667</v>
      </c>
      <c r="E181" s="89" t="s">
        <v>136</v>
      </c>
      <c r="F181" s="90">
        <v>13.777777777777779</v>
      </c>
      <c r="G181" s="81"/>
      <c r="H181" s="73"/>
      <c r="I181" s="91"/>
      <c r="J181" s="91"/>
      <c r="K181" s="34" t="s">
        <v>65</v>
      </c>
      <c r="L181" s="94">
        <v>181</v>
      </c>
      <c r="M181" s="94"/>
      <c r="N181" s="93"/>
      <c r="O181" s="64" t="s">
        <v>195</v>
      </c>
      <c r="P181" s="66">
        <v>43689.60592592593</v>
      </c>
      <c r="Q181" s="64" t="s">
        <v>940</v>
      </c>
      <c r="R181" s="64"/>
      <c r="S181" s="64"/>
      <c r="T181" s="64" t="s">
        <v>987</v>
      </c>
      <c r="U181" s="66">
        <v>43689.60592592593</v>
      </c>
      <c r="V181" s="67" t="s">
        <v>1051</v>
      </c>
      <c r="W181" s="64"/>
      <c r="X181" s="64"/>
      <c r="Y181" s="70" t="s">
        <v>1101</v>
      </c>
      <c r="Z181" s="64"/>
      <c r="AA181" s="104">
        <v>3</v>
      </c>
      <c r="AB181" s="48">
        <v>0</v>
      </c>
      <c r="AC181" s="49">
        <v>0</v>
      </c>
      <c r="AD181" s="48">
        <v>0</v>
      </c>
      <c r="AE181" s="49">
        <v>0</v>
      </c>
      <c r="AF181" s="48">
        <v>0</v>
      </c>
      <c r="AG181" s="49">
        <v>0</v>
      </c>
      <c r="AH181" s="48">
        <v>11</v>
      </c>
      <c r="AI181" s="49">
        <v>100</v>
      </c>
      <c r="AJ181" s="48">
        <v>11</v>
      </c>
      <c r="AK181" s="109"/>
      <c r="AL181" s="67" t="s">
        <v>1014</v>
      </c>
      <c r="AM181" s="64" t="b">
        <v>0</v>
      </c>
      <c r="AN181" s="64">
        <v>0</v>
      </c>
      <c r="AO181" s="70" t="s">
        <v>275</v>
      </c>
      <c r="AP181" s="64" t="b">
        <v>0</v>
      </c>
      <c r="AQ181" s="64" t="s">
        <v>746</v>
      </c>
      <c r="AR181" s="64"/>
      <c r="AS181" s="70" t="s">
        <v>275</v>
      </c>
      <c r="AT181" s="64" t="b">
        <v>0</v>
      </c>
      <c r="AU181" s="64">
        <v>0</v>
      </c>
      <c r="AV181" s="70" t="s">
        <v>1107</v>
      </c>
      <c r="AW181" s="64" t="s">
        <v>340</v>
      </c>
      <c r="AX181" s="64" t="b">
        <v>0</v>
      </c>
      <c r="AY181" s="70" t="s">
        <v>1107</v>
      </c>
      <c r="AZ181" s="64" t="s">
        <v>185</v>
      </c>
      <c r="BA181" s="64">
        <v>0</v>
      </c>
      <c r="BB181" s="64">
        <v>0</v>
      </c>
      <c r="BC181" s="64"/>
      <c r="BD181" s="64"/>
      <c r="BE181" s="64"/>
      <c r="BF181" s="64"/>
      <c r="BG181" s="64"/>
      <c r="BH181" s="64"/>
      <c r="BI181" s="64"/>
      <c r="BJ181" s="64"/>
      <c r="BK181" s="63" t="str">
        <f>REPLACE(INDEX(GroupVertices[Group],MATCH(Edges[[#This Row],[Vertex 1]],GroupVertices[Vertex],0)),1,1,"")</f>
        <v>2</v>
      </c>
      <c r="BL181" s="63" t="str">
        <f>REPLACE(INDEX(GroupVertices[Group],MATCH(Edges[[#This Row],[Vertex 2]],GroupVertices[Vertex],0)),1,1,"")</f>
        <v>2</v>
      </c>
      <c r="BM181" s="64"/>
      <c r="BN181" s="64"/>
    </row>
    <row r="182" spans="1:66" ht="15">
      <c r="A182" s="62" t="s">
        <v>860</v>
      </c>
      <c r="B182" s="62" t="s">
        <v>812</v>
      </c>
      <c r="C182" s="81" t="s">
        <v>851</v>
      </c>
      <c r="D182" s="88">
        <v>6.666666666666667</v>
      </c>
      <c r="E182" s="89" t="s">
        <v>136</v>
      </c>
      <c r="F182" s="90">
        <v>13.777777777777779</v>
      </c>
      <c r="G182" s="81"/>
      <c r="H182" s="73"/>
      <c r="I182" s="91"/>
      <c r="J182" s="91"/>
      <c r="K182" s="34" t="s">
        <v>66</v>
      </c>
      <c r="L182" s="94">
        <v>182</v>
      </c>
      <c r="M182" s="94"/>
      <c r="N182" s="93"/>
      <c r="O182" s="64" t="s">
        <v>195</v>
      </c>
      <c r="P182" s="66">
        <v>43689.60592592593</v>
      </c>
      <c r="Q182" s="64" t="s">
        <v>940</v>
      </c>
      <c r="R182" s="64"/>
      <c r="S182" s="64"/>
      <c r="T182" s="64" t="s">
        <v>987</v>
      </c>
      <c r="U182" s="66">
        <v>43689.60592592593</v>
      </c>
      <c r="V182" s="67" t="s">
        <v>1051</v>
      </c>
      <c r="W182" s="64"/>
      <c r="X182" s="64"/>
      <c r="Y182" s="70" t="s">
        <v>1101</v>
      </c>
      <c r="Z182" s="64"/>
      <c r="AA182" s="104">
        <v>3</v>
      </c>
      <c r="AB182" s="48"/>
      <c r="AC182" s="49"/>
      <c r="AD182" s="48"/>
      <c r="AE182" s="49"/>
      <c r="AF182" s="48"/>
      <c r="AG182" s="49"/>
      <c r="AH182" s="48"/>
      <c r="AI182" s="49"/>
      <c r="AJ182" s="48"/>
      <c r="AK182" s="109"/>
      <c r="AL182" s="67" t="s">
        <v>1014</v>
      </c>
      <c r="AM182" s="64" t="b">
        <v>0</v>
      </c>
      <c r="AN182" s="64">
        <v>0</v>
      </c>
      <c r="AO182" s="70" t="s">
        <v>275</v>
      </c>
      <c r="AP182" s="64" t="b">
        <v>0</v>
      </c>
      <c r="AQ182" s="64" t="s">
        <v>746</v>
      </c>
      <c r="AR182" s="64"/>
      <c r="AS182" s="70" t="s">
        <v>275</v>
      </c>
      <c r="AT182" s="64" t="b">
        <v>0</v>
      </c>
      <c r="AU182" s="64">
        <v>0</v>
      </c>
      <c r="AV182" s="70" t="s">
        <v>1107</v>
      </c>
      <c r="AW182" s="64" t="s">
        <v>340</v>
      </c>
      <c r="AX182" s="64" t="b">
        <v>0</v>
      </c>
      <c r="AY182" s="70" t="s">
        <v>1107</v>
      </c>
      <c r="AZ182" s="64" t="s">
        <v>185</v>
      </c>
      <c r="BA182" s="64">
        <v>0</v>
      </c>
      <c r="BB182" s="64">
        <v>0</v>
      </c>
      <c r="BC182" s="64"/>
      <c r="BD182" s="64"/>
      <c r="BE182" s="64"/>
      <c r="BF182" s="64"/>
      <c r="BG182" s="64"/>
      <c r="BH182" s="64"/>
      <c r="BI182" s="64"/>
      <c r="BJ182" s="64"/>
      <c r="BK182" s="63" t="str">
        <f>REPLACE(INDEX(GroupVertices[Group],MATCH(Edges[[#This Row],[Vertex 1]],GroupVertices[Vertex],0)),1,1,"")</f>
        <v>2</v>
      </c>
      <c r="BL182" s="63" t="str">
        <f>REPLACE(INDEX(GroupVertices[Group],MATCH(Edges[[#This Row],[Vertex 2]],GroupVertices[Vertex],0)),1,1,"")</f>
        <v>2</v>
      </c>
      <c r="BM182" s="64"/>
      <c r="BN182" s="64"/>
    </row>
    <row r="183" spans="1:66" ht="15">
      <c r="A183" s="62" t="s">
        <v>860</v>
      </c>
      <c r="B183" s="62" t="s">
        <v>900</v>
      </c>
      <c r="C183" s="81" t="s">
        <v>851</v>
      </c>
      <c r="D183" s="88">
        <v>6.666666666666667</v>
      </c>
      <c r="E183" s="89" t="s">
        <v>136</v>
      </c>
      <c r="F183" s="90">
        <v>13.777777777777779</v>
      </c>
      <c r="G183" s="81"/>
      <c r="H183" s="73"/>
      <c r="I183" s="91"/>
      <c r="J183" s="91"/>
      <c r="K183" s="34" t="s">
        <v>65</v>
      </c>
      <c r="L183" s="94">
        <v>183</v>
      </c>
      <c r="M183" s="94"/>
      <c r="N183" s="93"/>
      <c r="O183" s="64" t="s">
        <v>195</v>
      </c>
      <c r="P183" s="66">
        <v>43697.98070601852</v>
      </c>
      <c r="Q183" s="64" t="s">
        <v>941</v>
      </c>
      <c r="R183" s="64"/>
      <c r="S183" s="64"/>
      <c r="T183" s="64" t="s">
        <v>987</v>
      </c>
      <c r="U183" s="66">
        <v>43697.98070601852</v>
      </c>
      <c r="V183" s="67" t="s">
        <v>1052</v>
      </c>
      <c r="W183" s="64"/>
      <c r="X183" s="64"/>
      <c r="Y183" s="70" t="s">
        <v>1102</v>
      </c>
      <c r="Z183" s="64"/>
      <c r="AA183" s="104">
        <v>3</v>
      </c>
      <c r="AB183" s="48"/>
      <c r="AC183" s="49"/>
      <c r="AD183" s="48"/>
      <c r="AE183" s="49"/>
      <c r="AF183" s="48"/>
      <c r="AG183" s="49"/>
      <c r="AH183" s="48"/>
      <c r="AI183" s="49"/>
      <c r="AJ183" s="48"/>
      <c r="AK183" s="109"/>
      <c r="AL183" s="67" t="s">
        <v>1014</v>
      </c>
      <c r="AM183" s="64" t="b">
        <v>0</v>
      </c>
      <c r="AN183" s="64">
        <v>0</v>
      </c>
      <c r="AO183" s="70" t="s">
        <v>275</v>
      </c>
      <c r="AP183" s="64" t="b">
        <v>0</v>
      </c>
      <c r="AQ183" s="64" t="s">
        <v>746</v>
      </c>
      <c r="AR183" s="64"/>
      <c r="AS183" s="70" t="s">
        <v>275</v>
      </c>
      <c r="AT183" s="64" t="b">
        <v>0</v>
      </c>
      <c r="AU183" s="64">
        <v>0</v>
      </c>
      <c r="AV183" s="70" t="s">
        <v>1100</v>
      </c>
      <c r="AW183" s="64" t="s">
        <v>340</v>
      </c>
      <c r="AX183" s="64" t="b">
        <v>0</v>
      </c>
      <c r="AY183" s="70" t="s">
        <v>1100</v>
      </c>
      <c r="AZ183" s="64" t="s">
        <v>185</v>
      </c>
      <c r="BA183" s="64">
        <v>0</v>
      </c>
      <c r="BB183" s="64">
        <v>0</v>
      </c>
      <c r="BC183" s="64"/>
      <c r="BD183" s="64"/>
      <c r="BE183" s="64"/>
      <c r="BF183" s="64"/>
      <c r="BG183" s="64"/>
      <c r="BH183" s="64"/>
      <c r="BI183" s="64"/>
      <c r="BJ183" s="64"/>
      <c r="BK183" s="63" t="str">
        <f>REPLACE(INDEX(GroupVertices[Group],MATCH(Edges[[#This Row],[Vertex 1]],GroupVertices[Vertex],0)),1,1,"")</f>
        <v>2</v>
      </c>
      <c r="BL183" s="63" t="str">
        <f>REPLACE(INDEX(GroupVertices[Group],MATCH(Edges[[#This Row],[Vertex 2]],GroupVertices[Vertex],0)),1,1,"")</f>
        <v>2</v>
      </c>
      <c r="BM183" s="64"/>
      <c r="BN183" s="64"/>
    </row>
    <row r="184" spans="1:66" ht="15">
      <c r="A184" s="62" t="s">
        <v>860</v>
      </c>
      <c r="B184" s="62" t="s">
        <v>737</v>
      </c>
      <c r="C184" s="81" t="s">
        <v>851</v>
      </c>
      <c r="D184" s="88">
        <v>6.666666666666667</v>
      </c>
      <c r="E184" s="89" t="s">
        <v>136</v>
      </c>
      <c r="F184" s="90">
        <v>13.777777777777779</v>
      </c>
      <c r="G184" s="81"/>
      <c r="H184" s="73"/>
      <c r="I184" s="91"/>
      <c r="J184" s="91"/>
      <c r="K184" s="34" t="s">
        <v>65</v>
      </c>
      <c r="L184" s="94">
        <v>184</v>
      </c>
      <c r="M184" s="94"/>
      <c r="N184" s="93"/>
      <c r="O184" s="64" t="s">
        <v>195</v>
      </c>
      <c r="P184" s="66">
        <v>43697.98070601852</v>
      </c>
      <c r="Q184" s="64" t="s">
        <v>941</v>
      </c>
      <c r="R184" s="64"/>
      <c r="S184" s="64"/>
      <c r="T184" s="64" t="s">
        <v>987</v>
      </c>
      <c r="U184" s="66">
        <v>43697.98070601852</v>
      </c>
      <c r="V184" s="67" t="s">
        <v>1052</v>
      </c>
      <c r="W184" s="64"/>
      <c r="X184" s="64"/>
      <c r="Y184" s="70" t="s">
        <v>1102</v>
      </c>
      <c r="Z184" s="64"/>
      <c r="AA184" s="104">
        <v>3</v>
      </c>
      <c r="AB184" s="48"/>
      <c r="AC184" s="49"/>
      <c r="AD184" s="48"/>
      <c r="AE184" s="49"/>
      <c r="AF184" s="48"/>
      <c r="AG184" s="49"/>
      <c r="AH184" s="48"/>
      <c r="AI184" s="49"/>
      <c r="AJ184" s="48"/>
      <c r="AK184" s="109"/>
      <c r="AL184" s="67" t="s">
        <v>1014</v>
      </c>
      <c r="AM184" s="64" t="b">
        <v>0</v>
      </c>
      <c r="AN184" s="64">
        <v>0</v>
      </c>
      <c r="AO184" s="70" t="s">
        <v>275</v>
      </c>
      <c r="AP184" s="64" t="b">
        <v>0</v>
      </c>
      <c r="AQ184" s="64" t="s">
        <v>746</v>
      </c>
      <c r="AR184" s="64"/>
      <c r="AS184" s="70" t="s">
        <v>275</v>
      </c>
      <c r="AT184" s="64" t="b">
        <v>0</v>
      </c>
      <c r="AU184" s="64">
        <v>0</v>
      </c>
      <c r="AV184" s="70" t="s">
        <v>1100</v>
      </c>
      <c r="AW184" s="64" t="s">
        <v>340</v>
      </c>
      <c r="AX184" s="64" t="b">
        <v>0</v>
      </c>
      <c r="AY184" s="70" t="s">
        <v>1100</v>
      </c>
      <c r="AZ184" s="64" t="s">
        <v>185</v>
      </c>
      <c r="BA184" s="64">
        <v>0</v>
      </c>
      <c r="BB184" s="64">
        <v>0</v>
      </c>
      <c r="BC184" s="64"/>
      <c r="BD184" s="64"/>
      <c r="BE184" s="64"/>
      <c r="BF184" s="64"/>
      <c r="BG184" s="64"/>
      <c r="BH184" s="64"/>
      <c r="BI184" s="64"/>
      <c r="BJ184" s="64"/>
      <c r="BK184" s="63" t="str">
        <f>REPLACE(INDEX(GroupVertices[Group],MATCH(Edges[[#This Row],[Vertex 1]],GroupVertices[Vertex],0)),1,1,"")</f>
        <v>2</v>
      </c>
      <c r="BL184" s="63" t="str">
        <f>REPLACE(INDEX(GroupVertices[Group],MATCH(Edges[[#This Row],[Vertex 2]],GroupVertices[Vertex],0)),1,1,"")</f>
        <v>1</v>
      </c>
      <c r="BM184" s="64"/>
      <c r="BN184" s="64"/>
    </row>
    <row r="185" spans="1:66" ht="15">
      <c r="A185" s="62" t="s">
        <v>860</v>
      </c>
      <c r="B185" s="62" t="s">
        <v>901</v>
      </c>
      <c r="C185" s="81" t="s">
        <v>851</v>
      </c>
      <c r="D185" s="88">
        <v>6.666666666666667</v>
      </c>
      <c r="E185" s="89" t="s">
        <v>136</v>
      </c>
      <c r="F185" s="90">
        <v>13.777777777777779</v>
      </c>
      <c r="G185" s="81"/>
      <c r="H185" s="73"/>
      <c r="I185" s="91"/>
      <c r="J185" s="91"/>
      <c r="K185" s="34" t="s">
        <v>65</v>
      </c>
      <c r="L185" s="94">
        <v>185</v>
      </c>
      <c r="M185" s="94"/>
      <c r="N185" s="93"/>
      <c r="O185" s="64" t="s">
        <v>195</v>
      </c>
      <c r="P185" s="66">
        <v>43697.98070601852</v>
      </c>
      <c r="Q185" s="64" t="s">
        <v>941</v>
      </c>
      <c r="R185" s="64"/>
      <c r="S185" s="64"/>
      <c r="T185" s="64" t="s">
        <v>987</v>
      </c>
      <c r="U185" s="66">
        <v>43697.98070601852</v>
      </c>
      <c r="V185" s="67" t="s">
        <v>1052</v>
      </c>
      <c r="W185" s="64"/>
      <c r="X185" s="64"/>
      <c r="Y185" s="70" t="s">
        <v>1102</v>
      </c>
      <c r="Z185" s="64"/>
      <c r="AA185" s="104">
        <v>3</v>
      </c>
      <c r="AB185" s="48"/>
      <c r="AC185" s="49"/>
      <c r="AD185" s="48"/>
      <c r="AE185" s="49"/>
      <c r="AF185" s="48"/>
      <c r="AG185" s="49"/>
      <c r="AH185" s="48"/>
      <c r="AI185" s="49"/>
      <c r="AJ185" s="48"/>
      <c r="AK185" s="109"/>
      <c r="AL185" s="67" t="s">
        <v>1014</v>
      </c>
      <c r="AM185" s="64" t="b">
        <v>0</v>
      </c>
      <c r="AN185" s="64">
        <v>0</v>
      </c>
      <c r="AO185" s="70" t="s">
        <v>275</v>
      </c>
      <c r="AP185" s="64" t="b">
        <v>0</v>
      </c>
      <c r="AQ185" s="64" t="s">
        <v>746</v>
      </c>
      <c r="AR185" s="64"/>
      <c r="AS185" s="70" t="s">
        <v>275</v>
      </c>
      <c r="AT185" s="64" t="b">
        <v>0</v>
      </c>
      <c r="AU185" s="64">
        <v>0</v>
      </c>
      <c r="AV185" s="70" t="s">
        <v>1100</v>
      </c>
      <c r="AW185" s="64" t="s">
        <v>340</v>
      </c>
      <c r="AX185" s="64" t="b">
        <v>0</v>
      </c>
      <c r="AY185" s="70" t="s">
        <v>1100</v>
      </c>
      <c r="AZ185" s="64" t="s">
        <v>185</v>
      </c>
      <c r="BA185" s="64">
        <v>0</v>
      </c>
      <c r="BB185" s="64">
        <v>0</v>
      </c>
      <c r="BC185" s="64"/>
      <c r="BD185" s="64"/>
      <c r="BE185" s="64"/>
      <c r="BF185" s="64"/>
      <c r="BG185" s="64"/>
      <c r="BH185" s="64"/>
      <c r="BI185" s="64"/>
      <c r="BJ185" s="64"/>
      <c r="BK185" s="63" t="str">
        <f>REPLACE(INDEX(GroupVertices[Group],MATCH(Edges[[#This Row],[Vertex 1]],GroupVertices[Vertex],0)),1,1,"")</f>
        <v>2</v>
      </c>
      <c r="BL185" s="63" t="str">
        <f>REPLACE(INDEX(GroupVertices[Group],MATCH(Edges[[#This Row],[Vertex 2]],GroupVertices[Vertex],0)),1,1,"")</f>
        <v>2</v>
      </c>
      <c r="BM185" s="64"/>
      <c r="BN185" s="64"/>
    </row>
    <row r="186" spans="1:66" ht="15">
      <c r="A186" s="62" t="s">
        <v>860</v>
      </c>
      <c r="B186" s="62" t="s">
        <v>902</v>
      </c>
      <c r="C186" s="81" t="s">
        <v>851</v>
      </c>
      <c r="D186" s="88">
        <v>6.666666666666667</v>
      </c>
      <c r="E186" s="89" t="s">
        <v>136</v>
      </c>
      <c r="F186" s="90">
        <v>13.777777777777779</v>
      </c>
      <c r="G186" s="81"/>
      <c r="H186" s="73"/>
      <c r="I186" s="91"/>
      <c r="J186" s="91"/>
      <c r="K186" s="34" t="s">
        <v>65</v>
      </c>
      <c r="L186" s="94">
        <v>186</v>
      </c>
      <c r="M186" s="94"/>
      <c r="N186" s="93"/>
      <c r="O186" s="64" t="s">
        <v>195</v>
      </c>
      <c r="P186" s="66">
        <v>43697.98070601852</v>
      </c>
      <c r="Q186" s="64" t="s">
        <v>941</v>
      </c>
      <c r="R186" s="64"/>
      <c r="S186" s="64"/>
      <c r="T186" s="64" t="s">
        <v>987</v>
      </c>
      <c r="U186" s="66">
        <v>43697.98070601852</v>
      </c>
      <c r="V186" s="67" t="s">
        <v>1052</v>
      </c>
      <c r="W186" s="64"/>
      <c r="X186" s="64"/>
      <c r="Y186" s="70" t="s">
        <v>1102</v>
      </c>
      <c r="Z186" s="64"/>
      <c r="AA186" s="104">
        <v>3</v>
      </c>
      <c r="AB186" s="48"/>
      <c r="AC186" s="49"/>
      <c r="AD186" s="48"/>
      <c r="AE186" s="49"/>
      <c r="AF186" s="48"/>
      <c r="AG186" s="49"/>
      <c r="AH186" s="48"/>
      <c r="AI186" s="49"/>
      <c r="AJ186" s="48"/>
      <c r="AK186" s="109"/>
      <c r="AL186" s="67" t="s">
        <v>1014</v>
      </c>
      <c r="AM186" s="64" t="b">
        <v>0</v>
      </c>
      <c r="AN186" s="64">
        <v>0</v>
      </c>
      <c r="AO186" s="70" t="s">
        <v>275</v>
      </c>
      <c r="AP186" s="64" t="b">
        <v>0</v>
      </c>
      <c r="AQ186" s="64" t="s">
        <v>746</v>
      </c>
      <c r="AR186" s="64"/>
      <c r="AS186" s="70" t="s">
        <v>275</v>
      </c>
      <c r="AT186" s="64" t="b">
        <v>0</v>
      </c>
      <c r="AU186" s="64">
        <v>0</v>
      </c>
      <c r="AV186" s="70" t="s">
        <v>1100</v>
      </c>
      <c r="AW186" s="64" t="s">
        <v>340</v>
      </c>
      <c r="AX186" s="64" t="b">
        <v>0</v>
      </c>
      <c r="AY186" s="70" t="s">
        <v>1100</v>
      </c>
      <c r="AZ186" s="64" t="s">
        <v>185</v>
      </c>
      <c r="BA186" s="64">
        <v>0</v>
      </c>
      <c r="BB186" s="64">
        <v>0</v>
      </c>
      <c r="BC186" s="64"/>
      <c r="BD186" s="64"/>
      <c r="BE186" s="64"/>
      <c r="BF186" s="64"/>
      <c r="BG186" s="64"/>
      <c r="BH186" s="64"/>
      <c r="BI186" s="64"/>
      <c r="BJ186" s="64"/>
      <c r="BK186" s="63" t="str">
        <f>REPLACE(INDEX(GroupVertices[Group],MATCH(Edges[[#This Row],[Vertex 1]],GroupVertices[Vertex],0)),1,1,"")</f>
        <v>2</v>
      </c>
      <c r="BL186" s="63" t="str">
        <f>REPLACE(INDEX(GroupVertices[Group],MATCH(Edges[[#This Row],[Vertex 2]],GroupVertices[Vertex],0)),1,1,"")</f>
        <v>2</v>
      </c>
      <c r="BM186" s="64"/>
      <c r="BN186" s="64"/>
    </row>
    <row r="187" spans="1:66" ht="15">
      <c r="A187" s="62" t="s">
        <v>860</v>
      </c>
      <c r="B187" s="62" t="s">
        <v>907</v>
      </c>
      <c r="C187" s="81" t="s">
        <v>851</v>
      </c>
      <c r="D187" s="88">
        <v>6.666666666666667</v>
      </c>
      <c r="E187" s="89" t="s">
        <v>136</v>
      </c>
      <c r="F187" s="90">
        <v>13.777777777777779</v>
      </c>
      <c r="G187" s="81"/>
      <c r="H187" s="73"/>
      <c r="I187" s="91"/>
      <c r="J187" s="91"/>
      <c r="K187" s="34" t="s">
        <v>65</v>
      </c>
      <c r="L187" s="94">
        <v>187</v>
      </c>
      <c r="M187" s="94"/>
      <c r="N187" s="93"/>
      <c r="O187" s="64" t="s">
        <v>195</v>
      </c>
      <c r="P187" s="66">
        <v>43697.98070601852</v>
      </c>
      <c r="Q187" s="64" t="s">
        <v>941</v>
      </c>
      <c r="R187" s="64"/>
      <c r="S187" s="64"/>
      <c r="T187" s="64" t="s">
        <v>987</v>
      </c>
      <c r="U187" s="66">
        <v>43697.98070601852</v>
      </c>
      <c r="V187" s="67" t="s">
        <v>1052</v>
      </c>
      <c r="W187" s="64"/>
      <c r="X187" s="64"/>
      <c r="Y187" s="70" t="s">
        <v>1102</v>
      </c>
      <c r="Z187" s="64"/>
      <c r="AA187" s="104">
        <v>3</v>
      </c>
      <c r="AB187" s="48">
        <v>0</v>
      </c>
      <c r="AC187" s="49">
        <v>0</v>
      </c>
      <c r="AD187" s="48">
        <v>0</v>
      </c>
      <c r="AE187" s="49">
        <v>0</v>
      </c>
      <c r="AF187" s="48">
        <v>0</v>
      </c>
      <c r="AG187" s="49">
        <v>0</v>
      </c>
      <c r="AH187" s="48">
        <v>11</v>
      </c>
      <c r="AI187" s="49">
        <v>100</v>
      </c>
      <c r="AJ187" s="48">
        <v>11</v>
      </c>
      <c r="AK187" s="109"/>
      <c r="AL187" s="67" t="s">
        <v>1014</v>
      </c>
      <c r="AM187" s="64" t="b">
        <v>0</v>
      </c>
      <c r="AN187" s="64">
        <v>0</v>
      </c>
      <c r="AO187" s="70" t="s">
        <v>275</v>
      </c>
      <c r="AP187" s="64" t="b">
        <v>0</v>
      </c>
      <c r="AQ187" s="64" t="s">
        <v>746</v>
      </c>
      <c r="AR187" s="64"/>
      <c r="AS187" s="70" t="s">
        <v>275</v>
      </c>
      <c r="AT187" s="64" t="b">
        <v>0</v>
      </c>
      <c r="AU187" s="64">
        <v>0</v>
      </c>
      <c r="AV187" s="70" t="s">
        <v>1100</v>
      </c>
      <c r="AW187" s="64" t="s">
        <v>340</v>
      </c>
      <c r="AX187" s="64" t="b">
        <v>0</v>
      </c>
      <c r="AY187" s="70" t="s">
        <v>1100</v>
      </c>
      <c r="AZ187" s="64" t="s">
        <v>185</v>
      </c>
      <c r="BA187" s="64">
        <v>0</v>
      </c>
      <c r="BB187" s="64">
        <v>0</v>
      </c>
      <c r="BC187" s="64"/>
      <c r="BD187" s="64"/>
      <c r="BE187" s="64"/>
      <c r="BF187" s="64"/>
      <c r="BG187" s="64"/>
      <c r="BH187" s="64"/>
      <c r="BI187" s="64"/>
      <c r="BJ187" s="64"/>
      <c r="BK187" s="63" t="str">
        <f>REPLACE(INDEX(GroupVertices[Group],MATCH(Edges[[#This Row],[Vertex 1]],GroupVertices[Vertex],0)),1,1,"")</f>
        <v>2</v>
      </c>
      <c r="BL187" s="63" t="str">
        <f>REPLACE(INDEX(GroupVertices[Group],MATCH(Edges[[#This Row],[Vertex 2]],GroupVertices[Vertex],0)),1,1,"")</f>
        <v>2</v>
      </c>
      <c r="BM187" s="64"/>
      <c r="BN187" s="64"/>
    </row>
    <row r="188" spans="1:66" ht="15">
      <c r="A188" s="62" t="s">
        <v>860</v>
      </c>
      <c r="B188" s="62" t="s">
        <v>812</v>
      </c>
      <c r="C188" s="81" t="s">
        <v>851</v>
      </c>
      <c r="D188" s="88">
        <v>6.666666666666667</v>
      </c>
      <c r="E188" s="89" t="s">
        <v>136</v>
      </c>
      <c r="F188" s="90">
        <v>13.777777777777779</v>
      </c>
      <c r="G188" s="81"/>
      <c r="H188" s="73"/>
      <c r="I188" s="91"/>
      <c r="J188" s="91"/>
      <c r="K188" s="34" t="s">
        <v>66</v>
      </c>
      <c r="L188" s="94">
        <v>188</v>
      </c>
      <c r="M188" s="94"/>
      <c r="N188" s="93"/>
      <c r="O188" s="64" t="s">
        <v>195</v>
      </c>
      <c r="P188" s="66">
        <v>43697.98070601852</v>
      </c>
      <c r="Q188" s="64" t="s">
        <v>941</v>
      </c>
      <c r="R188" s="64"/>
      <c r="S188" s="64"/>
      <c r="T188" s="64" t="s">
        <v>987</v>
      </c>
      <c r="U188" s="66">
        <v>43697.98070601852</v>
      </c>
      <c r="V188" s="67" t="s">
        <v>1052</v>
      </c>
      <c r="W188" s="64"/>
      <c r="X188" s="64"/>
      <c r="Y188" s="70" t="s">
        <v>1102</v>
      </c>
      <c r="Z188" s="64"/>
      <c r="AA188" s="104">
        <v>3</v>
      </c>
      <c r="AB188" s="48"/>
      <c r="AC188" s="49"/>
      <c r="AD188" s="48"/>
      <c r="AE188" s="49"/>
      <c r="AF188" s="48"/>
      <c r="AG188" s="49"/>
      <c r="AH188" s="48"/>
      <c r="AI188" s="49"/>
      <c r="AJ188" s="48"/>
      <c r="AK188" s="109"/>
      <c r="AL188" s="67" t="s">
        <v>1014</v>
      </c>
      <c r="AM188" s="64" t="b">
        <v>0</v>
      </c>
      <c r="AN188" s="64">
        <v>0</v>
      </c>
      <c r="AO188" s="70" t="s">
        <v>275</v>
      </c>
      <c r="AP188" s="64" t="b">
        <v>0</v>
      </c>
      <c r="AQ188" s="64" t="s">
        <v>746</v>
      </c>
      <c r="AR188" s="64"/>
      <c r="AS188" s="70" t="s">
        <v>275</v>
      </c>
      <c r="AT188" s="64" t="b">
        <v>0</v>
      </c>
      <c r="AU188" s="64">
        <v>0</v>
      </c>
      <c r="AV188" s="70" t="s">
        <v>1100</v>
      </c>
      <c r="AW188" s="64" t="s">
        <v>340</v>
      </c>
      <c r="AX188" s="64" t="b">
        <v>0</v>
      </c>
      <c r="AY188" s="70" t="s">
        <v>1100</v>
      </c>
      <c r="AZ188" s="64" t="s">
        <v>185</v>
      </c>
      <c r="BA188" s="64">
        <v>0</v>
      </c>
      <c r="BB188" s="64">
        <v>0</v>
      </c>
      <c r="BC188" s="64"/>
      <c r="BD188" s="64"/>
      <c r="BE188" s="64"/>
      <c r="BF188" s="64"/>
      <c r="BG188" s="64"/>
      <c r="BH188" s="64"/>
      <c r="BI188" s="64"/>
      <c r="BJ188" s="64"/>
      <c r="BK188" s="63" t="str">
        <f>REPLACE(INDEX(GroupVertices[Group],MATCH(Edges[[#This Row],[Vertex 1]],GroupVertices[Vertex],0)),1,1,"")</f>
        <v>2</v>
      </c>
      <c r="BL188" s="63" t="str">
        <f>REPLACE(INDEX(GroupVertices[Group],MATCH(Edges[[#This Row],[Vertex 2]],GroupVertices[Vertex],0)),1,1,"")</f>
        <v>2</v>
      </c>
      <c r="BM188" s="64"/>
      <c r="BN188" s="64"/>
    </row>
    <row r="189" spans="1:66" ht="15">
      <c r="A189" s="62" t="s">
        <v>860</v>
      </c>
      <c r="B189" s="62" t="s">
        <v>900</v>
      </c>
      <c r="C189" s="81" t="s">
        <v>851</v>
      </c>
      <c r="D189" s="88">
        <v>6.666666666666667</v>
      </c>
      <c r="E189" s="89" t="s">
        <v>136</v>
      </c>
      <c r="F189" s="90">
        <v>13.777777777777779</v>
      </c>
      <c r="G189" s="81"/>
      <c r="H189" s="73"/>
      <c r="I189" s="91"/>
      <c r="J189" s="91"/>
      <c r="K189" s="34" t="s">
        <v>65</v>
      </c>
      <c r="L189" s="94">
        <v>189</v>
      </c>
      <c r="M189" s="94"/>
      <c r="N189" s="93"/>
      <c r="O189" s="64" t="s">
        <v>195</v>
      </c>
      <c r="P189" s="66">
        <v>43701.73788194444</v>
      </c>
      <c r="Q189" s="64" t="s">
        <v>918</v>
      </c>
      <c r="R189" s="64"/>
      <c r="S189" s="64"/>
      <c r="T189" s="64" t="s">
        <v>987</v>
      </c>
      <c r="U189" s="66">
        <v>43701.73788194444</v>
      </c>
      <c r="V189" s="67" t="s">
        <v>1028</v>
      </c>
      <c r="W189" s="64"/>
      <c r="X189" s="64"/>
      <c r="Y189" s="70" t="s">
        <v>1078</v>
      </c>
      <c r="Z189" s="64"/>
      <c r="AA189" s="104">
        <v>3</v>
      </c>
      <c r="AB189" s="48"/>
      <c r="AC189" s="49"/>
      <c r="AD189" s="48"/>
      <c r="AE189" s="49"/>
      <c r="AF189" s="48"/>
      <c r="AG189" s="49"/>
      <c r="AH189" s="48"/>
      <c r="AI189" s="49"/>
      <c r="AJ189" s="48"/>
      <c r="AK189" s="109"/>
      <c r="AL189" s="67" t="s">
        <v>1014</v>
      </c>
      <c r="AM189" s="64" t="b">
        <v>0</v>
      </c>
      <c r="AN189" s="64">
        <v>0</v>
      </c>
      <c r="AO189" s="70" t="s">
        <v>275</v>
      </c>
      <c r="AP189" s="64" t="b">
        <v>0</v>
      </c>
      <c r="AQ189" s="64" t="s">
        <v>746</v>
      </c>
      <c r="AR189" s="64"/>
      <c r="AS189" s="70" t="s">
        <v>275</v>
      </c>
      <c r="AT189" s="64" t="b">
        <v>0</v>
      </c>
      <c r="AU189" s="64">
        <v>1</v>
      </c>
      <c r="AV189" s="70" t="s">
        <v>1108</v>
      </c>
      <c r="AW189" s="64" t="s">
        <v>340</v>
      </c>
      <c r="AX189" s="64" t="b">
        <v>0</v>
      </c>
      <c r="AY189" s="70" t="s">
        <v>1108</v>
      </c>
      <c r="AZ189" s="64" t="s">
        <v>185</v>
      </c>
      <c r="BA189" s="64">
        <v>0</v>
      </c>
      <c r="BB189" s="64">
        <v>0</v>
      </c>
      <c r="BC189" s="64"/>
      <c r="BD189" s="64"/>
      <c r="BE189" s="64"/>
      <c r="BF189" s="64"/>
      <c r="BG189" s="64"/>
      <c r="BH189" s="64"/>
      <c r="BI189" s="64"/>
      <c r="BJ189" s="64"/>
      <c r="BK189" s="63" t="str">
        <f>REPLACE(INDEX(GroupVertices[Group],MATCH(Edges[[#This Row],[Vertex 1]],GroupVertices[Vertex],0)),1,1,"")</f>
        <v>2</v>
      </c>
      <c r="BL189" s="63" t="str">
        <f>REPLACE(INDEX(GroupVertices[Group],MATCH(Edges[[#This Row],[Vertex 2]],GroupVertices[Vertex],0)),1,1,"")</f>
        <v>2</v>
      </c>
      <c r="BM189" s="64"/>
      <c r="BN189" s="64"/>
    </row>
    <row r="190" spans="1:66" ht="15">
      <c r="A190" s="62" t="s">
        <v>860</v>
      </c>
      <c r="B190" s="62" t="s">
        <v>737</v>
      </c>
      <c r="C190" s="81" t="s">
        <v>851</v>
      </c>
      <c r="D190" s="88">
        <v>6.666666666666667</v>
      </c>
      <c r="E190" s="89" t="s">
        <v>136</v>
      </c>
      <c r="F190" s="90">
        <v>13.777777777777779</v>
      </c>
      <c r="G190" s="81"/>
      <c r="H190" s="73"/>
      <c r="I190" s="91"/>
      <c r="J190" s="91"/>
      <c r="K190" s="34" t="s">
        <v>65</v>
      </c>
      <c r="L190" s="94">
        <v>190</v>
      </c>
      <c r="M190" s="94"/>
      <c r="N190" s="93"/>
      <c r="O190" s="64" t="s">
        <v>195</v>
      </c>
      <c r="P190" s="66">
        <v>43701.73788194444</v>
      </c>
      <c r="Q190" s="64" t="s">
        <v>918</v>
      </c>
      <c r="R190" s="64"/>
      <c r="S190" s="64"/>
      <c r="T190" s="64" t="s">
        <v>987</v>
      </c>
      <c r="U190" s="66">
        <v>43701.73788194444</v>
      </c>
      <c r="V190" s="67" t="s">
        <v>1028</v>
      </c>
      <c r="W190" s="64"/>
      <c r="X190" s="64"/>
      <c r="Y190" s="70" t="s">
        <v>1078</v>
      </c>
      <c r="Z190" s="64"/>
      <c r="AA190" s="104">
        <v>3</v>
      </c>
      <c r="AB190" s="48"/>
      <c r="AC190" s="49"/>
      <c r="AD190" s="48"/>
      <c r="AE190" s="49"/>
      <c r="AF190" s="48"/>
      <c r="AG190" s="49"/>
      <c r="AH190" s="48"/>
      <c r="AI190" s="49"/>
      <c r="AJ190" s="48"/>
      <c r="AK190" s="109"/>
      <c r="AL190" s="67" t="s">
        <v>1014</v>
      </c>
      <c r="AM190" s="64" t="b">
        <v>0</v>
      </c>
      <c r="AN190" s="64">
        <v>0</v>
      </c>
      <c r="AO190" s="70" t="s">
        <v>275</v>
      </c>
      <c r="AP190" s="64" t="b">
        <v>0</v>
      </c>
      <c r="AQ190" s="64" t="s">
        <v>746</v>
      </c>
      <c r="AR190" s="64"/>
      <c r="AS190" s="70" t="s">
        <v>275</v>
      </c>
      <c r="AT190" s="64" t="b">
        <v>0</v>
      </c>
      <c r="AU190" s="64">
        <v>1</v>
      </c>
      <c r="AV190" s="70" t="s">
        <v>1108</v>
      </c>
      <c r="AW190" s="64" t="s">
        <v>340</v>
      </c>
      <c r="AX190" s="64" t="b">
        <v>0</v>
      </c>
      <c r="AY190" s="70" t="s">
        <v>1108</v>
      </c>
      <c r="AZ190" s="64" t="s">
        <v>185</v>
      </c>
      <c r="BA190" s="64">
        <v>0</v>
      </c>
      <c r="BB190" s="64">
        <v>0</v>
      </c>
      <c r="BC190" s="64"/>
      <c r="BD190" s="64"/>
      <c r="BE190" s="64"/>
      <c r="BF190" s="64"/>
      <c r="BG190" s="64"/>
      <c r="BH190" s="64"/>
      <c r="BI190" s="64"/>
      <c r="BJ190" s="64"/>
      <c r="BK190" s="63" t="str">
        <f>REPLACE(INDEX(GroupVertices[Group],MATCH(Edges[[#This Row],[Vertex 1]],GroupVertices[Vertex],0)),1,1,"")</f>
        <v>2</v>
      </c>
      <c r="BL190" s="63" t="str">
        <f>REPLACE(INDEX(GroupVertices[Group],MATCH(Edges[[#This Row],[Vertex 2]],GroupVertices[Vertex],0)),1,1,"")</f>
        <v>1</v>
      </c>
      <c r="BM190" s="64"/>
      <c r="BN190" s="64"/>
    </row>
    <row r="191" spans="1:66" ht="15">
      <c r="A191" s="62" t="s">
        <v>860</v>
      </c>
      <c r="B191" s="62" t="s">
        <v>901</v>
      </c>
      <c r="C191" s="81" t="s">
        <v>851</v>
      </c>
      <c r="D191" s="88">
        <v>6.666666666666667</v>
      </c>
      <c r="E191" s="89" t="s">
        <v>136</v>
      </c>
      <c r="F191" s="90">
        <v>13.777777777777779</v>
      </c>
      <c r="G191" s="81"/>
      <c r="H191" s="73"/>
      <c r="I191" s="91"/>
      <c r="J191" s="91"/>
      <c r="K191" s="34" t="s">
        <v>65</v>
      </c>
      <c r="L191" s="94">
        <v>191</v>
      </c>
      <c r="M191" s="94"/>
      <c r="N191" s="93"/>
      <c r="O191" s="64" t="s">
        <v>195</v>
      </c>
      <c r="P191" s="66">
        <v>43701.73788194444</v>
      </c>
      <c r="Q191" s="64" t="s">
        <v>918</v>
      </c>
      <c r="R191" s="64"/>
      <c r="S191" s="64"/>
      <c r="T191" s="64" t="s">
        <v>987</v>
      </c>
      <c r="U191" s="66">
        <v>43701.73788194444</v>
      </c>
      <c r="V191" s="67" t="s">
        <v>1028</v>
      </c>
      <c r="W191" s="64"/>
      <c r="X191" s="64"/>
      <c r="Y191" s="70" t="s">
        <v>1078</v>
      </c>
      <c r="Z191" s="64"/>
      <c r="AA191" s="104">
        <v>3</v>
      </c>
      <c r="AB191" s="48"/>
      <c r="AC191" s="49"/>
      <c r="AD191" s="48"/>
      <c r="AE191" s="49"/>
      <c r="AF191" s="48"/>
      <c r="AG191" s="49"/>
      <c r="AH191" s="48"/>
      <c r="AI191" s="49"/>
      <c r="AJ191" s="48"/>
      <c r="AK191" s="109"/>
      <c r="AL191" s="67" t="s">
        <v>1014</v>
      </c>
      <c r="AM191" s="64" t="b">
        <v>0</v>
      </c>
      <c r="AN191" s="64">
        <v>0</v>
      </c>
      <c r="AO191" s="70" t="s">
        <v>275</v>
      </c>
      <c r="AP191" s="64" t="b">
        <v>0</v>
      </c>
      <c r="AQ191" s="64" t="s">
        <v>746</v>
      </c>
      <c r="AR191" s="64"/>
      <c r="AS191" s="70" t="s">
        <v>275</v>
      </c>
      <c r="AT191" s="64" t="b">
        <v>0</v>
      </c>
      <c r="AU191" s="64">
        <v>1</v>
      </c>
      <c r="AV191" s="70" t="s">
        <v>1108</v>
      </c>
      <c r="AW191" s="64" t="s">
        <v>340</v>
      </c>
      <c r="AX191" s="64" t="b">
        <v>0</v>
      </c>
      <c r="AY191" s="70" t="s">
        <v>1108</v>
      </c>
      <c r="AZ191" s="64" t="s">
        <v>185</v>
      </c>
      <c r="BA191" s="64">
        <v>0</v>
      </c>
      <c r="BB191" s="64">
        <v>0</v>
      </c>
      <c r="BC191" s="64"/>
      <c r="BD191" s="64"/>
      <c r="BE191" s="64"/>
      <c r="BF191" s="64"/>
      <c r="BG191" s="64"/>
      <c r="BH191" s="64"/>
      <c r="BI191" s="64"/>
      <c r="BJ191" s="64"/>
      <c r="BK191" s="63" t="str">
        <f>REPLACE(INDEX(GroupVertices[Group],MATCH(Edges[[#This Row],[Vertex 1]],GroupVertices[Vertex],0)),1,1,"")</f>
        <v>2</v>
      </c>
      <c r="BL191" s="63" t="str">
        <f>REPLACE(INDEX(GroupVertices[Group],MATCH(Edges[[#This Row],[Vertex 2]],GroupVertices[Vertex],0)),1,1,"")</f>
        <v>2</v>
      </c>
      <c r="BM191" s="64"/>
      <c r="BN191" s="64"/>
    </row>
    <row r="192" spans="1:66" ht="15">
      <c r="A192" s="62" t="s">
        <v>860</v>
      </c>
      <c r="B192" s="62" t="s">
        <v>902</v>
      </c>
      <c r="C192" s="81" t="s">
        <v>851</v>
      </c>
      <c r="D192" s="88">
        <v>6.666666666666667</v>
      </c>
      <c r="E192" s="89" t="s">
        <v>136</v>
      </c>
      <c r="F192" s="90">
        <v>13.777777777777779</v>
      </c>
      <c r="G192" s="81"/>
      <c r="H192" s="73"/>
      <c r="I192" s="91"/>
      <c r="J192" s="91"/>
      <c r="K192" s="34" t="s">
        <v>65</v>
      </c>
      <c r="L192" s="94">
        <v>192</v>
      </c>
      <c r="M192" s="94"/>
      <c r="N192" s="93"/>
      <c r="O192" s="64" t="s">
        <v>195</v>
      </c>
      <c r="P192" s="66">
        <v>43701.73788194444</v>
      </c>
      <c r="Q192" s="64" t="s">
        <v>918</v>
      </c>
      <c r="R192" s="64"/>
      <c r="S192" s="64"/>
      <c r="T192" s="64" t="s">
        <v>987</v>
      </c>
      <c r="U192" s="66">
        <v>43701.73788194444</v>
      </c>
      <c r="V192" s="67" t="s">
        <v>1028</v>
      </c>
      <c r="W192" s="64"/>
      <c r="X192" s="64"/>
      <c r="Y192" s="70" t="s">
        <v>1078</v>
      </c>
      <c r="Z192" s="64"/>
      <c r="AA192" s="104">
        <v>3</v>
      </c>
      <c r="AB192" s="48"/>
      <c r="AC192" s="49"/>
      <c r="AD192" s="48"/>
      <c r="AE192" s="49"/>
      <c r="AF192" s="48"/>
      <c r="AG192" s="49"/>
      <c r="AH192" s="48"/>
      <c r="AI192" s="49"/>
      <c r="AJ192" s="48"/>
      <c r="AK192" s="109"/>
      <c r="AL192" s="67" t="s">
        <v>1014</v>
      </c>
      <c r="AM192" s="64" t="b">
        <v>0</v>
      </c>
      <c r="AN192" s="64">
        <v>0</v>
      </c>
      <c r="AO192" s="70" t="s">
        <v>275</v>
      </c>
      <c r="AP192" s="64" t="b">
        <v>0</v>
      </c>
      <c r="AQ192" s="64" t="s">
        <v>746</v>
      </c>
      <c r="AR192" s="64"/>
      <c r="AS192" s="70" t="s">
        <v>275</v>
      </c>
      <c r="AT192" s="64" t="b">
        <v>0</v>
      </c>
      <c r="AU192" s="64">
        <v>1</v>
      </c>
      <c r="AV192" s="70" t="s">
        <v>1108</v>
      </c>
      <c r="AW192" s="64" t="s">
        <v>340</v>
      </c>
      <c r="AX192" s="64" t="b">
        <v>0</v>
      </c>
      <c r="AY192" s="70" t="s">
        <v>1108</v>
      </c>
      <c r="AZ192" s="64" t="s">
        <v>185</v>
      </c>
      <c r="BA192" s="64">
        <v>0</v>
      </c>
      <c r="BB192" s="64">
        <v>0</v>
      </c>
      <c r="BC192" s="64"/>
      <c r="BD192" s="64"/>
      <c r="BE192" s="64"/>
      <c r="BF192" s="64"/>
      <c r="BG192" s="64"/>
      <c r="BH192" s="64"/>
      <c r="BI192" s="64"/>
      <c r="BJ192" s="64"/>
      <c r="BK192" s="63" t="str">
        <f>REPLACE(INDEX(GroupVertices[Group],MATCH(Edges[[#This Row],[Vertex 1]],GroupVertices[Vertex],0)),1,1,"")</f>
        <v>2</v>
      </c>
      <c r="BL192" s="63" t="str">
        <f>REPLACE(INDEX(GroupVertices[Group],MATCH(Edges[[#This Row],[Vertex 2]],GroupVertices[Vertex],0)),1,1,"")</f>
        <v>2</v>
      </c>
      <c r="BM192" s="64"/>
      <c r="BN192" s="64"/>
    </row>
    <row r="193" spans="1:66" ht="15">
      <c r="A193" s="62" t="s">
        <v>860</v>
      </c>
      <c r="B193" s="62" t="s">
        <v>907</v>
      </c>
      <c r="C193" s="81" t="s">
        <v>851</v>
      </c>
      <c r="D193" s="88">
        <v>6.666666666666667</v>
      </c>
      <c r="E193" s="89" t="s">
        <v>136</v>
      </c>
      <c r="F193" s="90">
        <v>13.777777777777779</v>
      </c>
      <c r="G193" s="81"/>
      <c r="H193" s="73"/>
      <c r="I193" s="91"/>
      <c r="J193" s="91"/>
      <c r="K193" s="34" t="s">
        <v>65</v>
      </c>
      <c r="L193" s="94">
        <v>193</v>
      </c>
      <c r="M193" s="94"/>
      <c r="N193" s="93"/>
      <c r="O193" s="64" t="s">
        <v>195</v>
      </c>
      <c r="P193" s="66">
        <v>43701.73788194444</v>
      </c>
      <c r="Q193" s="64" t="s">
        <v>918</v>
      </c>
      <c r="R193" s="64"/>
      <c r="S193" s="64"/>
      <c r="T193" s="64" t="s">
        <v>987</v>
      </c>
      <c r="U193" s="66">
        <v>43701.73788194444</v>
      </c>
      <c r="V193" s="67" t="s">
        <v>1028</v>
      </c>
      <c r="W193" s="64"/>
      <c r="X193" s="64"/>
      <c r="Y193" s="70" t="s">
        <v>1078</v>
      </c>
      <c r="Z193" s="64"/>
      <c r="AA193" s="104">
        <v>3</v>
      </c>
      <c r="AB193" s="48">
        <v>0</v>
      </c>
      <c r="AC193" s="49">
        <v>0</v>
      </c>
      <c r="AD193" s="48">
        <v>0</v>
      </c>
      <c r="AE193" s="49">
        <v>0</v>
      </c>
      <c r="AF193" s="48">
        <v>0</v>
      </c>
      <c r="AG193" s="49">
        <v>0</v>
      </c>
      <c r="AH193" s="48">
        <v>12</v>
      </c>
      <c r="AI193" s="49">
        <v>100</v>
      </c>
      <c r="AJ193" s="48">
        <v>12</v>
      </c>
      <c r="AK193" s="109"/>
      <c r="AL193" s="67" t="s">
        <v>1014</v>
      </c>
      <c r="AM193" s="64" t="b">
        <v>0</v>
      </c>
      <c r="AN193" s="64">
        <v>0</v>
      </c>
      <c r="AO193" s="70" t="s">
        <v>275</v>
      </c>
      <c r="AP193" s="64" t="b">
        <v>0</v>
      </c>
      <c r="AQ193" s="64" t="s">
        <v>746</v>
      </c>
      <c r="AR193" s="64"/>
      <c r="AS193" s="70" t="s">
        <v>275</v>
      </c>
      <c r="AT193" s="64" t="b">
        <v>0</v>
      </c>
      <c r="AU193" s="64">
        <v>1</v>
      </c>
      <c r="AV193" s="70" t="s">
        <v>1108</v>
      </c>
      <c r="AW193" s="64" t="s">
        <v>340</v>
      </c>
      <c r="AX193" s="64" t="b">
        <v>0</v>
      </c>
      <c r="AY193" s="70" t="s">
        <v>1108</v>
      </c>
      <c r="AZ193" s="64" t="s">
        <v>185</v>
      </c>
      <c r="BA193" s="64">
        <v>0</v>
      </c>
      <c r="BB193" s="64">
        <v>0</v>
      </c>
      <c r="BC193" s="64"/>
      <c r="BD193" s="64"/>
      <c r="BE193" s="64"/>
      <c r="BF193" s="64"/>
      <c r="BG193" s="64"/>
      <c r="BH193" s="64"/>
      <c r="BI193" s="64"/>
      <c r="BJ193" s="64"/>
      <c r="BK193" s="63" t="str">
        <f>REPLACE(INDEX(GroupVertices[Group],MATCH(Edges[[#This Row],[Vertex 1]],GroupVertices[Vertex],0)),1,1,"")</f>
        <v>2</v>
      </c>
      <c r="BL193" s="63" t="str">
        <f>REPLACE(INDEX(GroupVertices[Group],MATCH(Edges[[#This Row],[Vertex 2]],GroupVertices[Vertex],0)),1,1,"")</f>
        <v>2</v>
      </c>
      <c r="BM193" s="64"/>
      <c r="BN193" s="64"/>
    </row>
    <row r="194" spans="1:66" ht="15">
      <c r="A194" s="62" t="s">
        <v>860</v>
      </c>
      <c r="B194" s="62" t="s">
        <v>368</v>
      </c>
      <c r="C194" s="81" t="s">
        <v>272</v>
      </c>
      <c r="D194" s="88">
        <v>5</v>
      </c>
      <c r="E194" s="89" t="s">
        <v>132</v>
      </c>
      <c r="F194" s="90">
        <v>16</v>
      </c>
      <c r="G194" s="81"/>
      <c r="H194" s="73"/>
      <c r="I194" s="91"/>
      <c r="J194" s="91"/>
      <c r="K194" s="34" t="s">
        <v>65</v>
      </c>
      <c r="L194" s="94">
        <v>194</v>
      </c>
      <c r="M194" s="94"/>
      <c r="N194" s="93"/>
      <c r="O194" s="64" t="s">
        <v>195</v>
      </c>
      <c r="P194" s="66">
        <v>43701.73788194444</v>
      </c>
      <c r="Q194" s="64" t="s">
        <v>918</v>
      </c>
      <c r="R194" s="64"/>
      <c r="S194" s="64"/>
      <c r="T194" s="64" t="s">
        <v>987</v>
      </c>
      <c r="U194" s="66">
        <v>43701.73788194444</v>
      </c>
      <c r="V194" s="67" t="s">
        <v>1028</v>
      </c>
      <c r="W194" s="64"/>
      <c r="X194" s="64"/>
      <c r="Y194" s="70" t="s">
        <v>1078</v>
      </c>
      <c r="Z194" s="64"/>
      <c r="AA194" s="104">
        <v>1</v>
      </c>
      <c r="AB194" s="48"/>
      <c r="AC194" s="49"/>
      <c r="AD194" s="48"/>
      <c r="AE194" s="49"/>
      <c r="AF194" s="48"/>
      <c r="AG194" s="49"/>
      <c r="AH194" s="48"/>
      <c r="AI194" s="49"/>
      <c r="AJ194" s="48"/>
      <c r="AK194" s="109"/>
      <c r="AL194" s="67" t="s">
        <v>1014</v>
      </c>
      <c r="AM194" s="64" t="b">
        <v>0</v>
      </c>
      <c r="AN194" s="64">
        <v>0</v>
      </c>
      <c r="AO194" s="70" t="s">
        <v>275</v>
      </c>
      <c r="AP194" s="64" t="b">
        <v>0</v>
      </c>
      <c r="AQ194" s="64" t="s">
        <v>746</v>
      </c>
      <c r="AR194" s="64"/>
      <c r="AS194" s="70" t="s">
        <v>275</v>
      </c>
      <c r="AT194" s="64" t="b">
        <v>0</v>
      </c>
      <c r="AU194" s="64">
        <v>1</v>
      </c>
      <c r="AV194" s="70" t="s">
        <v>1108</v>
      </c>
      <c r="AW194" s="64" t="s">
        <v>340</v>
      </c>
      <c r="AX194" s="64" t="b">
        <v>0</v>
      </c>
      <c r="AY194" s="70" t="s">
        <v>1108</v>
      </c>
      <c r="AZ194" s="64" t="s">
        <v>185</v>
      </c>
      <c r="BA194" s="64">
        <v>0</v>
      </c>
      <c r="BB194" s="64">
        <v>0</v>
      </c>
      <c r="BC194" s="64"/>
      <c r="BD194" s="64"/>
      <c r="BE194" s="64"/>
      <c r="BF194" s="64"/>
      <c r="BG194" s="64"/>
      <c r="BH194" s="64"/>
      <c r="BI194" s="64"/>
      <c r="BJ194" s="64"/>
      <c r="BK194" s="63" t="str">
        <f>REPLACE(INDEX(GroupVertices[Group],MATCH(Edges[[#This Row],[Vertex 1]],GroupVertices[Vertex],0)),1,1,"")</f>
        <v>2</v>
      </c>
      <c r="BL194" s="63" t="str">
        <f>REPLACE(INDEX(GroupVertices[Group],MATCH(Edges[[#This Row],[Vertex 2]],GroupVertices[Vertex],0)),1,1,"")</f>
        <v>4</v>
      </c>
      <c r="BM194" s="64"/>
      <c r="BN194" s="64"/>
    </row>
    <row r="195" spans="1:66" ht="15">
      <c r="A195" s="62" t="s">
        <v>860</v>
      </c>
      <c r="B195" s="62" t="s">
        <v>812</v>
      </c>
      <c r="C195" s="81" t="s">
        <v>851</v>
      </c>
      <c r="D195" s="88">
        <v>6.666666666666667</v>
      </c>
      <c r="E195" s="89" t="s">
        <v>136</v>
      </c>
      <c r="F195" s="90">
        <v>13.777777777777779</v>
      </c>
      <c r="G195" s="81"/>
      <c r="H195" s="73"/>
      <c r="I195" s="91"/>
      <c r="J195" s="91"/>
      <c r="K195" s="34" t="s">
        <v>66</v>
      </c>
      <c r="L195" s="94">
        <v>195</v>
      </c>
      <c r="M195" s="94"/>
      <c r="N195" s="93"/>
      <c r="O195" s="64" t="s">
        <v>195</v>
      </c>
      <c r="P195" s="66">
        <v>43701.73788194444</v>
      </c>
      <c r="Q195" s="64" t="s">
        <v>918</v>
      </c>
      <c r="R195" s="64"/>
      <c r="S195" s="64"/>
      <c r="T195" s="64" t="s">
        <v>987</v>
      </c>
      <c r="U195" s="66">
        <v>43701.73788194444</v>
      </c>
      <c r="V195" s="67" t="s">
        <v>1028</v>
      </c>
      <c r="W195" s="64"/>
      <c r="X195" s="64"/>
      <c r="Y195" s="70" t="s">
        <v>1078</v>
      </c>
      <c r="Z195" s="64"/>
      <c r="AA195" s="104">
        <v>3</v>
      </c>
      <c r="AB195" s="48"/>
      <c r="AC195" s="49"/>
      <c r="AD195" s="48"/>
      <c r="AE195" s="49"/>
      <c r="AF195" s="48"/>
      <c r="AG195" s="49"/>
      <c r="AH195" s="48"/>
      <c r="AI195" s="49"/>
      <c r="AJ195" s="48"/>
      <c r="AK195" s="109"/>
      <c r="AL195" s="67" t="s">
        <v>1014</v>
      </c>
      <c r="AM195" s="64" t="b">
        <v>0</v>
      </c>
      <c r="AN195" s="64">
        <v>0</v>
      </c>
      <c r="AO195" s="70" t="s">
        <v>275</v>
      </c>
      <c r="AP195" s="64" t="b">
        <v>0</v>
      </c>
      <c r="AQ195" s="64" t="s">
        <v>746</v>
      </c>
      <c r="AR195" s="64"/>
      <c r="AS195" s="70" t="s">
        <v>275</v>
      </c>
      <c r="AT195" s="64" t="b">
        <v>0</v>
      </c>
      <c r="AU195" s="64">
        <v>1</v>
      </c>
      <c r="AV195" s="70" t="s">
        <v>1108</v>
      </c>
      <c r="AW195" s="64" t="s">
        <v>340</v>
      </c>
      <c r="AX195" s="64" t="b">
        <v>0</v>
      </c>
      <c r="AY195" s="70" t="s">
        <v>1108</v>
      </c>
      <c r="AZ195" s="64" t="s">
        <v>185</v>
      </c>
      <c r="BA195" s="64">
        <v>0</v>
      </c>
      <c r="BB195" s="64">
        <v>0</v>
      </c>
      <c r="BC195" s="64"/>
      <c r="BD195" s="64"/>
      <c r="BE195" s="64"/>
      <c r="BF195" s="64"/>
      <c r="BG195" s="64"/>
      <c r="BH195" s="64"/>
      <c r="BI195" s="64"/>
      <c r="BJ195" s="64"/>
      <c r="BK195" s="63" t="str">
        <f>REPLACE(INDEX(GroupVertices[Group],MATCH(Edges[[#This Row],[Vertex 1]],GroupVertices[Vertex],0)),1,1,"")</f>
        <v>2</v>
      </c>
      <c r="BL195" s="63" t="str">
        <f>REPLACE(INDEX(GroupVertices[Group],MATCH(Edges[[#This Row],[Vertex 2]],GroupVertices[Vertex],0)),1,1,"")</f>
        <v>2</v>
      </c>
      <c r="BM195" s="64"/>
      <c r="BN195" s="64"/>
    </row>
    <row r="196" spans="1:66" ht="15">
      <c r="A196" s="62" t="s">
        <v>812</v>
      </c>
      <c r="B196" s="62" t="s">
        <v>860</v>
      </c>
      <c r="C196" s="81" t="s">
        <v>273</v>
      </c>
      <c r="D196" s="88">
        <v>10</v>
      </c>
      <c r="E196" s="89" t="s">
        <v>136</v>
      </c>
      <c r="F196" s="90">
        <v>6</v>
      </c>
      <c r="G196" s="81"/>
      <c r="H196" s="73"/>
      <c r="I196" s="91"/>
      <c r="J196" s="91"/>
      <c r="K196" s="34" t="s">
        <v>66</v>
      </c>
      <c r="L196" s="94">
        <v>196</v>
      </c>
      <c r="M196" s="94"/>
      <c r="N196" s="93"/>
      <c r="O196" s="64" t="s">
        <v>195</v>
      </c>
      <c r="P196" s="66">
        <v>43673.257789351854</v>
      </c>
      <c r="Q196" s="64" t="s">
        <v>937</v>
      </c>
      <c r="R196" s="64"/>
      <c r="S196" s="64"/>
      <c r="T196" s="64" t="s">
        <v>987</v>
      </c>
      <c r="U196" s="66">
        <v>43673.257789351854</v>
      </c>
      <c r="V196" s="67" t="s">
        <v>1048</v>
      </c>
      <c r="W196" s="64"/>
      <c r="X196" s="64"/>
      <c r="Y196" s="70" t="s">
        <v>1098</v>
      </c>
      <c r="Z196" s="64"/>
      <c r="AA196" s="104">
        <v>10</v>
      </c>
      <c r="AB196" s="48"/>
      <c r="AC196" s="49"/>
      <c r="AD196" s="48"/>
      <c r="AE196" s="49"/>
      <c r="AF196" s="48"/>
      <c r="AG196" s="49"/>
      <c r="AH196" s="48"/>
      <c r="AI196" s="49"/>
      <c r="AJ196" s="48"/>
      <c r="AK196" s="109"/>
      <c r="AL196" s="67" t="s">
        <v>815</v>
      </c>
      <c r="AM196" s="64" t="b">
        <v>0</v>
      </c>
      <c r="AN196" s="64">
        <v>5</v>
      </c>
      <c r="AO196" s="70" t="s">
        <v>275</v>
      </c>
      <c r="AP196" s="64" t="b">
        <v>0</v>
      </c>
      <c r="AQ196" s="64" t="s">
        <v>746</v>
      </c>
      <c r="AR196" s="64"/>
      <c r="AS196" s="70" t="s">
        <v>275</v>
      </c>
      <c r="AT196" s="64" t="b">
        <v>0</v>
      </c>
      <c r="AU196" s="64">
        <v>2</v>
      </c>
      <c r="AV196" s="70" t="s">
        <v>275</v>
      </c>
      <c r="AW196" s="64" t="s">
        <v>340</v>
      </c>
      <c r="AX196" s="64" t="b">
        <v>0</v>
      </c>
      <c r="AY196" s="70" t="s">
        <v>1098</v>
      </c>
      <c r="AZ196" s="64" t="s">
        <v>337</v>
      </c>
      <c r="BA196" s="64">
        <v>0</v>
      </c>
      <c r="BB196" s="64">
        <v>0</v>
      </c>
      <c r="BC196" s="64"/>
      <c r="BD196" s="64"/>
      <c r="BE196" s="64"/>
      <c r="BF196" s="64"/>
      <c r="BG196" s="64"/>
      <c r="BH196" s="64"/>
      <c r="BI196" s="64"/>
      <c r="BJ196" s="64"/>
      <c r="BK196" s="63" t="str">
        <f>REPLACE(INDEX(GroupVertices[Group],MATCH(Edges[[#This Row],[Vertex 1]],GroupVertices[Vertex],0)),1,1,"")</f>
        <v>2</v>
      </c>
      <c r="BL196" s="63" t="str">
        <f>REPLACE(INDEX(GroupVertices[Group],MATCH(Edges[[#This Row],[Vertex 2]],GroupVertices[Vertex],0)),1,1,"")</f>
        <v>2</v>
      </c>
      <c r="BM196" s="64"/>
      <c r="BN196" s="64"/>
    </row>
    <row r="197" spans="1:66" ht="15">
      <c r="A197" s="62" t="s">
        <v>812</v>
      </c>
      <c r="B197" s="62" t="s">
        <v>860</v>
      </c>
      <c r="C197" s="81" t="s">
        <v>273</v>
      </c>
      <c r="D197" s="88">
        <v>10</v>
      </c>
      <c r="E197" s="89" t="s">
        <v>136</v>
      </c>
      <c r="F197" s="90">
        <v>6</v>
      </c>
      <c r="G197" s="81"/>
      <c r="H197" s="73"/>
      <c r="I197" s="91"/>
      <c r="J197" s="91"/>
      <c r="K197" s="34" t="s">
        <v>66</v>
      </c>
      <c r="L197" s="94">
        <v>197</v>
      </c>
      <c r="M197" s="94"/>
      <c r="N197" s="93"/>
      <c r="O197" s="64" t="s">
        <v>195</v>
      </c>
      <c r="P197" s="66">
        <v>43687.25033564815</v>
      </c>
      <c r="Q197" s="64" t="s">
        <v>943</v>
      </c>
      <c r="R197" s="67" t="s">
        <v>971</v>
      </c>
      <c r="S197" s="64" t="s">
        <v>742</v>
      </c>
      <c r="T197" s="64" t="s">
        <v>987</v>
      </c>
      <c r="U197" s="66">
        <v>43687.25033564815</v>
      </c>
      <c r="V197" s="67" t="s">
        <v>1054</v>
      </c>
      <c r="W197" s="64"/>
      <c r="X197" s="64"/>
      <c r="Y197" s="70" t="s">
        <v>1104</v>
      </c>
      <c r="Z197" s="64"/>
      <c r="AA197" s="104">
        <v>10</v>
      </c>
      <c r="AB197" s="48"/>
      <c r="AC197" s="49"/>
      <c r="AD197" s="48"/>
      <c r="AE197" s="49"/>
      <c r="AF197" s="48"/>
      <c r="AG197" s="49"/>
      <c r="AH197" s="48"/>
      <c r="AI197" s="49"/>
      <c r="AJ197" s="48"/>
      <c r="AK197" s="109"/>
      <c r="AL197" s="67" t="s">
        <v>815</v>
      </c>
      <c r="AM197" s="64" t="b">
        <v>0</v>
      </c>
      <c r="AN197" s="64">
        <v>0</v>
      </c>
      <c r="AO197" s="70" t="s">
        <v>275</v>
      </c>
      <c r="AP197" s="64" t="b">
        <v>0</v>
      </c>
      <c r="AQ197" s="64" t="s">
        <v>746</v>
      </c>
      <c r="AR197" s="64"/>
      <c r="AS197" s="70" t="s">
        <v>275</v>
      </c>
      <c r="AT197" s="64" t="b">
        <v>0</v>
      </c>
      <c r="AU197" s="64">
        <v>0</v>
      </c>
      <c r="AV197" s="70" t="s">
        <v>275</v>
      </c>
      <c r="AW197" s="64" t="s">
        <v>340</v>
      </c>
      <c r="AX197" s="64" t="b">
        <v>1</v>
      </c>
      <c r="AY197" s="70" t="s">
        <v>1104</v>
      </c>
      <c r="AZ197" s="64" t="s">
        <v>185</v>
      </c>
      <c r="BA197" s="64">
        <v>0</v>
      </c>
      <c r="BB197" s="64">
        <v>0</v>
      </c>
      <c r="BC197" s="64"/>
      <c r="BD197" s="64"/>
      <c r="BE197" s="64"/>
      <c r="BF197" s="64"/>
      <c r="BG197" s="64"/>
      <c r="BH197" s="64"/>
      <c r="BI197" s="64"/>
      <c r="BJ197" s="64"/>
      <c r="BK197" s="63" t="str">
        <f>REPLACE(INDEX(GroupVertices[Group],MATCH(Edges[[#This Row],[Vertex 1]],GroupVertices[Vertex],0)),1,1,"")</f>
        <v>2</v>
      </c>
      <c r="BL197" s="63" t="str">
        <f>REPLACE(INDEX(GroupVertices[Group],MATCH(Edges[[#This Row],[Vertex 2]],GroupVertices[Vertex],0)),1,1,"")</f>
        <v>2</v>
      </c>
      <c r="BM197" s="64"/>
      <c r="BN197" s="64"/>
    </row>
    <row r="198" spans="1:66" ht="15">
      <c r="A198" s="62" t="s">
        <v>812</v>
      </c>
      <c r="B198" s="62" t="s">
        <v>860</v>
      </c>
      <c r="C198" s="81" t="s">
        <v>273</v>
      </c>
      <c r="D198" s="88">
        <v>10</v>
      </c>
      <c r="E198" s="89" t="s">
        <v>136</v>
      </c>
      <c r="F198" s="90">
        <v>6</v>
      </c>
      <c r="G198" s="81"/>
      <c r="H198" s="73"/>
      <c r="I198" s="91"/>
      <c r="J198" s="91"/>
      <c r="K198" s="34" t="s">
        <v>66</v>
      </c>
      <c r="L198" s="94">
        <v>198</v>
      </c>
      <c r="M198" s="94"/>
      <c r="N198" s="93"/>
      <c r="O198" s="64" t="s">
        <v>195</v>
      </c>
      <c r="P198" s="66">
        <v>43687.25078703704</v>
      </c>
      <c r="Q198" s="64" t="s">
        <v>946</v>
      </c>
      <c r="R198" s="67" t="s">
        <v>974</v>
      </c>
      <c r="S198" s="64" t="s">
        <v>742</v>
      </c>
      <c r="T198" s="64" t="s">
        <v>987</v>
      </c>
      <c r="U198" s="66">
        <v>43687.25078703704</v>
      </c>
      <c r="V198" s="67" t="s">
        <v>1057</v>
      </c>
      <c r="W198" s="64"/>
      <c r="X198" s="64"/>
      <c r="Y198" s="70" t="s">
        <v>1107</v>
      </c>
      <c r="Z198" s="64"/>
      <c r="AA198" s="104">
        <v>10</v>
      </c>
      <c r="AB198" s="48"/>
      <c r="AC198" s="49"/>
      <c r="AD198" s="48"/>
      <c r="AE198" s="49"/>
      <c r="AF198" s="48"/>
      <c r="AG198" s="49"/>
      <c r="AH198" s="48"/>
      <c r="AI198" s="49"/>
      <c r="AJ198" s="48"/>
      <c r="AK198" s="109"/>
      <c r="AL198" s="67" t="s">
        <v>815</v>
      </c>
      <c r="AM198" s="64" t="b">
        <v>0</v>
      </c>
      <c r="AN198" s="64">
        <v>0</v>
      </c>
      <c r="AO198" s="70" t="s">
        <v>275</v>
      </c>
      <c r="AP198" s="64" t="b">
        <v>0</v>
      </c>
      <c r="AQ198" s="64" t="s">
        <v>746</v>
      </c>
      <c r="AR198" s="64"/>
      <c r="AS198" s="70" t="s">
        <v>275</v>
      </c>
      <c r="AT198" s="64" t="b">
        <v>0</v>
      </c>
      <c r="AU198" s="64">
        <v>0</v>
      </c>
      <c r="AV198" s="70" t="s">
        <v>275</v>
      </c>
      <c r="AW198" s="64" t="s">
        <v>340</v>
      </c>
      <c r="AX198" s="64" t="b">
        <v>1</v>
      </c>
      <c r="AY198" s="70" t="s">
        <v>1107</v>
      </c>
      <c r="AZ198" s="64" t="s">
        <v>185</v>
      </c>
      <c r="BA198" s="64">
        <v>0</v>
      </c>
      <c r="BB198" s="64">
        <v>0</v>
      </c>
      <c r="BC198" s="64"/>
      <c r="BD198" s="64"/>
      <c r="BE198" s="64"/>
      <c r="BF198" s="64"/>
      <c r="BG198" s="64"/>
      <c r="BH198" s="64"/>
      <c r="BI198" s="64"/>
      <c r="BJ198" s="64"/>
      <c r="BK198" s="63" t="str">
        <f>REPLACE(INDEX(GroupVertices[Group],MATCH(Edges[[#This Row],[Vertex 1]],GroupVertices[Vertex],0)),1,1,"")</f>
        <v>2</v>
      </c>
      <c r="BL198" s="63" t="str">
        <f>REPLACE(INDEX(GroupVertices[Group],MATCH(Edges[[#This Row],[Vertex 2]],GroupVertices[Vertex],0)),1,1,"")</f>
        <v>2</v>
      </c>
      <c r="BM198" s="64"/>
      <c r="BN198" s="64"/>
    </row>
    <row r="199" spans="1:66" ht="15">
      <c r="A199" s="62" t="s">
        <v>812</v>
      </c>
      <c r="B199" s="62" t="s">
        <v>860</v>
      </c>
      <c r="C199" s="81" t="s">
        <v>273</v>
      </c>
      <c r="D199" s="88">
        <v>10</v>
      </c>
      <c r="E199" s="89" t="s">
        <v>136</v>
      </c>
      <c r="F199" s="90">
        <v>6</v>
      </c>
      <c r="G199" s="81"/>
      <c r="H199" s="73"/>
      <c r="I199" s="91"/>
      <c r="J199" s="91"/>
      <c r="K199" s="34" t="s">
        <v>66</v>
      </c>
      <c r="L199" s="94">
        <v>199</v>
      </c>
      <c r="M199" s="94"/>
      <c r="N199" s="93"/>
      <c r="O199" s="64" t="s">
        <v>195</v>
      </c>
      <c r="P199" s="66">
        <v>43694.27104166667</v>
      </c>
      <c r="Q199" s="64" t="s">
        <v>939</v>
      </c>
      <c r="R199" s="64"/>
      <c r="S199" s="64"/>
      <c r="T199" s="64" t="s">
        <v>987</v>
      </c>
      <c r="U199" s="66">
        <v>43694.27104166667</v>
      </c>
      <c r="V199" s="67" t="s">
        <v>1050</v>
      </c>
      <c r="W199" s="64"/>
      <c r="X199" s="64"/>
      <c r="Y199" s="70" t="s">
        <v>1100</v>
      </c>
      <c r="Z199" s="64"/>
      <c r="AA199" s="104">
        <v>10</v>
      </c>
      <c r="AB199" s="48"/>
      <c r="AC199" s="49"/>
      <c r="AD199" s="48"/>
      <c r="AE199" s="49"/>
      <c r="AF199" s="48"/>
      <c r="AG199" s="49"/>
      <c r="AH199" s="48"/>
      <c r="AI199" s="49"/>
      <c r="AJ199" s="48"/>
      <c r="AK199" s="109"/>
      <c r="AL199" s="67" t="s">
        <v>815</v>
      </c>
      <c r="AM199" s="64" t="b">
        <v>0</v>
      </c>
      <c r="AN199" s="64">
        <v>0</v>
      </c>
      <c r="AO199" s="70" t="s">
        <v>275</v>
      </c>
      <c r="AP199" s="64" t="b">
        <v>0</v>
      </c>
      <c r="AQ199" s="64" t="s">
        <v>746</v>
      </c>
      <c r="AR199" s="64"/>
      <c r="AS199" s="70" t="s">
        <v>275</v>
      </c>
      <c r="AT199" s="64" t="b">
        <v>0</v>
      </c>
      <c r="AU199" s="64">
        <v>0</v>
      </c>
      <c r="AV199" s="70" t="s">
        <v>275</v>
      </c>
      <c r="AW199" s="64" t="s">
        <v>340</v>
      </c>
      <c r="AX199" s="64" t="b">
        <v>0</v>
      </c>
      <c r="AY199" s="70" t="s">
        <v>1100</v>
      </c>
      <c r="AZ199" s="64" t="s">
        <v>185</v>
      </c>
      <c r="BA199" s="64">
        <v>0</v>
      </c>
      <c r="BB199" s="64">
        <v>0</v>
      </c>
      <c r="BC199" s="64"/>
      <c r="BD199" s="64"/>
      <c r="BE199" s="64"/>
      <c r="BF199" s="64"/>
      <c r="BG199" s="64"/>
      <c r="BH199" s="64"/>
      <c r="BI199" s="64"/>
      <c r="BJ199" s="64"/>
      <c r="BK199" s="63" t="str">
        <f>REPLACE(INDEX(GroupVertices[Group],MATCH(Edges[[#This Row],[Vertex 1]],GroupVertices[Vertex],0)),1,1,"")</f>
        <v>2</v>
      </c>
      <c r="BL199" s="63" t="str">
        <f>REPLACE(INDEX(GroupVertices[Group],MATCH(Edges[[#This Row],[Vertex 2]],GroupVertices[Vertex],0)),1,1,"")</f>
        <v>2</v>
      </c>
      <c r="BM199" s="64"/>
      <c r="BN199" s="64"/>
    </row>
    <row r="200" spans="1:66" ht="15">
      <c r="A200" s="62" t="s">
        <v>812</v>
      </c>
      <c r="B200" s="62" t="s">
        <v>860</v>
      </c>
      <c r="C200" s="81" t="s">
        <v>273</v>
      </c>
      <c r="D200" s="88">
        <v>10</v>
      </c>
      <c r="E200" s="89" t="s">
        <v>136</v>
      </c>
      <c r="F200" s="90">
        <v>6</v>
      </c>
      <c r="G200" s="81"/>
      <c r="H200" s="73"/>
      <c r="I200" s="91"/>
      <c r="J200" s="91"/>
      <c r="K200" s="34" t="s">
        <v>66</v>
      </c>
      <c r="L200" s="94">
        <v>200</v>
      </c>
      <c r="M200" s="94"/>
      <c r="N200" s="93"/>
      <c r="O200" s="64" t="s">
        <v>195</v>
      </c>
      <c r="P200" s="66">
        <v>43701.23746527778</v>
      </c>
      <c r="Q200" s="64" t="s">
        <v>942</v>
      </c>
      <c r="R200" s="67" t="s">
        <v>970</v>
      </c>
      <c r="S200" s="64" t="s">
        <v>742</v>
      </c>
      <c r="T200" s="64" t="s">
        <v>987</v>
      </c>
      <c r="U200" s="66">
        <v>43701.23746527778</v>
      </c>
      <c r="V200" s="67" t="s">
        <v>1053</v>
      </c>
      <c r="W200" s="64"/>
      <c r="X200" s="64"/>
      <c r="Y200" s="70" t="s">
        <v>1103</v>
      </c>
      <c r="Z200" s="64"/>
      <c r="AA200" s="104">
        <v>10</v>
      </c>
      <c r="AB200" s="48"/>
      <c r="AC200" s="49"/>
      <c r="AD200" s="48"/>
      <c r="AE200" s="49"/>
      <c r="AF200" s="48"/>
      <c r="AG200" s="49"/>
      <c r="AH200" s="48"/>
      <c r="AI200" s="49"/>
      <c r="AJ200" s="48"/>
      <c r="AK200" s="109"/>
      <c r="AL200" s="67" t="s">
        <v>815</v>
      </c>
      <c r="AM200" s="64" t="b">
        <v>0</v>
      </c>
      <c r="AN200" s="64">
        <v>0</v>
      </c>
      <c r="AO200" s="70" t="s">
        <v>275</v>
      </c>
      <c r="AP200" s="64" t="b">
        <v>0</v>
      </c>
      <c r="AQ200" s="64" t="s">
        <v>746</v>
      </c>
      <c r="AR200" s="64"/>
      <c r="AS200" s="70" t="s">
        <v>275</v>
      </c>
      <c r="AT200" s="64" t="b">
        <v>0</v>
      </c>
      <c r="AU200" s="64">
        <v>0</v>
      </c>
      <c r="AV200" s="70" t="s">
        <v>275</v>
      </c>
      <c r="AW200" s="64" t="s">
        <v>340</v>
      </c>
      <c r="AX200" s="64" t="b">
        <v>1</v>
      </c>
      <c r="AY200" s="70" t="s">
        <v>1103</v>
      </c>
      <c r="AZ200" s="64" t="s">
        <v>185</v>
      </c>
      <c r="BA200" s="64">
        <v>0</v>
      </c>
      <c r="BB200" s="64">
        <v>0</v>
      </c>
      <c r="BC200" s="64"/>
      <c r="BD200" s="64"/>
      <c r="BE200" s="64"/>
      <c r="BF200" s="64"/>
      <c r="BG200" s="64"/>
      <c r="BH200" s="64"/>
      <c r="BI200" s="64"/>
      <c r="BJ200" s="64"/>
      <c r="BK200" s="63" t="str">
        <f>REPLACE(INDEX(GroupVertices[Group],MATCH(Edges[[#This Row],[Vertex 1]],GroupVertices[Vertex],0)),1,1,"")</f>
        <v>2</v>
      </c>
      <c r="BL200" s="63" t="str">
        <f>REPLACE(INDEX(GroupVertices[Group],MATCH(Edges[[#This Row],[Vertex 2]],GroupVertices[Vertex],0)),1,1,"")</f>
        <v>2</v>
      </c>
      <c r="BM200" s="64"/>
      <c r="BN200" s="64"/>
    </row>
    <row r="201" spans="1:66" ht="15">
      <c r="A201" s="62" t="s">
        <v>812</v>
      </c>
      <c r="B201" s="62" t="s">
        <v>860</v>
      </c>
      <c r="C201" s="81" t="s">
        <v>273</v>
      </c>
      <c r="D201" s="88">
        <v>10</v>
      </c>
      <c r="E201" s="89" t="s">
        <v>136</v>
      </c>
      <c r="F201" s="90">
        <v>6</v>
      </c>
      <c r="G201" s="81"/>
      <c r="H201" s="73"/>
      <c r="I201" s="91"/>
      <c r="J201" s="91"/>
      <c r="K201" s="34" t="s">
        <v>66</v>
      </c>
      <c r="L201" s="94">
        <v>201</v>
      </c>
      <c r="M201" s="94"/>
      <c r="N201" s="93"/>
      <c r="O201" s="64" t="s">
        <v>195</v>
      </c>
      <c r="P201" s="66">
        <v>43701.2659375</v>
      </c>
      <c r="Q201" s="64" t="s">
        <v>944</v>
      </c>
      <c r="R201" s="67" t="s">
        <v>972</v>
      </c>
      <c r="S201" s="64" t="s">
        <v>742</v>
      </c>
      <c r="T201" s="64" t="s">
        <v>987</v>
      </c>
      <c r="U201" s="66">
        <v>43701.2659375</v>
      </c>
      <c r="V201" s="67" t="s">
        <v>1055</v>
      </c>
      <c r="W201" s="64"/>
      <c r="X201" s="64"/>
      <c r="Y201" s="70" t="s">
        <v>1105</v>
      </c>
      <c r="Z201" s="64"/>
      <c r="AA201" s="104">
        <v>10</v>
      </c>
      <c r="AB201" s="48"/>
      <c r="AC201" s="49"/>
      <c r="AD201" s="48"/>
      <c r="AE201" s="49"/>
      <c r="AF201" s="48"/>
      <c r="AG201" s="49"/>
      <c r="AH201" s="48"/>
      <c r="AI201" s="49"/>
      <c r="AJ201" s="48"/>
      <c r="AK201" s="109"/>
      <c r="AL201" s="67" t="s">
        <v>815</v>
      </c>
      <c r="AM201" s="64" t="b">
        <v>0</v>
      </c>
      <c r="AN201" s="64">
        <v>0</v>
      </c>
      <c r="AO201" s="70" t="s">
        <v>275</v>
      </c>
      <c r="AP201" s="64" t="b">
        <v>0</v>
      </c>
      <c r="AQ201" s="64" t="s">
        <v>746</v>
      </c>
      <c r="AR201" s="64"/>
      <c r="AS201" s="70" t="s">
        <v>275</v>
      </c>
      <c r="AT201" s="64" t="b">
        <v>0</v>
      </c>
      <c r="AU201" s="64">
        <v>0</v>
      </c>
      <c r="AV201" s="70" t="s">
        <v>275</v>
      </c>
      <c r="AW201" s="64" t="s">
        <v>340</v>
      </c>
      <c r="AX201" s="64" t="b">
        <v>1</v>
      </c>
      <c r="AY201" s="70" t="s">
        <v>1105</v>
      </c>
      <c r="AZ201" s="64" t="s">
        <v>185</v>
      </c>
      <c r="BA201" s="64">
        <v>0</v>
      </c>
      <c r="BB201" s="64">
        <v>0</v>
      </c>
      <c r="BC201" s="64"/>
      <c r="BD201" s="64"/>
      <c r="BE201" s="64"/>
      <c r="BF201" s="64"/>
      <c r="BG201" s="64"/>
      <c r="BH201" s="64"/>
      <c r="BI201" s="64"/>
      <c r="BJ201" s="64"/>
      <c r="BK201" s="63" t="str">
        <f>REPLACE(INDEX(GroupVertices[Group],MATCH(Edges[[#This Row],[Vertex 1]],GroupVertices[Vertex],0)),1,1,"")</f>
        <v>2</v>
      </c>
      <c r="BL201" s="63" t="str">
        <f>REPLACE(INDEX(GroupVertices[Group],MATCH(Edges[[#This Row],[Vertex 2]],GroupVertices[Vertex],0)),1,1,"")</f>
        <v>2</v>
      </c>
      <c r="BM201" s="64"/>
      <c r="BN201" s="64"/>
    </row>
    <row r="202" spans="1:66" ht="15">
      <c r="A202" s="62" t="s">
        <v>812</v>
      </c>
      <c r="B202" s="62" t="s">
        <v>860</v>
      </c>
      <c r="C202" s="81" t="s">
        <v>273</v>
      </c>
      <c r="D202" s="88">
        <v>10</v>
      </c>
      <c r="E202" s="89" t="s">
        <v>136</v>
      </c>
      <c r="F202" s="90">
        <v>6</v>
      </c>
      <c r="G202" s="81"/>
      <c r="H202" s="73"/>
      <c r="I202" s="91"/>
      <c r="J202" s="91"/>
      <c r="K202" s="34" t="s">
        <v>66</v>
      </c>
      <c r="L202" s="94">
        <v>202</v>
      </c>
      <c r="M202" s="94"/>
      <c r="N202" s="93"/>
      <c r="O202" s="64" t="s">
        <v>195</v>
      </c>
      <c r="P202" s="66">
        <v>43701.266493055555</v>
      </c>
      <c r="Q202" s="64" t="s">
        <v>947</v>
      </c>
      <c r="R202" s="67" t="s">
        <v>975</v>
      </c>
      <c r="S202" s="64" t="s">
        <v>742</v>
      </c>
      <c r="T202" s="64" t="s">
        <v>987</v>
      </c>
      <c r="U202" s="66">
        <v>43701.266493055555</v>
      </c>
      <c r="V202" s="67" t="s">
        <v>1058</v>
      </c>
      <c r="W202" s="64"/>
      <c r="X202" s="64"/>
      <c r="Y202" s="70" t="s">
        <v>1108</v>
      </c>
      <c r="Z202" s="64"/>
      <c r="AA202" s="104">
        <v>10</v>
      </c>
      <c r="AB202" s="48"/>
      <c r="AC202" s="49"/>
      <c r="AD202" s="48"/>
      <c r="AE202" s="49"/>
      <c r="AF202" s="48"/>
      <c r="AG202" s="49"/>
      <c r="AH202" s="48"/>
      <c r="AI202" s="49"/>
      <c r="AJ202" s="48"/>
      <c r="AK202" s="109"/>
      <c r="AL202" s="67" t="s">
        <v>815</v>
      </c>
      <c r="AM202" s="64" t="b">
        <v>0</v>
      </c>
      <c r="AN202" s="64">
        <v>0</v>
      </c>
      <c r="AO202" s="70" t="s">
        <v>275</v>
      </c>
      <c r="AP202" s="64" t="b">
        <v>0</v>
      </c>
      <c r="AQ202" s="64" t="s">
        <v>746</v>
      </c>
      <c r="AR202" s="64"/>
      <c r="AS202" s="70" t="s">
        <v>275</v>
      </c>
      <c r="AT202" s="64" t="b">
        <v>0</v>
      </c>
      <c r="AU202" s="64">
        <v>0</v>
      </c>
      <c r="AV202" s="70" t="s">
        <v>275</v>
      </c>
      <c r="AW202" s="64" t="s">
        <v>340</v>
      </c>
      <c r="AX202" s="64" t="b">
        <v>1</v>
      </c>
      <c r="AY202" s="70" t="s">
        <v>1108</v>
      </c>
      <c r="AZ202" s="64" t="s">
        <v>185</v>
      </c>
      <c r="BA202" s="64">
        <v>0</v>
      </c>
      <c r="BB202" s="64">
        <v>0</v>
      </c>
      <c r="BC202" s="64"/>
      <c r="BD202" s="64"/>
      <c r="BE202" s="64"/>
      <c r="BF202" s="64"/>
      <c r="BG202" s="64"/>
      <c r="BH202" s="64"/>
      <c r="BI202" s="64"/>
      <c r="BJ202" s="64"/>
      <c r="BK202" s="63" t="str">
        <f>REPLACE(INDEX(GroupVertices[Group],MATCH(Edges[[#This Row],[Vertex 1]],GroupVertices[Vertex],0)),1,1,"")</f>
        <v>2</v>
      </c>
      <c r="BL202" s="63" t="str">
        <f>REPLACE(INDEX(GroupVertices[Group],MATCH(Edges[[#This Row],[Vertex 2]],GroupVertices[Vertex],0)),1,1,"")</f>
        <v>2</v>
      </c>
      <c r="BM202" s="64"/>
      <c r="BN202" s="64"/>
    </row>
    <row r="203" spans="1:66" ht="15">
      <c r="A203" s="62" t="s">
        <v>812</v>
      </c>
      <c r="B203" s="62" t="s">
        <v>860</v>
      </c>
      <c r="C203" s="81" t="s">
        <v>273</v>
      </c>
      <c r="D203" s="88">
        <v>10</v>
      </c>
      <c r="E203" s="89" t="s">
        <v>136</v>
      </c>
      <c r="F203" s="90">
        <v>6</v>
      </c>
      <c r="G203" s="81"/>
      <c r="H203" s="73"/>
      <c r="I203" s="91"/>
      <c r="J203" s="91"/>
      <c r="K203" s="34" t="s">
        <v>66</v>
      </c>
      <c r="L203" s="94">
        <v>203</v>
      </c>
      <c r="M203" s="94"/>
      <c r="N203" s="93"/>
      <c r="O203" s="64" t="s">
        <v>195</v>
      </c>
      <c r="P203" s="66">
        <v>43708.24429398148</v>
      </c>
      <c r="Q203" s="64" t="s">
        <v>945</v>
      </c>
      <c r="R203" s="67" t="s">
        <v>973</v>
      </c>
      <c r="S203" s="64" t="s">
        <v>742</v>
      </c>
      <c r="T203" s="64" t="s">
        <v>987</v>
      </c>
      <c r="U203" s="66">
        <v>43708.24429398148</v>
      </c>
      <c r="V203" s="67" t="s">
        <v>1056</v>
      </c>
      <c r="W203" s="64"/>
      <c r="X203" s="64"/>
      <c r="Y203" s="70" t="s">
        <v>1106</v>
      </c>
      <c r="Z203" s="64"/>
      <c r="AA203" s="104">
        <v>10</v>
      </c>
      <c r="AB203" s="48"/>
      <c r="AC203" s="49"/>
      <c r="AD203" s="48"/>
      <c r="AE203" s="49"/>
      <c r="AF203" s="48"/>
      <c r="AG203" s="49"/>
      <c r="AH203" s="48"/>
      <c r="AI203" s="49"/>
      <c r="AJ203" s="48"/>
      <c r="AK203" s="109"/>
      <c r="AL203" s="67" t="s">
        <v>815</v>
      </c>
      <c r="AM203" s="64" t="b">
        <v>0</v>
      </c>
      <c r="AN203" s="64">
        <v>0</v>
      </c>
      <c r="AO203" s="70" t="s">
        <v>275</v>
      </c>
      <c r="AP203" s="64" t="b">
        <v>0</v>
      </c>
      <c r="AQ203" s="64" t="s">
        <v>746</v>
      </c>
      <c r="AR203" s="64"/>
      <c r="AS203" s="70" t="s">
        <v>275</v>
      </c>
      <c r="AT203" s="64" t="b">
        <v>0</v>
      </c>
      <c r="AU203" s="64">
        <v>0</v>
      </c>
      <c r="AV203" s="70" t="s">
        <v>275</v>
      </c>
      <c r="AW203" s="64" t="s">
        <v>340</v>
      </c>
      <c r="AX203" s="64" t="b">
        <v>1</v>
      </c>
      <c r="AY203" s="70" t="s">
        <v>1106</v>
      </c>
      <c r="AZ203" s="64" t="s">
        <v>185</v>
      </c>
      <c r="BA203" s="64">
        <v>0</v>
      </c>
      <c r="BB203" s="64">
        <v>0</v>
      </c>
      <c r="BC203" s="64"/>
      <c r="BD203" s="64"/>
      <c r="BE203" s="64"/>
      <c r="BF203" s="64"/>
      <c r="BG203" s="64"/>
      <c r="BH203" s="64"/>
      <c r="BI203" s="64"/>
      <c r="BJ203" s="64"/>
      <c r="BK203" s="63" t="str">
        <f>REPLACE(INDEX(GroupVertices[Group],MATCH(Edges[[#This Row],[Vertex 1]],GroupVertices[Vertex],0)),1,1,"")</f>
        <v>2</v>
      </c>
      <c r="BL203" s="63" t="str">
        <f>REPLACE(INDEX(GroupVertices[Group],MATCH(Edges[[#This Row],[Vertex 2]],GroupVertices[Vertex],0)),1,1,"")</f>
        <v>2</v>
      </c>
      <c r="BM203" s="64"/>
      <c r="BN203" s="64"/>
    </row>
    <row r="204" spans="1:66" ht="15">
      <c r="A204" s="62" t="s">
        <v>812</v>
      </c>
      <c r="B204" s="62" t="s">
        <v>860</v>
      </c>
      <c r="C204" s="81" t="s">
        <v>273</v>
      </c>
      <c r="D204" s="88">
        <v>10</v>
      </c>
      <c r="E204" s="89" t="s">
        <v>136</v>
      </c>
      <c r="F204" s="90">
        <v>6</v>
      </c>
      <c r="G204" s="81"/>
      <c r="H204" s="73"/>
      <c r="I204" s="91"/>
      <c r="J204" s="91"/>
      <c r="K204" s="34" t="s">
        <v>66</v>
      </c>
      <c r="L204" s="94">
        <v>204</v>
      </c>
      <c r="M204" s="94"/>
      <c r="N204" s="93"/>
      <c r="O204" s="64" t="s">
        <v>195</v>
      </c>
      <c r="P204" s="66">
        <v>43708.24475694444</v>
      </c>
      <c r="Q204" s="64" t="s">
        <v>948</v>
      </c>
      <c r="R204" s="67" t="s">
        <v>976</v>
      </c>
      <c r="S204" s="64" t="s">
        <v>742</v>
      </c>
      <c r="T204" s="64" t="s">
        <v>987</v>
      </c>
      <c r="U204" s="66">
        <v>43708.24475694444</v>
      </c>
      <c r="V204" s="67" t="s">
        <v>1059</v>
      </c>
      <c r="W204" s="64"/>
      <c r="X204" s="64"/>
      <c r="Y204" s="70" t="s">
        <v>1109</v>
      </c>
      <c r="Z204" s="64"/>
      <c r="AA204" s="104">
        <v>10</v>
      </c>
      <c r="AB204" s="48"/>
      <c r="AC204" s="49"/>
      <c r="AD204" s="48"/>
      <c r="AE204" s="49"/>
      <c r="AF204" s="48"/>
      <c r="AG204" s="49"/>
      <c r="AH204" s="48"/>
      <c r="AI204" s="49"/>
      <c r="AJ204" s="48"/>
      <c r="AK204" s="109"/>
      <c r="AL204" s="67" t="s">
        <v>815</v>
      </c>
      <c r="AM204" s="64" t="b">
        <v>0</v>
      </c>
      <c r="AN204" s="64">
        <v>0</v>
      </c>
      <c r="AO204" s="70" t="s">
        <v>275</v>
      </c>
      <c r="AP204" s="64" t="b">
        <v>0</v>
      </c>
      <c r="AQ204" s="64" t="s">
        <v>746</v>
      </c>
      <c r="AR204" s="64"/>
      <c r="AS204" s="70" t="s">
        <v>275</v>
      </c>
      <c r="AT204" s="64" t="b">
        <v>0</v>
      </c>
      <c r="AU204" s="64">
        <v>0</v>
      </c>
      <c r="AV204" s="70" t="s">
        <v>275</v>
      </c>
      <c r="AW204" s="64" t="s">
        <v>340</v>
      </c>
      <c r="AX204" s="64" t="b">
        <v>1</v>
      </c>
      <c r="AY204" s="70" t="s">
        <v>1109</v>
      </c>
      <c r="AZ204" s="64" t="s">
        <v>185</v>
      </c>
      <c r="BA204" s="64">
        <v>0</v>
      </c>
      <c r="BB204" s="64">
        <v>0</v>
      </c>
      <c r="BC204" s="64"/>
      <c r="BD204" s="64"/>
      <c r="BE204" s="64"/>
      <c r="BF204" s="64"/>
      <c r="BG204" s="64"/>
      <c r="BH204" s="64"/>
      <c r="BI204" s="64"/>
      <c r="BJ204" s="64"/>
      <c r="BK204" s="63" t="str">
        <f>REPLACE(INDEX(GroupVertices[Group],MATCH(Edges[[#This Row],[Vertex 1]],GroupVertices[Vertex],0)),1,1,"")</f>
        <v>2</v>
      </c>
      <c r="BL204" s="63" t="str">
        <f>REPLACE(INDEX(GroupVertices[Group],MATCH(Edges[[#This Row],[Vertex 2]],GroupVertices[Vertex],0)),1,1,"")</f>
        <v>2</v>
      </c>
      <c r="BM204" s="64"/>
      <c r="BN204" s="64"/>
    </row>
    <row r="205" spans="1:66" ht="15">
      <c r="A205" s="62" t="s">
        <v>812</v>
      </c>
      <c r="B205" s="62" t="s">
        <v>860</v>
      </c>
      <c r="C205" s="81" t="s">
        <v>273</v>
      </c>
      <c r="D205" s="88">
        <v>10</v>
      </c>
      <c r="E205" s="89" t="s">
        <v>136</v>
      </c>
      <c r="F205" s="90">
        <v>6</v>
      </c>
      <c r="G205" s="81"/>
      <c r="H205" s="73"/>
      <c r="I205" s="91"/>
      <c r="J205" s="91"/>
      <c r="K205" s="34" t="s">
        <v>66</v>
      </c>
      <c r="L205" s="94">
        <v>205</v>
      </c>
      <c r="M205" s="94"/>
      <c r="N205" s="93"/>
      <c r="O205" s="64" t="s">
        <v>195</v>
      </c>
      <c r="P205" s="66">
        <v>43708.25266203703</v>
      </c>
      <c r="Q205" s="64" t="s">
        <v>949</v>
      </c>
      <c r="R205" s="67" t="s">
        <v>977</v>
      </c>
      <c r="S205" s="64" t="s">
        <v>742</v>
      </c>
      <c r="T205" s="64" t="s">
        <v>987</v>
      </c>
      <c r="U205" s="66">
        <v>43708.25266203703</v>
      </c>
      <c r="V205" s="67" t="s">
        <v>1060</v>
      </c>
      <c r="W205" s="64"/>
      <c r="X205" s="64"/>
      <c r="Y205" s="70" t="s">
        <v>1110</v>
      </c>
      <c r="Z205" s="64"/>
      <c r="AA205" s="104">
        <v>10</v>
      </c>
      <c r="AB205" s="48"/>
      <c r="AC205" s="49"/>
      <c r="AD205" s="48"/>
      <c r="AE205" s="49"/>
      <c r="AF205" s="48"/>
      <c r="AG205" s="49"/>
      <c r="AH205" s="48"/>
      <c r="AI205" s="49"/>
      <c r="AJ205" s="48"/>
      <c r="AK205" s="109"/>
      <c r="AL205" s="67" t="s">
        <v>815</v>
      </c>
      <c r="AM205" s="64" t="b">
        <v>0</v>
      </c>
      <c r="AN205" s="64">
        <v>0</v>
      </c>
      <c r="AO205" s="70" t="s">
        <v>275</v>
      </c>
      <c r="AP205" s="64" t="b">
        <v>0</v>
      </c>
      <c r="AQ205" s="64" t="s">
        <v>746</v>
      </c>
      <c r="AR205" s="64"/>
      <c r="AS205" s="70" t="s">
        <v>275</v>
      </c>
      <c r="AT205" s="64" t="b">
        <v>0</v>
      </c>
      <c r="AU205" s="64">
        <v>0</v>
      </c>
      <c r="AV205" s="70" t="s">
        <v>275</v>
      </c>
      <c r="AW205" s="64" t="s">
        <v>340</v>
      </c>
      <c r="AX205" s="64" t="b">
        <v>1</v>
      </c>
      <c r="AY205" s="70" t="s">
        <v>1110</v>
      </c>
      <c r="AZ205" s="64" t="s">
        <v>185</v>
      </c>
      <c r="BA205" s="64">
        <v>0</v>
      </c>
      <c r="BB205" s="64">
        <v>0</v>
      </c>
      <c r="BC205" s="64"/>
      <c r="BD205" s="64"/>
      <c r="BE205" s="64"/>
      <c r="BF205" s="64"/>
      <c r="BG205" s="64"/>
      <c r="BH205" s="64"/>
      <c r="BI205" s="64"/>
      <c r="BJ205" s="64"/>
      <c r="BK205" s="63" t="str">
        <f>REPLACE(INDEX(GroupVertices[Group],MATCH(Edges[[#This Row],[Vertex 1]],GroupVertices[Vertex],0)),1,1,"")</f>
        <v>2</v>
      </c>
      <c r="BL205" s="63" t="str">
        <f>REPLACE(INDEX(GroupVertices[Group],MATCH(Edges[[#This Row],[Vertex 2]],GroupVertices[Vertex],0)),1,1,"")</f>
        <v>2</v>
      </c>
      <c r="BM205" s="64"/>
      <c r="BN205" s="64"/>
    </row>
    <row r="206" spans="1:66" ht="15">
      <c r="A206" s="62" t="s">
        <v>812</v>
      </c>
      <c r="B206" s="62" t="s">
        <v>900</v>
      </c>
      <c r="C206" s="81" t="s">
        <v>273</v>
      </c>
      <c r="D206" s="88">
        <v>10</v>
      </c>
      <c r="E206" s="89" t="s">
        <v>136</v>
      </c>
      <c r="F206" s="90">
        <v>6</v>
      </c>
      <c r="G206" s="81"/>
      <c r="H206" s="73"/>
      <c r="I206" s="91"/>
      <c r="J206" s="91"/>
      <c r="K206" s="34" t="s">
        <v>65</v>
      </c>
      <c r="L206" s="94">
        <v>206</v>
      </c>
      <c r="M206" s="94"/>
      <c r="N206" s="93"/>
      <c r="O206" s="64" t="s">
        <v>195</v>
      </c>
      <c r="P206" s="66">
        <v>43673.257789351854</v>
      </c>
      <c r="Q206" s="64" t="s">
        <v>937</v>
      </c>
      <c r="R206" s="64"/>
      <c r="S206" s="64"/>
      <c r="T206" s="64" t="s">
        <v>987</v>
      </c>
      <c r="U206" s="66">
        <v>43673.257789351854</v>
      </c>
      <c r="V206" s="67" t="s">
        <v>1048</v>
      </c>
      <c r="W206" s="64"/>
      <c r="X206" s="64"/>
      <c r="Y206" s="70" t="s">
        <v>1098</v>
      </c>
      <c r="Z206" s="64"/>
      <c r="AA206" s="104">
        <v>10</v>
      </c>
      <c r="AB206" s="48"/>
      <c r="AC206" s="49"/>
      <c r="AD206" s="48"/>
      <c r="AE206" s="49"/>
      <c r="AF206" s="48"/>
      <c r="AG206" s="49"/>
      <c r="AH206" s="48"/>
      <c r="AI206" s="49"/>
      <c r="AJ206" s="48"/>
      <c r="AK206" s="109"/>
      <c r="AL206" s="67" t="s">
        <v>815</v>
      </c>
      <c r="AM206" s="64" t="b">
        <v>0</v>
      </c>
      <c r="AN206" s="64">
        <v>5</v>
      </c>
      <c r="AO206" s="70" t="s">
        <v>275</v>
      </c>
      <c r="AP206" s="64" t="b">
        <v>0</v>
      </c>
      <c r="AQ206" s="64" t="s">
        <v>746</v>
      </c>
      <c r="AR206" s="64"/>
      <c r="AS206" s="70" t="s">
        <v>275</v>
      </c>
      <c r="AT206" s="64" t="b">
        <v>0</v>
      </c>
      <c r="AU206" s="64">
        <v>2</v>
      </c>
      <c r="AV206" s="70" t="s">
        <v>275</v>
      </c>
      <c r="AW206" s="64" t="s">
        <v>340</v>
      </c>
      <c r="AX206" s="64" t="b">
        <v>0</v>
      </c>
      <c r="AY206" s="70" t="s">
        <v>1098</v>
      </c>
      <c r="AZ206" s="64" t="s">
        <v>337</v>
      </c>
      <c r="BA206" s="64">
        <v>0</v>
      </c>
      <c r="BB206" s="64">
        <v>0</v>
      </c>
      <c r="BC206" s="64"/>
      <c r="BD206" s="64"/>
      <c r="BE206" s="64"/>
      <c r="BF206" s="64"/>
      <c r="BG206" s="64"/>
      <c r="BH206" s="64"/>
      <c r="BI206" s="64"/>
      <c r="BJ206" s="64"/>
      <c r="BK206" s="63" t="str">
        <f>REPLACE(INDEX(GroupVertices[Group],MATCH(Edges[[#This Row],[Vertex 1]],GroupVertices[Vertex],0)),1,1,"")</f>
        <v>2</v>
      </c>
      <c r="BL206" s="63" t="str">
        <f>REPLACE(INDEX(GroupVertices[Group],MATCH(Edges[[#This Row],[Vertex 2]],GroupVertices[Vertex],0)),1,1,"")</f>
        <v>2</v>
      </c>
      <c r="BM206" s="64"/>
      <c r="BN206" s="64"/>
    </row>
    <row r="207" spans="1:66" ht="15">
      <c r="A207" s="62" t="s">
        <v>812</v>
      </c>
      <c r="B207" s="62" t="s">
        <v>900</v>
      </c>
      <c r="C207" s="81" t="s">
        <v>273</v>
      </c>
      <c r="D207" s="88">
        <v>10</v>
      </c>
      <c r="E207" s="89" t="s">
        <v>136</v>
      </c>
      <c r="F207" s="90">
        <v>6</v>
      </c>
      <c r="G207" s="81"/>
      <c r="H207" s="73"/>
      <c r="I207" s="91"/>
      <c r="J207" s="91"/>
      <c r="K207" s="34" t="s">
        <v>65</v>
      </c>
      <c r="L207" s="94">
        <v>207</v>
      </c>
      <c r="M207" s="94"/>
      <c r="N207" s="93"/>
      <c r="O207" s="64" t="s">
        <v>195</v>
      </c>
      <c r="P207" s="66">
        <v>43687.25033564815</v>
      </c>
      <c r="Q207" s="64" t="s">
        <v>943</v>
      </c>
      <c r="R207" s="67" t="s">
        <v>971</v>
      </c>
      <c r="S207" s="64" t="s">
        <v>742</v>
      </c>
      <c r="T207" s="64" t="s">
        <v>987</v>
      </c>
      <c r="U207" s="66">
        <v>43687.25033564815</v>
      </c>
      <c r="V207" s="67" t="s">
        <v>1054</v>
      </c>
      <c r="W207" s="64"/>
      <c r="X207" s="64"/>
      <c r="Y207" s="70" t="s">
        <v>1104</v>
      </c>
      <c r="Z207" s="64"/>
      <c r="AA207" s="104">
        <v>10</v>
      </c>
      <c r="AB207" s="48"/>
      <c r="AC207" s="49"/>
      <c r="AD207" s="48"/>
      <c r="AE207" s="49"/>
      <c r="AF207" s="48"/>
      <c r="AG207" s="49"/>
      <c r="AH207" s="48"/>
      <c r="AI207" s="49"/>
      <c r="AJ207" s="48"/>
      <c r="AK207" s="109"/>
      <c r="AL207" s="67" t="s">
        <v>815</v>
      </c>
      <c r="AM207" s="64" t="b">
        <v>0</v>
      </c>
      <c r="AN207" s="64">
        <v>0</v>
      </c>
      <c r="AO207" s="70" t="s">
        <v>275</v>
      </c>
      <c r="AP207" s="64" t="b">
        <v>0</v>
      </c>
      <c r="AQ207" s="64" t="s">
        <v>746</v>
      </c>
      <c r="AR207" s="64"/>
      <c r="AS207" s="70" t="s">
        <v>275</v>
      </c>
      <c r="AT207" s="64" t="b">
        <v>0</v>
      </c>
      <c r="AU207" s="64">
        <v>0</v>
      </c>
      <c r="AV207" s="70" t="s">
        <v>275</v>
      </c>
      <c r="AW207" s="64" t="s">
        <v>340</v>
      </c>
      <c r="AX207" s="64" t="b">
        <v>1</v>
      </c>
      <c r="AY207" s="70" t="s">
        <v>1104</v>
      </c>
      <c r="AZ207" s="64" t="s">
        <v>185</v>
      </c>
      <c r="BA207" s="64">
        <v>0</v>
      </c>
      <c r="BB207" s="64">
        <v>0</v>
      </c>
      <c r="BC207" s="64"/>
      <c r="BD207" s="64"/>
      <c r="BE207" s="64"/>
      <c r="BF207" s="64"/>
      <c r="BG207" s="64"/>
      <c r="BH207" s="64"/>
      <c r="BI207" s="64"/>
      <c r="BJ207" s="64"/>
      <c r="BK207" s="63" t="str">
        <f>REPLACE(INDEX(GroupVertices[Group],MATCH(Edges[[#This Row],[Vertex 1]],GroupVertices[Vertex],0)),1,1,"")</f>
        <v>2</v>
      </c>
      <c r="BL207" s="63" t="str">
        <f>REPLACE(INDEX(GroupVertices[Group],MATCH(Edges[[#This Row],[Vertex 2]],GroupVertices[Vertex],0)),1,1,"")</f>
        <v>2</v>
      </c>
      <c r="BM207" s="64"/>
      <c r="BN207" s="64"/>
    </row>
    <row r="208" spans="1:66" ht="15">
      <c r="A208" s="62" t="s">
        <v>812</v>
      </c>
      <c r="B208" s="62" t="s">
        <v>900</v>
      </c>
      <c r="C208" s="81" t="s">
        <v>273</v>
      </c>
      <c r="D208" s="88">
        <v>10</v>
      </c>
      <c r="E208" s="89" t="s">
        <v>136</v>
      </c>
      <c r="F208" s="90">
        <v>6</v>
      </c>
      <c r="G208" s="81"/>
      <c r="H208" s="73"/>
      <c r="I208" s="91"/>
      <c r="J208" s="91"/>
      <c r="K208" s="34" t="s">
        <v>65</v>
      </c>
      <c r="L208" s="94">
        <v>208</v>
      </c>
      <c r="M208" s="94"/>
      <c r="N208" s="93"/>
      <c r="O208" s="64" t="s">
        <v>195</v>
      </c>
      <c r="P208" s="66">
        <v>43687.25078703704</v>
      </c>
      <c r="Q208" s="64" t="s">
        <v>946</v>
      </c>
      <c r="R208" s="67" t="s">
        <v>974</v>
      </c>
      <c r="S208" s="64" t="s">
        <v>742</v>
      </c>
      <c r="T208" s="64" t="s">
        <v>987</v>
      </c>
      <c r="U208" s="66">
        <v>43687.25078703704</v>
      </c>
      <c r="V208" s="67" t="s">
        <v>1057</v>
      </c>
      <c r="W208" s="64"/>
      <c r="X208" s="64"/>
      <c r="Y208" s="70" t="s">
        <v>1107</v>
      </c>
      <c r="Z208" s="64"/>
      <c r="AA208" s="104">
        <v>10</v>
      </c>
      <c r="AB208" s="48"/>
      <c r="AC208" s="49"/>
      <c r="AD208" s="48"/>
      <c r="AE208" s="49"/>
      <c r="AF208" s="48"/>
      <c r="AG208" s="49"/>
      <c r="AH208" s="48"/>
      <c r="AI208" s="49"/>
      <c r="AJ208" s="48"/>
      <c r="AK208" s="109"/>
      <c r="AL208" s="67" t="s">
        <v>815</v>
      </c>
      <c r="AM208" s="64" t="b">
        <v>0</v>
      </c>
      <c r="AN208" s="64">
        <v>0</v>
      </c>
      <c r="AO208" s="70" t="s">
        <v>275</v>
      </c>
      <c r="AP208" s="64" t="b">
        <v>0</v>
      </c>
      <c r="AQ208" s="64" t="s">
        <v>746</v>
      </c>
      <c r="AR208" s="64"/>
      <c r="AS208" s="70" t="s">
        <v>275</v>
      </c>
      <c r="AT208" s="64" t="b">
        <v>0</v>
      </c>
      <c r="AU208" s="64">
        <v>0</v>
      </c>
      <c r="AV208" s="70" t="s">
        <v>275</v>
      </c>
      <c r="AW208" s="64" t="s">
        <v>340</v>
      </c>
      <c r="AX208" s="64" t="b">
        <v>1</v>
      </c>
      <c r="AY208" s="70" t="s">
        <v>1107</v>
      </c>
      <c r="AZ208" s="64" t="s">
        <v>185</v>
      </c>
      <c r="BA208" s="64">
        <v>0</v>
      </c>
      <c r="BB208" s="64">
        <v>0</v>
      </c>
      <c r="BC208" s="64"/>
      <c r="BD208" s="64"/>
      <c r="BE208" s="64"/>
      <c r="BF208" s="64"/>
      <c r="BG208" s="64"/>
      <c r="BH208" s="64"/>
      <c r="BI208" s="64"/>
      <c r="BJ208" s="64"/>
      <c r="BK208" s="63" t="str">
        <f>REPLACE(INDEX(GroupVertices[Group],MATCH(Edges[[#This Row],[Vertex 1]],GroupVertices[Vertex],0)),1,1,"")</f>
        <v>2</v>
      </c>
      <c r="BL208" s="63" t="str">
        <f>REPLACE(INDEX(GroupVertices[Group],MATCH(Edges[[#This Row],[Vertex 2]],GroupVertices[Vertex],0)),1,1,"")</f>
        <v>2</v>
      </c>
      <c r="BM208" s="64"/>
      <c r="BN208" s="64"/>
    </row>
    <row r="209" spans="1:66" ht="15">
      <c r="A209" s="62" t="s">
        <v>812</v>
      </c>
      <c r="B209" s="62" t="s">
        <v>900</v>
      </c>
      <c r="C209" s="81" t="s">
        <v>273</v>
      </c>
      <c r="D209" s="88">
        <v>10</v>
      </c>
      <c r="E209" s="89" t="s">
        <v>136</v>
      </c>
      <c r="F209" s="90">
        <v>6</v>
      </c>
      <c r="G209" s="81"/>
      <c r="H209" s="73"/>
      <c r="I209" s="91"/>
      <c r="J209" s="91"/>
      <c r="K209" s="34" t="s">
        <v>65</v>
      </c>
      <c r="L209" s="94">
        <v>209</v>
      </c>
      <c r="M209" s="94"/>
      <c r="N209" s="93"/>
      <c r="O209" s="64" t="s">
        <v>195</v>
      </c>
      <c r="P209" s="66">
        <v>43694.27104166667</v>
      </c>
      <c r="Q209" s="64" t="s">
        <v>939</v>
      </c>
      <c r="R209" s="64"/>
      <c r="S209" s="64"/>
      <c r="T209" s="64" t="s">
        <v>987</v>
      </c>
      <c r="U209" s="66">
        <v>43694.27104166667</v>
      </c>
      <c r="V209" s="67" t="s">
        <v>1050</v>
      </c>
      <c r="W209" s="64"/>
      <c r="X209" s="64"/>
      <c r="Y209" s="70" t="s">
        <v>1100</v>
      </c>
      <c r="Z209" s="64"/>
      <c r="AA209" s="104">
        <v>10</v>
      </c>
      <c r="AB209" s="48"/>
      <c r="AC209" s="49"/>
      <c r="AD209" s="48"/>
      <c r="AE209" s="49"/>
      <c r="AF209" s="48"/>
      <c r="AG209" s="49"/>
      <c r="AH209" s="48"/>
      <c r="AI209" s="49"/>
      <c r="AJ209" s="48"/>
      <c r="AK209" s="109"/>
      <c r="AL209" s="67" t="s">
        <v>815</v>
      </c>
      <c r="AM209" s="64" t="b">
        <v>0</v>
      </c>
      <c r="AN209" s="64">
        <v>0</v>
      </c>
      <c r="AO209" s="70" t="s">
        <v>275</v>
      </c>
      <c r="AP209" s="64" t="b">
        <v>0</v>
      </c>
      <c r="AQ209" s="64" t="s">
        <v>746</v>
      </c>
      <c r="AR209" s="64"/>
      <c r="AS209" s="70" t="s">
        <v>275</v>
      </c>
      <c r="AT209" s="64" t="b">
        <v>0</v>
      </c>
      <c r="AU209" s="64">
        <v>0</v>
      </c>
      <c r="AV209" s="70" t="s">
        <v>275</v>
      </c>
      <c r="AW209" s="64" t="s">
        <v>340</v>
      </c>
      <c r="AX209" s="64" t="b">
        <v>0</v>
      </c>
      <c r="AY209" s="70" t="s">
        <v>1100</v>
      </c>
      <c r="AZ209" s="64" t="s">
        <v>185</v>
      </c>
      <c r="BA209" s="64">
        <v>0</v>
      </c>
      <c r="BB209" s="64">
        <v>0</v>
      </c>
      <c r="BC209" s="64"/>
      <c r="BD209" s="64"/>
      <c r="BE209" s="64"/>
      <c r="BF209" s="64"/>
      <c r="BG209" s="64"/>
      <c r="BH209" s="64"/>
      <c r="BI209" s="64"/>
      <c r="BJ209" s="64"/>
      <c r="BK209" s="63" t="str">
        <f>REPLACE(INDEX(GroupVertices[Group],MATCH(Edges[[#This Row],[Vertex 1]],GroupVertices[Vertex],0)),1,1,"")</f>
        <v>2</v>
      </c>
      <c r="BL209" s="63" t="str">
        <f>REPLACE(INDEX(GroupVertices[Group],MATCH(Edges[[#This Row],[Vertex 2]],GroupVertices[Vertex],0)),1,1,"")</f>
        <v>2</v>
      </c>
      <c r="BM209" s="64"/>
      <c r="BN209" s="64"/>
    </row>
    <row r="210" spans="1:66" ht="15">
      <c r="A210" s="62" t="s">
        <v>812</v>
      </c>
      <c r="B210" s="62" t="s">
        <v>900</v>
      </c>
      <c r="C210" s="81" t="s">
        <v>273</v>
      </c>
      <c r="D210" s="88">
        <v>10</v>
      </c>
      <c r="E210" s="89" t="s">
        <v>136</v>
      </c>
      <c r="F210" s="90">
        <v>6</v>
      </c>
      <c r="G210" s="81"/>
      <c r="H210" s="73"/>
      <c r="I210" s="91"/>
      <c r="J210" s="91"/>
      <c r="K210" s="34" t="s">
        <v>65</v>
      </c>
      <c r="L210" s="94">
        <v>210</v>
      </c>
      <c r="M210" s="94"/>
      <c r="N210" s="93"/>
      <c r="O210" s="64" t="s">
        <v>195</v>
      </c>
      <c r="P210" s="66">
        <v>43701.23746527778</v>
      </c>
      <c r="Q210" s="64" t="s">
        <v>942</v>
      </c>
      <c r="R210" s="67" t="s">
        <v>970</v>
      </c>
      <c r="S210" s="64" t="s">
        <v>742</v>
      </c>
      <c r="T210" s="64" t="s">
        <v>987</v>
      </c>
      <c r="U210" s="66">
        <v>43701.23746527778</v>
      </c>
      <c r="V210" s="67" t="s">
        <v>1053</v>
      </c>
      <c r="W210" s="64"/>
      <c r="X210" s="64"/>
      <c r="Y210" s="70" t="s">
        <v>1103</v>
      </c>
      <c r="Z210" s="64"/>
      <c r="AA210" s="104">
        <v>10</v>
      </c>
      <c r="AB210" s="48"/>
      <c r="AC210" s="49"/>
      <c r="AD210" s="48"/>
      <c r="AE210" s="49"/>
      <c r="AF210" s="48"/>
      <c r="AG210" s="49"/>
      <c r="AH210" s="48"/>
      <c r="AI210" s="49"/>
      <c r="AJ210" s="48"/>
      <c r="AK210" s="109"/>
      <c r="AL210" s="67" t="s">
        <v>815</v>
      </c>
      <c r="AM210" s="64" t="b">
        <v>0</v>
      </c>
      <c r="AN210" s="64">
        <v>0</v>
      </c>
      <c r="AO210" s="70" t="s">
        <v>275</v>
      </c>
      <c r="AP210" s="64" t="b">
        <v>0</v>
      </c>
      <c r="AQ210" s="64" t="s">
        <v>746</v>
      </c>
      <c r="AR210" s="64"/>
      <c r="AS210" s="70" t="s">
        <v>275</v>
      </c>
      <c r="AT210" s="64" t="b">
        <v>0</v>
      </c>
      <c r="AU210" s="64">
        <v>0</v>
      </c>
      <c r="AV210" s="70" t="s">
        <v>275</v>
      </c>
      <c r="AW210" s="64" t="s">
        <v>340</v>
      </c>
      <c r="AX210" s="64" t="b">
        <v>1</v>
      </c>
      <c r="AY210" s="70" t="s">
        <v>1103</v>
      </c>
      <c r="AZ210" s="64" t="s">
        <v>185</v>
      </c>
      <c r="BA210" s="64">
        <v>0</v>
      </c>
      <c r="BB210" s="64">
        <v>0</v>
      </c>
      <c r="BC210" s="64"/>
      <c r="BD210" s="64"/>
      <c r="BE210" s="64"/>
      <c r="BF210" s="64"/>
      <c r="BG210" s="64"/>
      <c r="BH210" s="64"/>
      <c r="BI210" s="64"/>
      <c r="BJ210" s="64"/>
      <c r="BK210" s="63" t="str">
        <f>REPLACE(INDEX(GroupVertices[Group],MATCH(Edges[[#This Row],[Vertex 1]],GroupVertices[Vertex],0)),1,1,"")</f>
        <v>2</v>
      </c>
      <c r="BL210" s="63" t="str">
        <f>REPLACE(INDEX(GroupVertices[Group],MATCH(Edges[[#This Row],[Vertex 2]],GroupVertices[Vertex],0)),1,1,"")</f>
        <v>2</v>
      </c>
      <c r="BM210" s="64"/>
      <c r="BN210" s="64"/>
    </row>
    <row r="211" spans="1:66" ht="15">
      <c r="A211" s="62" t="s">
        <v>812</v>
      </c>
      <c r="B211" s="62" t="s">
        <v>900</v>
      </c>
      <c r="C211" s="81" t="s">
        <v>273</v>
      </c>
      <c r="D211" s="88">
        <v>10</v>
      </c>
      <c r="E211" s="89" t="s">
        <v>136</v>
      </c>
      <c r="F211" s="90">
        <v>6</v>
      </c>
      <c r="G211" s="81"/>
      <c r="H211" s="73"/>
      <c r="I211" s="91"/>
      <c r="J211" s="91"/>
      <c r="K211" s="34" t="s">
        <v>65</v>
      </c>
      <c r="L211" s="94">
        <v>211</v>
      </c>
      <c r="M211" s="94"/>
      <c r="N211" s="93"/>
      <c r="O211" s="64" t="s">
        <v>195</v>
      </c>
      <c r="P211" s="66">
        <v>43701.2659375</v>
      </c>
      <c r="Q211" s="64" t="s">
        <v>944</v>
      </c>
      <c r="R211" s="67" t="s">
        <v>972</v>
      </c>
      <c r="S211" s="64" t="s">
        <v>742</v>
      </c>
      <c r="T211" s="64" t="s">
        <v>987</v>
      </c>
      <c r="U211" s="66">
        <v>43701.2659375</v>
      </c>
      <c r="V211" s="67" t="s">
        <v>1055</v>
      </c>
      <c r="W211" s="64"/>
      <c r="X211" s="64"/>
      <c r="Y211" s="70" t="s">
        <v>1105</v>
      </c>
      <c r="Z211" s="64"/>
      <c r="AA211" s="104">
        <v>10</v>
      </c>
      <c r="AB211" s="48"/>
      <c r="AC211" s="49"/>
      <c r="AD211" s="48"/>
      <c r="AE211" s="49"/>
      <c r="AF211" s="48"/>
      <c r="AG211" s="49"/>
      <c r="AH211" s="48"/>
      <c r="AI211" s="49"/>
      <c r="AJ211" s="48"/>
      <c r="AK211" s="109"/>
      <c r="AL211" s="67" t="s">
        <v>815</v>
      </c>
      <c r="AM211" s="64" t="b">
        <v>0</v>
      </c>
      <c r="AN211" s="64">
        <v>0</v>
      </c>
      <c r="AO211" s="70" t="s">
        <v>275</v>
      </c>
      <c r="AP211" s="64" t="b">
        <v>0</v>
      </c>
      <c r="AQ211" s="64" t="s">
        <v>746</v>
      </c>
      <c r="AR211" s="64"/>
      <c r="AS211" s="70" t="s">
        <v>275</v>
      </c>
      <c r="AT211" s="64" t="b">
        <v>0</v>
      </c>
      <c r="AU211" s="64">
        <v>0</v>
      </c>
      <c r="AV211" s="70" t="s">
        <v>275</v>
      </c>
      <c r="AW211" s="64" t="s">
        <v>340</v>
      </c>
      <c r="AX211" s="64" t="b">
        <v>1</v>
      </c>
      <c r="AY211" s="70" t="s">
        <v>1105</v>
      </c>
      <c r="AZ211" s="64" t="s">
        <v>185</v>
      </c>
      <c r="BA211" s="64">
        <v>0</v>
      </c>
      <c r="BB211" s="64">
        <v>0</v>
      </c>
      <c r="BC211" s="64"/>
      <c r="BD211" s="64"/>
      <c r="BE211" s="64"/>
      <c r="BF211" s="64"/>
      <c r="BG211" s="64"/>
      <c r="BH211" s="64"/>
      <c r="BI211" s="64"/>
      <c r="BJ211" s="64"/>
      <c r="BK211" s="63" t="str">
        <f>REPLACE(INDEX(GroupVertices[Group],MATCH(Edges[[#This Row],[Vertex 1]],GroupVertices[Vertex],0)),1,1,"")</f>
        <v>2</v>
      </c>
      <c r="BL211" s="63" t="str">
        <f>REPLACE(INDEX(GroupVertices[Group],MATCH(Edges[[#This Row],[Vertex 2]],GroupVertices[Vertex],0)),1,1,"")</f>
        <v>2</v>
      </c>
      <c r="BM211" s="64"/>
      <c r="BN211" s="64"/>
    </row>
    <row r="212" spans="1:66" ht="15">
      <c r="A212" s="62" t="s">
        <v>812</v>
      </c>
      <c r="B212" s="62" t="s">
        <v>900</v>
      </c>
      <c r="C212" s="81" t="s">
        <v>273</v>
      </c>
      <c r="D212" s="88">
        <v>10</v>
      </c>
      <c r="E212" s="89" t="s">
        <v>136</v>
      </c>
      <c r="F212" s="90">
        <v>6</v>
      </c>
      <c r="G212" s="81"/>
      <c r="H212" s="73"/>
      <c r="I212" s="91"/>
      <c r="J212" s="91"/>
      <c r="K212" s="34" t="s">
        <v>65</v>
      </c>
      <c r="L212" s="94">
        <v>212</v>
      </c>
      <c r="M212" s="94"/>
      <c r="N212" s="93"/>
      <c r="O212" s="64" t="s">
        <v>195</v>
      </c>
      <c r="P212" s="66">
        <v>43701.266493055555</v>
      </c>
      <c r="Q212" s="64" t="s">
        <v>947</v>
      </c>
      <c r="R212" s="67" t="s">
        <v>975</v>
      </c>
      <c r="S212" s="64" t="s">
        <v>742</v>
      </c>
      <c r="T212" s="64" t="s">
        <v>987</v>
      </c>
      <c r="U212" s="66">
        <v>43701.266493055555</v>
      </c>
      <c r="V212" s="67" t="s">
        <v>1058</v>
      </c>
      <c r="W212" s="64"/>
      <c r="X212" s="64"/>
      <c r="Y212" s="70" t="s">
        <v>1108</v>
      </c>
      <c r="Z212" s="64"/>
      <c r="AA212" s="104">
        <v>10</v>
      </c>
      <c r="AB212" s="48"/>
      <c r="AC212" s="49"/>
      <c r="AD212" s="48"/>
      <c r="AE212" s="49"/>
      <c r="AF212" s="48"/>
      <c r="AG212" s="49"/>
      <c r="AH212" s="48"/>
      <c r="AI212" s="49"/>
      <c r="AJ212" s="48"/>
      <c r="AK212" s="109"/>
      <c r="AL212" s="67" t="s">
        <v>815</v>
      </c>
      <c r="AM212" s="64" t="b">
        <v>0</v>
      </c>
      <c r="AN212" s="64">
        <v>0</v>
      </c>
      <c r="AO212" s="70" t="s">
        <v>275</v>
      </c>
      <c r="AP212" s="64" t="b">
        <v>0</v>
      </c>
      <c r="AQ212" s="64" t="s">
        <v>746</v>
      </c>
      <c r="AR212" s="64"/>
      <c r="AS212" s="70" t="s">
        <v>275</v>
      </c>
      <c r="AT212" s="64" t="b">
        <v>0</v>
      </c>
      <c r="AU212" s="64">
        <v>0</v>
      </c>
      <c r="AV212" s="70" t="s">
        <v>275</v>
      </c>
      <c r="AW212" s="64" t="s">
        <v>340</v>
      </c>
      <c r="AX212" s="64" t="b">
        <v>1</v>
      </c>
      <c r="AY212" s="70" t="s">
        <v>1108</v>
      </c>
      <c r="AZ212" s="64" t="s">
        <v>185</v>
      </c>
      <c r="BA212" s="64">
        <v>0</v>
      </c>
      <c r="BB212" s="64">
        <v>0</v>
      </c>
      <c r="BC212" s="64"/>
      <c r="BD212" s="64"/>
      <c r="BE212" s="64"/>
      <c r="BF212" s="64"/>
      <c r="BG212" s="64"/>
      <c r="BH212" s="64"/>
      <c r="BI212" s="64"/>
      <c r="BJ212" s="64"/>
      <c r="BK212" s="63" t="str">
        <f>REPLACE(INDEX(GroupVertices[Group],MATCH(Edges[[#This Row],[Vertex 1]],GroupVertices[Vertex],0)),1,1,"")</f>
        <v>2</v>
      </c>
      <c r="BL212" s="63" t="str">
        <f>REPLACE(INDEX(GroupVertices[Group],MATCH(Edges[[#This Row],[Vertex 2]],GroupVertices[Vertex],0)),1,1,"")</f>
        <v>2</v>
      </c>
      <c r="BM212" s="64"/>
      <c r="BN212" s="64"/>
    </row>
    <row r="213" spans="1:66" ht="15">
      <c r="A213" s="62" t="s">
        <v>812</v>
      </c>
      <c r="B213" s="62" t="s">
        <v>900</v>
      </c>
      <c r="C213" s="81" t="s">
        <v>273</v>
      </c>
      <c r="D213" s="88">
        <v>10</v>
      </c>
      <c r="E213" s="89" t="s">
        <v>136</v>
      </c>
      <c r="F213" s="90">
        <v>6</v>
      </c>
      <c r="G213" s="81"/>
      <c r="H213" s="73"/>
      <c r="I213" s="91"/>
      <c r="J213" s="91"/>
      <c r="K213" s="34" t="s">
        <v>65</v>
      </c>
      <c r="L213" s="94">
        <v>213</v>
      </c>
      <c r="M213" s="94"/>
      <c r="N213" s="93"/>
      <c r="O213" s="64" t="s">
        <v>195</v>
      </c>
      <c r="P213" s="66">
        <v>43708.24429398148</v>
      </c>
      <c r="Q213" s="64" t="s">
        <v>945</v>
      </c>
      <c r="R213" s="67" t="s">
        <v>973</v>
      </c>
      <c r="S213" s="64" t="s">
        <v>742</v>
      </c>
      <c r="T213" s="64" t="s">
        <v>987</v>
      </c>
      <c r="U213" s="66">
        <v>43708.24429398148</v>
      </c>
      <c r="V213" s="67" t="s">
        <v>1056</v>
      </c>
      <c r="W213" s="64"/>
      <c r="X213" s="64"/>
      <c r="Y213" s="70" t="s">
        <v>1106</v>
      </c>
      <c r="Z213" s="64"/>
      <c r="AA213" s="104">
        <v>10</v>
      </c>
      <c r="AB213" s="48"/>
      <c r="AC213" s="49"/>
      <c r="AD213" s="48"/>
      <c r="AE213" s="49"/>
      <c r="AF213" s="48"/>
      <c r="AG213" s="49"/>
      <c r="AH213" s="48"/>
      <c r="AI213" s="49"/>
      <c r="AJ213" s="48"/>
      <c r="AK213" s="109"/>
      <c r="AL213" s="67" t="s">
        <v>815</v>
      </c>
      <c r="AM213" s="64" t="b">
        <v>0</v>
      </c>
      <c r="AN213" s="64">
        <v>0</v>
      </c>
      <c r="AO213" s="70" t="s">
        <v>275</v>
      </c>
      <c r="AP213" s="64" t="b">
        <v>0</v>
      </c>
      <c r="AQ213" s="64" t="s">
        <v>746</v>
      </c>
      <c r="AR213" s="64"/>
      <c r="AS213" s="70" t="s">
        <v>275</v>
      </c>
      <c r="AT213" s="64" t="b">
        <v>0</v>
      </c>
      <c r="AU213" s="64">
        <v>0</v>
      </c>
      <c r="AV213" s="70" t="s">
        <v>275</v>
      </c>
      <c r="AW213" s="64" t="s">
        <v>340</v>
      </c>
      <c r="AX213" s="64" t="b">
        <v>1</v>
      </c>
      <c r="AY213" s="70" t="s">
        <v>1106</v>
      </c>
      <c r="AZ213" s="64" t="s">
        <v>185</v>
      </c>
      <c r="BA213" s="64">
        <v>0</v>
      </c>
      <c r="BB213" s="64">
        <v>0</v>
      </c>
      <c r="BC213" s="64"/>
      <c r="BD213" s="64"/>
      <c r="BE213" s="64"/>
      <c r="BF213" s="64"/>
      <c r="BG213" s="64"/>
      <c r="BH213" s="64"/>
      <c r="BI213" s="64"/>
      <c r="BJ213" s="64"/>
      <c r="BK213" s="63" t="str">
        <f>REPLACE(INDEX(GroupVertices[Group],MATCH(Edges[[#This Row],[Vertex 1]],GroupVertices[Vertex],0)),1,1,"")</f>
        <v>2</v>
      </c>
      <c r="BL213" s="63" t="str">
        <f>REPLACE(INDEX(GroupVertices[Group],MATCH(Edges[[#This Row],[Vertex 2]],GroupVertices[Vertex],0)),1,1,"")</f>
        <v>2</v>
      </c>
      <c r="BM213" s="64"/>
      <c r="BN213" s="64"/>
    </row>
    <row r="214" spans="1:66" ht="15">
      <c r="A214" s="62" t="s">
        <v>812</v>
      </c>
      <c r="B214" s="62" t="s">
        <v>900</v>
      </c>
      <c r="C214" s="81" t="s">
        <v>273</v>
      </c>
      <c r="D214" s="88">
        <v>10</v>
      </c>
      <c r="E214" s="89" t="s">
        <v>136</v>
      </c>
      <c r="F214" s="90">
        <v>6</v>
      </c>
      <c r="G214" s="81"/>
      <c r="H214" s="73"/>
      <c r="I214" s="91"/>
      <c r="J214" s="91"/>
      <c r="K214" s="34" t="s">
        <v>65</v>
      </c>
      <c r="L214" s="94">
        <v>214</v>
      </c>
      <c r="M214" s="94"/>
      <c r="N214" s="93"/>
      <c r="O214" s="64" t="s">
        <v>195</v>
      </c>
      <c r="P214" s="66">
        <v>43708.24475694444</v>
      </c>
      <c r="Q214" s="64" t="s">
        <v>948</v>
      </c>
      <c r="R214" s="67" t="s">
        <v>976</v>
      </c>
      <c r="S214" s="64" t="s">
        <v>742</v>
      </c>
      <c r="T214" s="64" t="s">
        <v>987</v>
      </c>
      <c r="U214" s="66">
        <v>43708.24475694444</v>
      </c>
      <c r="V214" s="67" t="s">
        <v>1059</v>
      </c>
      <c r="W214" s="64"/>
      <c r="X214" s="64"/>
      <c r="Y214" s="70" t="s">
        <v>1109</v>
      </c>
      <c r="Z214" s="64"/>
      <c r="AA214" s="104">
        <v>10</v>
      </c>
      <c r="AB214" s="48"/>
      <c r="AC214" s="49"/>
      <c r="AD214" s="48"/>
      <c r="AE214" s="49"/>
      <c r="AF214" s="48"/>
      <c r="AG214" s="49"/>
      <c r="AH214" s="48"/>
      <c r="AI214" s="49"/>
      <c r="AJ214" s="48"/>
      <c r="AK214" s="109"/>
      <c r="AL214" s="67" t="s">
        <v>815</v>
      </c>
      <c r="AM214" s="64" t="b">
        <v>0</v>
      </c>
      <c r="AN214" s="64">
        <v>0</v>
      </c>
      <c r="AO214" s="70" t="s">
        <v>275</v>
      </c>
      <c r="AP214" s="64" t="b">
        <v>0</v>
      </c>
      <c r="AQ214" s="64" t="s">
        <v>746</v>
      </c>
      <c r="AR214" s="64"/>
      <c r="AS214" s="70" t="s">
        <v>275</v>
      </c>
      <c r="AT214" s="64" t="b">
        <v>0</v>
      </c>
      <c r="AU214" s="64">
        <v>0</v>
      </c>
      <c r="AV214" s="70" t="s">
        <v>275</v>
      </c>
      <c r="AW214" s="64" t="s">
        <v>340</v>
      </c>
      <c r="AX214" s="64" t="b">
        <v>1</v>
      </c>
      <c r="AY214" s="70" t="s">
        <v>1109</v>
      </c>
      <c r="AZ214" s="64" t="s">
        <v>185</v>
      </c>
      <c r="BA214" s="64">
        <v>0</v>
      </c>
      <c r="BB214" s="64">
        <v>0</v>
      </c>
      <c r="BC214" s="64"/>
      <c r="BD214" s="64"/>
      <c r="BE214" s="64"/>
      <c r="BF214" s="64"/>
      <c r="BG214" s="64"/>
      <c r="BH214" s="64"/>
      <c r="BI214" s="64"/>
      <c r="BJ214" s="64"/>
      <c r="BK214" s="63" t="str">
        <f>REPLACE(INDEX(GroupVertices[Group],MATCH(Edges[[#This Row],[Vertex 1]],GroupVertices[Vertex],0)),1,1,"")</f>
        <v>2</v>
      </c>
      <c r="BL214" s="63" t="str">
        <f>REPLACE(INDEX(GroupVertices[Group],MATCH(Edges[[#This Row],[Vertex 2]],GroupVertices[Vertex],0)),1,1,"")</f>
        <v>2</v>
      </c>
      <c r="BM214" s="64"/>
      <c r="BN214" s="64"/>
    </row>
    <row r="215" spans="1:66" ht="15">
      <c r="A215" s="62" t="s">
        <v>812</v>
      </c>
      <c r="B215" s="62" t="s">
        <v>900</v>
      </c>
      <c r="C215" s="81" t="s">
        <v>273</v>
      </c>
      <c r="D215" s="88">
        <v>10</v>
      </c>
      <c r="E215" s="89" t="s">
        <v>136</v>
      </c>
      <c r="F215" s="90">
        <v>6</v>
      </c>
      <c r="G215" s="81"/>
      <c r="H215" s="73"/>
      <c r="I215" s="91"/>
      <c r="J215" s="91"/>
      <c r="K215" s="34" t="s">
        <v>65</v>
      </c>
      <c r="L215" s="94">
        <v>215</v>
      </c>
      <c r="M215" s="94"/>
      <c r="N215" s="93"/>
      <c r="O215" s="64" t="s">
        <v>195</v>
      </c>
      <c r="P215" s="66">
        <v>43708.25266203703</v>
      </c>
      <c r="Q215" s="64" t="s">
        <v>949</v>
      </c>
      <c r="R215" s="67" t="s">
        <v>977</v>
      </c>
      <c r="S215" s="64" t="s">
        <v>742</v>
      </c>
      <c r="T215" s="64" t="s">
        <v>987</v>
      </c>
      <c r="U215" s="66">
        <v>43708.25266203703</v>
      </c>
      <c r="V215" s="67" t="s">
        <v>1060</v>
      </c>
      <c r="W215" s="64"/>
      <c r="X215" s="64"/>
      <c r="Y215" s="70" t="s">
        <v>1110</v>
      </c>
      <c r="Z215" s="64"/>
      <c r="AA215" s="104">
        <v>10</v>
      </c>
      <c r="AB215" s="48"/>
      <c r="AC215" s="49"/>
      <c r="AD215" s="48"/>
      <c r="AE215" s="49"/>
      <c r="AF215" s="48"/>
      <c r="AG215" s="49"/>
      <c r="AH215" s="48"/>
      <c r="AI215" s="49"/>
      <c r="AJ215" s="48"/>
      <c r="AK215" s="109"/>
      <c r="AL215" s="67" t="s">
        <v>815</v>
      </c>
      <c r="AM215" s="64" t="b">
        <v>0</v>
      </c>
      <c r="AN215" s="64">
        <v>0</v>
      </c>
      <c r="AO215" s="70" t="s">
        <v>275</v>
      </c>
      <c r="AP215" s="64" t="b">
        <v>0</v>
      </c>
      <c r="AQ215" s="64" t="s">
        <v>746</v>
      </c>
      <c r="AR215" s="64"/>
      <c r="AS215" s="70" t="s">
        <v>275</v>
      </c>
      <c r="AT215" s="64" t="b">
        <v>0</v>
      </c>
      <c r="AU215" s="64">
        <v>0</v>
      </c>
      <c r="AV215" s="70" t="s">
        <v>275</v>
      </c>
      <c r="AW215" s="64" t="s">
        <v>340</v>
      </c>
      <c r="AX215" s="64" t="b">
        <v>1</v>
      </c>
      <c r="AY215" s="70" t="s">
        <v>1110</v>
      </c>
      <c r="AZ215" s="64" t="s">
        <v>185</v>
      </c>
      <c r="BA215" s="64">
        <v>0</v>
      </c>
      <c r="BB215" s="64">
        <v>0</v>
      </c>
      <c r="BC215" s="64"/>
      <c r="BD215" s="64"/>
      <c r="BE215" s="64"/>
      <c r="BF215" s="64"/>
      <c r="BG215" s="64"/>
      <c r="BH215" s="64"/>
      <c r="BI215" s="64"/>
      <c r="BJ215" s="64"/>
      <c r="BK215" s="63" t="str">
        <f>REPLACE(INDEX(GroupVertices[Group],MATCH(Edges[[#This Row],[Vertex 1]],GroupVertices[Vertex],0)),1,1,"")</f>
        <v>2</v>
      </c>
      <c r="BL215" s="63" t="str">
        <f>REPLACE(INDEX(GroupVertices[Group],MATCH(Edges[[#This Row],[Vertex 2]],GroupVertices[Vertex],0)),1,1,"")</f>
        <v>2</v>
      </c>
      <c r="BM215" s="64"/>
      <c r="BN215" s="64"/>
    </row>
    <row r="216" spans="1:66" ht="15">
      <c r="A216" s="62" t="s">
        <v>368</v>
      </c>
      <c r="B216" s="62" t="s">
        <v>737</v>
      </c>
      <c r="C216" s="81" t="s">
        <v>1757</v>
      </c>
      <c r="D216" s="88">
        <v>10</v>
      </c>
      <c r="E216" s="89" t="s">
        <v>136</v>
      </c>
      <c r="F216" s="90">
        <v>9.333333333333332</v>
      </c>
      <c r="G216" s="81"/>
      <c r="H216" s="73"/>
      <c r="I216" s="91"/>
      <c r="J216" s="91"/>
      <c r="K216" s="34" t="s">
        <v>66</v>
      </c>
      <c r="L216" s="94">
        <v>216</v>
      </c>
      <c r="M216" s="94"/>
      <c r="N216" s="93"/>
      <c r="O216" s="64" t="s">
        <v>195</v>
      </c>
      <c r="P216" s="66">
        <v>43678.69563657408</v>
      </c>
      <c r="Q216" s="64" t="s">
        <v>919</v>
      </c>
      <c r="R216" s="67" t="s">
        <v>961</v>
      </c>
      <c r="S216" s="64" t="s">
        <v>982</v>
      </c>
      <c r="T216" s="64" t="s">
        <v>992</v>
      </c>
      <c r="U216" s="66">
        <v>43678.69563657408</v>
      </c>
      <c r="V216" s="67" t="s">
        <v>1029</v>
      </c>
      <c r="W216" s="64"/>
      <c r="X216" s="64"/>
      <c r="Y216" s="70" t="s">
        <v>1079</v>
      </c>
      <c r="Z216" s="64"/>
      <c r="AA216" s="104">
        <v>7</v>
      </c>
      <c r="AB216" s="48"/>
      <c r="AC216" s="49"/>
      <c r="AD216" s="48"/>
      <c r="AE216" s="49"/>
      <c r="AF216" s="48"/>
      <c r="AG216" s="49"/>
      <c r="AH216" s="48"/>
      <c r="AI216" s="49"/>
      <c r="AJ216" s="48"/>
      <c r="AK216" s="109"/>
      <c r="AL216" s="67" t="s">
        <v>745</v>
      </c>
      <c r="AM216" s="64" t="b">
        <v>0</v>
      </c>
      <c r="AN216" s="64">
        <v>4</v>
      </c>
      <c r="AO216" s="70" t="s">
        <v>275</v>
      </c>
      <c r="AP216" s="64" t="b">
        <v>0</v>
      </c>
      <c r="AQ216" s="64" t="s">
        <v>688</v>
      </c>
      <c r="AR216" s="64"/>
      <c r="AS216" s="70" t="s">
        <v>275</v>
      </c>
      <c r="AT216" s="64" t="b">
        <v>0</v>
      </c>
      <c r="AU216" s="64">
        <v>3</v>
      </c>
      <c r="AV216" s="70" t="s">
        <v>275</v>
      </c>
      <c r="AW216" s="64" t="s">
        <v>690</v>
      </c>
      <c r="AX216" s="64" t="b">
        <v>0</v>
      </c>
      <c r="AY216" s="70" t="s">
        <v>1079</v>
      </c>
      <c r="AZ216" s="64" t="s">
        <v>337</v>
      </c>
      <c r="BA216" s="64">
        <v>0</v>
      </c>
      <c r="BB216" s="64">
        <v>0</v>
      </c>
      <c r="BC216" s="64"/>
      <c r="BD216" s="64"/>
      <c r="BE216" s="64"/>
      <c r="BF216" s="64"/>
      <c r="BG216" s="64"/>
      <c r="BH216" s="64"/>
      <c r="BI216" s="64"/>
      <c r="BJ216" s="64"/>
      <c r="BK216" s="63" t="str">
        <f>REPLACE(INDEX(GroupVertices[Group],MATCH(Edges[[#This Row],[Vertex 1]],GroupVertices[Vertex],0)),1,1,"")</f>
        <v>4</v>
      </c>
      <c r="BL216" s="63" t="str">
        <f>REPLACE(INDEX(GroupVertices[Group],MATCH(Edges[[#This Row],[Vertex 2]],GroupVertices[Vertex],0)),1,1,"")</f>
        <v>1</v>
      </c>
      <c r="BM216" s="64"/>
      <c r="BN216" s="64"/>
    </row>
    <row r="217" spans="1:66" ht="15">
      <c r="A217" s="62" t="s">
        <v>368</v>
      </c>
      <c r="B217" s="62" t="s">
        <v>737</v>
      </c>
      <c r="C217" s="81" t="s">
        <v>1757</v>
      </c>
      <c r="D217" s="88">
        <v>10</v>
      </c>
      <c r="E217" s="89" t="s">
        <v>136</v>
      </c>
      <c r="F217" s="90">
        <v>9.333333333333332</v>
      </c>
      <c r="G217" s="81"/>
      <c r="H217" s="73"/>
      <c r="I217" s="91"/>
      <c r="J217" s="91"/>
      <c r="K217" s="34" t="s">
        <v>66</v>
      </c>
      <c r="L217" s="94">
        <v>217</v>
      </c>
      <c r="M217" s="94"/>
      <c r="N217" s="93"/>
      <c r="O217" s="64" t="s">
        <v>195</v>
      </c>
      <c r="P217" s="66">
        <v>43678.72670138889</v>
      </c>
      <c r="Q217" s="64" t="s">
        <v>950</v>
      </c>
      <c r="R217" s="67" t="s">
        <v>961</v>
      </c>
      <c r="S217" s="64" t="s">
        <v>982</v>
      </c>
      <c r="T217" s="64" t="s">
        <v>839</v>
      </c>
      <c r="U217" s="66">
        <v>43678.72670138889</v>
      </c>
      <c r="V217" s="67" t="s">
        <v>1061</v>
      </c>
      <c r="W217" s="64"/>
      <c r="X217" s="64"/>
      <c r="Y217" s="70" t="s">
        <v>1111</v>
      </c>
      <c r="Z217" s="64"/>
      <c r="AA217" s="104">
        <v>7</v>
      </c>
      <c r="AB217" s="48">
        <v>0</v>
      </c>
      <c r="AC217" s="49">
        <v>0</v>
      </c>
      <c r="AD217" s="48">
        <v>0</v>
      </c>
      <c r="AE217" s="49">
        <v>0</v>
      </c>
      <c r="AF217" s="48">
        <v>0</v>
      </c>
      <c r="AG217" s="49">
        <v>0</v>
      </c>
      <c r="AH217" s="48">
        <v>17</v>
      </c>
      <c r="AI217" s="49">
        <v>100</v>
      </c>
      <c r="AJ217" s="48">
        <v>17</v>
      </c>
      <c r="AK217" s="109"/>
      <c r="AL217" s="67" t="s">
        <v>745</v>
      </c>
      <c r="AM217" s="64" t="b">
        <v>0</v>
      </c>
      <c r="AN217" s="64">
        <v>0</v>
      </c>
      <c r="AO217" s="70" t="s">
        <v>275</v>
      </c>
      <c r="AP217" s="64" t="b">
        <v>0</v>
      </c>
      <c r="AQ217" s="64" t="s">
        <v>688</v>
      </c>
      <c r="AR217" s="64"/>
      <c r="AS217" s="70" t="s">
        <v>275</v>
      </c>
      <c r="AT217" s="64" t="b">
        <v>0</v>
      </c>
      <c r="AU217" s="64">
        <v>1</v>
      </c>
      <c r="AV217" s="70" t="s">
        <v>1114</v>
      </c>
      <c r="AW217" s="64" t="s">
        <v>690</v>
      </c>
      <c r="AX217" s="64" t="b">
        <v>0</v>
      </c>
      <c r="AY217" s="70" t="s">
        <v>1114</v>
      </c>
      <c r="AZ217" s="64" t="s">
        <v>185</v>
      </c>
      <c r="BA217" s="64">
        <v>0</v>
      </c>
      <c r="BB217" s="64">
        <v>0</v>
      </c>
      <c r="BC217" s="64"/>
      <c r="BD217" s="64"/>
      <c r="BE217" s="64"/>
      <c r="BF217" s="64"/>
      <c r="BG217" s="64"/>
      <c r="BH217" s="64"/>
      <c r="BI217" s="64"/>
      <c r="BJ217" s="64"/>
      <c r="BK217" s="63" t="str">
        <f>REPLACE(INDEX(GroupVertices[Group],MATCH(Edges[[#This Row],[Vertex 1]],GroupVertices[Vertex],0)),1,1,"")</f>
        <v>4</v>
      </c>
      <c r="BL217" s="63" t="str">
        <f>REPLACE(INDEX(GroupVertices[Group],MATCH(Edges[[#This Row],[Vertex 2]],GroupVertices[Vertex],0)),1,1,"")</f>
        <v>1</v>
      </c>
      <c r="BM217" s="64"/>
      <c r="BN217" s="64"/>
    </row>
    <row r="218" spans="1:66" ht="15">
      <c r="A218" s="62" t="s">
        <v>368</v>
      </c>
      <c r="B218" s="62" t="s">
        <v>737</v>
      </c>
      <c r="C218" s="81" t="s">
        <v>1757</v>
      </c>
      <c r="D218" s="88">
        <v>10</v>
      </c>
      <c r="E218" s="89" t="s">
        <v>136</v>
      </c>
      <c r="F218" s="90">
        <v>9.333333333333332</v>
      </c>
      <c r="G218" s="81"/>
      <c r="H218" s="73"/>
      <c r="I218" s="91"/>
      <c r="J218" s="91"/>
      <c r="K218" s="34" t="s">
        <v>66</v>
      </c>
      <c r="L218" s="94">
        <v>218</v>
      </c>
      <c r="M218" s="94"/>
      <c r="N218" s="93"/>
      <c r="O218" s="64" t="s">
        <v>195</v>
      </c>
      <c r="P218" s="66">
        <v>43686.507939814815</v>
      </c>
      <c r="Q218" s="64" t="s">
        <v>921</v>
      </c>
      <c r="R218" s="67" t="s">
        <v>962</v>
      </c>
      <c r="S218" s="64" t="s">
        <v>742</v>
      </c>
      <c r="T218" s="64" t="s">
        <v>994</v>
      </c>
      <c r="U218" s="66">
        <v>43686.507939814815</v>
      </c>
      <c r="V218" s="67" t="s">
        <v>1031</v>
      </c>
      <c r="W218" s="64"/>
      <c r="X218" s="64"/>
      <c r="Y218" s="70" t="s">
        <v>1081</v>
      </c>
      <c r="Z218" s="64"/>
      <c r="AA218" s="104">
        <v>7</v>
      </c>
      <c r="AB218" s="48"/>
      <c r="AC218" s="49"/>
      <c r="AD218" s="48"/>
      <c r="AE218" s="49"/>
      <c r="AF218" s="48"/>
      <c r="AG218" s="49"/>
      <c r="AH218" s="48"/>
      <c r="AI218" s="49"/>
      <c r="AJ218" s="48"/>
      <c r="AK218" s="109"/>
      <c r="AL218" s="67" t="s">
        <v>745</v>
      </c>
      <c r="AM218" s="64" t="b">
        <v>0</v>
      </c>
      <c r="AN218" s="64">
        <v>6</v>
      </c>
      <c r="AO218" s="70" t="s">
        <v>275</v>
      </c>
      <c r="AP218" s="64" t="b">
        <v>1</v>
      </c>
      <c r="AQ218" s="64" t="s">
        <v>688</v>
      </c>
      <c r="AR218" s="64"/>
      <c r="AS218" s="70" t="s">
        <v>1119</v>
      </c>
      <c r="AT218" s="64" t="b">
        <v>0</v>
      </c>
      <c r="AU218" s="64">
        <v>1</v>
      </c>
      <c r="AV218" s="70" t="s">
        <v>275</v>
      </c>
      <c r="AW218" s="64" t="s">
        <v>690</v>
      </c>
      <c r="AX218" s="64" t="b">
        <v>0</v>
      </c>
      <c r="AY218" s="70" t="s">
        <v>1081</v>
      </c>
      <c r="AZ218" s="64" t="s">
        <v>185</v>
      </c>
      <c r="BA218" s="64">
        <v>0</v>
      </c>
      <c r="BB218" s="64">
        <v>0</v>
      </c>
      <c r="BC218" s="64"/>
      <c r="BD218" s="64"/>
      <c r="BE218" s="64"/>
      <c r="BF218" s="64"/>
      <c r="BG218" s="64"/>
      <c r="BH218" s="64"/>
      <c r="BI218" s="64"/>
      <c r="BJ218" s="64"/>
      <c r="BK218" s="63" t="str">
        <f>REPLACE(INDEX(GroupVertices[Group],MATCH(Edges[[#This Row],[Vertex 1]],GroupVertices[Vertex],0)),1,1,"")</f>
        <v>4</v>
      </c>
      <c r="BL218" s="63" t="str">
        <f>REPLACE(INDEX(GroupVertices[Group],MATCH(Edges[[#This Row],[Vertex 2]],GroupVertices[Vertex],0)),1,1,"")</f>
        <v>1</v>
      </c>
      <c r="BM218" s="64"/>
      <c r="BN218" s="64"/>
    </row>
    <row r="219" spans="1:66" ht="15">
      <c r="A219" s="62" t="s">
        <v>368</v>
      </c>
      <c r="B219" s="62" t="s">
        <v>737</v>
      </c>
      <c r="C219" s="81" t="s">
        <v>1757</v>
      </c>
      <c r="D219" s="88">
        <v>10</v>
      </c>
      <c r="E219" s="89" t="s">
        <v>136</v>
      </c>
      <c r="F219" s="90">
        <v>9.333333333333332</v>
      </c>
      <c r="G219" s="81"/>
      <c r="H219" s="73"/>
      <c r="I219" s="91"/>
      <c r="J219" s="91"/>
      <c r="K219" s="34" t="s">
        <v>66</v>
      </c>
      <c r="L219" s="94">
        <v>219</v>
      </c>
      <c r="M219" s="94"/>
      <c r="N219" s="93"/>
      <c r="O219" s="64" t="s">
        <v>195</v>
      </c>
      <c r="P219" s="66">
        <v>43691.92149305555</v>
      </c>
      <c r="Q219" s="64" t="s">
        <v>929</v>
      </c>
      <c r="R219" s="67" t="s">
        <v>967</v>
      </c>
      <c r="S219" s="64" t="s">
        <v>742</v>
      </c>
      <c r="T219" s="64" t="s">
        <v>997</v>
      </c>
      <c r="U219" s="66">
        <v>43691.92149305555</v>
      </c>
      <c r="V219" s="67" t="s">
        <v>1040</v>
      </c>
      <c r="W219" s="64"/>
      <c r="X219" s="64"/>
      <c r="Y219" s="70" t="s">
        <v>1090</v>
      </c>
      <c r="Z219" s="64"/>
      <c r="AA219" s="104">
        <v>7</v>
      </c>
      <c r="AB219" s="48"/>
      <c r="AC219" s="49"/>
      <c r="AD219" s="48"/>
      <c r="AE219" s="49"/>
      <c r="AF219" s="48"/>
      <c r="AG219" s="49"/>
      <c r="AH219" s="48"/>
      <c r="AI219" s="49"/>
      <c r="AJ219" s="48"/>
      <c r="AK219" s="109"/>
      <c r="AL219" s="67" t="s">
        <v>745</v>
      </c>
      <c r="AM219" s="64" t="b">
        <v>0</v>
      </c>
      <c r="AN219" s="64">
        <v>0</v>
      </c>
      <c r="AO219" s="70" t="s">
        <v>275</v>
      </c>
      <c r="AP219" s="64" t="b">
        <v>1</v>
      </c>
      <c r="AQ219" s="64" t="s">
        <v>688</v>
      </c>
      <c r="AR219" s="64"/>
      <c r="AS219" s="70" t="s">
        <v>1084</v>
      </c>
      <c r="AT219" s="64" t="b">
        <v>0</v>
      </c>
      <c r="AU219" s="64">
        <v>0</v>
      </c>
      <c r="AV219" s="70" t="s">
        <v>275</v>
      </c>
      <c r="AW219" s="64" t="s">
        <v>690</v>
      </c>
      <c r="AX219" s="64" t="b">
        <v>1</v>
      </c>
      <c r="AY219" s="70" t="s">
        <v>1090</v>
      </c>
      <c r="AZ219" s="64" t="s">
        <v>185</v>
      </c>
      <c r="BA219" s="64">
        <v>0</v>
      </c>
      <c r="BB219" s="64">
        <v>0</v>
      </c>
      <c r="BC219" s="64"/>
      <c r="BD219" s="64"/>
      <c r="BE219" s="64"/>
      <c r="BF219" s="64"/>
      <c r="BG219" s="64"/>
      <c r="BH219" s="64"/>
      <c r="BI219" s="64"/>
      <c r="BJ219" s="64"/>
      <c r="BK219" s="63" t="str">
        <f>REPLACE(INDEX(GroupVertices[Group],MATCH(Edges[[#This Row],[Vertex 1]],GroupVertices[Vertex],0)),1,1,"")</f>
        <v>4</v>
      </c>
      <c r="BL219" s="63" t="str">
        <f>REPLACE(INDEX(GroupVertices[Group],MATCH(Edges[[#This Row],[Vertex 2]],GroupVertices[Vertex],0)),1,1,"")</f>
        <v>1</v>
      </c>
      <c r="BM219" s="64"/>
      <c r="BN219" s="64"/>
    </row>
    <row r="220" spans="1:66" ht="15">
      <c r="A220" s="62" t="s">
        <v>368</v>
      </c>
      <c r="B220" s="62" t="s">
        <v>737</v>
      </c>
      <c r="C220" s="81" t="s">
        <v>1757</v>
      </c>
      <c r="D220" s="88">
        <v>10</v>
      </c>
      <c r="E220" s="89" t="s">
        <v>136</v>
      </c>
      <c r="F220" s="90">
        <v>9.333333333333332</v>
      </c>
      <c r="G220" s="81"/>
      <c r="H220" s="73"/>
      <c r="I220" s="91"/>
      <c r="J220" s="91"/>
      <c r="K220" s="34" t="s">
        <v>66</v>
      </c>
      <c r="L220" s="94">
        <v>220</v>
      </c>
      <c r="M220" s="94"/>
      <c r="N220" s="93"/>
      <c r="O220" s="64" t="s">
        <v>195</v>
      </c>
      <c r="P220" s="66">
        <v>43692.74883101852</v>
      </c>
      <c r="Q220" s="64" t="s">
        <v>925</v>
      </c>
      <c r="R220" s="64"/>
      <c r="S220" s="64"/>
      <c r="T220" s="64" t="s">
        <v>394</v>
      </c>
      <c r="U220" s="66">
        <v>43692.74883101852</v>
      </c>
      <c r="V220" s="67" t="s">
        <v>1036</v>
      </c>
      <c r="W220" s="64"/>
      <c r="X220" s="64"/>
      <c r="Y220" s="70" t="s">
        <v>1086</v>
      </c>
      <c r="Z220" s="64"/>
      <c r="AA220" s="104">
        <v>7</v>
      </c>
      <c r="AB220" s="48"/>
      <c r="AC220" s="49"/>
      <c r="AD220" s="48"/>
      <c r="AE220" s="49"/>
      <c r="AF220" s="48"/>
      <c r="AG220" s="49"/>
      <c r="AH220" s="48"/>
      <c r="AI220" s="49"/>
      <c r="AJ220" s="48"/>
      <c r="AK220" s="109"/>
      <c r="AL220" s="67" t="s">
        <v>745</v>
      </c>
      <c r="AM220" s="64" t="b">
        <v>0</v>
      </c>
      <c r="AN220" s="64">
        <v>0</v>
      </c>
      <c r="AO220" s="70" t="s">
        <v>275</v>
      </c>
      <c r="AP220" s="64" t="b">
        <v>0</v>
      </c>
      <c r="AQ220" s="64" t="s">
        <v>688</v>
      </c>
      <c r="AR220" s="64"/>
      <c r="AS220" s="70" t="s">
        <v>275</v>
      </c>
      <c r="AT220" s="64" t="b">
        <v>0</v>
      </c>
      <c r="AU220" s="64">
        <v>0</v>
      </c>
      <c r="AV220" s="70" t="s">
        <v>1087</v>
      </c>
      <c r="AW220" s="64" t="s">
        <v>690</v>
      </c>
      <c r="AX220" s="64" t="b">
        <v>0</v>
      </c>
      <c r="AY220" s="70" t="s">
        <v>1087</v>
      </c>
      <c r="AZ220" s="64" t="s">
        <v>185</v>
      </c>
      <c r="BA220" s="64">
        <v>0</v>
      </c>
      <c r="BB220" s="64">
        <v>0</v>
      </c>
      <c r="BC220" s="64"/>
      <c r="BD220" s="64"/>
      <c r="BE220" s="64"/>
      <c r="BF220" s="64"/>
      <c r="BG220" s="64"/>
      <c r="BH220" s="64"/>
      <c r="BI220" s="64"/>
      <c r="BJ220" s="64"/>
      <c r="BK220" s="63" t="str">
        <f>REPLACE(INDEX(GroupVertices[Group],MATCH(Edges[[#This Row],[Vertex 1]],GroupVertices[Vertex],0)),1,1,"")</f>
        <v>4</v>
      </c>
      <c r="BL220" s="63" t="str">
        <f>REPLACE(INDEX(GroupVertices[Group],MATCH(Edges[[#This Row],[Vertex 2]],GroupVertices[Vertex],0)),1,1,"")</f>
        <v>1</v>
      </c>
      <c r="BM220" s="64"/>
      <c r="BN220" s="64"/>
    </row>
    <row r="221" spans="1:66" ht="15">
      <c r="A221" s="62" t="s">
        <v>368</v>
      </c>
      <c r="B221" s="62" t="s">
        <v>737</v>
      </c>
      <c r="C221" s="81" t="s">
        <v>1757</v>
      </c>
      <c r="D221" s="88">
        <v>10</v>
      </c>
      <c r="E221" s="89" t="s">
        <v>136</v>
      </c>
      <c r="F221" s="90">
        <v>9.333333333333332</v>
      </c>
      <c r="G221" s="81"/>
      <c r="H221" s="73"/>
      <c r="I221" s="91"/>
      <c r="J221" s="91"/>
      <c r="K221" s="34" t="s">
        <v>66</v>
      </c>
      <c r="L221" s="94">
        <v>221</v>
      </c>
      <c r="M221" s="94"/>
      <c r="N221" s="93"/>
      <c r="O221" s="64" t="s">
        <v>195</v>
      </c>
      <c r="P221" s="66">
        <v>43694.49314814815</v>
      </c>
      <c r="Q221" s="64" t="s">
        <v>951</v>
      </c>
      <c r="R221" s="64"/>
      <c r="S221" s="64"/>
      <c r="T221" s="64"/>
      <c r="U221" s="66">
        <v>43694.49314814815</v>
      </c>
      <c r="V221" s="67" t="s">
        <v>1062</v>
      </c>
      <c r="W221" s="64"/>
      <c r="X221" s="64"/>
      <c r="Y221" s="70" t="s">
        <v>1112</v>
      </c>
      <c r="Z221" s="64"/>
      <c r="AA221" s="104">
        <v>7</v>
      </c>
      <c r="AB221" s="48">
        <v>0</v>
      </c>
      <c r="AC221" s="49">
        <v>0</v>
      </c>
      <c r="AD221" s="48">
        <v>0</v>
      </c>
      <c r="AE221" s="49">
        <v>0</v>
      </c>
      <c r="AF221" s="48">
        <v>0</v>
      </c>
      <c r="AG221" s="49">
        <v>0</v>
      </c>
      <c r="AH221" s="48">
        <v>20</v>
      </c>
      <c r="AI221" s="49">
        <v>100</v>
      </c>
      <c r="AJ221" s="48">
        <v>20</v>
      </c>
      <c r="AK221" s="109"/>
      <c r="AL221" s="67" t="s">
        <v>745</v>
      </c>
      <c r="AM221" s="64" t="b">
        <v>0</v>
      </c>
      <c r="AN221" s="64">
        <v>0</v>
      </c>
      <c r="AO221" s="70" t="s">
        <v>275</v>
      </c>
      <c r="AP221" s="64" t="b">
        <v>0</v>
      </c>
      <c r="AQ221" s="64" t="s">
        <v>688</v>
      </c>
      <c r="AR221" s="64"/>
      <c r="AS221" s="70" t="s">
        <v>275</v>
      </c>
      <c r="AT221" s="64" t="b">
        <v>0</v>
      </c>
      <c r="AU221" s="64">
        <v>1</v>
      </c>
      <c r="AV221" s="70" t="s">
        <v>1115</v>
      </c>
      <c r="AW221" s="64" t="s">
        <v>690</v>
      </c>
      <c r="AX221" s="64" t="b">
        <v>0</v>
      </c>
      <c r="AY221" s="70" t="s">
        <v>1115</v>
      </c>
      <c r="AZ221" s="64" t="s">
        <v>185</v>
      </c>
      <c r="BA221" s="64">
        <v>0</v>
      </c>
      <c r="BB221" s="64">
        <v>0</v>
      </c>
      <c r="BC221" s="64"/>
      <c r="BD221" s="64"/>
      <c r="BE221" s="64"/>
      <c r="BF221" s="64"/>
      <c r="BG221" s="64"/>
      <c r="BH221" s="64"/>
      <c r="BI221" s="64"/>
      <c r="BJ221" s="64"/>
      <c r="BK221" s="63" t="str">
        <f>REPLACE(INDEX(GroupVertices[Group],MATCH(Edges[[#This Row],[Vertex 1]],GroupVertices[Vertex],0)),1,1,"")</f>
        <v>4</v>
      </c>
      <c r="BL221" s="63" t="str">
        <f>REPLACE(INDEX(GroupVertices[Group],MATCH(Edges[[#This Row],[Vertex 2]],GroupVertices[Vertex],0)),1,1,"")</f>
        <v>1</v>
      </c>
      <c r="BM221" s="64"/>
      <c r="BN221" s="64"/>
    </row>
    <row r="222" spans="1:66" ht="15">
      <c r="A222" s="62" t="s">
        <v>368</v>
      </c>
      <c r="B222" s="62" t="s">
        <v>737</v>
      </c>
      <c r="C222" s="81" t="s">
        <v>1757</v>
      </c>
      <c r="D222" s="88">
        <v>10</v>
      </c>
      <c r="E222" s="89" t="s">
        <v>136</v>
      </c>
      <c r="F222" s="90">
        <v>9.333333333333332</v>
      </c>
      <c r="G222" s="81"/>
      <c r="H222" s="73"/>
      <c r="I222" s="91"/>
      <c r="J222" s="91"/>
      <c r="K222" s="34" t="s">
        <v>66</v>
      </c>
      <c r="L222" s="94">
        <v>222</v>
      </c>
      <c r="M222" s="94"/>
      <c r="N222" s="93"/>
      <c r="O222" s="64" t="s">
        <v>195</v>
      </c>
      <c r="P222" s="66">
        <v>43696.79309027778</v>
      </c>
      <c r="Q222" s="64" t="s">
        <v>952</v>
      </c>
      <c r="R222" s="64"/>
      <c r="S222" s="64"/>
      <c r="T222" s="64" t="s">
        <v>1001</v>
      </c>
      <c r="U222" s="66">
        <v>43696.79309027778</v>
      </c>
      <c r="V222" s="67" t="s">
        <v>1063</v>
      </c>
      <c r="W222" s="64"/>
      <c r="X222" s="64"/>
      <c r="Y222" s="70" t="s">
        <v>1113</v>
      </c>
      <c r="Z222" s="64"/>
      <c r="AA222" s="104">
        <v>7</v>
      </c>
      <c r="AB222" s="48">
        <v>0</v>
      </c>
      <c r="AC222" s="49">
        <v>0</v>
      </c>
      <c r="AD222" s="48">
        <v>0</v>
      </c>
      <c r="AE222" s="49">
        <v>0</v>
      </c>
      <c r="AF222" s="48">
        <v>0</v>
      </c>
      <c r="AG222" s="49">
        <v>0</v>
      </c>
      <c r="AH222" s="48">
        <v>19</v>
      </c>
      <c r="AI222" s="49">
        <v>100</v>
      </c>
      <c r="AJ222" s="48">
        <v>19</v>
      </c>
      <c r="AK222" s="109"/>
      <c r="AL222" s="67" t="s">
        <v>745</v>
      </c>
      <c r="AM222" s="64" t="b">
        <v>0</v>
      </c>
      <c r="AN222" s="64">
        <v>0</v>
      </c>
      <c r="AO222" s="70" t="s">
        <v>275</v>
      </c>
      <c r="AP222" s="64" t="b">
        <v>0</v>
      </c>
      <c r="AQ222" s="64" t="s">
        <v>688</v>
      </c>
      <c r="AR222" s="64"/>
      <c r="AS222" s="70" t="s">
        <v>275</v>
      </c>
      <c r="AT222" s="64" t="b">
        <v>0</v>
      </c>
      <c r="AU222" s="64">
        <v>1</v>
      </c>
      <c r="AV222" s="70" t="s">
        <v>1116</v>
      </c>
      <c r="AW222" s="64" t="s">
        <v>690</v>
      </c>
      <c r="AX222" s="64" t="b">
        <v>0</v>
      </c>
      <c r="AY222" s="70" t="s">
        <v>1116</v>
      </c>
      <c r="AZ222" s="64" t="s">
        <v>185</v>
      </c>
      <c r="BA222" s="64">
        <v>0</v>
      </c>
      <c r="BB222" s="64">
        <v>0</v>
      </c>
      <c r="BC222" s="64"/>
      <c r="BD222" s="64"/>
      <c r="BE222" s="64"/>
      <c r="BF222" s="64"/>
      <c r="BG222" s="64"/>
      <c r="BH222" s="64"/>
      <c r="BI222" s="64"/>
      <c r="BJ222" s="64"/>
      <c r="BK222" s="63" t="str">
        <f>REPLACE(INDEX(GroupVertices[Group],MATCH(Edges[[#This Row],[Vertex 1]],GroupVertices[Vertex],0)),1,1,"")</f>
        <v>4</v>
      </c>
      <c r="BL222" s="63" t="str">
        <f>REPLACE(INDEX(GroupVertices[Group],MATCH(Edges[[#This Row],[Vertex 2]],GroupVertices[Vertex],0)),1,1,"")</f>
        <v>1</v>
      </c>
      <c r="BM222" s="64"/>
      <c r="BN222" s="64"/>
    </row>
    <row r="223" spans="1:66" ht="15">
      <c r="A223" s="62" t="s">
        <v>737</v>
      </c>
      <c r="B223" s="62" t="s">
        <v>368</v>
      </c>
      <c r="C223" s="81" t="s">
        <v>1757</v>
      </c>
      <c r="D223" s="88">
        <v>10</v>
      </c>
      <c r="E223" s="89" t="s">
        <v>136</v>
      </c>
      <c r="F223" s="90">
        <v>9.333333333333332</v>
      </c>
      <c r="G223" s="81"/>
      <c r="H223" s="73"/>
      <c r="I223" s="91"/>
      <c r="J223" s="91"/>
      <c r="K223" s="34" t="s">
        <v>66</v>
      </c>
      <c r="L223" s="94">
        <v>223</v>
      </c>
      <c r="M223" s="94"/>
      <c r="N223" s="93"/>
      <c r="O223" s="64" t="s">
        <v>195</v>
      </c>
      <c r="P223" s="66">
        <v>43678.69614583333</v>
      </c>
      <c r="Q223" s="64" t="s">
        <v>920</v>
      </c>
      <c r="R223" s="64"/>
      <c r="S223" s="64"/>
      <c r="T223" s="64" t="s">
        <v>993</v>
      </c>
      <c r="U223" s="66">
        <v>43678.69614583333</v>
      </c>
      <c r="V223" s="67" t="s">
        <v>1030</v>
      </c>
      <c r="W223" s="64"/>
      <c r="X223" s="64"/>
      <c r="Y223" s="70" t="s">
        <v>1080</v>
      </c>
      <c r="Z223" s="64"/>
      <c r="AA223" s="104">
        <v>7</v>
      </c>
      <c r="AB223" s="48"/>
      <c r="AC223" s="49"/>
      <c r="AD223" s="48"/>
      <c r="AE223" s="49"/>
      <c r="AF223" s="48"/>
      <c r="AG223" s="49"/>
      <c r="AH223" s="48"/>
      <c r="AI223" s="49"/>
      <c r="AJ223" s="48"/>
      <c r="AK223" s="109"/>
      <c r="AL223" s="67" t="s">
        <v>744</v>
      </c>
      <c r="AM223" s="64" t="b">
        <v>0</v>
      </c>
      <c r="AN223" s="64">
        <v>0</v>
      </c>
      <c r="AO223" s="70" t="s">
        <v>275</v>
      </c>
      <c r="AP223" s="64" t="b">
        <v>0</v>
      </c>
      <c r="AQ223" s="64" t="s">
        <v>688</v>
      </c>
      <c r="AR223" s="64"/>
      <c r="AS223" s="70" t="s">
        <v>275</v>
      </c>
      <c r="AT223" s="64" t="b">
        <v>0</v>
      </c>
      <c r="AU223" s="64">
        <v>3</v>
      </c>
      <c r="AV223" s="70" t="s">
        <v>1079</v>
      </c>
      <c r="AW223" s="64" t="s">
        <v>690</v>
      </c>
      <c r="AX223" s="64" t="b">
        <v>0</v>
      </c>
      <c r="AY223" s="70" t="s">
        <v>1079</v>
      </c>
      <c r="AZ223" s="64" t="s">
        <v>185</v>
      </c>
      <c r="BA223" s="64">
        <v>0</v>
      </c>
      <c r="BB223" s="64">
        <v>0</v>
      </c>
      <c r="BC223" s="64"/>
      <c r="BD223" s="64"/>
      <c r="BE223" s="64"/>
      <c r="BF223" s="64"/>
      <c r="BG223" s="64"/>
      <c r="BH223" s="64"/>
      <c r="BI223" s="64"/>
      <c r="BJ223" s="64"/>
      <c r="BK223" s="63" t="str">
        <f>REPLACE(INDEX(GroupVertices[Group],MATCH(Edges[[#This Row],[Vertex 1]],GroupVertices[Vertex],0)),1,1,"")</f>
        <v>1</v>
      </c>
      <c r="BL223" s="63" t="str">
        <f>REPLACE(INDEX(GroupVertices[Group],MATCH(Edges[[#This Row],[Vertex 2]],GroupVertices[Vertex],0)),1,1,"")</f>
        <v>4</v>
      </c>
      <c r="BM223" s="64"/>
      <c r="BN223" s="64"/>
    </row>
    <row r="224" spans="1:66" ht="15">
      <c r="A224" s="62" t="s">
        <v>737</v>
      </c>
      <c r="B224" s="62" t="s">
        <v>737</v>
      </c>
      <c r="C224" s="81" t="s">
        <v>272</v>
      </c>
      <c r="D224" s="88">
        <v>5</v>
      </c>
      <c r="E224" s="89" t="s">
        <v>132</v>
      </c>
      <c r="F224" s="90">
        <v>16</v>
      </c>
      <c r="G224" s="81"/>
      <c r="H224" s="73"/>
      <c r="I224" s="91"/>
      <c r="J224" s="91"/>
      <c r="K224" s="34" t="s">
        <v>65</v>
      </c>
      <c r="L224" s="94">
        <v>224</v>
      </c>
      <c r="M224" s="94"/>
      <c r="N224" s="93"/>
      <c r="O224" s="64" t="s">
        <v>185</v>
      </c>
      <c r="P224" s="66">
        <v>43678.72623842592</v>
      </c>
      <c r="Q224" s="64" t="s">
        <v>953</v>
      </c>
      <c r="R224" s="67" t="s">
        <v>961</v>
      </c>
      <c r="S224" s="64" t="s">
        <v>982</v>
      </c>
      <c r="T224" s="64" t="s">
        <v>1002</v>
      </c>
      <c r="U224" s="66">
        <v>43678.72623842592</v>
      </c>
      <c r="V224" s="67" t="s">
        <v>1064</v>
      </c>
      <c r="W224" s="64"/>
      <c r="X224" s="64"/>
      <c r="Y224" s="70" t="s">
        <v>1114</v>
      </c>
      <c r="Z224" s="64"/>
      <c r="AA224" s="104">
        <v>1</v>
      </c>
      <c r="AB224" s="48">
        <v>0</v>
      </c>
      <c r="AC224" s="49">
        <v>0</v>
      </c>
      <c r="AD224" s="48">
        <v>0</v>
      </c>
      <c r="AE224" s="49">
        <v>0</v>
      </c>
      <c r="AF224" s="48">
        <v>0</v>
      </c>
      <c r="AG224" s="49">
        <v>0</v>
      </c>
      <c r="AH224" s="48">
        <v>23</v>
      </c>
      <c r="AI224" s="49">
        <v>100</v>
      </c>
      <c r="AJ224" s="48">
        <v>23</v>
      </c>
      <c r="AK224" s="130" t="s">
        <v>1005</v>
      </c>
      <c r="AL224" s="67" t="s">
        <v>1005</v>
      </c>
      <c r="AM224" s="64" t="b">
        <v>0</v>
      </c>
      <c r="AN224" s="64">
        <v>2</v>
      </c>
      <c r="AO224" s="70" t="s">
        <v>275</v>
      </c>
      <c r="AP224" s="64" t="b">
        <v>0</v>
      </c>
      <c r="AQ224" s="64" t="s">
        <v>688</v>
      </c>
      <c r="AR224" s="64"/>
      <c r="AS224" s="70" t="s">
        <v>275</v>
      </c>
      <c r="AT224" s="64" t="b">
        <v>0</v>
      </c>
      <c r="AU224" s="64">
        <v>1</v>
      </c>
      <c r="AV224" s="70" t="s">
        <v>275</v>
      </c>
      <c r="AW224" s="64" t="s">
        <v>340</v>
      </c>
      <c r="AX224" s="64" t="b">
        <v>0</v>
      </c>
      <c r="AY224" s="70" t="s">
        <v>1114</v>
      </c>
      <c r="AZ224" s="64" t="s">
        <v>185</v>
      </c>
      <c r="BA224" s="64">
        <v>0</v>
      </c>
      <c r="BB224" s="64">
        <v>0</v>
      </c>
      <c r="BC224" s="64"/>
      <c r="BD224" s="64"/>
      <c r="BE224" s="64"/>
      <c r="BF224" s="64"/>
      <c r="BG224" s="64"/>
      <c r="BH224" s="64"/>
      <c r="BI224" s="64"/>
      <c r="BJ224" s="64"/>
      <c r="BK224" s="63" t="str">
        <f>REPLACE(INDEX(GroupVertices[Group],MATCH(Edges[[#This Row],[Vertex 1]],GroupVertices[Vertex],0)),1,1,"")</f>
        <v>1</v>
      </c>
      <c r="BL224" s="63" t="str">
        <f>REPLACE(INDEX(GroupVertices[Group],MATCH(Edges[[#This Row],[Vertex 2]],GroupVertices[Vertex],0)),1,1,"")</f>
        <v>1</v>
      </c>
      <c r="BM224" s="64"/>
      <c r="BN224" s="64"/>
    </row>
    <row r="225" spans="1:66" ht="15">
      <c r="A225" s="62" t="s">
        <v>737</v>
      </c>
      <c r="B225" s="62" t="s">
        <v>368</v>
      </c>
      <c r="C225" s="81" t="s">
        <v>1757</v>
      </c>
      <c r="D225" s="88">
        <v>10</v>
      </c>
      <c r="E225" s="89" t="s">
        <v>136</v>
      </c>
      <c r="F225" s="90">
        <v>9.333333333333332</v>
      </c>
      <c r="G225" s="81"/>
      <c r="H225" s="73"/>
      <c r="I225" s="91"/>
      <c r="J225" s="91"/>
      <c r="K225" s="34" t="s">
        <v>66</v>
      </c>
      <c r="L225" s="94">
        <v>225</v>
      </c>
      <c r="M225" s="94"/>
      <c r="N225" s="93"/>
      <c r="O225" s="64" t="s">
        <v>195</v>
      </c>
      <c r="P225" s="66">
        <v>43683.598344907405</v>
      </c>
      <c r="Q225" s="64" t="s">
        <v>935</v>
      </c>
      <c r="R225" s="67" t="s">
        <v>969</v>
      </c>
      <c r="S225" s="64" t="s">
        <v>742</v>
      </c>
      <c r="T225" s="64" t="s">
        <v>1000</v>
      </c>
      <c r="U225" s="66">
        <v>43683.598344907405</v>
      </c>
      <c r="V225" s="67" t="s">
        <v>1046</v>
      </c>
      <c r="W225" s="64"/>
      <c r="X225" s="64"/>
      <c r="Y225" s="70" t="s">
        <v>1096</v>
      </c>
      <c r="Z225" s="64"/>
      <c r="AA225" s="104">
        <v>7</v>
      </c>
      <c r="AB225" s="48">
        <v>0</v>
      </c>
      <c r="AC225" s="49">
        <v>0</v>
      </c>
      <c r="AD225" s="48">
        <v>0</v>
      </c>
      <c r="AE225" s="49">
        <v>0</v>
      </c>
      <c r="AF225" s="48">
        <v>0</v>
      </c>
      <c r="AG225" s="49">
        <v>0</v>
      </c>
      <c r="AH225" s="48">
        <v>10</v>
      </c>
      <c r="AI225" s="49">
        <v>100</v>
      </c>
      <c r="AJ225" s="48">
        <v>10</v>
      </c>
      <c r="AK225" s="109"/>
      <c r="AL225" s="67" t="s">
        <v>744</v>
      </c>
      <c r="AM225" s="64" t="b">
        <v>0</v>
      </c>
      <c r="AN225" s="64">
        <v>0</v>
      </c>
      <c r="AO225" s="70" t="s">
        <v>275</v>
      </c>
      <c r="AP225" s="64" t="b">
        <v>1</v>
      </c>
      <c r="AQ225" s="64" t="s">
        <v>688</v>
      </c>
      <c r="AR225" s="64"/>
      <c r="AS225" s="70" t="s">
        <v>1121</v>
      </c>
      <c r="AT225" s="64" t="b">
        <v>0</v>
      </c>
      <c r="AU225" s="64">
        <v>2</v>
      </c>
      <c r="AV225" s="70" t="s">
        <v>1095</v>
      </c>
      <c r="AW225" s="64" t="s">
        <v>690</v>
      </c>
      <c r="AX225" s="64" t="b">
        <v>0</v>
      </c>
      <c r="AY225" s="70" t="s">
        <v>1095</v>
      </c>
      <c r="AZ225" s="64" t="s">
        <v>185</v>
      </c>
      <c r="BA225" s="64">
        <v>0</v>
      </c>
      <c r="BB225" s="64">
        <v>0</v>
      </c>
      <c r="BC225" s="64"/>
      <c r="BD225" s="64"/>
      <c r="BE225" s="64"/>
      <c r="BF225" s="64"/>
      <c r="BG225" s="64"/>
      <c r="BH225" s="64"/>
      <c r="BI225" s="64"/>
      <c r="BJ225" s="64"/>
      <c r="BK225" s="63" t="str">
        <f>REPLACE(INDEX(GroupVertices[Group],MATCH(Edges[[#This Row],[Vertex 1]],GroupVertices[Vertex],0)),1,1,"")</f>
        <v>1</v>
      </c>
      <c r="BL225" s="63" t="str">
        <f>REPLACE(INDEX(GroupVertices[Group],MATCH(Edges[[#This Row],[Vertex 2]],GroupVertices[Vertex],0)),1,1,"")</f>
        <v>4</v>
      </c>
      <c r="BM225" s="64"/>
      <c r="BN225" s="64"/>
    </row>
    <row r="226" spans="1:66" ht="15">
      <c r="A226" s="62" t="s">
        <v>737</v>
      </c>
      <c r="B226" s="62" t="s">
        <v>368</v>
      </c>
      <c r="C226" s="81" t="s">
        <v>1757</v>
      </c>
      <c r="D226" s="88">
        <v>10</v>
      </c>
      <c r="E226" s="89" t="s">
        <v>136</v>
      </c>
      <c r="F226" s="90">
        <v>9.333333333333332</v>
      </c>
      <c r="G226" s="81"/>
      <c r="H226" s="73"/>
      <c r="I226" s="91"/>
      <c r="J226" s="91"/>
      <c r="K226" s="34" t="s">
        <v>66</v>
      </c>
      <c r="L226" s="94">
        <v>226</v>
      </c>
      <c r="M226" s="94"/>
      <c r="N226" s="93"/>
      <c r="O226" s="64" t="s">
        <v>195</v>
      </c>
      <c r="P226" s="66">
        <v>43685.13039351852</v>
      </c>
      <c r="Q226" s="64" t="s">
        <v>933</v>
      </c>
      <c r="R226" s="67" t="s">
        <v>968</v>
      </c>
      <c r="S226" s="64" t="s">
        <v>742</v>
      </c>
      <c r="T226" s="64" t="s">
        <v>999</v>
      </c>
      <c r="U226" s="66">
        <v>43685.13039351852</v>
      </c>
      <c r="V226" s="67" t="s">
        <v>1044</v>
      </c>
      <c r="W226" s="64"/>
      <c r="X226" s="64"/>
      <c r="Y226" s="70" t="s">
        <v>1094</v>
      </c>
      <c r="Z226" s="64"/>
      <c r="AA226" s="104">
        <v>7</v>
      </c>
      <c r="AB226" s="48"/>
      <c r="AC226" s="49"/>
      <c r="AD226" s="48"/>
      <c r="AE226" s="49"/>
      <c r="AF226" s="48"/>
      <c r="AG226" s="49"/>
      <c r="AH226" s="48"/>
      <c r="AI226" s="49"/>
      <c r="AJ226" s="48"/>
      <c r="AK226" s="109"/>
      <c r="AL226" s="67" t="s">
        <v>744</v>
      </c>
      <c r="AM226" s="64" t="b">
        <v>0</v>
      </c>
      <c r="AN226" s="64">
        <v>0</v>
      </c>
      <c r="AO226" s="70" t="s">
        <v>275</v>
      </c>
      <c r="AP226" s="64" t="b">
        <v>1</v>
      </c>
      <c r="AQ226" s="64" t="s">
        <v>688</v>
      </c>
      <c r="AR226" s="64"/>
      <c r="AS226" s="70" t="s">
        <v>1120</v>
      </c>
      <c r="AT226" s="64" t="b">
        <v>0</v>
      </c>
      <c r="AU226" s="64">
        <v>2</v>
      </c>
      <c r="AV226" s="70" t="s">
        <v>1093</v>
      </c>
      <c r="AW226" s="64" t="s">
        <v>690</v>
      </c>
      <c r="AX226" s="64" t="b">
        <v>0</v>
      </c>
      <c r="AY226" s="70" t="s">
        <v>1093</v>
      </c>
      <c r="AZ226" s="64" t="s">
        <v>185</v>
      </c>
      <c r="BA226" s="64">
        <v>0</v>
      </c>
      <c r="BB226" s="64">
        <v>0</v>
      </c>
      <c r="BC226" s="64"/>
      <c r="BD226" s="64"/>
      <c r="BE226" s="64"/>
      <c r="BF226" s="64"/>
      <c r="BG226" s="64"/>
      <c r="BH226" s="64"/>
      <c r="BI226" s="64"/>
      <c r="BJ226" s="64"/>
      <c r="BK226" s="63" t="str">
        <f>REPLACE(INDEX(GroupVertices[Group],MATCH(Edges[[#This Row],[Vertex 1]],GroupVertices[Vertex],0)),1,1,"")</f>
        <v>1</v>
      </c>
      <c r="BL226" s="63" t="str">
        <f>REPLACE(INDEX(GroupVertices[Group],MATCH(Edges[[#This Row],[Vertex 2]],GroupVertices[Vertex],0)),1,1,"")</f>
        <v>4</v>
      </c>
      <c r="BM226" s="64"/>
      <c r="BN226" s="64"/>
    </row>
    <row r="227" spans="1:66" ht="15">
      <c r="A227" s="62" t="s">
        <v>737</v>
      </c>
      <c r="B227" s="62" t="s">
        <v>368</v>
      </c>
      <c r="C227" s="81" t="s">
        <v>1757</v>
      </c>
      <c r="D227" s="88">
        <v>10</v>
      </c>
      <c r="E227" s="89" t="s">
        <v>136</v>
      </c>
      <c r="F227" s="90">
        <v>9.333333333333332</v>
      </c>
      <c r="G227" s="81"/>
      <c r="H227" s="73"/>
      <c r="I227" s="91"/>
      <c r="J227" s="91"/>
      <c r="K227" s="34" t="s">
        <v>66</v>
      </c>
      <c r="L227" s="94">
        <v>227</v>
      </c>
      <c r="M227" s="94"/>
      <c r="N227" s="93"/>
      <c r="O227" s="64" t="s">
        <v>195</v>
      </c>
      <c r="P227" s="66">
        <v>43686.51417824074</v>
      </c>
      <c r="Q227" s="64" t="s">
        <v>922</v>
      </c>
      <c r="R227" s="64"/>
      <c r="S227" s="64"/>
      <c r="T227" s="64" t="s">
        <v>994</v>
      </c>
      <c r="U227" s="66">
        <v>43686.51417824074</v>
      </c>
      <c r="V227" s="67" t="s">
        <v>1032</v>
      </c>
      <c r="W227" s="64"/>
      <c r="X227" s="64"/>
      <c r="Y227" s="70" t="s">
        <v>1082</v>
      </c>
      <c r="Z227" s="64"/>
      <c r="AA227" s="104">
        <v>7</v>
      </c>
      <c r="AB227" s="48"/>
      <c r="AC227" s="49"/>
      <c r="AD227" s="48"/>
      <c r="AE227" s="49"/>
      <c r="AF227" s="48"/>
      <c r="AG227" s="49"/>
      <c r="AH227" s="48"/>
      <c r="AI227" s="49"/>
      <c r="AJ227" s="48"/>
      <c r="AK227" s="109"/>
      <c r="AL227" s="67" t="s">
        <v>744</v>
      </c>
      <c r="AM227" s="64" t="b">
        <v>0</v>
      </c>
      <c r="AN227" s="64">
        <v>0</v>
      </c>
      <c r="AO227" s="70" t="s">
        <v>275</v>
      </c>
      <c r="AP227" s="64" t="b">
        <v>1</v>
      </c>
      <c r="AQ227" s="64" t="s">
        <v>688</v>
      </c>
      <c r="AR227" s="64"/>
      <c r="AS227" s="70" t="s">
        <v>1119</v>
      </c>
      <c r="AT227" s="64" t="b">
        <v>0</v>
      </c>
      <c r="AU227" s="64">
        <v>0</v>
      </c>
      <c r="AV227" s="70" t="s">
        <v>1081</v>
      </c>
      <c r="AW227" s="64" t="s">
        <v>690</v>
      </c>
      <c r="AX227" s="64" t="b">
        <v>0</v>
      </c>
      <c r="AY227" s="70" t="s">
        <v>1081</v>
      </c>
      <c r="AZ227" s="64" t="s">
        <v>185</v>
      </c>
      <c r="BA227" s="64">
        <v>0</v>
      </c>
      <c r="BB227" s="64">
        <v>0</v>
      </c>
      <c r="BC227" s="64"/>
      <c r="BD227" s="64"/>
      <c r="BE227" s="64"/>
      <c r="BF227" s="64"/>
      <c r="BG227" s="64"/>
      <c r="BH227" s="64"/>
      <c r="BI227" s="64"/>
      <c r="BJ227" s="64"/>
      <c r="BK227" s="63" t="str">
        <f>REPLACE(INDEX(GroupVertices[Group],MATCH(Edges[[#This Row],[Vertex 1]],GroupVertices[Vertex],0)),1,1,"")</f>
        <v>1</v>
      </c>
      <c r="BL227" s="63" t="str">
        <f>REPLACE(INDEX(GroupVertices[Group],MATCH(Edges[[#This Row],[Vertex 2]],GroupVertices[Vertex],0)),1,1,"")</f>
        <v>4</v>
      </c>
      <c r="BM227" s="64"/>
      <c r="BN227" s="64"/>
    </row>
    <row r="228" spans="1:66" ht="15">
      <c r="A228" s="62" t="s">
        <v>737</v>
      </c>
      <c r="B228" s="62" t="s">
        <v>368</v>
      </c>
      <c r="C228" s="81" t="s">
        <v>1757</v>
      </c>
      <c r="D228" s="88">
        <v>10</v>
      </c>
      <c r="E228" s="89" t="s">
        <v>136</v>
      </c>
      <c r="F228" s="90">
        <v>9.333333333333332</v>
      </c>
      <c r="G228" s="81"/>
      <c r="H228" s="73"/>
      <c r="I228" s="91"/>
      <c r="J228" s="91"/>
      <c r="K228" s="34" t="s">
        <v>66</v>
      </c>
      <c r="L228" s="94">
        <v>228</v>
      </c>
      <c r="M228" s="94"/>
      <c r="N228" s="93"/>
      <c r="O228" s="64" t="s">
        <v>195</v>
      </c>
      <c r="P228" s="66">
        <v>43694.49283564815</v>
      </c>
      <c r="Q228" s="64" t="s">
        <v>954</v>
      </c>
      <c r="R228" s="67" t="s">
        <v>978</v>
      </c>
      <c r="S228" s="64" t="s">
        <v>983</v>
      </c>
      <c r="T228" s="64"/>
      <c r="U228" s="66">
        <v>43694.49283564815</v>
      </c>
      <c r="V228" s="67" t="s">
        <v>1065</v>
      </c>
      <c r="W228" s="64"/>
      <c r="X228" s="64"/>
      <c r="Y228" s="70" t="s">
        <v>1115</v>
      </c>
      <c r="Z228" s="64"/>
      <c r="AA228" s="104">
        <v>7</v>
      </c>
      <c r="AB228" s="48">
        <v>0</v>
      </c>
      <c r="AC228" s="49">
        <v>0</v>
      </c>
      <c r="AD228" s="48">
        <v>0</v>
      </c>
      <c r="AE228" s="49">
        <v>0</v>
      </c>
      <c r="AF228" s="48">
        <v>0</v>
      </c>
      <c r="AG228" s="49">
        <v>0</v>
      </c>
      <c r="AH228" s="48">
        <v>31</v>
      </c>
      <c r="AI228" s="49">
        <v>100</v>
      </c>
      <c r="AJ228" s="48">
        <v>31</v>
      </c>
      <c r="AK228" s="130" t="s">
        <v>1006</v>
      </c>
      <c r="AL228" s="67" t="s">
        <v>1006</v>
      </c>
      <c r="AM228" s="64" t="b">
        <v>0</v>
      </c>
      <c r="AN228" s="64">
        <v>2</v>
      </c>
      <c r="AO228" s="70" t="s">
        <v>275</v>
      </c>
      <c r="AP228" s="64" t="b">
        <v>0</v>
      </c>
      <c r="AQ228" s="64" t="s">
        <v>688</v>
      </c>
      <c r="AR228" s="64"/>
      <c r="AS228" s="70" t="s">
        <v>275</v>
      </c>
      <c r="AT228" s="64" t="b">
        <v>0</v>
      </c>
      <c r="AU228" s="64">
        <v>1</v>
      </c>
      <c r="AV228" s="70" t="s">
        <v>275</v>
      </c>
      <c r="AW228" s="64" t="s">
        <v>340</v>
      </c>
      <c r="AX228" s="64" t="b">
        <v>0</v>
      </c>
      <c r="AY228" s="70" t="s">
        <v>1115</v>
      </c>
      <c r="AZ228" s="64" t="s">
        <v>185</v>
      </c>
      <c r="BA228" s="64">
        <v>0</v>
      </c>
      <c r="BB228" s="64">
        <v>0</v>
      </c>
      <c r="BC228" s="64"/>
      <c r="BD228" s="64"/>
      <c r="BE228" s="64"/>
      <c r="BF228" s="64"/>
      <c r="BG228" s="64"/>
      <c r="BH228" s="64"/>
      <c r="BI228" s="64"/>
      <c r="BJ228" s="64"/>
      <c r="BK228" s="63" t="str">
        <f>REPLACE(INDEX(GroupVertices[Group],MATCH(Edges[[#This Row],[Vertex 1]],GroupVertices[Vertex],0)),1,1,"")</f>
        <v>1</v>
      </c>
      <c r="BL228" s="63" t="str">
        <f>REPLACE(INDEX(GroupVertices[Group],MATCH(Edges[[#This Row],[Vertex 2]],GroupVertices[Vertex],0)),1,1,"")</f>
        <v>4</v>
      </c>
      <c r="BM228" s="64"/>
      <c r="BN228" s="64"/>
    </row>
    <row r="229" spans="1:66" ht="15">
      <c r="A229" s="62" t="s">
        <v>737</v>
      </c>
      <c r="B229" s="62" t="s">
        <v>368</v>
      </c>
      <c r="C229" s="81" t="s">
        <v>1757</v>
      </c>
      <c r="D229" s="88">
        <v>10</v>
      </c>
      <c r="E229" s="89" t="s">
        <v>136</v>
      </c>
      <c r="F229" s="90">
        <v>9.333333333333332</v>
      </c>
      <c r="G229" s="81"/>
      <c r="H229" s="73"/>
      <c r="I229" s="91"/>
      <c r="J229" s="91"/>
      <c r="K229" s="34" t="s">
        <v>66</v>
      </c>
      <c r="L229" s="94">
        <v>229</v>
      </c>
      <c r="M229" s="94"/>
      <c r="N229" s="93"/>
      <c r="O229" s="64" t="s">
        <v>195</v>
      </c>
      <c r="P229" s="66">
        <v>43696.15380787037</v>
      </c>
      <c r="Q229" s="64" t="s">
        <v>931</v>
      </c>
      <c r="R229" s="64"/>
      <c r="S229" s="64"/>
      <c r="T229" s="64" t="s">
        <v>998</v>
      </c>
      <c r="U229" s="66">
        <v>43696.15380787037</v>
      </c>
      <c r="V229" s="67" t="s">
        <v>1042</v>
      </c>
      <c r="W229" s="64"/>
      <c r="X229" s="64"/>
      <c r="Y229" s="70" t="s">
        <v>1092</v>
      </c>
      <c r="Z229" s="64"/>
      <c r="AA229" s="104">
        <v>7</v>
      </c>
      <c r="AB229" s="48"/>
      <c r="AC229" s="49"/>
      <c r="AD229" s="48"/>
      <c r="AE229" s="49"/>
      <c r="AF229" s="48"/>
      <c r="AG229" s="49"/>
      <c r="AH229" s="48"/>
      <c r="AI229" s="49"/>
      <c r="AJ229" s="48"/>
      <c r="AK229" s="130" t="s">
        <v>1004</v>
      </c>
      <c r="AL229" s="67" t="s">
        <v>1004</v>
      </c>
      <c r="AM229" s="64" t="b">
        <v>0</v>
      </c>
      <c r="AN229" s="64">
        <v>0</v>
      </c>
      <c r="AO229" s="70" t="s">
        <v>275</v>
      </c>
      <c r="AP229" s="64" t="b">
        <v>0</v>
      </c>
      <c r="AQ229" s="64" t="s">
        <v>688</v>
      </c>
      <c r="AR229" s="64"/>
      <c r="AS229" s="70" t="s">
        <v>275</v>
      </c>
      <c r="AT229" s="64" t="b">
        <v>0</v>
      </c>
      <c r="AU229" s="64">
        <v>3</v>
      </c>
      <c r="AV229" s="70" t="s">
        <v>1091</v>
      </c>
      <c r="AW229" s="64" t="s">
        <v>690</v>
      </c>
      <c r="AX229" s="64" t="b">
        <v>0</v>
      </c>
      <c r="AY229" s="70" t="s">
        <v>1091</v>
      </c>
      <c r="AZ229" s="64" t="s">
        <v>185</v>
      </c>
      <c r="BA229" s="64">
        <v>0</v>
      </c>
      <c r="BB229" s="64">
        <v>0</v>
      </c>
      <c r="BC229" s="64"/>
      <c r="BD229" s="64"/>
      <c r="BE229" s="64"/>
      <c r="BF229" s="64"/>
      <c r="BG229" s="64"/>
      <c r="BH229" s="64"/>
      <c r="BI229" s="64"/>
      <c r="BJ229" s="64"/>
      <c r="BK229" s="63" t="str">
        <f>REPLACE(INDEX(GroupVertices[Group],MATCH(Edges[[#This Row],[Vertex 1]],GroupVertices[Vertex],0)),1,1,"")</f>
        <v>1</v>
      </c>
      <c r="BL229" s="63" t="str">
        <f>REPLACE(INDEX(GroupVertices[Group],MATCH(Edges[[#This Row],[Vertex 2]],GroupVertices[Vertex],0)),1,1,"")</f>
        <v>4</v>
      </c>
      <c r="BM229" s="64"/>
      <c r="BN229" s="64"/>
    </row>
    <row r="230" spans="1:66" ht="15">
      <c r="A230" s="62" t="s">
        <v>737</v>
      </c>
      <c r="B230" s="62" t="s">
        <v>368</v>
      </c>
      <c r="C230" s="81" t="s">
        <v>1757</v>
      </c>
      <c r="D230" s="88">
        <v>10</v>
      </c>
      <c r="E230" s="89" t="s">
        <v>136</v>
      </c>
      <c r="F230" s="90">
        <v>9.333333333333332</v>
      </c>
      <c r="G230" s="81"/>
      <c r="H230" s="73"/>
      <c r="I230" s="91"/>
      <c r="J230" s="91"/>
      <c r="K230" s="34" t="s">
        <v>66</v>
      </c>
      <c r="L230" s="94">
        <v>230</v>
      </c>
      <c r="M230" s="94"/>
      <c r="N230" s="93"/>
      <c r="O230" s="64" t="s">
        <v>195</v>
      </c>
      <c r="P230" s="66">
        <v>43696.79256944444</v>
      </c>
      <c r="Q230" s="64" t="s">
        <v>955</v>
      </c>
      <c r="R230" s="67" t="s">
        <v>979</v>
      </c>
      <c r="S230" s="64" t="s">
        <v>984</v>
      </c>
      <c r="T230" s="64" t="s">
        <v>1001</v>
      </c>
      <c r="U230" s="66">
        <v>43696.79256944444</v>
      </c>
      <c r="V230" s="67" t="s">
        <v>1066</v>
      </c>
      <c r="W230" s="64"/>
      <c r="X230" s="64"/>
      <c r="Y230" s="70" t="s">
        <v>1116</v>
      </c>
      <c r="Z230" s="64"/>
      <c r="AA230" s="104">
        <v>7</v>
      </c>
      <c r="AB230" s="48">
        <v>0</v>
      </c>
      <c r="AC230" s="49">
        <v>0</v>
      </c>
      <c r="AD230" s="48">
        <v>0</v>
      </c>
      <c r="AE230" s="49">
        <v>0</v>
      </c>
      <c r="AF230" s="48">
        <v>0</v>
      </c>
      <c r="AG230" s="49">
        <v>0</v>
      </c>
      <c r="AH230" s="48">
        <v>20</v>
      </c>
      <c r="AI230" s="49">
        <v>100</v>
      </c>
      <c r="AJ230" s="48">
        <v>20</v>
      </c>
      <c r="AK230" s="130" t="s">
        <v>1007</v>
      </c>
      <c r="AL230" s="67" t="s">
        <v>1007</v>
      </c>
      <c r="AM230" s="64" t="b">
        <v>0</v>
      </c>
      <c r="AN230" s="64">
        <v>1</v>
      </c>
      <c r="AO230" s="70" t="s">
        <v>275</v>
      </c>
      <c r="AP230" s="64" t="b">
        <v>0</v>
      </c>
      <c r="AQ230" s="64" t="s">
        <v>688</v>
      </c>
      <c r="AR230" s="64"/>
      <c r="AS230" s="70" t="s">
        <v>275</v>
      </c>
      <c r="AT230" s="64" t="b">
        <v>0</v>
      </c>
      <c r="AU230" s="64">
        <v>1</v>
      </c>
      <c r="AV230" s="70" t="s">
        <v>275</v>
      </c>
      <c r="AW230" s="64" t="s">
        <v>340</v>
      </c>
      <c r="AX230" s="64" t="b">
        <v>0</v>
      </c>
      <c r="AY230" s="70" t="s">
        <v>1116</v>
      </c>
      <c r="AZ230" s="64" t="s">
        <v>185</v>
      </c>
      <c r="BA230" s="64">
        <v>0</v>
      </c>
      <c r="BB230" s="64">
        <v>0</v>
      </c>
      <c r="BC230" s="64"/>
      <c r="BD230" s="64"/>
      <c r="BE230" s="64"/>
      <c r="BF230" s="64"/>
      <c r="BG230" s="64"/>
      <c r="BH230" s="64"/>
      <c r="BI230" s="64"/>
      <c r="BJ230" s="64"/>
      <c r="BK230" s="63" t="str">
        <f>REPLACE(INDEX(GroupVertices[Group],MATCH(Edges[[#This Row],[Vertex 1]],GroupVertices[Vertex],0)),1,1,"")</f>
        <v>1</v>
      </c>
      <c r="BL230" s="63" t="str">
        <f>REPLACE(INDEX(GroupVertices[Group],MATCH(Edges[[#This Row],[Vertex 2]],GroupVertices[Vertex],0)),1,1,"")</f>
        <v>4</v>
      </c>
      <c r="BM230" s="64"/>
      <c r="BN230" s="64"/>
    </row>
    <row r="231" spans="1:66" ht="15">
      <c r="A231" s="62" t="s">
        <v>812</v>
      </c>
      <c r="B231" s="62" t="s">
        <v>737</v>
      </c>
      <c r="C231" s="81" t="s">
        <v>273</v>
      </c>
      <c r="D231" s="88">
        <v>10</v>
      </c>
      <c r="E231" s="89" t="s">
        <v>136</v>
      </c>
      <c r="F231" s="90">
        <v>6</v>
      </c>
      <c r="G231" s="81"/>
      <c r="H231" s="73"/>
      <c r="I231" s="91"/>
      <c r="J231" s="91"/>
      <c r="K231" s="34" t="s">
        <v>65</v>
      </c>
      <c r="L231" s="94">
        <v>231</v>
      </c>
      <c r="M231" s="94"/>
      <c r="N231" s="93"/>
      <c r="O231" s="64" t="s">
        <v>195</v>
      </c>
      <c r="P231" s="66">
        <v>43673.257789351854</v>
      </c>
      <c r="Q231" s="64" t="s">
        <v>937</v>
      </c>
      <c r="R231" s="64"/>
      <c r="S231" s="64"/>
      <c r="T231" s="64" t="s">
        <v>987</v>
      </c>
      <c r="U231" s="66">
        <v>43673.257789351854</v>
      </c>
      <c r="V231" s="67" t="s">
        <v>1048</v>
      </c>
      <c r="W231" s="64"/>
      <c r="X231" s="64"/>
      <c r="Y231" s="70" t="s">
        <v>1098</v>
      </c>
      <c r="Z231" s="64"/>
      <c r="AA231" s="104">
        <v>10</v>
      </c>
      <c r="AB231" s="48"/>
      <c r="AC231" s="49"/>
      <c r="AD231" s="48"/>
      <c r="AE231" s="49"/>
      <c r="AF231" s="48"/>
      <c r="AG231" s="49"/>
      <c r="AH231" s="48"/>
      <c r="AI231" s="49"/>
      <c r="AJ231" s="48"/>
      <c r="AK231" s="109"/>
      <c r="AL231" s="67" t="s">
        <v>815</v>
      </c>
      <c r="AM231" s="64" t="b">
        <v>0</v>
      </c>
      <c r="AN231" s="64">
        <v>5</v>
      </c>
      <c r="AO231" s="70" t="s">
        <v>275</v>
      </c>
      <c r="AP231" s="64" t="b">
        <v>0</v>
      </c>
      <c r="AQ231" s="64" t="s">
        <v>746</v>
      </c>
      <c r="AR231" s="64"/>
      <c r="AS231" s="70" t="s">
        <v>275</v>
      </c>
      <c r="AT231" s="64" t="b">
        <v>0</v>
      </c>
      <c r="AU231" s="64">
        <v>2</v>
      </c>
      <c r="AV231" s="70" t="s">
        <v>275</v>
      </c>
      <c r="AW231" s="64" t="s">
        <v>340</v>
      </c>
      <c r="AX231" s="64" t="b">
        <v>0</v>
      </c>
      <c r="AY231" s="70" t="s">
        <v>1098</v>
      </c>
      <c r="AZ231" s="64" t="s">
        <v>337</v>
      </c>
      <c r="BA231" s="64">
        <v>0</v>
      </c>
      <c r="BB231" s="64">
        <v>0</v>
      </c>
      <c r="BC231" s="64"/>
      <c r="BD231" s="64"/>
      <c r="BE231" s="64"/>
      <c r="BF231" s="64"/>
      <c r="BG231" s="64"/>
      <c r="BH231" s="64"/>
      <c r="BI231" s="64"/>
      <c r="BJ231" s="64"/>
      <c r="BK231" s="63" t="str">
        <f>REPLACE(INDEX(GroupVertices[Group],MATCH(Edges[[#This Row],[Vertex 1]],GroupVertices[Vertex],0)),1,1,"")</f>
        <v>2</v>
      </c>
      <c r="BL231" s="63" t="str">
        <f>REPLACE(INDEX(GroupVertices[Group],MATCH(Edges[[#This Row],[Vertex 2]],GroupVertices[Vertex],0)),1,1,"")</f>
        <v>1</v>
      </c>
      <c r="BM231" s="64"/>
      <c r="BN231" s="64"/>
    </row>
    <row r="232" spans="1:66" ht="15">
      <c r="A232" s="62" t="s">
        <v>812</v>
      </c>
      <c r="B232" s="62" t="s">
        <v>737</v>
      </c>
      <c r="C232" s="81" t="s">
        <v>273</v>
      </c>
      <c r="D232" s="88">
        <v>10</v>
      </c>
      <c r="E232" s="89" t="s">
        <v>136</v>
      </c>
      <c r="F232" s="90">
        <v>6</v>
      </c>
      <c r="G232" s="81"/>
      <c r="H232" s="73"/>
      <c r="I232" s="91"/>
      <c r="J232" s="91"/>
      <c r="K232" s="34" t="s">
        <v>65</v>
      </c>
      <c r="L232" s="94">
        <v>232</v>
      </c>
      <c r="M232" s="94"/>
      <c r="N232" s="93"/>
      <c r="O232" s="64" t="s">
        <v>195</v>
      </c>
      <c r="P232" s="66">
        <v>43687.25033564815</v>
      </c>
      <c r="Q232" s="64" t="s">
        <v>943</v>
      </c>
      <c r="R232" s="67" t="s">
        <v>971</v>
      </c>
      <c r="S232" s="64" t="s">
        <v>742</v>
      </c>
      <c r="T232" s="64" t="s">
        <v>987</v>
      </c>
      <c r="U232" s="66">
        <v>43687.25033564815</v>
      </c>
      <c r="V232" s="67" t="s">
        <v>1054</v>
      </c>
      <c r="W232" s="64"/>
      <c r="X232" s="64"/>
      <c r="Y232" s="70" t="s">
        <v>1104</v>
      </c>
      <c r="Z232" s="64"/>
      <c r="AA232" s="104">
        <v>10</v>
      </c>
      <c r="AB232" s="48"/>
      <c r="AC232" s="49"/>
      <c r="AD232" s="48"/>
      <c r="AE232" s="49"/>
      <c r="AF232" s="48"/>
      <c r="AG232" s="49"/>
      <c r="AH232" s="48"/>
      <c r="AI232" s="49"/>
      <c r="AJ232" s="48"/>
      <c r="AK232" s="109"/>
      <c r="AL232" s="67" t="s">
        <v>815</v>
      </c>
      <c r="AM232" s="64" t="b">
        <v>0</v>
      </c>
      <c r="AN232" s="64">
        <v>0</v>
      </c>
      <c r="AO232" s="70" t="s">
        <v>275</v>
      </c>
      <c r="AP232" s="64" t="b">
        <v>0</v>
      </c>
      <c r="AQ232" s="64" t="s">
        <v>746</v>
      </c>
      <c r="AR232" s="64"/>
      <c r="AS232" s="70" t="s">
        <v>275</v>
      </c>
      <c r="AT232" s="64" t="b">
        <v>0</v>
      </c>
      <c r="AU232" s="64">
        <v>0</v>
      </c>
      <c r="AV232" s="70" t="s">
        <v>275</v>
      </c>
      <c r="AW232" s="64" t="s">
        <v>340</v>
      </c>
      <c r="AX232" s="64" t="b">
        <v>1</v>
      </c>
      <c r="AY232" s="70" t="s">
        <v>1104</v>
      </c>
      <c r="AZ232" s="64" t="s">
        <v>185</v>
      </c>
      <c r="BA232" s="64">
        <v>0</v>
      </c>
      <c r="BB232" s="64">
        <v>0</v>
      </c>
      <c r="BC232" s="64"/>
      <c r="BD232" s="64"/>
      <c r="BE232" s="64"/>
      <c r="BF232" s="64"/>
      <c r="BG232" s="64"/>
      <c r="BH232" s="64"/>
      <c r="BI232" s="64"/>
      <c r="BJ232" s="64"/>
      <c r="BK232" s="63" t="str">
        <f>REPLACE(INDEX(GroupVertices[Group],MATCH(Edges[[#This Row],[Vertex 1]],GroupVertices[Vertex],0)),1,1,"")</f>
        <v>2</v>
      </c>
      <c r="BL232" s="63" t="str">
        <f>REPLACE(INDEX(GroupVertices[Group],MATCH(Edges[[#This Row],[Vertex 2]],GroupVertices[Vertex],0)),1,1,"")</f>
        <v>1</v>
      </c>
      <c r="BM232" s="64"/>
      <c r="BN232" s="64"/>
    </row>
    <row r="233" spans="1:66" ht="15">
      <c r="A233" s="62" t="s">
        <v>812</v>
      </c>
      <c r="B233" s="62" t="s">
        <v>737</v>
      </c>
      <c r="C233" s="81" t="s">
        <v>273</v>
      </c>
      <c r="D233" s="88">
        <v>10</v>
      </c>
      <c r="E233" s="89" t="s">
        <v>136</v>
      </c>
      <c r="F233" s="90">
        <v>6</v>
      </c>
      <c r="G233" s="81"/>
      <c r="H233" s="73"/>
      <c r="I233" s="91"/>
      <c r="J233" s="91"/>
      <c r="K233" s="34" t="s">
        <v>65</v>
      </c>
      <c r="L233" s="94">
        <v>233</v>
      </c>
      <c r="M233" s="94"/>
      <c r="N233" s="93"/>
      <c r="O233" s="64" t="s">
        <v>195</v>
      </c>
      <c r="P233" s="66">
        <v>43687.25078703704</v>
      </c>
      <c r="Q233" s="64" t="s">
        <v>946</v>
      </c>
      <c r="R233" s="67" t="s">
        <v>974</v>
      </c>
      <c r="S233" s="64" t="s">
        <v>742</v>
      </c>
      <c r="T233" s="64" t="s">
        <v>987</v>
      </c>
      <c r="U233" s="66">
        <v>43687.25078703704</v>
      </c>
      <c r="V233" s="67" t="s">
        <v>1057</v>
      </c>
      <c r="W233" s="64"/>
      <c r="X233" s="64"/>
      <c r="Y233" s="70" t="s">
        <v>1107</v>
      </c>
      <c r="Z233" s="64"/>
      <c r="AA233" s="104">
        <v>10</v>
      </c>
      <c r="AB233" s="48"/>
      <c r="AC233" s="49"/>
      <c r="AD233" s="48"/>
      <c r="AE233" s="49"/>
      <c r="AF233" s="48"/>
      <c r="AG233" s="49"/>
      <c r="AH233" s="48"/>
      <c r="AI233" s="49"/>
      <c r="AJ233" s="48"/>
      <c r="AK233" s="109"/>
      <c r="AL233" s="67" t="s">
        <v>815</v>
      </c>
      <c r="AM233" s="64" t="b">
        <v>0</v>
      </c>
      <c r="AN233" s="64">
        <v>0</v>
      </c>
      <c r="AO233" s="70" t="s">
        <v>275</v>
      </c>
      <c r="AP233" s="64" t="b">
        <v>0</v>
      </c>
      <c r="AQ233" s="64" t="s">
        <v>746</v>
      </c>
      <c r="AR233" s="64"/>
      <c r="AS233" s="70" t="s">
        <v>275</v>
      </c>
      <c r="AT233" s="64" t="b">
        <v>0</v>
      </c>
      <c r="AU233" s="64">
        <v>0</v>
      </c>
      <c r="AV233" s="70" t="s">
        <v>275</v>
      </c>
      <c r="AW233" s="64" t="s">
        <v>340</v>
      </c>
      <c r="AX233" s="64" t="b">
        <v>1</v>
      </c>
      <c r="AY233" s="70" t="s">
        <v>1107</v>
      </c>
      <c r="AZ233" s="64" t="s">
        <v>185</v>
      </c>
      <c r="BA233" s="64">
        <v>0</v>
      </c>
      <c r="BB233" s="64">
        <v>0</v>
      </c>
      <c r="BC233" s="64"/>
      <c r="BD233" s="64"/>
      <c r="BE233" s="64"/>
      <c r="BF233" s="64"/>
      <c r="BG233" s="64"/>
      <c r="BH233" s="64"/>
      <c r="BI233" s="64"/>
      <c r="BJ233" s="64"/>
      <c r="BK233" s="63" t="str">
        <f>REPLACE(INDEX(GroupVertices[Group],MATCH(Edges[[#This Row],[Vertex 1]],GroupVertices[Vertex],0)),1,1,"")</f>
        <v>2</v>
      </c>
      <c r="BL233" s="63" t="str">
        <f>REPLACE(INDEX(GroupVertices[Group],MATCH(Edges[[#This Row],[Vertex 2]],GroupVertices[Vertex],0)),1,1,"")</f>
        <v>1</v>
      </c>
      <c r="BM233" s="64"/>
      <c r="BN233" s="64"/>
    </row>
    <row r="234" spans="1:66" ht="15">
      <c r="A234" s="62" t="s">
        <v>812</v>
      </c>
      <c r="B234" s="62" t="s">
        <v>737</v>
      </c>
      <c r="C234" s="81" t="s">
        <v>273</v>
      </c>
      <c r="D234" s="88">
        <v>10</v>
      </c>
      <c r="E234" s="89" t="s">
        <v>136</v>
      </c>
      <c r="F234" s="90">
        <v>6</v>
      </c>
      <c r="G234" s="81"/>
      <c r="H234" s="73"/>
      <c r="I234" s="91"/>
      <c r="J234" s="91"/>
      <c r="K234" s="34" t="s">
        <v>65</v>
      </c>
      <c r="L234" s="94">
        <v>234</v>
      </c>
      <c r="M234" s="94"/>
      <c r="N234" s="93"/>
      <c r="O234" s="64" t="s">
        <v>195</v>
      </c>
      <c r="P234" s="66">
        <v>43694.27104166667</v>
      </c>
      <c r="Q234" s="64" t="s">
        <v>939</v>
      </c>
      <c r="R234" s="64"/>
      <c r="S234" s="64"/>
      <c r="T234" s="64" t="s">
        <v>987</v>
      </c>
      <c r="U234" s="66">
        <v>43694.27104166667</v>
      </c>
      <c r="V234" s="67" t="s">
        <v>1050</v>
      </c>
      <c r="W234" s="64"/>
      <c r="X234" s="64"/>
      <c r="Y234" s="70" t="s">
        <v>1100</v>
      </c>
      <c r="Z234" s="64"/>
      <c r="AA234" s="104">
        <v>10</v>
      </c>
      <c r="AB234" s="48"/>
      <c r="AC234" s="49"/>
      <c r="AD234" s="48"/>
      <c r="AE234" s="49"/>
      <c r="AF234" s="48"/>
      <c r="AG234" s="49"/>
      <c r="AH234" s="48"/>
      <c r="AI234" s="49"/>
      <c r="AJ234" s="48"/>
      <c r="AK234" s="109"/>
      <c r="AL234" s="67" t="s">
        <v>815</v>
      </c>
      <c r="AM234" s="64" t="b">
        <v>0</v>
      </c>
      <c r="AN234" s="64">
        <v>0</v>
      </c>
      <c r="AO234" s="70" t="s">
        <v>275</v>
      </c>
      <c r="AP234" s="64" t="b">
        <v>0</v>
      </c>
      <c r="AQ234" s="64" t="s">
        <v>746</v>
      </c>
      <c r="AR234" s="64"/>
      <c r="AS234" s="70" t="s">
        <v>275</v>
      </c>
      <c r="AT234" s="64" t="b">
        <v>0</v>
      </c>
      <c r="AU234" s="64">
        <v>0</v>
      </c>
      <c r="AV234" s="70" t="s">
        <v>275</v>
      </c>
      <c r="AW234" s="64" t="s">
        <v>340</v>
      </c>
      <c r="AX234" s="64" t="b">
        <v>0</v>
      </c>
      <c r="AY234" s="70" t="s">
        <v>1100</v>
      </c>
      <c r="AZ234" s="64" t="s">
        <v>185</v>
      </c>
      <c r="BA234" s="64">
        <v>0</v>
      </c>
      <c r="BB234" s="64">
        <v>0</v>
      </c>
      <c r="BC234" s="64"/>
      <c r="BD234" s="64"/>
      <c r="BE234" s="64"/>
      <c r="BF234" s="64"/>
      <c r="BG234" s="64"/>
      <c r="BH234" s="64"/>
      <c r="BI234" s="64"/>
      <c r="BJ234" s="64"/>
      <c r="BK234" s="63" t="str">
        <f>REPLACE(INDEX(GroupVertices[Group],MATCH(Edges[[#This Row],[Vertex 1]],GroupVertices[Vertex],0)),1,1,"")</f>
        <v>2</v>
      </c>
      <c r="BL234" s="63" t="str">
        <f>REPLACE(INDEX(GroupVertices[Group],MATCH(Edges[[#This Row],[Vertex 2]],GroupVertices[Vertex],0)),1,1,"")</f>
        <v>1</v>
      </c>
      <c r="BM234" s="64"/>
      <c r="BN234" s="64"/>
    </row>
    <row r="235" spans="1:66" ht="15">
      <c r="A235" s="62" t="s">
        <v>812</v>
      </c>
      <c r="B235" s="62" t="s">
        <v>737</v>
      </c>
      <c r="C235" s="81" t="s">
        <v>273</v>
      </c>
      <c r="D235" s="88">
        <v>10</v>
      </c>
      <c r="E235" s="89" t="s">
        <v>136</v>
      </c>
      <c r="F235" s="90">
        <v>6</v>
      </c>
      <c r="G235" s="81"/>
      <c r="H235" s="73"/>
      <c r="I235" s="91"/>
      <c r="J235" s="91"/>
      <c r="K235" s="34" t="s">
        <v>65</v>
      </c>
      <c r="L235" s="94">
        <v>235</v>
      </c>
      <c r="M235" s="94"/>
      <c r="N235" s="93"/>
      <c r="O235" s="64" t="s">
        <v>195</v>
      </c>
      <c r="P235" s="66">
        <v>43701.23746527778</v>
      </c>
      <c r="Q235" s="64" t="s">
        <v>942</v>
      </c>
      <c r="R235" s="67" t="s">
        <v>970</v>
      </c>
      <c r="S235" s="64" t="s">
        <v>742</v>
      </c>
      <c r="T235" s="64" t="s">
        <v>987</v>
      </c>
      <c r="U235" s="66">
        <v>43701.23746527778</v>
      </c>
      <c r="V235" s="67" t="s">
        <v>1053</v>
      </c>
      <c r="W235" s="64"/>
      <c r="X235" s="64"/>
      <c r="Y235" s="70" t="s">
        <v>1103</v>
      </c>
      <c r="Z235" s="64"/>
      <c r="AA235" s="104">
        <v>10</v>
      </c>
      <c r="AB235" s="48"/>
      <c r="AC235" s="49"/>
      <c r="AD235" s="48"/>
      <c r="AE235" s="49"/>
      <c r="AF235" s="48"/>
      <c r="AG235" s="49"/>
      <c r="AH235" s="48"/>
      <c r="AI235" s="49"/>
      <c r="AJ235" s="48"/>
      <c r="AK235" s="109"/>
      <c r="AL235" s="67" t="s">
        <v>815</v>
      </c>
      <c r="AM235" s="64" t="b">
        <v>0</v>
      </c>
      <c r="AN235" s="64">
        <v>0</v>
      </c>
      <c r="AO235" s="70" t="s">
        <v>275</v>
      </c>
      <c r="AP235" s="64" t="b">
        <v>0</v>
      </c>
      <c r="AQ235" s="64" t="s">
        <v>746</v>
      </c>
      <c r="AR235" s="64"/>
      <c r="AS235" s="70" t="s">
        <v>275</v>
      </c>
      <c r="AT235" s="64" t="b">
        <v>0</v>
      </c>
      <c r="AU235" s="64">
        <v>0</v>
      </c>
      <c r="AV235" s="70" t="s">
        <v>275</v>
      </c>
      <c r="AW235" s="64" t="s">
        <v>340</v>
      </c>
      <c r="AX235" s="64" t="b">
        <v>1</v>
      </c>
      <c r="AY235" s="70" t="s">
        <v>1103</v>
      </c>
      <c r="AZ235" s="64" t="s">
        <v>185</v>
      </c>
      <c r="BA235" s="64">
        <v>0</v>
      </c>
      <c r="BB235" s="64">
        <v>0</v>
      </c>
      <c r="BC235" s="64"/>
      <c r="BD235" s="64"/>
      <c r="BE235" s="64"/>
      <c r="BF235" s="64"/>
      <c r="BG235" s="64"/>
      <c r="BH235" s="64"/>
      <c r="BI235" s="64"/>
      <c r="BJ235" s="64"/>
      <c r="BK235" s="63" t="str">
        <f>REPLACE(INDEX(GroupVertices[Group],MATCH(Edges[[#This Row],[Vertex 1]],GroupVertices[Vertex],0)),1,1,"")</f>
        <v>2</v>
      </c>
      <c r="BL235" s="63" t="str">
        <f>REPLACE(INDEX(GroupVertices[Group],MATCH(Edges[[#This Row],[Vertex 2]],GroupVertices[Vertex],0)),1,1,"")</f>
        <v>1</v>
      </c>
      <c r="BM235" s="64"/>
      <c r="BN235" s="64"/>
    </row>
    <row r="236" spans="1:66" ht="15">
      <c r="A236" s="62" t="s">
        <v>812</v>
      </c>
      <c r="B236" s="62" t="s">
        <v>737</v>
      </c>
      <c r="C236" s="81" t="s">
        <v>273</v>
      </c>
      <c r="D236" s="88">
        <v>10</v>
      </c>
      <c r="E236" s="89" t="s">
        <v>136</v>
      </c>
      <c r="F236" s="90">
        <v>6</v>
      </c>
      <c r="G236" s="81"/>
      <c r="H236" s="73"/>
      <c r="I236" s="91"/>
      <c r="J236" s="91"/>
      <c r="K236" s="34" t="s">
        <v>65</v>
      </c>
      <c r="L236" s="94">
        <v>236</v>
      </c>
      <c r="M236" s="94"/>
      <c r="N236" s="93"/>
      <c r="O236" s="64" t="s">
        <v>195</v>
      </c>
      <c r="P236" s="66">
        <v>43701.2659375</v>
      </c>
      <c r="Q236" s="64" t="s">
        <v>944</v>
      </c>
      <c r="R236" s="67" t="s">
        <v>972</v>
      </c>
      <c r="S236" s="64" t="s">
        <v>742</v>
      </c>
      <c r="T236" s="64" t="s">
        <v>987</v>
      </c>
      <c r="U236" s="66">
        <v>43701.2659375</v>
      </c>
      <c r="V236" s="67" t="s">
        <v>1055</v>
      </c>
      <c r="W236" s="64"/>
      <c r="X236" s="64"/>
      <c r="Y236" s="70" t="s">
        <v>1105</v>
      </c>
      <c r="Z236" s="64"/>
      <c r="AA236" s="104">
        <v>10</v>
      </c>
      <c r="AB236" s="48"/>
      <c r="AC236" s="49"/>
      <c r="AD236" s="48"/>
      <c r="AE236" s="49"/>
      <c r="AF236" s="48"/>
      <c r="AG236" s="49"/>
      <c r="AH236" s="48"/>
      <c r="AI236" s="49"/>
      <c r="AJ236" s="48"/>
      <c r="AK236" s="109"/>
      <c r="AL236" s="67" t="s">
        <v>815</v>
      </c>
      <c r="AM236" s="64" t="b">
        <v>0</v>
      </c>
      <c r="AN236" s="64">
        <v>0</v>
      </c>
      <c r="AO236" s="70" t="s">
        <v>275</v>
      </c>
      <c r="AP236" s="64" t="b">
        <v>0</v>
      </c>
      <c r="AQ236" s="64" t="s">
        <v>746</v>
      </c>
      <c r="AR236" s="64"/>
      <c r="AS236" s="70" t="s">
        <v>275</v>
      </c>
      <c r="AT236" s="64" t="b">
        <v>0</v>
      </c>
      <c r="AU236" s="64">
        <v>0</v>
      </c>
      <c r="AV236" s="70" t="s">
        <v>275</v>
      </c>
      <c r="AW236" s="64" t="s">
        <v>340</v>
      </c>
      <c r="AX236" s="64" t="b">
        <v>1</v>
      </c>
      <c r="AY236" s="70" t="s">
        <v>1105</v>
      </c>
      <c r="AZ236" s="64" t="s">
        <v>185</v>
      </c>
      <c r="BA236" s="64">
        <v>0</v>
      </c>
      <c r="BB236" s="64">
        <v>0</v>
      </c>
      <c r="BC236" s="64"/>
      <c r="BD236" s="64"/>
      <c r="BE236" s="64"/>
      <c r="BF236" s="64"/>
      <c r="BG236" s="64"/>
      <c r="BH236" s="64"/>
      <c r="BI236" s="64"/>
      <c r="BJ236" s="64"/>
      <c r="BK236" s="63" t="str">
        <f>REPLACE(INDEX(GroupVertices[Group],MATCH(Edges[[#This Row],[Vertex 1]],GroupVertices[Vertex],0)),1,1,"")</f>
        <v>2</v>
      </c>
      <c r="BL236" s="63" t="str">
        <f>REPLACE(INDEX(GroupVertices[Group],MATCH(Edges[[#This Row],[Vertex 2]],GroupVertices[Vertex],0)),1,1,"")</f>
        <v>1</v>
      </c>
      <c r="BM236" s="64"/>
      <c r="BN236" s="64"/>
    </row>
    <row r="237" spans="1:66" ht="15">
      <c r="A237" s="62" t="s">
        <v>812</v>
      </c>
      <c r="B237" s="62" t="s">
        <v>737</v>
      </c>
      <c r="C237" s="81" t="s">
        <v>273</v>
      </c>
      <c r="D237" s="88">
        <v>10</v>
      </c>
      <c r="E237" s="89" t="s">
        <v>136</v>
      </c>
      <c r="F237" s="90">
        <v>6</v>
      </c>
      <c r="G237" s="81"/>
      <c r="H237" s="73"/>
      <c r="I237" s="91"/>
      <c r="J237" s="91"/>
      <c r="K237" s="34" t="s">
        <v>65</v>
      </c>
      <c r="L237" s="94">
        <v>237</v>
      </c>
      <c r="M237" s="94"/>
      <c r="N237" s="93"/>
      <c r="O237" s="64" t="s">
        <v>195</v>
      </c>
      <c r="P237" s="66">
        <v>43701.266493055555</v>
      </c>
      <c r="Q237" s="64" t="s">
        <v>947</v>
      </c>
      <c r="R237" s="67" t="s">
        <v>975</v>
      </c>
      <c r="S237" s="64" t="s">
        <v>742</v>
      </c>
      <c r="T237" s="64" t="s">
        <v>987</v>
      </c>
      <c r="U237" s="66">
        <v>43701.266493055555</v>
      </c>
      <c r="V237" s="67" t="s">
        <v>1058</v>
      </c>
      <c r="W237" s="64"/>
      <c r="X237" s="64"/>
      <c r="Y237" s="70" t="s">
        <v>1108</v>
      </c>
      <c r="Z237" s="64"/>
      <c r="AA237" s="104">
        <v>10</v>
      </c>
      <c r="AB237" s="48"/>
      <c r="AC237" s="49"/>
      <c r="AD237" s="48"/>
      <c r="AE237" s="49"/>
      <c r="AF237" s="48"/>
      <c r="AG237" s="49"/>
      <c r="AH237" s="48"/>
      <c r="AI237" s="49"/>
      <c r="AJ237" s="48"/>
      <c r="AK237" s="109"/>
      <c r="AL237" s="67" t="s">
        <v>815</v>
      </c>
      <c r="AM237" s="64" t="b">
        <v>0</v>
      </c>
      <c r="AN237" s="64">
        <v>0</v>
      </c>
      <c r="AO237" s="70" t="s">
        <v>275</v>
      </c>
      <c r="AP237" s="64" t="b">
        <v>0</v>
      </c>
      <c r="AQ237" s="64" t="s">
        <v>746</v>
      </c>
      <c r="AR237" s="64"/>
      <c r="AS237" s="70" t="s">
        <v>275</v>
      </c>
      <c r="AT237" s="64" t="b">
        <v>0</v>
      </c>
      <c r="AU237" s="64">
        <v>0</v>
      </c>
      <c r="AV237" s="70" t="s">
        <v>275</v>
      </c>
      <c r="AW237" s="64" t="s">
        <v>340</v>
      </c>
      <c r="AX237" s="64" t="b">
        <v>1</v>
      </c>
      <c r="AY237" s="70" t="s">
        <v>1108</v>
      </c>
      <c r="AZ237" s="64" t="s">
        <v>185</v>
      </c>
      <c r="BA237" s="64">
        <v>0</v>
      </c>
      <c r="BB237" s="64">
        <v>0</v>
      </c>
      <c r="BC237" s="64"/>
      <c r="BD237" s="64"/>
      <c r="BE237" s="64"/>
      <c r="BF237" s="64"/>
      <c r="BG237" s="64"/>
      <c r="BH237" s="64"/>
      <c r="BI237" s="64"/>
      <c r="BJ237" s="64"/>
      <c r="BK237" s="63" t="str">
        <f>REPLACE(INDEX(GroupVertices[Group],MATCH(Edges[[#This Row],[Vertex 1]],GroupVertices[Vertex],0)),1,1,"")</f>
        <v>2</v>
      </c>
      <c r="BL237" s="63" t="str">
        <f>REPLACE(INDEX(GroupVertices[Group],MATCH(Edges[[#This Row],[Vertex 2]],GroupVertices[Vertex],0)),1,1,"")</f>
        <v>1</v>
      </c>
      <c r="BM237" s="64"/>
      <c r="BN237" s="64"/>
    </row>
    <row r="238" spans="1:66" ht="15">
      <c r="A238" s="62" t="s">
        <v>812</v>
      </c>
      <c r="B238" s="62" t="s">
        <v>737</v>
      </c>
      <c r="C238" s="81" t="s">
        <v>273</v>
      </c>
      <c r="D238" s="88">
        <v>10</v>
      </c>
      <c r="E238" s="89" t="s">
        <v>136</v>
      </c>
      <c r="F238" s="90">
        <v>6</v>
      </c>
      <c r="G238" s="81"/>
      <c r="H238" s="73"/>
      <c r="I238" s="91"/>
      <c r="J238" s="91"/>
      <c r="K238" s="34" t="s">
        <v>65</v>
      </c>
      <c r="L238" s="94">
        <v>238</v>
      </c>
      <c r="M238" s="94"/>
      <c r="N238" s="93"/>
      <c r="O238" s="64" t="s">
        <v>195</v>
      </c>
      <c r="P238" s="66">
        <v>43708.24429398148</v>
      </c>
      <c r="Q238" s="64" t="s">
        <v>945</v>
      </c>
      <c r="R238" s="67" t="s">
        <v>973</v>
      </c>
      <c r="S238" s="64" t="s">
        <v>742</v>
      </c>
      <c r="T238" s="64" t="s">
        <v>987</v>
      </c>
      <c r="U238" s="66">
        <v>43708.24429398148</v>
      </c>
      <c r="V238" s="67" t="s">
        <v>1056</v>
      </c>
      <c r="W238" s="64"/>
      <c r="X238" s="64"/>
      <c r="Y238" s="70" t="s">
        <v>1106</v>
      </c>
      <c r="Z238" s="64"/>
      <c r="AA238" s="104">
        <v>10</v>
      </c>
      <c r="AB238" s="48"/>
      <c r="AC238" s="49"/>
      <c r="AD238" s="48"/>
      <c r="AE238" s="49"/>
      <c r="AF238" s="48"/>
      <c r="AG238" s="49"/>
      <c r="AH238" s="48"/>
      <c r="AI238" s="49"/>
      <c r="AJ238" s="48"/>
      <c r="AK238" s="109"/>
      <c r="AL238" s="67" t="s">
        <v>815</v>
      </c>
      <c r="AM238" s="64" t="b">
        <v>0</v>
      </c>
      <c r="AN238" s="64">
        <v>0</v>
      </c>
      <c r="AO238" s="70" t="s">
        <v>275</v>
      </c>
      <c r="AP238" s="64" t="b">
        <v>0</v>
      </c>
      <c r="AQ238" s="64" t="s">
        <v>746</v>
      </c>
      <c r="AR238" s="64"/>
      <c r="AS238" s="70" t="s">
        <v>275</v>
      </c>
      <c r="AT238" s="64" t="b">
        <v>0</v>
      </c>
      <c r="AU238" s="64">
        <v>0</v>
      </c>
      <c r="AV238" s="70" t="s">
        <v>275</v>
      </c>
      <c r="AW238" s="64" t="s">
        <v>340</v>
      </c>
      <c r="AX238" s="64" t="b">
        <v>1</v>
      </c>
      <c r="AY238" s="70" t="s">
        <v>1106</v>
      </c>
      <c r="AZ238" s="64" t="s">
        <v>185</v>
      </c>
      <c r="BA238" s="64">
        <v>0</v>
      </c>
      <c r="BB238" s="64">
        <v>0</v>
      </c>
      <c r="BC238" s="64"/>
      <c r="BD238" s="64"/>
      <c r="BE238" s="64"/>
      <c r="BF238" s="64"/>
      <c r="BG238" s="64"/>
      <c r="BH238" s="64"/>
      <c r="BI238" s="64"/>
      <c r="BJ238" s="64"/>
      <c r="BK238" s="63" t="str">
        <f>REPLACE(INDEX(GroupVertices[Group],MATCH(Edges[[#This Row],[Vertex 1]],GroupVertices[Vertex],0)),1,1,"")</f>
        <v>2</v>
      </c>
      <c r="BL238" s="63" t="str">
        <f>REPLACE(INDEX(GroupVertices[Group],MATCH(Edges[[#This Row],[Vertex 2]],GroupVertices[Vertex],0)),1,1,"")</f>
        <v>1</v>
      </c>
      <c r="BM238" s="64"/>
      <c r="BN238" s="64"/>
    </row>
    <row r="239" spans="1:66" ht="15">
      <c r="A239" s="62" t="s">
        <v>812</v>
      </c>
      <c r="B239" s="62" t="s">
        <v>737</v>
      </c>
      <c r="C239" s="81" t="s">
        <v>273</v>
      </c>
      <c r="D239" s="88">
        <v>10</v>
      </c>
      <c r="E239" s="89" t="s">
        <v>136</v>
      </c>
      <c r="F239" s="90">
        <v>6</v>
      </c>
      <c r="G239" s="81"/>
      <c r="H239" s="73"/>
      <c r="I239" s="91"/>
      <c r="J239" s="91"/>
      <c r="K239" s="34" t="s">
        <v>65</v>
      </c>
      <c r="L239" s="94">
        <v>239</v>
      </c>
      <c r="M239" s="94"/>
      <c r="N239" s="93"/>
      <c r="O239" s="64" t="s">
        <v>195</v>
      </c>
      <c r="P239" s="66">
        <v>43708.24475694444</v>
      </c>
      <c r="Q239" s="64" t="s">
        <v>948</v>
      </c>
      <c r="R239" s="67" t="s">
        <v>976</v>
      </c>
      <c r="S239" s="64" t="s">
        <v>742</v>
      </c>
      <c r="T239" s="64" t="s">
        <v>987</v>
      </c>
      <c r="U239" s="66">
        <v>43708.24475694444</v>
      </c>
      <c r="V239" s="67" t="s">
        <v>1059</v>
      </c>
      <c r="W239" s="64"/>
      <c r="X239" s="64"/>
      <c r="Y239" s="70" t="s">
        <v>1109</v>
      </c>
      <c r="Z239" s="64"/>
      <c r="AA239" s="104">
        <v>10</v>
      </c>
      <c r="AB239" s="48"/>
      <c r="AC239" s="49"/>
      <c r="AD239" s="48"/>
      <c r="AE239" s="49"/>
      <c r="AF239" s="48"/>
      <c r="AG239" s="49"/>
      <c r="AH239" s="48"/>
      <c r="AI239" s="49"/>
      <c r="AJ239" s="48"/>
      <c r="AK239" s="109"/>
      <c r="AL239" s="67" t="s">
        <v>815</v>
      </c>
      <c r="AM239" s="64" t="b">
        <v>0</v>
      </c>
      <c r="AN239" s="64">
        <v>0</v>
      </c>
      <c r="AO239" s="70" t="s">
        <v>275</v>
      </c>
      <c r="AP239" s="64" t="b">
        <v>0</v>
      </c>
      <c r="AQ239" s="64" t="s">
        <v>746</v>
      </c>
      <c r="AR239" s="64"/>
      <c r="AS239" s="70" t="s">
        <v>275</v>
      </c>
      <c r="AT239" s="64" t="b">
        <v>0</v>
      </c>
      <c r="AU239" s="64">
        <v>0</v>
      </c>
      <c r="AV239" s="70" t="s">
        <v>275</v>
      </c>
      <c r="AW239" s="64" t="s">
        <v>340</v>
      </c>
      <c r="AX239" s="64" t="b">
        <v>1</v>
      </c>
      <c r="AY239" s="70" t="s">
        <v>1109</v>
      </c>
      <c r="AZ239" s="64" t="s">
        <v>185</v>
      </c>
      <c r="BA239" s="64">
        <v>0</v>
      </c>
      <c r="BB239" s="64">
        <v>0</v>
      </c>
      <c r="BC239" s="64"/>
      <c r="BD239" s="64"/>
      <c r="BE239" s="64"/>
      <c r="BF239" s="64"/>
      <c r="BG239" s="64"/>
      <c r="BH239" s="64"/>
      <c r="BI239" s="64"/>
      <c r="BJ239" s="64"/>
      <c r="BK239" s="63" t="str">
        <f>REPLACE(INDEX(GroupVertices[Group],MATCH(Edges[[#This Row],[Vertex 1]],GroupVertices[Vertex],0)),1,1,"")</f>
        <v>2</v>
      </c>
      <c r="BL239" s="63" t="str">
        <f>REPLACE(INDEX(GroupVertices[Group],MATCH(Edges[[#This Row],[Vertex 2]],GroupVertices[Vertex],0)),1,1,"")</f>
        <v>1</v>
      </c>
      <c r="BM239" s="64"/>
      <c r="BN239" s="64"/>
    </row>
    <row r="240" spans="1:66" ht="15">
      <c r="A240" s="62" t="s">
        <v>812</v>
      </c>
      <c r="B240" s="62" t="s">
        <v>737</v>
      </c>
      <c r="C240" s="81" t="s">
        <v>273</v>
      </c>
      <c r="D240" s="88">
        <v>10</v>
      </c>
      <c r="E240" s="89" t="s">
        <v>136</v>
      </c>
      <c r="F240" s="90">
        <v>6</v>
      </c>
      <c r="G240" s="81"/>
      <c r="H240" s="73"/>
      <c r="I240" s="91"/>
      <c r="J240" s="91"/>
      <c r="K240" s="34" t="s">
        <v>65</v>
      </c>
      <c r="L240" s="94">
        <v>240</v>
      </c>
      <c r="M240" s="94"/>
      <c r="N240" s="93"/>
      <c r="O240" s="64" t="s">
        <v>195</v>
      </c>
      <c r="P240" s="66">
        <v>43708.25266203703</v>
      </c>
      <c r="Q240" s="64" t="s">
        <v>949</v>
      </c>
      <c r="R240" s="67" t="s">
        <v>977</v>
      </c>
      <c r="S240" s="64" t="s">
        <v>742</v>
      </c>
      <c r="T240" s="64" t="s">
        <v>987</v>
      </c>
      <c r="U240" s="66">
        <v>43708.25266203703</v>
      </c>
      <c r="V240" s="67" t="s">
        <v>1060</v>
      </c>
      <c r="W240" s="64"/>
      <c r="X240" s="64"/>
      <c r="Y240" s="70" t="s">
        <v>1110</v>
      </c>
      <c r="Z240" s="64"/>
      <c r="AA240" s="104">
        <v>10</v>
      </c>
      <c r="AB240" s="48"/>
      <c r="AC240" s="49"/>
      <c r="AD240" s="48"/>
      <c r="AE240" s="49"/>
      <c r="AF240" s="48"/>
      <c r="AG240" s="49"/>
      <c r="AH240" s="48"/>
      <c r="AI240" s="49"/>
      <c r="AJ240" s="48"/>
      <c r="AK240" s="109"/>
      <c r="AL240" s="67" t="s">
        <v>815</v>
      </c>
      <c r="AM240" s="64" t="b">
        <v>0</v>
      </c>
      <c r="AN240" s="64">
        <v>0</v>
      </c>
      <c r="AO240" s="70" t="s">
        <v>275</v>
      </c>
      <c r="AP240" s="64" t="b">
        <v>0</v>
      </c>
      <c r="AQ240" s="64" t="s">
        <v>746</v>
      </c>
      <c r="AR240" s="64"/>
      <c r="AS240" s="70" t="s">
        <v>275</v>
      </c>
      <c r="AT240" s="64" t="b">
        <v>0</v>
      </c>
      <c r="AU240" s="64">
        <v>0</v>
      </c>
      <c r="AV240" s="70" t="s">
        <v>275</v>
      </c>
      <c r="AW240" s="64" t="s">
        <v>340</v>
      </c>
      <c r="AX240" s="64" t="b">
        <v>1</v>
      </c>
      <c r="AY240" s="70" t="s">
        <v>1110</v>
      </c>
      <c r="AZ240" s="64" t="s">
        <v>185</v>
      </c>
      <c r="BA240" s="64">
        <v>0</v>
      </c>
      <c r="BB240" s="64">
        <v>0</v>
      </c>
      <c r="BC240" s="64"/>
      <c r="BD240" s="64"/>
      <c r="BE240" s="64"/>
      <c r="BF240" s="64"/>
      <c r="BG240" s="64"/>
      <c r="BH240" s="64"/>
      <c r="BI240" s="64"/>
      <c r="BJ240" s="64"/>
      <c r="BK240" s="63" t="str">
        <f>REPLACE(INDEX(GroupVertices[Group],MATCH(Edges[[#This Row],[Vertex 1]],GroupVertices[Vertex],0)),1,1,"")</f>
        <v>2</v>
      </c>
      <c r="BL240" s="63" t="str">
        <f>REPLACE(INDEX(GroupVertices[Group],MATCH(Edges[[#This Row],[Vertex 2]],GroupVertices[Vertex],0)),1,1,"")</f>
        <v>1</v>
      </c>
      <c r="BM240" s="64"/>
      <c r="BN240" s="64"/>
    </row>
    <row r="241" spans="1:66" ht="15">
      <c r="A241" s="62" t="s">
        <v>812</v>
      </c>
      <c r="B241" s="62" t="s">
        <v>901</v>
      </c>
      <c r="C241" s="81" t="s">
        <v>273</v>
      </c>
      <c r="D241" s="88">
        <v>10</v>
      </c>
      <c r="E241" s="89" t="s">
        <v>136</v>
      </c>
      <c r="F241" s="90">
        <v>6</v>
      </c>
      <c r="G241" s="81"/>
      <c r="H241" s="73"/>
      <c r="I241" s="91"/>
      <c r="J241" s="91"/>
      <c r="K241" s="34" t="s">
        <v>65</v>
      </c>
      <c r="L241" s="94">
        <v>241</v>
      </c>
      <c r="M241" s="94"/>
      <c r="N241" s="93"/>
      <c r="O241" s="64" t="s">
        <v>195</v>
      </c>
      <c r="P241" s="66">
        <v>43673.257789351854</v>
      </c>
      <c r="Q241" s="64" t="s">
        <v>937</v>
      </c>
      <c r="R241" s="64"/>
      <c r="S241" s="64"/>
      <c r="T241" s="64" t="s">
        <v>987</v>
      </c>
      <c r="U241" s="66">
        <v>43673.257789351854</v>
      </c>
      <c r="V241" s="67" t="s">
        <v>1048</v>
      </c>
      <c r="W241" s="64"/>
      <c r="X241" s="64"/>
      <c r="Y241" s="70" t="s">
        <v>1098</v>
      </c>
      <c r="Z241" s="64"/>
      <c r="AA241" s="104">
        <v>10</v>
      </c>
      <c r="AB241" s="48"/>
      <c r="AC241" s="49"/>
      <c r="AD241" s="48"/>
      <c r="AE241" s="49"/>
      <c r="AF241" s="48"/>
      <c r="AG241" s="49"/>
      <c r="AH241" s="48"/>
      <c r="AI241" s="49"/>
      <c r="AJ241" s="48"/>
      <c r="AK241" s="109"/>
      <c r="AL241" s="67" t="s">
        <v>815</v>
      </c>
      <c r="AM241" s="64" t="b">
        <v>0</v>
      </c>
      <c r="AN241" s="64">
        <v>5</v>
      </c>
      <c r="AO241" s="70" t="s">
        <v>275</v>
      </c>
      <c r="AP241" s="64" t="b">
        <v>0</v>
      </c>
      <c r="AQ241" s="64" t="s">
        <v>746</v>
      </c>
      <c r="AR241" s="64"/>
      <c r="AS241" s="70" t="s">
        <v>275</v>
      </c>
      <c r="AT241" s="64" t="b">
        <v>0</v>
      </c>
      <c r="AU241" s="64">
        <v>2</v>
      </c>
      <c r="AV241" s="70" t="s">
        <v>275</v>
      </c>
      <c r="AW241" s="64" t="s">
        <v>340</v>
      </c>
      <c r="AX241" s="64" t="b">
        <v>0</v>
      </c>
      <c r="AY241" s="70" t="s">
        <v>1098</v>
      </c>
      <c r="AZ241" s="64" t="s">
        <v>337</v>
      </c>
      <c r="BA241" s="64">
        <v>0</v>
      </c>
      <c r="BB241" s="64">
        <v>0</v>
      </c>
      <c r="BC241" s="64"/>
      <c r="BD241" s="64"/>
      <c r="BE241" s="64"/>
      <c r="BF241" s="64"/>
      <c r="BG241" s="64"/>
      <c r="BH241" s="64"/>
      <c r="BI241" s="64"/>
      <c r="BJ241" s="64"/>
      <c r="BK241" s="63" t="str">
        <f>REPLACE(INDEX(GroupVertices[Group],MATCH(Edges[[#This Row],[Vertex 1]],GroupVertices[Vertex],0)),1,1,"")</f>
        <v>2</v>
      </c>
      <c r="BL241" s="63" t="str">
        <f>REPLACE(INDEX(GroupVertices[Group],MATCH(Edges[[#This Row],[Vertex 2]],GroupVertices[Vertex],0)),1,1,"")</f>
        <v>2</v>
      </c>
      <c r="BM241" s="64"/>
      <c r="BN241" s="64"/>
    </row>
    <row r="242" spans="1:66" ht="15">
      <c r="A242" s="62" t="s">
        <v>812</v>
      </c>
      <c r="B242" s="62" t="s">
        <v>901</v>
      </c>
      <c r="C242" s="81" t="s">
        <v>273</v>
      </c>
      <c r="D242" s="88">
        <v>10</v>
      </c>
      <c r="E242" s="89" t="s">
        <v>136</v>
      </c>
      <c r="F242" s="90">
        <v>6</v>
      </c>
      <c r="G242" s="81"/>
      <c r="H242" s="73"/>
      <c r="I242" s="91"/>
      <c r="J242" s="91"/>
      <c r="K242" s="34" t="s">
        <v>65</v>
      </c>
      <c r="L242" s="94">
        <v>242</v>
      </c>
      <c r="M242" s="94"/>
      <c r="N242" s="93"/>
      <c r="O242" s="64" t="s">
        <v>195</v>
      </c>
      <c r="P242" s="66">
        <v>43687.25033564815</v>
      </c>
      <c r="Q242" s="64" t="s">
        <v>943</v>
      </c>
      <c r="R242" s="67" t="s">
        <v>971</v>
      </c>
      <c r="S242" s="64" t="s">
        <v>742</v>
      </c>
      <c r="T242" s="64" t="s">
        <v>987</v>
      </c>
      <c r="U242" s="66">
        <v>43687.25033564815</v>
      </c>
      <c r="V242" s="67" t="s">
        <v>1054</v>
      </c>
      <c r="W242" s="64"/>
      <c r="X242" s="64"/>
      <c r="Y242" s="70" t="s">
        <v>1104</v>
      </c>
      <c r="Z242" s="64"/>
      <c r="AA242" s="104">
        <v>10</v>
      </c>
      <c r="AB242" s="48"/>
      <c r="AC242" s="49"/>
      <c r="AD242" s="48"/>
      <c r="AE242" s="49"/>
      <c r="AF242" s="48"/>
      <c r="AG242" s="49"/>
      <c r="AH242" s="48"/>
      <c r="AI242" s="49"/>
      <c r="AJ242" s="48"/>
      <c r="AK242" s="109"/>
      <c r="AL242" s="67" t="s">
        <v>815</v>
      </c>
      <c r="AM242" s="64" t="b">
        <v>0</v>
      </c>
      <c r="AN242" s="64">
        <v>0</v>
      </c>
      <c r="AO242" s="70" t="s">
        <v>275</v>
      </c>
      <c r="AP242" s="64" t="b">
        <v>0</v>
      </c>
      <c r="AQ242" s="64" t="s">
        <v>746</v>
      </c>
      <c r="AR242" s="64"/>
      <c r="AS242" s="70" t="s">
        <v>275</v>
      </c>
      <c r="AT242" s="64" t="b">
        <v>0</v>
      </c>
      <c r="AU242" s="64">
        <v>0</v>
      </c>
      <c r="AV242" s="70" t="s">
        <v>275</v>
      </c>
      <c r="AW242" s="64" t="s">
        <v>340</v>
      </c>
      <c r="AX242" s="64" t="b">
        <v>1</v>
      </c>
      <c r="AY242" s="70" t="s">
        <v>1104</v>
      </c>
      <c r="AZ242" s="64" t="s">
        <v>185</v>
      </c>
      <c r="BA242" s="64">
        <v>0</v>
      </c>
      <c r="BB242" s="64">
        <v>0</v>
      </c>
      <c r="BC242" s="64"/>
      <c r="BD242" s="64"/>
      <c r="BE242" s="64"/>
      <c r="BF242" s="64"/>
      <c r="BG242" s="64"/>
      <c r="BH242" s="64"/>
      <c r="BI242" s="64"/>
      <c r="BJ242" s="64"/>
      <c r="BK242" s="63" t="str">
        <f>REPLACE(INDEX(GroupVertices[Group],MATCH(Edges[[#This Row],[Vertex 1]],GroupVertices[Vertex],0)),1,1,"")</f>
        <v>2</v>
      </c>
      <c r="BL242" s="63" t="str">
        <f>REPLACE(INDEX(GroupVertices[Group],MATCH(Edges[[#This Row],[Vertex 2]],GroupVertices[Vertex],0)),1,1,"")</f>
        <v>2</v>
      </c>
      <c r="BM242" s="64"/>
      <c r="BN242" s="64"/>
    </row>
    <row r="243" spans="1:66" ht="15">
      <c r="A243" s="62" t="s">
        <v>812</v>
      </c>
      <c r="B243" s="62" t="s">
        <v>901</v>
      </c>
      <c r="C243" s="81" t="s">
        <v>273</v>
      </c>
      <c r="D243" s="88">
        <v>10</v>
      </c>
      <c r="E243" s="89" t="s">
        <v>136</v>
      </c>
      <c r="F243" s="90">
        <v>6</v>
      </c>
      <c r="G243" s="81"/>
      <c r="H243" s="73"/>
      <c r="I243" s="91"/>
      <c r="J243" s="91"/>
      <c r="K243" s="34" t="s">
        <v>65</v>
      </c>
      <c r="L243" s="94">
        <v>243</v>
      </c>
      <c r="M243" s="94"/>
      <c r="N243" s="93"/>
      <c r="O243" s="64" t="s">
        <v>195</v>
      </c>
      <c r="P243" s="66">
        <v>43687.25078703704</v>
      </c>
      <c r="Q243" s="64" t="s">
        <v>946</v>
      </c>
      <c r="R243" s="67" t="s">
        <v>974</v>
      </c>
      <c r="S243" s="64" t="s">
        <v>742</v>
      </c>
      <c r="T243" s="64" t="s">
        <v>987</v>
      </c>
      <c r="U243" s="66">
        <v>43687.25078703704</v>
      </c>
      <c r="V243" s="67" t="s">
        <v>1057</v>
      </c>
      <c r="W243" s="64"/>
      <c r="X243" s="64"/>
      <c r="Y243" s="70" t="s">
        <v>1107</v>
      </c>
      <c r="Z243" s="64"/>
      <c r="AA243" s="104">
        <v>10</v>
      </c>
      <c r="AB243" s="48"/>
      <c r="AC243" s="49"/>
      <c r="AD243" s="48"/>
      <c r="AE243" s="49"/>
      <c r="AF243" s="48"/>
      <c r="AG243" s="49"/>
      <c r="AH243" s="48"/>
      <c r="AI243" s="49"/>
      <c r="AJ243" s="48"/>
      <c r="AK243" s="109"/>
      <c r="AL243" s="67" t="s">
        <v>815</v>
      </c>
      <c r="AM243" s="64" t="b">
        <v>0</v>
      </c>
      <c r="AN243" s="64">
        <v>0</v>
      </c>
      <c r="AO243" s="70" t="s">
        <v>275</v>
      </c>
      <c r="AP243" s="64" t="b">
        <v>0</v>
      </c>
      <c r="AQ243" s="64" t="s">
        <v>746</v>
      </c>
      <c r="AR243" s="64"/>
      <c r="AS243" s="70" t="s">
        <v>275</v>
      </c>
      <c r="AT243" s="64" t="b">
        <v>0</v>
      </c>
      <c r="AU243" s="64">
        <v>0</v>
      </c>
      <c r="AV243" s="70" t="s">
        <v>275</v>
      </c>
      <c r="AW243" s="64" t="s">
        <v>340</v>
      </c>
      <c r="AX243" s="64" t="b">
        <v>1</v>
      </c>
      <c r="AY243" s="70" t="s">
        <v>1107</v>
      </c>
      <c r="AZ243" s="64" t="s">
        <v>185</v>
      </c>
      <c r="BA243" s="64">
        <v>0</v>
      </c>
      <c r="BB243" s="64">
        <v>0</v>
      </c>
      <c r="BC243" s="64"/>
      <c r="BD243" s="64"/>
      <c r="BE243" s="64"/>
      <c r="BF243" s="64"/>
      <c r="BG243" s="64"/>
      <c r="BH243" s="64"/>
      <c r="BI243" s="64"/>
      <c r="BJ243" s="64"/>
      <c r="BK243" s="63" t="str">
        <f>REPLACE(INDEX(GroupVertices[Group],MATCH(Edges[[#This Row],[Vertex 1]],GroupVertices[Vertex],0)),1,1,"")</f>
        <v>2</v>
      </c>
      <c r="BL243" s="63" t="str">
        <f>REPLACE(INDEX(GroupVertices[Group],MATCH(Edges[[#This Row],[Vertex 2]],GroupVertices[Vertex],0)),1,1,"")</f>
        <v>2</v>
      </c>
      <c r="BM243" s="64"/>
      <c r="BN243" s="64"/>
    </row>
    <row r="244" spans="1:66" ht="15">
      <c r="A244" s="62" t="s">
        <v>812</v>
      </c>
      <c r="B244" s="62" t="s">
        <v>901</v>
      </c>
      <c r="C244" s="81" t="s">
        <v>273</v>
      </c>
      <c r="D244" s="88">
        <v>10</v>
      </c>
      <c r="E244" s="89" t="s">
        <v>136</v>
      </c>
      <c r="F244" s="90">
        <v>6</v>
      </c>
      <c r="G244" s="81"/>
      <c r="H244" s="73"/>
      <c r="I244" s="91"/>
      <c r="J244" s="91"/>
      <c r="K244" s="34" t="s">
        <v>65</v>
      </c>
      <c r="L244" s="94">
        <v>244</v>
      </c>
      <c r="M244" s="94"/>
      <c r="N244" s="93"/>
      <c r="O244" s="64" t="s">
        <v>195</v>
      </c>
      <c r="P244" s="66">
        <v>43694.27104166667</v>
      </c>
      <c r="Q244" s="64" t="s">
        <v>939</v>
      </c>
      <c r="R244" s="64"/>
      <c r="S244" s="64"/>
      <c r="T244" s="64" t="s">
        <v>987</v>
      </c>
      <c r="U244" s="66">
        <v>43694.27104166667</v>
      </c>
      <c r="V244" s="67" t="s">
        <v>1050</v>
      </c>
      <c r="W244" s="64"/>
      <c r="X244" s="64"/>
      <c r="Y244" s="70" t="s">
        <v>1100</v>
      </c>
      <c r="Z244" s="64"/>
      <c r="AA244" s="104">
        <v>10</v>
      </c>
      <c r="AB244" s="48"/>
      <c r="AC244" s="49"/>
      <c r="AD244" s="48"/>
      <c r="AE244" s="49"/>
      <c r="AF244" s="48"/>
      <c r="AG244" s="49"/>
      <c r="AH244" s="48"/>
      <c r="AI244" s="49"/>
      <c r="AJ244" s="48"/>
      <c r="AK244" s="109"/>
      <c r="AL244" s="67" t="s">
        <v>815</v>
      </c>
      <c r="AM244" s="64" t="b">
        <v>0</v>
      </c>
      <c r="AN244" s="64">
        <v>0</v>
      </c>
      <c r="AO244" s="70" t="s">
        <v>275</v>
      </c>
      <c r="AP244" s="64" t="b">
        <v>0</v>
      </c>
      <c r="AQ244" s="64" t="s">
        <v>746</v>
      </c>
      <c r="AR244" s="64"/>
      <c r="AS244" s="70" t="s">
        <v>275</v>
      </c>
      <c r="AT244" s="64" t="b">
        <v>0</v>
      </c>
      <c r="AU244" s="64">
        <v>0</v>
      </c>
      <c r="AV244" s="70" t="s">
        <v>275</v>
      </c>
      <c r="AW244" s="64" t="s">
        <v>340</v>
      </c>
      <c r="AX244" s="64" t="b">
        <v>0</v>
      </c>
      <c r="AY244" s="70" t="s">
        <v>1100</v>
      </c>
      <c r="AZ244" s="64" t="s">
        <v>185</v>
      </c>
      <c r="BA244" s="64">
        <v>0</v>
      </c>
      <c r="BB244" s="64">
        <v>0</v>
      </c>
      <c r="BC244" s="64"/>
      <c r="BD244" s="64"/>
      <c r="BE244" s="64"/>
      <c r="BF244" s="64"/>
      <c r="BG244" s="64"/>
      <c r="BH244" s="64"/>
      <c r="BI244" s="64"/>
      <c r="BJ244" s="64"/>
      <c r="BK244" s="63" t="str">
        <f>REPLACE(INDEX(GroupVertices[Group],MATCH(Edges[[#This Row],[Vertex 1]],GroupVertices[Vertex],0)),1,1,"")</f>
        <v>2</v>
      </c>
      <c r="BL244" s="63" t="str">
        <f>REPLACE(INDEX(GroupVertices[Group],MATCH(Edges[[#This Row],[Vertex 2]],GroupVertices[Vertex],0)),1,1,"")</f>
        <v>2</v>
      </c>
      <c r="BM244" s="64"/>
      <c r="BN244" s="64"/>
    </row>
    <row r="245" spans="1:66" ht="15">
      <c r="A245" s="62" t="s">
        <v>812</v>
      </c>
      <c r="B245" s="62" t="s">
        <v>901</v>
      </c>
      <c r="C245" s="81" t="s">
        <v>273</v>
      </c>
      <c r="D245" s="88">
        <v>10</v>
      </c>
      <c r="E245" s="89" t="s">
        <v>136</v>
      </c>
      <c r="F245" s="90">
        <v>6</v>
      </c>
      <c r="G245" s="81"/>
      <c r="H245" s="73"/>
      <c r="I245" s="91"/>
      <c r="J245" s="91"/>
      <c r="K245" s="34" t="s">
        <v>65</v>
      </c>
      <c r="L245" s="94">
        <v>245</v>
      </c>
      <c r="M245" s="94"/>
      <c r="N245" s="93"/>
      <c r="O245" s="64" t="s">
        <v>195</v>
      </c>
      <c r="P245" s="66">
        <v>43701.23746527778</v>
      </c>
      <c r="Q245" s="64" t="s">
        <v>942</v>
      </c>
      <c r="R245" s="67" t="s">
        <v>970</v>
      </c>
      <c r="S245" s="64" t="s">
        <v>742</v>
      </c>
      <c r="T245" s="64" t="s">
        <v>987</v>
      </c>
      <c r="U245" s="66">
        <v>43701.23746527778</v>
      </c>
      <c r="V245" s="67" t="s">
        <v>1053</v>
      </c>
      <c r="W245" s="64"/>
      <c r="X245" s="64"/>
      <c r="Y245" s="70" t="s">
        <v>1103</v>
      </c>
      <c r="Z245" s="64"/>
      <c r="AA245" s="104">
        <v>10</v>
      </c>
      <c r="AB245" s="48"/>
      <c r="AC245" s="49"/>
      <c r="AD245" s="48"/>
      <c r="AE245" s="49"/>
      <c r="AF245" s="48"/>
      <c r="AG245" s="49"/>
      <c r="AH245" s="48"/>
      <c r="AI245" s="49"/>
      <c r="AJ245" s="48"/>
      <c r="AK245" s="109"/>
      <c r="AL245" s="67" t="s">
        <v>815</v>
      </c>
      <c r="AM245" s="64" t="b">
        <v>0</v>
      </c>
      <c r="AN245" s="64">
        <v>0</v>
      </c>
      <c r="AO245" s="70" t="s">
        <v>275</v>
      </c>
      <c r="AP245" s="64" t="b">
        <v>0</v>
      </c>
      <c r="AQ245" s="64" t="s">
        <v>746</v>
      </c>
      <c r="AR245" s="64"/>
      <c r="AS245" s="70" t="s">
        <v>275</v>
      </c>
      <c r="AT245" s="64" t="b">
        <v>0</v>
      </c>
      <c r="AU245" s="64">
        <v>0</v>
      </c>
      <c r="AV245" s="70" t="s">
        <v>275</v>
      </c>
      <c r="AW245" s="64" t="s">
        <v>340</v>
      </c>
      <c r="AX245" s="64" t="b">
        <v>1</v>
      </c>
      <c r="AY245" s="70" t="s">
        <v>1103</v>
      </c>
      <c r="AZ245" s="64" t="s">
        <v>185</v>
      </c>
      <c r="BA245" s="64">
        <v>0</v>
      </c>
      <c r="BB245" s="64">
        <v>0</v>
      </c>
      <c r="BC245" s="64"/>
      <c r="BD245" s="64"/>
      <c r="BE245" s="64"/>
      <c r="BF245" s="64"/>
      <c r="BG245" s="64"/>
      <c r="BH245" s="64"/>
      <c r="BI245" s="64"/>
      <c r="BJ245" s="64"/>
      <c r="BK245" s="63" t="str">
        <f>REPLACE(INDEX(GroupVertices[Group],MATCH(Edges[[#This Row],[Vertex 1]],GroupVertices[Vertex],0)),1,1,"")</f>
        <v>2</v>
      </c>
      <c r="BL245" s="63" t="str">
        <f>REPLACE(INDEX(GroupVertices[Group],MATCH(Edges[[#This Row],[Vertex 2]],GroupVertices[Vertex],0)),1,1,"")</f>
        <v>2</v>
      </c>
      <c r="BM245" s="64"/>
      <c r="BN245" s="64"/>
    </row>
    <row r="246" spans="1:66" ht="15">
      <c r="A246" s="62" t="s">
        <v>812</v>
      </c>
      <c r="B246" s="62" t="s">
        <v>901</v>
      </c>
      <c r="C246" s="81" t="s">
        <v>273</v>
      </c>
      <c r="D246" s="88">
        <v>10</v>
      </c>
      <c r="E246" s="89" t="s">
        <v>136</v>
      </c>
      <c r="F246" s="90">
        <v>6</v>
      </c>
      <c r="G246" s="81"/>
      <c r="H246" s="73"/>
      <c r="I246" s="91"/>
      <c r="J246" s="91"/>
      <c r="K246" s="34" t="s">
        <v>65</v>
      </c>
      <c r="L246" s="94">
        <v>246</v>
      </c>
      <c r="M246" s="94"/>
      <c r="N246" s="93"/>
      <c r="O246" s="64" t="s">
        <v>195</v>
      </c>
      <c r="P246" s="66">
        <v>43701.2659375</v>
      </c>
      <c r="Q246" s="64" t="s">
        <v>944</v>
      </c>
      <c r="R246" s="67" t="s">
        <v>972</v>
      </c>
      <c r="S246" s="64" t="s">
        <v>742</v>
      </c>
      <c r="T246" s="64" t="s">
        <v>987</v>
      </c>
      <c r="U246" s="66">
        <v>43701.2659375</v>
      </c>
      <c r="V246" s="67" t="s">
        <v>1055</v>
      </c>
      <c r="W246" s="64"/>
      <c r="X246" s="64"/>
      <c r="Y246" s="70" t="s">
        <v>1105</v>
      </c>
      <c r="Z246" s="64"/>
      <c r="AA246" s="104">
        <v>10</v>
      </c>
      <c r="AB246" s="48"/>
      <c r="AC246" s="49"/>
      <c r="AD246" s="48"/>
      <c r="AE246" s="49"/>
      <c r="AF246" s="48"/>
      <c r="AG246" s="49"/>
      <c r="AH246" s="48"/>
      <c r="AI246" s="49"/>
      <c r="AJ246" s="48"/>
      <c r="AK246" s="109"/>
      <c r="AL246" s="67" t="s">
        <v>815</v>
      </c>
      <c r="AM246" s="64" t="b">
        <v>0</v>
      </c>
      <c r="AN246" s="64">
        <v>0</v>
      </c>
      <c r="AO246" s="70" t="s">
        <v>275</v>
      </c>
      <c r="AP246" s="64" t="b">
        <v>0</v>
      </c>
      <c r="AQ246" s="64" t="s">
        <v>746</v>
      </c>
      <c r="AR246" s="64"/>
      <c r="AS246" s="70" t="s">
        <v>275</v>
      </c>
      <c r="AT246" s="64" t="b">
        <v>0</v>
      </c>
      <c r="AU246" s="64">
        <v>0</v>
      </c>
      <c r="AV246" s="70" t="s">
        <v>275</v>
      </c>
      <c r="AW246" s="64" t="s">
        <v>340</v>
      </c>
      <c r="AX246" s="64" t="b">
        <v>1</v>
      </c>
      <c r="AY246" s="70" t="s">
        <v>1105</v>
      </c>
      <c r="AZ246" s="64" t="s">
        <v>185</v>
      </c>
      <c r="BA246" s="64">
        <v>0</v>
      </c>
      <c r="BB246" s="64">
        <v>0</v>
      </c>
      <c r="BC246" s="64"/>
      <c r="BD246" s="64"/>
      <c r="BE246" s="64"/>
      <c r="BF246" s="64"/>
      <c r="BG246" s="64"/>
      <c r="BH246" s="64"/>
      <c r="BI246" s="64"/>
      <c r="BJ246" s="64"/>
      <c r="BK246" s="63" t="str">
        <f>REPLACE(INDEX(GroupVertices[Group],MATCH(Edges[[#This Row],[Vertex 1]],GroupVertices[Vertex],0)),1,1,"")</f>
        <v>2</v>
      </c>
      <c r="BL246" s="63" t="str">
        <f>REPLACE(INDEX(GroupVertices[Group],MATCH(Edges[[#This Row],[Vertex 2]],GroupVertices[Vertex],0)),1,1,"")</f>
        <v>2</v>
      </c>
      <c r="BM246" s="64"/>
      <c r="BN246" s="64"/>
    </row>
    <row r="247" spans="1:66" ht="15">
      <c r="A247" s="62" t="s">
        <v>812</v>
      </c>
      <c r="B247" s="62" t="s">
        <v>901</v>
      </c>
      <c r="C247" s="81" t="s">
        <v>273</v>
      </c>
      <c r="D247" s="88">
        <v>10</v>
      </c>
      <c r="E247" s="89" t="s">
        <v>136</v>
      </c>
      <c r="F247" s="90">
        <v>6</v>
      </c>
      <c r="G247" s="81"/>
      <c r="H247" s="73"/>
      <c r="I247" s="91"/>
      <c r="J247" s="91"/>
      <c r="K247" s="34" t="s">
        <v>65</v>
      </c>
      <c r="L247" s="94">
        <v>247</v>
      </c>
      <c r="M247" s="94"/>
      <c r="N247" s="93"/>
      <c r="O247" s="64" t="s">
        <v>195</v>
      </c>
      <c r="P247" s="66">
        <v>43701.266493055555</v>
      </c>
      <c r="Q247" s="64" t="s">
        <v>947</v>
      </c>
      <c r="R247" s="67" t="s">
        <v>975</v>
      </c>
      <c r="S247" s="64" t="s">
        <v>742</v>
      </c>
      <c r="T247" s="64" t="s">
        <v>987</v>
      </c>
      <c r="U247" s="66">
        <v>43701.266493055555</v>
      </c>
      <c r="V247" s="67" t="s">
        <v>1058</v>
      </c>
      <c r="W247" s="64"/>
      <c r="X247" s="64"/>
      <c r="Y247" s="70" t="s">
        <v>1108</v>
      </c>
      <c r="Z247" s="64"/>
      <c r="AA247" s="104">
        <v>10</v>
      </c>
      <c r="AB247" s="48"/>
      <c r="AC247" s="49"/>
      <c r="AD247" s="48"/>
      <c r="AE247" s="49"/>
      <c r="AF247" s="48"/>
      <c r="AG247" s="49"/>
      <c r="AH247" s="48"/>
      <c r="AI247" s="49"/>
      <c r="AJ247" s="48"/>
      <c r="AK247" s="109"/>
      <c r="AL247" s="67" t="s">
        <v>815</v>
      </c>
      <c r="AM247" s="64" t="b">
        <v>0</v>
      </c>
      <c r="AN247" s="64">
        <v>0</v>
      </c>
      <c r="AO247" s="70" t="s">
        <v>275</v>
      </c>
      <c r="AP247" s="64" t="b">
        <v>0</v>
      </c>
      <c r="AQ247" s="64" t="s">
        <v>746</v>
      </c>
      <c r="AR247" s="64"/>
      <c r="AS247" s="70" t="s">
        <v>275</v>
      </c>
      <c r="AT247" s="64" t="b">
        <v>0</v>
      </c>
      <c r="AU247" s="64">
        <v>0</v>
      </c>
      <c r="AV247" s="70" t="s">
        <v>275</v>
      </c>
      <c r="AW247" s="64" t="s">
        <v>340</v>
      </c>
      <c r="AX247" s="64" t="b">
        <v>1</v>
      </c>
      <c r="AY247" s="70" t="s">
        <v>1108</v>
      </c>
      <c r="AZ247" s="64" t="s">
        <v>185</v>
      </c>
      <c r="BA247" s="64">
        <v>0</v>
      </c>
      <c r="BB247" s="64">
        <v>0</v>
      </c>
      <c r="BC247" s="64"/>
      <c r="BD247" s="64"/>
      <c r="BE247" s="64"/>
      <c r="BF247" s="64"/>
      <c r="BG247" s="64"/>
      <c r="BH247" s="64"/>
      <c r="BI247" s="64"/>
      <c r="BJ247" s="64"/>
      <c r="BK247" s="63" t="str">
        <f>REPLACE(INDEX(GroupVertices[Group],MATCH(Edges[[#This Row],[Vertex 1]],GroupVertices[Vertex],0)),1,1,"")</f>
        <v>2</v>
      </c>
      <c r="BL247" s="63" t="str">
        <f>REPLACE(INDEX(GroupVertices[Group],MATCH(Edges[[#This Row],[Vertex 2]],GroupVertices[Vertex],0)),1,1,"")</f>
        <v>2</v>
      </c>
      <c r="BM247" s="64"/>
      <c r="BN247" s="64"/>
    </row>
    <row r="248" spans="1:66" ht="15">
      <c r="A248" s="62" t="s">
        <v>812</v>
      </c>
      <c r="B248" s="62" t="s">
        <v>901</v>
      </c>
      <c r="C248" s="81" t="s">
        <v>273</v>
      </c>
      <c r="D248" s="88">
        <v>10</v>
      </c>
      <c r="E248" s="89" t="s">
        <v>136</v>
      </c>
      <c r="F248" s="90">
        <v>6</v>
      </c>
      <c r="G248" s="81"/>
      <c r="H248" s="73"/>
      <c r="I248" s="91"/>
      <c r="J248" s="91"/>
      <c r="K248" s="34" t="s">
        <v>65</v>
      </c>
      <c r="L248" s="94">
        <v>248</v>
      </c>
      <c r="M248" s="94"/>
      <c r="N248" s="93"/>
      <c r="O248" s="64" t="s">
        <v>195</v>
      </c>
      <c r="P248" s="66">
        <v>43708.24429398148</v>
      </c>
      <c r="Q248" s="64" t="s">
        <v>945</v>
      </c>
      <c r="R248" s="67" t="s">
        <v>973</v>
      </c>
      <c r="S248" s="64" t="s">
        <v>742</v>
      </c>
      <c r="T248" s="64" t="s">
        <v>987</v>
      </c>
      <c r="U248" s="66">
        <v>43708.24429398148</v>
      </c>
      <c r="V248" s="67" t="s">
        <v>1056</v>
      </c>
      <c r="W248" s="64"/>
      <c r="X248" s="64"/>
      <c r="Y248" s="70" t="s">
        <v>1106</v>
      </c>
      <c r="Z248" s="64"/>
      <c r="AA248" s="104">
        <v>10</v>
      </c>
      <c r="AB248" s="48"/>
      <c r="AC248" s="49"/>
      <c r="AD248" s="48"/>
      <c r="AE248" s="49"/>
      <c r="AF248" s="48"/>
      <c r="AG248" s="49"/>
      <c r="AH248" s="48"/>
      <c r="AI248" s="49"/>
      <c r="AJ248" s="48"/>
      <c r="AK248" s="109"/>
      <c r="AL248" s="67" t="s">
        <v>815</v>
      </c>
      <c r="AM248" s="64" t="b">
        <v>0</v>
      </c>
      <c r="AN248" s="64">
        <v>0</v>
      </c>
      <c r="AO248" s="70" t="s">
        <v>275</v>
      </c>
      <c r="AP248" s="64" t="b">
        <v>0</v>
      </c>
      <c r="AQ248" s="64" t="s">
        <v>746</v>
      </c>
      <c r="AR248" s="64"/>
      <c r="AS248" s="70" t="s">
        <v>275</v>
      </c>
      <c r="AT248" s="64" t="b">
        <v>0</v>
      </c>
      <c r="AU248" s="64">
        <v>0</v>
      </c>
      <c r="AV248" s="70" t="s">
        <v>275</v>
      </c>
      <c r="AW248" s="64" t="s">
        <v>340</v>
      </c>
      <c r="AX248" s="64" t="b">
        <v>1</v>
      </c>
      <c r="AY248" s="70" t="s">
        <v>1106</v>
      </c>
      <c r="AZ248" s="64" t="s">
        <v>185</v>
      </c>
      <c r="BA248" s="64">
        <v>0</v>
      </c>
      <c r="BB248" s="64">
        <v>0</v>
      </c>
      <c r="BC248" s="64"/>
      <c r="BD248" s="64"/>
      <c r="BE248" s="64"/>
      <c r="BF248" s="64"/>
      <c r="BG248" s="64"/>
      <c r="BH248" s="64"/>
      <c r="BI248" s="64"/>
      <c r="BJ248" s="64"/>
      <c r="BK248" s="63" t="str">
        <f>REPLACE(INDEX(GroupVertices[Group],MATCH(Edges[[#This Row],[Vertex 1]],GroupVertices[Vertex],0)),1,1,"")</f>
        <v>2</v>
      </c>
      <c r="BL248" s="63" t="str">
        <f>REPLACE(INDEX(GroupVertices[Group],MATCH(Edges[[#This Row],[Vertex 2]],GroupVertices[Vertex],0)),1,1,"")</f>
        <v>2</v>
      </c>
      <c r="BM248" s="64"/>
      <c r="BN248" s="64"/>
    </row>
    <row r="249" spans="1:66" ht="15">
      <c r="A249" s="62" t="s">
        <v>812</v>
      </c>
      <c r="B249" s="62" t="s">
        <v>901</v>
      </c>
      <c r="C249" s="81" t="s">
        <v>273</v>
      </c>
      <c r="D249" s="88">
        <v>10</v>
      </c>
      <c r="E249" s="89" t="s">
        <v>136</v>
      </c>
      <c r="F249" s="90">
        <v>6</v>
      </c>
      <c r="G249" s="81"/>
      <c r="H249" s="73"/>
      <c r="I249" s="91"/>
      <c r="J249" s="91"/>
      <c r="K249" s="34" t="s">
        <v>65</v>
      </c>
      <c r="L249" s="94">
        <v>249</v>
      </c>
      <c r="M249" s="94"/>
      <c r="N249" s="93"/>
      <c r="O249" s="64" t="s">
        <v>195</v>
      </c>
      <c r="P249" s="66">
        <v>43708.24475694444</v>
      </c>
      <c r="Q249" s="64" t="s">
        <v>948</v>
      </c>
      <c r="R249" s="67" t="s">
        <v>976</v>
      </c>
      <c r="S249" s="64" t="s">
        <v>742</v>
      </c>
      <c r="T249" s="64" t="s">
        <v>987</v>
      </c>
      <c r="U249" s="66">
        <v>43708.24475694444</v>
      </c>
      <c r="V249" s="67" t="s">
        <v>1059</v>
      </c>
      <c r="W249" s="64"/>
      <c r="X249" s="64"/>
      <c r="Y249" s="70" t="s">
        <v>1109</v>
      </c>
      <c r="Z249" s="64"/>
      <c r="AA249" s="104">
        <v>10</v>
      </c>
      <c r="AB249" s="48"/>
      <c r="AC249" s="49"/>
      <c r="AD249" s="48"/>
      <c r="AE249" s="49"/>
      <c r="AF249" s="48"/>
      <c r="AG249" s="49"/>
      <c r="AH249" s="48"/>
      <c r="AI249" s="49"/>
      <c r="AJ249" s="48"/>
      <c r="AK249" s="109"/>
      <c r="AL249" s="67" t="s">
        <v>815</v>
      </c>
      <c r="AM249" s="64" t="b">
        <v>0</v>
      </c>
      <c r="AN249" s="64">
        <v>0</v>
      </c>
      <c r="AO249" s="70" t="s">
        <v>275</v>
      </c>
      <c r="AP249" s="64" t="b">
        <v>0</v>
      </c>
      <c r="AQ249" s="64" t="s">
        <v>746</v>
      </c>
      <c r="AR249" s="64"/>
      <c r="AS249" s="70" t="s">
        <v>275</v>
      </c>
      <c r="AT249" s="64" t="b">
        <v>0</v>
      </c>
      <c r="AU249" s="64">
        <v>0</v>
      </c>
      <c r="AV249" s="70" t="s">
        <v>275</v>
      </c>
      <c r="AW249" s="64" t="s">
        <v>340</v>
      </c>
      <c r="AX249" s="64" t="b">
        <v>1</v>
      </c>
      <c r="AY249" s="70" t="s">
        <v>1109</v>
      </c>
      <c r="AZ249" s="64" t="s">
        <v>185</v>
      </c>
      <c r="BA249" s="64">
        <v>0</v>
      </c>
      <c r="BB249" s="64">
        <v>0</v>
      </c>
      <c r="BC249" s="64"/>
      <c r="BD249" s="64"/>
      <c r="BE249" s="64"/>
      <c r="BF249" s="64"/>
      <c r="BG249" s="64"/>
      <c r="BH249" s="64"/>
      <c r="BI249" s="64"/>
      <c r="BJ249" s="64"/>
      <c r="BK249" s="63" t="str">
        <f>REPLACE(INDEX(GroupVertices[Group],MATCH(Edges[[#This Row],[Vertex 1]],GroupVertices[Vertex],0)),1,1,"")</f>
        <v>2</v>
      </c>
      <c r="BL249" s="63" t="str">
        <f>REPLACE(INDEX(GroupVertices[Group],MATCH(Edges[[#This Row],[Vertex 2]],GroupVertices[Vertex],0)),1,1,"")</f>
        <v>2</v>
      </c>
      <c r="BM249" s="64"/>
      <c r="BN249" s="64"/>
    </row>
    <row r="250" spans="1:66" ht="15">
      <c r="A250" s="62" t="s">
        <v>812</v>
      </c>
      <c r="B250" s="62" t="s">
        <v>901</v>
      </c>
      <c r="C250" s="81" t="s">
        <v>273</v>
      </c>
      <c r="D250" s="88">
        <v>10</v>
      </c>
      <c r="E250" s="89" t="s">
        <v>136</v>
      </c>
      <c r="F250" s="90">
        <v>6</v>
      </c>
      <c r="G250" s="81"/>
      <c r="H250" s="73"/>
      <c r="I250" s="91"/>
      <c r="J250" s="91"/>
      <c r="K250" s="34" t="s">
        <v>65</v>
      </c>
      <c r="L250" s="94">
        <v>250</v>
      </c>
      <c r="M250" s="94"/>
      <c r="N250" s="93"/>
      <c r="O250" s="64" t="s">
        <v>195</v>
      </c>
      <c r="P250" s="66">
        <v>43708.25266203703</v>
      </c>
      <c r="Q250" s="64" t="s">
        <v>949</v>
      </c>
      <c r="R250" s="67" t="s">
        <v>977</v>
      </c>
      <c r="S250" s="64" t="s">
        <v>742</v>
      </c>
      <c r="T250" s="64" t="s">
        <v>987</v>
      </c>
      <c r="U250" s="66">
        <v>43708.25266203703</v>
      </c>
      <c r="V250" s="67" t="s">
        <v>1060</v>
      </c>
      <c r="W250" s="64"/>
      <c r="X250" s="64"/>
      <c r="Y250" s="70" t="s">
        <v>1110</v>
      </c>
      <c r="Z250" s="64"/>
      <c r="AA250" s="104">
        <v>10</v>
      </c>
      <c r="AB250" s="48"/>
      <c r="AC250" s="49"/>
      <c r="AD250" s="48"/>
      <c r="AE250" s="49"/>
      <c r="AF250" s="48"/>
      <c r="AG250" s="49"/>
      <c r="AH250" s="48"/>
      <c r="AI250" s="49"/>
      <c r="AJ250" s="48"/>
      <c r="AK250" s="109"/>
      <c r="AL250" s="67" t="s">
        <v>815</v>
      </c>
      <c r="AM250" s="64" t="b">
        <v>0</v>
      </c>
      <c r="AN250" s="64">
        <v>0</v>
      </c>
      <c r="AO250" s="70" t="s">
        <v>275</v>
      </c>
      <c r="AP250" s="64" t="b">
        <v>0</v>
      </c>
      <c r="AQ250" s="64" t="s">
        <v>746</v>
      </c>
      <c r="AR250" s="64"/>
      <c r="AS250" s="70" t="s">
        <v>275</v>
      </c>
      <c r="AT250" s="64" t="b">
        <v>0</v>
      </c>
      <c r="AU250" s="64">
        <v>0</v>
      </c>
      <c r="AV250" s="70" t="s">
        <v>275</v>
      </c>
      <c r="AW250" s="64" t="s">
        <v>340</v>
      </c>
      <c r="AX250" s="64" t="b">
        <v>1</v>
      </c>
      <c r="AY250" s="70" t="s">
        <v>1110</v>
      </c>
      <c r="AZ250" s="64" t="s">
        <v>185</v>
      </c>
      <c r="BA250" s="64">
        <v>0</v>
      </c>
      <c r="BB250" s="64">
        <v>0</v>
      </c>
      <c r="BC250" s="64"/>
      <c r="BD250" s="64"/>
      <c r="BE250" s="64"/>
      <c r="BF250" s="64"/>
      <c r="BG250" s="64"/>
      <c r="BH250" s="64"/>
      <c r="BI250" s="64"/>
      <c r="BJ250" s="64"/>
      <c r="BK250" s="63" t="str">
        <f>REPLACE(INDEX(GroupVertices[Group],MATCH(Edges[[#This Row],[Vertex 1]],GroupVertices[Vertex],0)),1,1,"")</f>
        <v>2</v>
      </c>
      <c r="BL250" s="63" t="str">
        <f>REPLACE(INDEX(GroupVertices[Group],MATCH(Edges[[#This Row],[Vertex 2]],GroupVertices[Vertex],0)),1,1,"")</f>
        <v>2</v>
      </c>
      <c r="BM250" s="64"/>
      <c r="BN250" s="64"/>
    </row>
    <row r="251" spans="1:66" ht="15">
      <c r="A251" s="62" t="s">
        <v>812</v>
      </c>
      <c r="B251" s="62" t="s">
        <v>902</v>
      </c>
      <c r="C251" s="81" t="s">
        <v>273</v>
      </c>
      <c r="D251" s="88">
        <v>10</v>
      </c>
      <c r="E251" s="89" t="s">
        <v>136</v>
      </c>
      <c r="F251" s="90">
        <v>6</v>
      </c>
      <c r="G251" s="81"/>
      <c r="H251" s="73"/>
      <c r="I251" s="91"/>
      <c r="J251" s="91"/>
      <c r="K251" s="34" t="s">
        <v>65</v>
      </c>
      <c r="L251" s="94">
        <v>251</v>
      </c>
      <c r="M251" s="94"/>
      <c r="N251" s="93"/>
      <c r="O251" s="64" t="s">
        <v>195</v>
      </c>
      <c r="P251" s="66">
        <v>43673.257789351854</v>
      </c>
      <c r="Q251" s="64" t="s">
        <v>937</v>
      </c>
      <c r="R251" s="64"/>
      <c r="S251" s="64"/>
      <c r="T251" s="64" t="s">
        <v>987</v>
      </c>
      <c r="U251" s="66">
        <v>43673.257789351854</v>
      </c>
      <c r="V251" s="67" t="s">
        <v>1048</v>
      </c>
      <c r="W251" s="64"/>
      <c r="X251" s="64"/>
      <c r="Y251" s="70" t="s">
        <v>1098</v>
      </c>
      <c r="Z251" s="64"/>
      <c r="AA251" s="104">
        <v>10</v>
      </c>
      <c r="AB251" s="48"/>
      <c r="AC251" s="49"/>
      <c r="AD251" s="48"/>
      <c r="AE251" s="49"/>
      <c r="AF251" s="48"/>
      <c r="AG251" s="49"/>
      <c r="AH251" s="48"/>
      <c r="AI251" s="49"/>
      <c r="AJ251" s="48"/>
      <c r="AK251" s="109"/>
      <c r="AL251" s="67" t="s">
        <v>815</v>
      </c>
      <c r="AM251" s="64" t="b">
        <v>0</v>
      </c>
      <c r="AN251" s="64">
        <v>5</v>
      </c>
      <c r="AO251" s="70" t="s">
        <v>275</v>
      </c>
      <c r="AP251" s="64" t="b">
        <v>0</v>
      </c>
      <c r="AQ251" s="64" t="s">
        <v>746</v>
      </c>
      <c r="AR251" s="64"/>
      <c r="AS251" s="70" t="s">
        <v>275</v>
      </c>
      <c r="AT251" s="64" t="b">
        <v>0</v>
      </c>
      <c r="AU251" s="64">
        <v>2</v>
      </c>
      <c r="AV251" s="70" t="s">
        <v>275</v>
      </c>
      <c r="AW251" s="64" t="s">
        <v>340</v>
      </c>
      <c r="AX251" s="64" t="b">
        <v>0</v>
      </c>
      <c r="AY251" s="70" t="s">
        <v>1098</v>
      </c>
      <c r="AZ251" s="64" t="s">
        <v>337</v>
      </c>
      <c r="BA251" s="64">
        <v>0</v>
      </c>
      <c r="BB251" s="64">
        <v>0</v>
      </c>
      <c r="BC251" s="64"/>
      <c r="BD251" s="64"/>
      <c r="BE251" s="64"/>
      <c r="BF251" s="64"/>
      <c r="BG251" s="64"/>
      <c r="BH251" s="64"/>
      <c r="BI251" s="64"/>
      <c r="BJ251" s="64"/>
      <c r="BK251" s="63" t="str">
        <f>REPLACE(INDEX(GroupVertices[Group],MATCH(Edges[[#This Row],[Vertex 1]],GroupVertices[Vertex],0)),1,1,"")</f>
        <v>2</v>
      </c>
      <c r="BL251" s="63" t="str">
        <f>REPLACE(INDEX(GroupVertices[Group],MATCH(Edges[[#This Row],[Vertex 2]],GroupVertices[Vertex],0)),1,1,"")</f>
        <v>2</v>
      </c>
      <c r="BM251" s="64"/>
      <c r="BN251" s="64"/>
    </row>
    <row r="252" spans="1:66" ht="15">
      <c r="A252" s="62" t="s">
        <v>812</v>
      </c>
      <c r="B252" s="62" t="s">
        <v>902</v>
      </c>
      <c r="C252" s="81" t="s">
        <v>273</v>
      </c>
      <c r="D252" s="88">
        <v>10</v>
      </c>
      <c r="E252" s="89" t="s">
        <v>136</v>
      </c>
      <c r="F252" s="90">
        <v>6</v>
      </c>
      <c r="G252" s="81"/>
      <c r="H252" s="73"/>
      <c r="I252" s="91"/>
      <c r="J252" s="91"/>
      <c r="K252" s="34" t="s">
        <v>65</v>
      </c>
      <c r="L252" s="94">
        <v>252</v>
      </c>
      <c r="M252" s="94"/>
      <c r="N252" s="93"/>
      <c r="O252" s="64" t="s">
        <v>195</v>
      </c>
      <c r="P252" s="66">
        <v>43687.25033564815</v>
      </c>
      <c r="Q252" s="64" t="s">
        <v>943</v>
      </c>
      <c r="R252" s="67" t="s">
        <v>971</v>
      </c>
      <c r="S252" s="64" t="s">
        <v>742</v>
      </c>
      <c r="T252" s="64" t="s">
        <v>987</v>
      </c>
      <c r="U252" s="66">
        <v>43687.25033564815</v>
      </c>
      <c r="V252" s="67" t="s">
        <v>1054</v>
      </c>
      <c r="W252" s="64"/>
      <c r="X252" s="64"/>
      <c r="Y252" s="70" t="s">
        <v>1104</v>
      </c>
      <c r="Z252" s="64"/>
      <c r="AA252" s="104">
        <v>10</v>
      </c>
      <c r="AB252" s="48"/>
      <c r="AC252" s="49"/>
      <c r="AD252" s="48"/>
      <c r="AE252" s="49"/>
      <c r="AF252" s="48"/>
      <c r="AG252" s="49"/>
      <c r="AH252" s="48"/>
      <c r="AI252" s="49"/>
      <c r="AJ252" s="48"/>
      <c r="AK252" s="109"/>
      <c r="AL252" s="67" t="s">
        <v>815</v>
      </c>
      <c r="AM252" s="64" t="b">
        <v>0</v>
      </c>
      <c r="AN252" s="64">
        <v>0</v>
      </c>
      <c r="AO252" s="70" t="s">
        <v>275</v>
      </c>
      <c r="AP252" s="64" t="b">
        <v>0</v>
      </c>
      <c r="AQ252" s="64" t="s">
        <v>746</v>
      </c>
      <c r="AR252" s="64"/>
      <c r="AS252" s="70" t="s">
        <v>275</v>
      </c>
      <c r="AT252" s="64" t="b">
        <v>0</v>
      </c>
      <c r="AU252" s="64">
        <v>0</v>
      </c>
      <c r="AV252" s="70" t="s">
        <v>275</v>
      </c>
      <c r="AW252" s="64" t="s">
        <v>340</v>
      </c>
      <c r="AX252" s="64" t="b">
        <v>1</v>
      </c>
      <c r="AY252" s="70" t="s">
        <v>1104</v>
      </c>
      <c r="AZ252" s="64" t="s">
        <v>185</v>
      </c>
      <c r="BA252" s="64">
        <v>0</v>
      </c>
      <c r="BB252" s="64">
        <v>0</v>
      </c>
      <c r="BC252" s="64"/>
      <c r="BD252" s="64"/>
      <c r="BE252" s="64"/>
      <c r="BF252" s="64"/>
      <c r="BG252" s="64"/>
      <c r="BH252" s="64"/>
      <c r="BI252" s="64"/>
      <c r="BJ252" s="64"/>
      <c r="BK252" s="63" t="str">
        <f>REPLACE(INDEX(GroupVertices[Group],MATCH(Edges[[#This Row],[Vertex 1]],GroupVertices[Vertex],0)),1,1,"")</f>
        <v>2</v>
      </c>
      <c r="BL252" s="63" t="str">
        <f>REPLACE(INDEX(GroupVertices[Group],MATCH(Edges[[#This Row],[Vertex 2]],GroupVertices[Vertex],0)),1,1,"")</f>
        <v>2</v>
      </c>
      <c r="BM252" s="64"/>
      <c r="BN252" s="64"/>
    </row>
    <row r="253" spans="1:66" ht="15">
      <c r="A253" s="62" t="s">
        <v>812</v>
      </c>
      <c r="B253" s="62" t="s">
        <v>902</v>
      </c>
      <c r="C253" s="81" t="s">
        <v>273</v>
      </c>
      <c r="D253" s="88">
        <v>10</v>
      </c>
      <c r="E253" s="89" t="s">
        <v>136</v>
      </c>
      <c r="F253" s="90">
        <v>6</v>
      </c>
      <c r="G253" s="81"/>
      <c r="H253" s="73"/>
      <c r="I253" s="91"/>
      <c r="J253" s="91"/>
      <c r="K253" s="34" t="s">
        <v>65</v>
      </c>
      <c r="L253" s="94">
        <v>253</v>
      </c>
      <c r="M253" s="94"/>
      <c r="N253" s="93"/>
      <c r="O253" s="64" t="s">
        <v>195</v>
      </c>
      <c r="P253" s="66">
        <v>43687.25078703704</v>
      </c>
      <c r="Q253" s="64" t="s">
        <v>946</v>
      </c>
      <c r="R253" s="67" t="s">
        <v>974</v>
      </c>
      <c r="S253" s="64" t="s">
        <v>742</v>
      </c>
      <c r="T253" s="64" t="s">
        <v>987</v>
      </c>
      <c r="U253" s="66">
        <v>43687.25078703704</v>
      </c>
      <c r="V253" s="67" t="s">
        <v>1057</v>
      </c>
      <c r="W253" s="64"/>
      <c r="X253" s="64"/>
      <c r="Y253" s="70" t="s">
        <v>1107</v>
      </c>
      <c r="Z253" s="64"/>
      <c r="AA253" s="104">
        <v>10</v>
      </c>
      <c r="AB253" s="48"/>
      <c r="AC253" s="49"/>
      <c r="AD253" s="48"/>
      <c r="AE253" s="49"/>
      <c r="AF253" s="48"/>
      <c r="AG253" s="49"/>
      <c r="AH253" s="48"/>
      <c r="AI253" s="49"/>
      <c r="AJ253" s="48"/>
      <c r="AK253" s="109"/>
      <c r="AL253" s="67" t="s">
        <v>815</v>
      </c>
      <c r="AM253" s="64" t="b">
        <v>0</v>
      </c>
      <c r="AN253" s="64">
        <v>0</v>
      </c>
      <c r="AO253" s="70" t="s">
        <v>275</v>
      </c>
      <c r="AP253" s="64" t="b">
        <v>0</v>
      </c>
      <c r="AQ253" s="64" t="s">
        <v>746</v>
      </c>
      <c r="AR253" s="64"/>
      <c r="AS253" s="70" t="s">
        <v>275</v>
      </c>
      <c r="AT253" s="64" t="b">
        <v>0</v>
      </c>
      <c r="AU253" s="64">
        <v>0</v>
      </c>
      <c r="AV253" s="70" t="s">
        <v>275</v>
      </c>
      <c r="AW253" s="64" t="s">
        <v>340</v>
      </c>
      <c r="AX253" s="64" t="b">
        <v>1</v>
      </c>
      <c r="AY253" s="70" t="s">
        <v>1107</v>
      </c>
      <c r="AZ253" s="64" t="s">
        <v>185</v>
      </c>
      <c r="BA253" s="64">
        <v>0</v>
      </c>
      <c r="BB253" s="64">
        <v>0</v>
      </c>
      <c r="BC253" s="64"/>
      <c r="BD253" s="64"/>
      <c r="BE253" s="64"/>
      <c r="BF253" s="64"/>
      <c r="BG253" s="64"/>
      <c r="BH253" s="64"/>
      <c r="BI253" s="64"/>
      <c r="BJ253" s="64"/>
      <c r="BK253" s="63" t="str">
        <f>REPLACE(INDEX(GroupVertices[Group],MATCH(Edges[[#This Row],[Vertex 1]],GroupVertices[Vertex],0)),1,1,"")</f>
        <v>2</v>
      </c>
      <c r="BL253" s="63" t="str">
        <f>REPLACE(INDEX(GroupVertices[Group],MATCH(Edges[[#This Row],[Vertex 2]],GroupVertices[Vertex],0)),1,1,"")</f>
        <v>2</v>
      </c>
      <c r="BM253" s="64"/>
      <c r="BN253" s="64"/>
    </row>
    <row r="254" spans="1:66" ht="15">
      <c r="A254" s="62" t="s">
        <v>812</v>
      </c>
      <c r="B254" s="62" t="s">
        <v>902</v>
      </c>
      <c r="C254" s="81" t="s">
        <v>273</v>
      </c>
      <c r="D254" s="88">
        <v>10</v>
      </c>
      <c r="E254" s="89" t="s">
        <v>136</v>
      </c>
      <c r="F254" s="90">
        <v>6</v>
      </c>
      <c r="G254" s="81"/>
      <c r="H254" s="73"/>
      <c r="I254" s="91"/>
      <c r="J254" s="91"/>
      <c r="K254" s="34" t="s">
        <v>65</v>
      </c>
      <c r="L254" s="94">
        <v>254</v>
      </c>
      <c r="M254" s="94"/>
      <c r="N254" s="93"/>
      <c r="O254" s="64" t="s">
        <v>195</v>
      </c>
      <c r="P254" s="66">
        <v>43694.27104166667</v>
      </c>
      <c r="Q254" s="64" t="s">
        <v>939</v>
      </c>
      <c r="R254" s="64"/>
      <c r="S254" s="64"/>
      <c r="T254" s="64" t="s">
        <v>987</v>
      </c>
      <c r="U254" s="66">
        <v>43694.27104166667</v>
      </c>
      <c r="V254" s="67" t="s">
        <v>1050</v>
      </c>
      <c r="W254" s="64"/>
      <c r="X254" s="64"/>
      <c r="Y254" s="70" t="s">
        <v>1100</v>
      </c>
      <c r="Z254" s="64"/>
      <c r="AA254" s="104">
        <v>10</v>
      </c>
      <c r="AB254" s="48"/>
      <c r="AC254" s="49"/>
      <c r="AD254" s="48"/>
      <c r="AE254" s="49"/>
      <c r="AF254" s="48"/>
      <c r="AG254" s="49"/>
      <c r="AH254" s="48"/>
      <c r="AI254" s="49"/>
      <c r="AJ254" s="48"/>
      <c r="AK254" s="109"/>
      <c r="AL254" s="67" t="s">
        <v>815</v>
      </c>
      <c r="AM254" s="64" t="b">
        <v>0</v>
      </c>
      <c r="AN254" s="64">
        <v>0</v>
      </c>
      <c r="AO254" s="70" t="s">
        <v>275</v>
      </c>
      <c r="AP254" s="64" t="b">
        <v>0</v>
      </c>
      <c r="AQ254" s="64" t="s">
        <v>746</v>
      </c>
      <c r="AR254" s="64"/>
      <c r="AS254" s="70" t="s">
        <v>275</v>
      </c>
      <c r="AT254" s="64" t="b">
        <v>0</v>
      </c>
      <c r="AU254" s="64">
        <v>0</v>
      </c>
      <c r="AV254" s="70" t="s">
        <v>275</v>
      </c>
      <c r="AW254" s="64" t="s">
        <v>340</v>
      </c>
      <c r="AX254" s="64" t="b">
        <v>0</v>
      </c>
      <c r="AY254" s="70" t="s">
        <v>1100</v>
      </c>
      <c r="AZ254" s="64" t="s">
        <v>185</v>
      </c>
      <c r="BA254" s="64">
        <v>0</v>
      </c>
      <c r="BB254" s="64">
        <v>0</v>
      </c>
      <c r="BC254" s="64"/>
      <c r="BD254" s="64"/>
      <c r="BE254" s="64"/>
      <c r="BF254" s="64"/>
      <c r="BG254" s="64"/>
      <c r="BH254" s="64"/>
      <c r="BI254" s="64"/>
      <c r="BJ254" s="64"/>
      <c r="BK254" s="63" t="str">
        <f>REPLACE(INDEX(GroupVertices[Group],MATCH(Edges[[#This Row],[Vertex 1]],GroupVertices[Vertex],0)),1,1,"")</f>
        <v>2</v>
      </c>
      <c r="BL254" s="63" t="str">
        <f>REPLACE(INDEX(GroupVertices[Group],MATCH(Edges[[#This Row],[Vertex 2]],GroupVertices[Vertex],0)),1,1,"")</f>
        <v>2</v>
      </c>
      <c r="BM254" s="64"/>
      <c r="BN254" s="64"/>
    </row>
    <row r="255" spans="1:66" ht="15">
      <c r="A255" s="62" t="s">
        <v>812</v>
      </c>
      <c r="B255" s="62" t="s">
        <v>902</v>
      </c>
      <c r="C255" s="81" t="s">
        <v>273</v>
      </c>
      <c r="D255" s="88">
        <v>10</v>
      </c>
      <c r="E255" s="89" t="s">
        <v>136</v>
      </c>
      <c r="F255" s="90">
        <v>6</v>
      </c>
      <c r="G255" s="81"/>
      <c r="H255" s="73"/>
      <c r="I255" s="91"/>
      <c r="J255" s="91"/>
      <c r="K255" s="34" t="s">
        <v>65</v>
      </c>
      <c r="L255" s="94">
        <v>255</v>
      </c>
      <c r="M255" s="94"/>
      <c r="N255" s="93"/>
      <c r="O255" s="64" t="s">
        <v>195</v>
      </c>
      <c r="P255" s="66">
        <v>43701.23746527778</v>
      </c>
      <c r="Q255" s="64" t="s">
        <v>942</v>
      </c>
      <c r="R255" s="67" t="s">
        <v>970</v>
      </c>
      <c r="S255" s="64" t="s">
        <v>742</v>
      </c>
      <c r="T255" s="64" t="s">
        <v>987</v>
      </c>
      <c r="U255" s="66">
        <v>43701.23746527778</v>
      </c>
      <c r="V255" s="67" t="s">
        <v>1053</v>
      </c>
      <c r="W255" s="64"/>
      <c r="X255" s="64"/>
      <c r="Y255" s="70" t="s">
        <v>1103</v>
      </c>
      <c r="Z255" s="64"/>
      <c r="AA255" s="104">
        <v>10</v>
      </c>
      <c r="AB255" s="48"/>
      <c r="AC255" s="49"/>
      <c r="AD255" s="48"/>
      <c r="AE255" s="49"/>
      <c r="AF255" s="48"/>
      <c r="AG255" s="49"/>
      <c r="AH255" s="48"/>
      <c r="AI255" s="49"/>
      <c r="AJ255" s="48"/>
      <c r="AK255" s="109"/>
      <c r="AL255" s="67" t="s">
        <v>815</v>
      </c>
      <c r="AM255" s="64" t="b">
        <v>0</v>
      </c>
      <c r="AN255" s="64">
        <v>0</v>
      </c>
      <c r="AO255" s="70" t="s">
        <v>275</v>
      </c>
      <c r="AP255" s="64" t="b">
        <v>0</v>
      </c>
      <c r="AQ255" s="64" t="s">
        <v>746</v>
      </c>
      <c r="AR255" s="64"/>
      <c r="AS255" s="70" t="s">
        <v>275</v>
      </c>
      <c r="AT255" s="64" t="b">
        <v>0</v>
      </c>
      <c r="AU255" s="64">
        <v>0</v>
      </c>
      <c r="AV255" s="70" t="s">
        <v>275</v>
      </c>
      <c r="AW255" s="64" t="s">
        <v>340</v>
      </c>
      <c r="AX255" s="64" t="b">
        <v>1</v>
      </c>
      <c r="AY255" s="70" t="s">
        <v>1103</v>
      </c>
      <c r="AZ255" s="64" t="s">
        <v>185</v>
      </c>
      <c r="BA255" s="64">
        <v>0</v>
      </c>
      <c r="BB255" s="64">
        <v>0</v>
      </c>
      <c r="BC255" s="64"/>
      <c r="BD255" s="64"/>
      <c r="BE255" s="64"/>
      <c r="BF255" s="64"/>
      <c r="BG255" s="64"/>
      <c r="BH255" s="64"/>
      <c r="BI255" s="64"/>
      <c r="BJ255" s="64"/>
      <c r="BK255" s="63" t="str">
        <f>REPLACE(INDEX(GroupVertices[Group],MATCH(Edges[[#This Row],[Vertex 1]],GroupVertices[Vertex],0)),1,1,"")</f>
        <v>2</v>
      </c>
      <c r="BL255" s="63" t="str">
        <f>REPLACE(INDEX(GroupVertices[Group],MATCH(Edges[[#This Row],[Vertex 2]],GroupVertices[Vertex],0)),1,1,"")</f>
        <v>2</v>
      </c>
      <c r="BM255" s="64"/>
      <c r="BN255" s="64"/>
    </row>
    <row r="256" spans="1:66" ht="15">
      <c r="A256" s="62" t="s">
        <v>812</v>
      </c>
      <c r="B256" s="62" t="s">
        <v>902</v>
      </c>
      <c r="C256" s="81" t="s">
        <v>273</v>
      </c>
      <c r="D256" s="88">
        <v>10</v>
      </c>
      <c r="E256" s="89" t="s">
        <v>136</v>
      </c>
      <c r="F256" s="90">
        <v>6</v>
      </c>
      <c r="G256" s="81"/>
      <c r="H256" s="73"/>
      <c r="I256" s="91"/>
      <c r="J256" s="91"/>
      <c r="K256" s="34" t="s">
        <v>65</v>
      </c>
      <c r="L256" s="94">
        <v>256</v>
      </c>
      <c r="M256" s="94"/>
      <c r="N256" s="93"/>
      <c r="O256" s="64" t="s">
        <v>195</v>
      </c>
      <c r="P256" s="66">
        <v>43701.2659375</v>
      </c>
      <c r="Q256" s="64" t="s">
        <v>944</v>
      </c>
      <c r="R256" s="67" t="s">
        <v>972</v>
      </c>
      <c r="S256" s="64" t="s">
        <v>742</v>
      </c>
      <c r="T256" s="64" t="s">
        <v>987</v>
      </c>
      <c r="U256" s="66">
        <v>43701.2659375</v>
      </c>
      <c r="V256" s="67" t="s">
        <v>1055</v>
      </c>
      <c r="W256" s="64"/>
      <c r="X256" s="64"/>
      <c r="Y256" s="70" t="s">
        <v>1105</v>
      </c>
      <c r="Z256" s="64"/>
      <c r="AA256" s="104">
        <v>10</v>
      </c>
      <c r="AB256" s="48"/>
      <c r="AC256" s="49"/>
      <c r="AD256" s="48"/>
      <c r="AE256" s="49"/>
      <c r="AF256" s="48"/>
      <c r="AG256" s="49"/>
      <c r="AH256" s="48"/>
      <c r="AI256" s="49"/>
      <c r="AJ256" s="48"/>
      <c r="AK256" s="109"/>
      <c r="AL256" s="67" t="s">
        <v>815</v>
      </c>
      <c r="AM256" s="64" t="b">
        <v>0</v>
      </c>
      <c r="AN256" s="64">
        <v>0</v>
      </c>
      <c r="AO256" s="70" t="s">
        <v>275</v>
      </c>
      <c r="AP256" s="64" t="b">
        <v>0</v>
      </c>
      <c r="AQ256" s="64" t="s">
        <v>746</v>
      </c>
      <c r="AR256" s="64"/>
      <c r="AS256" s="70" t="s">
        <v>275</v>
      </c>
      <c r="AT256" s="64" t="b">
        <v>0</v>
      </c>
      <c r="AU256" s="64">
        <v>0</v>
      </c>
      <c r="AV256" s="70" t="s">
        <v>275</v>
      </c>
      <c r="AW256" s="64" t="s">
        <v>340</v>
      </c>
      <c r="AX256" s="64" t="b">
        <v>1</v>
      </c>
      <c r="AY256" s="70" t="s">
        <v>1105</v>
      </c>
      <c r="AZ256" s="64" t="s">
        <v>185</v>
      </c>
      <c r="BA256" s="64">
        <v>0</v>
      </c>
      <c r="BB256" s="64">
        <v>0</v>
      </c>
      <c r="BC256" s="64"/>
      <c r="BD256" s="64"/>
      <c r="BE256" s="64"/>
      <c r="BF256" s="64"/>
      <c r="BG256" s="64"/>
      <c r="BH256" s="64"/>
      <c r="BI256" s="64"/>
      <c r="BJ256" s="64"/>
      <c r="BK256" s="63" t="str">
        <f>REPLACE(INDEX(GroupVertices[Group],MATCH(Edges[[#This Row],[Vertex 1]],GroupVertices[Vertex],0)),1,1,"")</f>
        <v>2</v>
      </c>
      <c r="BL256" s="63" t="str">
        <f>REPLACE(INDEX(GroupVertices[Group],MATCH(Edges[[#This Row],[Vertex 2]],GroupVertices[Vertex],0)),1,1,"")</f>
        <v>2</v>
      </c>
      <c r="BM256" s="64"/>
      <c r="BN256" s="64"/>
    </row>
    <row r="257" spans="1:66" ht="15">
      <c r="A257" s="62" t="s">
        <v>812</v>
      </c>
      <c r="B257" s="62" t="s">
        <v>902</v>
      </c>
      <c r="C257" s="81" t="s">
        <v>273</v>
      </c>
      <c r="D257" s="88">
        <v>10</v>
      </c>
      <c r="E257" s="89" t="s">
        <v>136</v>
      </c>
      <c r="F257" s="90">
        <v>6</v>
      </c>
      <c r="G257" s="81"/>
      <c r="H257" s="73"/>
      <c r="I257" s="91"/>
      <c r="J257" s="91"/>
      <c r="K257" s="34" t="s">
        <v>65</v>
      </c>
      <c r="L257" s="94">
        <v>257</v>
      </c>
      <c r="M257" s="94"/>
      <c r="N257" s="93"/>
      <c r="O257" s="64" t="s">
        <v>195</v>
      </c>
      <c r="P257" s="66">
        <v>43701.266493055555</v>
      </c>
      <c r="Q257" s="64" t="s">
        <v>947</v>
      </c>
      <c r="R257" s="67" t="s">
        <v>975</v>
      </c>
      <c r="S257" s="64" t="s">
        <v>742</v>
      </c>
      <c r="T257" s="64" t="s">
        <v>987</v>
      </c>
      <c r="U257" s="66">
        <v>43701.266493055555</v>
      </c>
      <c r="V257" s="67" t="s">
        <v>1058</v>
      </c>
      <c r="W257" s="64"/>
      <c r="X257" s="64"/>
      <c r="Y257" s="70" t="s">
        <v>1108</v>
      </c>
      <c r="Z257" s="64"/>
      <c r="AA257" s="104">
        <v>10</v>
      </c>
      <c r="AB257" s="48"/>
      <c r="AC257" s="49"/>
      <c r="AD257" s="48"/>
      <c r="AE257" s="49"/>
      <c r="AF257" s="48"/>
      <c r="AG257" s="49"/>
      <c r="AH257" s="48"/>
      <c r="AI257" s="49"/>
      <c r="AJ257" s="48"/>
      <c r="AK257" s="109"/>
      <c r="AL257" s="67" t="s">
        <v>815</v>
      </c>
      <c r="AM257" s="64" t="b">
        <v>0</v>
      </c>
      <c r="AN257" s="64">
        <v>0</v>
      </c>
      <c r="AO257" s="70" t="s">
        <v>275</v>
      </c>
      <c r="AP257" s="64" t="b">
        <v>0</v>
      </c>
      <c r="AQ257" s="64" t="s">
        <v>746</v>
      </c>
      <c r="AR257" s="64"/>
      <c r="AS257" s="70" t="s">
        <v>275</v>
      </c>
      <c r="AT257" s="64" t="b">
        <v>0</v>
      </c>
      <c r="AU257" s="64">
        <v>0</v>
      </c>
      <c r="AV257" s="70" t="s">
        <v>275</v>
      </c>
      <c r="AW257" s="64" t="s">
        <v>340</v>
      </c>
      <c r="AX257" s="64" t="b">
        <v>1</v>
      </c>
      <c r="AY257" s="70" t="s">
        <v>1108</v>
      </c>
      <c r="AZ257" s="64" t="s">
        <v>185</v>
      </c>
      <c r="BA257" s="64">
        <v>0</v>
      </c>
      <c r="BB257" s="64">
        <v>0</v>
      </c>
      <c r="BC257" s="64"/>
      <c r="BD257" s="64"/>
      <c r="BE257" s="64"/>
      <c r="BF257" s="64"/>
      <c r="BG257" s="64"/>
      <c r="BH257" s="64"/>
      <c r="BI257" s="64"/>
      <c r="BJ257" s="64"/>
      <c r="BK257" s="63" t="str">
        <f>REPLACE(INDEX(GroupVertices[Group],MATCH(Edges[[#This Row],[Vertex 1]],GroupVertices[Vertex],0)),1,1,"")</f>
        <v>2</v>
      </c>
      <c r="BL257" s="63" t="str">
        <f>REPLACE(INDEX(GroupVertices[Group],MATCH(Edges[[#This Row],[Vertex 2]],GroupVertices[Vertex],0)),1,1,"")</f>
        <v>2</v>
      </c>
      <c r="BM257" s="64"/>
      <c r="BN257" s="64"/>
    </row>
    <row r="258" spans="1:66" ht="15">
      <c r="A258" s="62" t="s">
        <v>812</v>
      </c>
      <c r="B258" s="62" t="s">
        <v>902</v>
      </c>
      <c r="C258" s="81" t="s">
        <v>273</v>
      </c>
      <c r="D258" s="88">
        <v>10</v>
      </c>
      <c r="E258" s="89" t="s">
        <v>136</v>
      </c>
      <c r="F258" s="90">
        <v>6</v>
      </c>
      <c r="G258" s="81"/>
      <c r="H258" s="73"/>
      <c r="I258" s="91"/>
      <c r="J258" s="91"/>
      <c r="K258" s="34" t="s">
        <v>65</v>
      </c>
      <c r="L258" s="94">
        <v>258</v>
      </c>
      <c r="M258" s="94"/>
      <c r="N258" s="93"/>
      <c r="O258" s="64" t="s">
        <v>195</v>
      </c>
      <c r="P258" s="66">
        <v>43708.24429398148</v>
      </c>
      <c r="Q258" s="64" t="s">
        <v>945</v>
      </c>
      <c r="R258" s="67" t="s">
        <v>973</v>
      </c>
      <c r="S258" s="64" t="s">
        <v>742</v>
      </c>
      <c r="T258" s="64" t="s">
        <v>987</v>
      </c>
      <c r="U258" s="66">
        <v>43708.24429398148</v>
      </c>
      <c r="V258" s="67" t="s">
        <v>1056</v>
      </c>
      <c r="W258" s="64"/>
      <c r="X258" s="64"/>
      <c r="Y258" s="70" t="s">
        <v>1106</v>
      </c>
      <c r="Z258" s="64"/>
      <c r="AA258" s="104">
        <v>10</v>
      </c>
      <c r="AB258" s="48"/>
      <c r="AC258" s="49"/>
      <c r="AD258" s="48"/>
      <c r="AE258" s="49"/>
      <c r="AF258" s="48"/>
      <c r="AG258" s="49"/>
      <c r="AH258" s="48"/>
      <c r="AI258" s="49"/>
      <c r="AJ258" s="48"/>
      <c r="AK258" s="109"/>
      <c r="AL258" s="67" t="s">
        <v>815</v>
      </c>
      <c r="AM258" s="64" t="b">
        <v>0</v>
      </c>
      <c r="AN258" s="64">
        <v>0</v>
      </c>
      <c r="AO258" s="70" t="s">
        <v>275</v>
      </c>
      <c r="AP258" s="64" t="b">
        <v>0</v>
      </c>
      <c r="AQ258" s="64" t="s">
        <v>746</v>
      </c>
      <c r="AR258" s="64"/>
      <c r="AS258" s="70" t="s">
        <v>275</v>
      </c>
      <c r="AT258" s="64" t="b">
        <v>0</v>
      </c>
      <c r="AU258" s="64">
        <v>0</v>
      </c>
      <c r="AV258" s="70" t="s">
        <v>275</v>
      </c>
      <c r="AW258" s="64" t="s">
        <v>340</v>
      </c>
      <c r="AX258" s="64" t="b">
        <v>1</v>
      </c>
      <c r="AY258" s="70" t="s">
        <v>1106</v>
      </c>
      <c r="AZ258" s="64" t="s">
        <v>185</v>
      </c>
      <c r="BA258" s="64">
        <v>0</v>
      </c>
      <c r="BB258" s="64">
        <v>0</v>
      </c>
      <c r="BC258" s="64"/>
      <c r="BD258" s="64"/>
      <c r="BE258" s="64"/>
      <c r="BF258" s="64"/>
      <c r="BG258" s="64"/>
      <c r="BH258" s="64"/>
      <c r="BI258" s="64"/>
      <c r="BJ258" s="64"/>
      <c r="BK258" s="63" t="str">
        <f>REPLACE(INDEX(GroupVertices[Group],MATCH(Edges[[#This Row],[Vertex 1]],GroupVertices[Vertex],0)),1,1,"")</f>
        <v>2</v>
      </c>
      <c r="BL258" s="63" t="str">
        <f>REPLACE(INDEX(GroupVertices[Group],MATCH(Edges[[#This Row],[Vertex 2]],GroupVertices[Vertex],0)),1,1,"")</f>
        <v>2</v>
      </c>
      <c r="BM258" s="64"/>
      <c r="BN258" s="64"/>
    </row>
    <row r="259" spans="1:66" ht="15">
      <c r="A259" s="62" t="s">
        <v>812</v>
      </c>
      <c r="B259" s="62" t="s">
        <v>902</v>
      </c>
      <c r="C259" s="81" t="s">
        <v>273</v>
      </c>
      <c r="D259" s="88">
        <v>10</v>
      </c>
      <c r="E259" s="89" t="s">
        <v>136</v>
      </c>
      <c r="F259" s="90">
        <v>6</v>
      </c>
      <c r="G259" s="81"/>
      <c r="H259" s="73"/>
      <c r="I259" s="91"/>
      <c r="J259" s="91"/>
      <c r="K259" s="34" t="s">
        <v>65</v>
      </c>
      <c r="L259" s="94">
        <v>259</v>
      </c>
      <c r="M259" s="94"/>
      <c r="N259" s="93"/>
      <c r="O259" s="64" t="s">
        <v>195</v>
      </c>
      <c r="P259" s="66">
        <v>43708.24475694444</v>
      </c>
      <c r="Q259" s="64" t="s">
        <v>948</v>
      </c>
      <c r="R259" s="67" t="s">
        <v>976</v>
      </c>
      <c r="S259" s="64" t="s">
        <v>742</v>
      </c>
      <c r="T259" s="64" t="s">
        <v>987</v>
      </c>
      <c r="U259" s="66">
        <v>43708.24475694444</v>
      </c>
      <c r="V259" s="67" t="s">
        <v>1059</v>
      </c>
      <c r="W259" s="64"/>
      <c r="X259" s="64"/>
      <c r="Y259" s="70" t="s">
        <v>1109</v>
      </c>
      <c r="Z259" s="64"/>
      <c r="AA259" s="104">
        <v>10</v>
      </c>
      <c r="AB259" s="48"/>
      <c r="AC259" s="49"/>
      <c r="AD259" s="48"/>
      <c r="AE259" s="49"/>
      <c r="AF259" s="48"/>
      <c r="AG259" s="49"/>
      <c r="AH259" s="48"/>
      <c r="AI259" s="49"/>
      <c r="AJ259" s="48"/>
      <c r="AK259" s="109"/>
      <c r="AL259" s="67" t="s">
        <v>815</v>
      </c>
      <c r="AM259" s="64" t="b">
        <v>0</v>
      </c>
      <c r="AN259" s="64">
        <v>0</v>
      </c>
      <c r="AO259" s="70" t="s">
        <v>275</v>
      </c>
      <c r="AP259" s="64" t="b">
        <v>0</v>
      </c>
      <c r="AQ259" s="64" t="s">
        <v>746</v>
      </c>
      <c r="AR259" s="64"/>
      <c r="AS259" s="70" t="s">
        <v>275</v>
      </c>
      <c r="AT259" s="64" t="b">
        <v>0</v>
      </c>
      <c r="AU259" s="64">
        <v>0</v>
      </c>
      <c r="AV259" s="70" t="s">
        <v>275</v>
      </c>
      <c r="AW259" s="64" t="s">
        <v>340</v>
      </c>
      <c r="AX259" s="64" t="b">
        <v>1</v>
      </c>
      <c r="AY259" s="70" t="s">
        <v>1109</v>
      </c>
      <c r="AZ259" s="64" t="s">
        <v>185</v>
      </c>
      <c r="BA259" s="64">
        <v>0</v>
      </c>
      <c r="BB259" s="64">
        <v>0</v>
      </c>
      <c r="BC259" s="64"/>
      <c r="BD259" s="64"/>
      <c r="BE259" s="64"/>
      <c r="BF259" s="64"/>
      <c r="BG259" s="64"/>
      <c r="BH259" s="64"/>
      <c r="BI259" s="64"/>
      <c r="BJ259" s="64"/>
      <c r="BK259" s="63" t="str">
        <f>REPLACE(INDEX(GroupVertices[Group],MATCH(Edges[[#This Row],[Vertex 1]],GroupVertices[Vertex],0)),1,1,"")</f>
        <v>2</v>
      </c>
      <c r="BL259" s="63" t="str">
        <f>REPLACE(INDEX(GroupVertices[Group],MATCH(Edges[[#This Row],[Vertex 2]],GroupVertices[Vertex],0)),1,1,"")</f>
        <v>2</v>
      </c>
      <c r="BM259" s="64"/>
      <c r="BN259" s="64"/>
    </row>
    <row r="260" spans="1:66" ht="15">
      <c r="A260" s="62" t="s">
        <v>812</v>
      </c>
      <c r="B260" s="62" t="s">
        <v>902</v>
      </c>
      <c r="C260" s="81" t="s">
        <v>273</v>
      </c>
      <c r="D260" s="88">
        <v>10</v>
      </c>
      <c r="E260" s="89" t="s">
        <v>136</v>
      </c>
      <c r="F260" s="90">
        <v>6</v>
      </c>
      <c r="G260" s="81"/>
      <c r="H260" s="73"/>
      <c r="I260" s="91"/>
      <c r="J260" s="91"/>
      <c r="K260" s="34" t="s">
        <v>65</v>
      </c>
      <c r="L260" s="94">
        <v>260</v>
      </c>
      <c r="M260" s="94"/>
      <c r="N260" s="93"/>
      <c r="O260" s="64" t="s">
        <v>195</v>
      </c>
      <c r="P260" s="66">
        <v>43708.25266203703</v>
      </c>
      <c r="Q260" s="64" t="s">
        <v>949</v>
      </c>
      <c r="R260" s="67" t="s">
        <v>977</v>
      </c>
      <c r="S260" s="64" t="s">
        <v>742</v>
      </c>
      <c r="T260" s="64" t="s">
        <v>987</v>
      </c>
      <c r="U260" s="66">
        <v>43708.25266203703</v>
      </c>
      <c r="V260" s="67" t="s">
        <v>1060</v>
      </c>
      <c r="W260" s="64"/>
      <c r="X260" s="64"/>
      <c r="Y260" s="70" t="s">
        <v>1110</v>
      </c>
      <c r="Z260" s="64"/>
      <c r="AA260" s="104">
        <v>10</v>
      </c>
      <c r="AB260" s="48"/>
      <c r="AC260" s="49"/>
      <c r="AD260" s="48"/>
      <c r="AE260" s="49"/>
      <c r="AF260" s="48"/>
      <c r="AG260" s="49"/>
      <c r="AH260" s="48"/>
      <c r="AI260" s="49"/>
      <c r="AJ260" s="48"/>
      <c r="AK260" s="109"/>
      <c r="AL260" s="67" t="s">
        <v>815</v>
      </c>
      <c r="AM260" s="64" t="b">
        <v>0</v>
      </c>
      <c r="AN260" s="64">
        <v>0</v>
      </c>
      <c r="AO260" s="70" t="s">
        <v>275</v>
      </c>
      <c r="AP260" s="64" t="b">
        <v>0</v>
      </c>
      <c r="AQ260" s="64" t="s">
        <v>746</v>
      </c>
      <c r="AR260" s="64"/>
      <c r="AS260" s="70" t="s">
        <v>275</v>
      </c>
      <c r="AT260" s="64" t="b">
        <v>0</v>
      </c>
      <c r="AU260" s="64">
        <v>0</v>
      </c>
      <c r="AV260" s="70" t="s">
        <v>275</v>
      </c>
      <c r="AW260" s="64" t="s">
        <v>340</v>
      </c>
      <c r="AX260" s="64" t="b">
        <v>1</v>
      </c>
      <c r="AY260" s="70" t="s">
        <v>1110</v>
      </c>
      <c r="AZ260" s="64" t="s">
        <v>185</v>
      </c>
      <c r="BA260" s="64">
        <v>0</v>
      </c>
      <c r="BB260" s="64">
        <v>0</v>
      </c>
      <c r="BC260" s="64"/>
      <c r="BD260" s="64"/>
      <c r="BE260" s="64"/>
      <c r="BF260" s="64"/>
      <c r="BG260" s="64"/>
      <c r="BH260" s="64"/>
      <c r="BI260" s="64"/>
      <c r="BJ260" s="64"/>
      <c r="BK260" s="63" t="str">
        <f>REPLACE(INDEX(GroupVertices[Group],MATCH(Edges[[#This Row],[Vertex 1]],GroupVertices[Vertex],0)),1,1,"")</f>
        <v>2</v>
      </c>
      <c r="BL260" s="63" t="str">
        <f>REPLACE(INDEX(GroupVertices[Group],MATCH(Edges[[#This Row],[Vertex 2]],GroupVertices[Vertex],0)),1,1,"")</f>
        <v>2</v>
      </c>
      <c r="BM260" s="64"/>
      <c r="BN260" s="64"/>
    </row>
    <row r="261" spans="1:66" ht="15">
      <c r="A261" s="62" t="s">
        <v>812</v>
      </c>
      <c r="B261" s="62" t="s">
        <v>907</v>
      </c>
      <c r="C261" s="81" t="s">
        <v>1758</v>
      </c>
      <c r="D261" s="88">
        <v>10</v>
      </c>
      <c r="E261" s="89" t="s">
        <v>136</v>
      </c>
      <c r="F261" s="90">
        <v>7.111111111111111</v>
      </c>
      <c r="G261" s="81"/>
      <c r="H261" s="73"/>
      <c r="I261" s="91"/>
      <c r="J261" s="91"/>
      <c r="K261" s="34" t="s">
        <v>65</v>
      </c>
      <c r="L261" s="94">
        <v>261</v>
      </c>
      <c r="M261" s="94"/>
      <c r="N261" s="93"/>
      <c r="O261" s="64" t="s">
        <v>195</v>
      </c>
      <c r="P261" s="66">
        <v>43687.25033564815</v>
      </c>
      <c r="Q261" s="64" t="s">
        <v>943</v>
      </c>
      <c r="R261" s="67" t="s">
        <v>971</v>
      </c>
      <c r="S261" s="64" t="s">
        <v>742</v>
      </c>
      <c r="T261" s="64" t="s">
        <v>987</v>
      </c>
      <c r="U261" s="66">
        <v>43687.25033564815</v>
      </c>
      <c r="V261" s="67" t="s">
        <v>1054</v>
      </c>
      <c r="W261" s="64"/>
      <c r="X261" s="64"/>
      <c r="Y261" s="70" t="s">
        <v>1104</v>
      </c>
      <c r="Z261" s="64"/>
      <c r="AA261" s="104">
        <v>9</v>
      </c>
      <c r="AB261" s="48"/>
      <c r="AC261" s="49"/>
      <c r="AD261" s="48"/>
      <c r="AE261" s="49"/>
      <c r="AF261" s="48"/>
      <c r="AG261" s="49"/>
      <c r="AH261" s="48"/>
      <c r="AI261" s="49"/>
      <c r="AJ261" s="48"/>
      <c r="AK261" s="109"/>
      <c r="AL261" s="67" t="s">
        <v>815</v>
      </c>
      <c r="AM261" s="64" t="b">
        <v>0</v>
      </c>
      <c r="AN261" s="64">
        <v>0</v>
      </c>
      <c r="AO261" s="70" t="s">
        <v>275</v>
      </c>
      <c r="AP261" s="64" t="b">
        <v>0</v>
      </c>
      <c r="AQ261" s="64" t="s">
        <v>746</v>
      </c>
      <c r="AR261" s="64"/>
      <c r="AS261" s="70" t="s">
        <v>275</v>
      </c>
      <c r="AT261" s="64" t="b">
        <v>0</v>
      </c>
      <c r="AU261" s="64">
        <v>0</v>
      </c>
      <c r="AV261" s="70" t="s">
        <v>275</v>
      </c>
      <c r="AW261" s="64" t="s">
        <v>340</v>
      </c>
      <c r="AX261" s="64" t="b">
        <v>1</v>
      </c>
      <c r="AY261" s="70" t="s">
        <v>1104</v>
      </c>
      <c r="AZ261" s="64" t="s">
        <v>185</v>
      </c>
      <c r="BA261" s="64">
        <v>0</v>
      </c>
      <c r="BB261" s="64">
        <v>0</v>
      </c>
      <c r="BC261" s="64"/>
      <c r="BD261" s="64"/>
      <c r="BE261" s="64"/>
      <c r="BF261" s="64"/>
      <c r="BG261" s="64"/>
      <c r="BH261" s="64"/>
      <c r="BI261" s="64"/>
      <c r="BJ261" s="64"/>
      <c r="BK261" s="63" t="str">
        <f>REPLACE(INDEX(GroupVertices[Group],MATCH(Edges[[#This Row],[Vertex 1]],GroupVertices[Vertex],0)),1,1,"")</f>
        <v>2</v>
      </c>
      <c r="BL261" s="63" t="str">
        <f>REPLACE(INDEX(GroupVertices[Group],MATCH(Edges[[#This Row],[Vertex 2]],GroupVertices[Vertex],0)),1,1,"")</f>
        <v>2</v>
      </c>
      <c r="BM261" s="64"/>
      <c r="BN261" s="64"/>
    </row>
    <row r="262" spans="1:66" ht="15">
      <c r="A262" s="62" t="s">
        <v>812</v>
      </c>
      <c r="B262" s="62" t="s">
        <v>907</v>
      </c>
      <c r="C262" s="81" t="s">
        <v>1758</v>
      </c>
      <c r="D262" s="88">
        <v>10</v>
      </c>
      <c r="E262" s="89" t="s">
        <v>136</v>
      </c>
      <c r="F262" s="90">
        <v>7.111111111111111</v>
      </c>
      <c r="G262" s="81"/>
      <c r="H262" s="73"/>
      <c r="I262" s="91"/>
      <c r="J262" s="91"/>
      <c r="K262" s="34" t="s">
        <v>65</v>
      </c>
      <c r="L262" s="94">
        <v>262</v>
      </c>
      <c r="M262" s="94"/>
      <c r="N262" s="93"/>
      <c r="O262" s="64" t="s">
        <v>195</v>
      </c>
      <c r="P262" s="66">
        <v>43687.25078703704</v>
      </c>
      <c r="Q262" s="64" t="s">
        <v>946</v>
      </c>
      <c r="R262" s="67" t="s">
        <v>974</v>
      </c>
      <c r="S262" s="64" t="s">
        <v>742</v>
      </c>
      <c r="T262" s="64" t="s">
        <v>987</v>
      </c>
      <c r="U262" s="66">
        <v>43687.25078703704</v>
      </c>
      <c r="V262" s="67" t="s">
        <v>1057</v>
      </c>
      <c r="W262" s="64"/>
      <c r="X262" s="64"/>
      <c r="Y262" s="70" t="s">
        <v>1107</v>
      </c>
      <c r="Z262" s="64"/>
      <c r="AA262" s="104">
        <v>9</v>
      </c>
      <c r="AB262" s="48">
        <v>0</v>
      </c>
      <c r="AC262" s="49">
        <v>0</v>
      </c>
      <c r="AD262" s="48">
        <v>0</v>
      </c>
      <c r="AE262" s="49">
        <v>0</v>
      </c>
      <c r="AF262" s="48">
        <v>0</v>
      </c>
      <c r="AG262" s="49">
        <v>0</v>
      </c>
      <c r="AH262" s="48">
        <v>8</v>
      </c>
      <c r="AI262" s="49">
        <v>100</v>
      </c>
      <c r="AJ262" s="48">
        <v>8</v>
      </c>
      <c r="AK262" s="109"/>
      <c r="AL262" s="67" t="s">
        <v>815</v>
      </c>
      <c r="AM262" s="64" t="b">
        <v>0</v>
      </c>
      <c r="AN262" s="64">
        <v>0</v>
      </c>
      <c r="AO262" s="70" t="s">
        <v>275</v>
      </c>
      <c r="AP262" s="64" t="b">
        <v>0</v>
      </c>
      <c r="AQ262" s="64" t="s">
        <v>746</v>
      </c>
      <c r="AR262" s="64"/>
      <c r="AS262" s="70" t="s">
        <v>275</v>
      </c>
      <c r="AT262" s="64" t="b">
        <v>0</v>
      </c>
      <c r="AU262" s="64">
        <v>0</v>
      </c>
      <c r="AV262" s="70" t="s">
        <v>275</v>
      </c>
      <c r="AW262" s="64" t="s">
        <v>340</v>
      </c>
      <c r="AX262" s="64" t="b">
        <v>1</v>
      </c>
      <c r="AY262" s="70" t="s">
        <v>1107</v>
      </c>
      <c r="AZ262" s="64" t="s">
        <v>185</v>
      </c>
      <c r="BA262" s="64">
        <v>0</v>
      </c>
      <c r="BB262" s="64">
        <v>0</v>
      </c>
      <c r="BC262" s="64"/>
      <c r="BD262" s="64"/>
      <c r="BE262" s="64"/>
      <c r="BF262" s="64"/>
      <c r="BG262" s="64"/>
      <c r="BH262" s="64"/>
      <c r="BI262" s="64"/>
      <c r="BJ262" s="64"/>
      <c r="BK262" s="63" t="str">
        <f>REPLACE(INDEX(GroupVertices[Group],MATCH(Edges[[#This Row],[Vertex 1]],GroupVertices[Vertex],0)),1,1,"")</f>
        <v>2</v>
      </c>
      <c r="BL262" s="63" t="str">
        <f>REPLACE(INDEX(GroupVertices[Group],MATCH(Edges[[#This Row],[Vertex 2]],GroupVertices[Vertex],0)),1,1,"")</f>
        <v>2</v>
      </c>
      <c r="BM262" s="64"/>
      <c r="BN262" s="64"/>
    </row>
    <row r="263" spans="1:66" ht="15">
      <c r="A263" s="62" t="s">
        <v>812</v>
      </c>
      <c r="B263" s="62" t="s">
        <v>907</v>
      </c>
      <c r="C263" s="81" t="s">
        <v>1758</v>
      </c>
      <c r="D263" s="88">
        <v>10</v>
      </c>
      <c r="E263" s="89" t="s">
        <v>136</v>
      </c>
      <c r="F263" s="90">
        <v>7.111111111111111</v>
      </c>
      <c r="G263" s="81"/>
      <c r="H263" s="73"/>
      <c r="I263" s="91"/>
      <c r="J263" s="91"/>
      <c r="K263" s="34" t="s">
        <v>65</v>
      </c>
      <c r="L263" s="94">
        <v>263</v>
      </c>
      <c r="M263" s="94"/>
      <c r="N263" s="93"/>
      <c r="O263" s="64" t="s">
        <v>195</v>
      </c>
      <c r="P263" s="66">
        <v>43694.27104166667</v>
      </c>
      <c r="Q263" s="64" t="s">
        <v>939</v>
      </c>
      <c r="R263" s="64"/>
      <c r="S263" s="64"/>
      <c r="T263" s="64" t="s">
        <v>987</v>
      </c>
      <c r="U263" s="66">
        <v>43694.27104166667</v>
      </c>
      <c r="V263" s="67" t="s">
        <v>1050</v>
      </c>
      <c r="W263" s="64"/>
      <c r="X263" s="64"/>
      <c r="Y263" s="70" t="s">
        <v>1100</v>
      </c>
      <c r="Z263" s="64"/>
      <c r="AA263" s="104">
        <v>9</v>
      </c>
      <c r="AB263" s="48">
        <v>0</v>
      </c>
      <c r="AC263" s="49">
        <v>0</v>
      </c>
      <c r="AD263" s="48">
        <v>0</v>
      </c>
      <c r="AE263" s="49">
        <v>0</v>
      </c>
      <c r="AF263" s="48">
        <v>0</v>
      </c>
      <c r="AG263" s="49">
        <v>0</v>
      </c>
      <c r="AH263" s="48">
        <v>11</v>
      </c>
      <c r="AI263" s="49">
        <v>100</v>
      </c>
      <c r="AJ263" s="48">
        <v>11</v>
      </c>
      <c r="AK263" s="109"/>
      <c r="AL263" s="67" t="s">
        <v>815</v>
      </c>
      <c r="AM263" s="64" t="b">
        <v>0</v>
      </c>
      <c r="AN263" s="64">
        <v>0</v>
      </c>
      <c r="AO263" s="70" t="s">
        <v>275</v>
      </c>
      <c r="AP263" s="64" t="b">
        <v>0</v>
      </c>
      <c r="AQ263" s="64" t="s">
        <v>746</v>
      </c>
      <c r="AR263" s="64"/>
      <c r="AS263" s="70" t="s">
        <v>275</v>
      </c>
      <c r="AT263" s="64" t="b">
        <v>0</v>
      </c>
      <c r="AU263" s="64">
        <v>0</v>
      </c>
      <c r="AV263" s="70" t="s">
        <v>275</v>
      </c>
      <c r="AW263" s="64" t="s">
        <v>340</v>
      </c>
      <c r="AX263" s="64" t="b">
        <v>0</v>
      </c>
      <c r="AY263" s="70" t="s">
        <v>1100</v>
      </c>
      <c r="AZ263" s="64" t="s">
        <v>185</v>
      </c>
      <c r="BA263" s="64">
        <v>0</v>
      </c>
      <c r="BB263" s="64">
        <v>0</v>
      </c>
      <c r="BC263" s="64"/>
      <c r="BD263" s="64"/>
      <c r="BE263" s="64"/>
      <c r="BF263" s="64"/>
      <c r="BG263" s="64"/>
      <c r="BH263" s="64"/>
      <c r="BI263" s="64"/>
      <c r="BJ263" s="64"/>
      <c r="BK263" s="63" t="str">
        <f>REPLACE(INDEX(GroupVertices[Group],MATCH(Edges[[#This Row],[Vertex 1]],GroupVertices[Vertex],0)),1,1,"")</f>
        <v>2</v>
      </c>
      <c r="BL263" s="63" t="str">
        <f>REPLACE(INDEX(GroupVertices[Group],MATCH(Edges[[#This Row],[Vertex 2]],GroupVertices[Vertex],0)),1,1,"")</f>
        <v>2</v>
      </c>
      <c r="BM263" s="64"/>
      <c r="BN263" s="64"/>
    </row>
    <row r="264" spans="1:66" ht="15">
      <c r="A264" s="62" t="s">
        <v>812</v>
      </c>
      <c r="B264" s="62" t="s">
        <v>907</v>
      </c>
      <c r="C264" s="81" t="s">
        <v>1758</v>
      </c>
      <c r="D264" s="88">
        <v>10</v>
      </c>
      <c r="E264" s="89" t="s">
        <v>136</v>
      </c>
      <c r="F264" s="90">
        <v>7.111111111111111</v>
      </c>
      <c r="G264" s="81"/>
      <c r="H264" s="73"/>
      <c r="I264" s="91"/>
      <c r="J264" s="91"/>
      <c r="K264" s="34" t="s">
        <v>65</v>
      </c>
      <c r="L264" s="94">
        <v>264</v>
      </c>
      <c r="M264" s="94"/>
      <c r="N264" s="93"/>
      <c r="O264" s="64" t="s">
        <v>195</v>
      </c>
      <c r="P264" s="66">
        <v>43701.23746527778</v>
      </c>
      <c r="Q264" s="64" t="s">
        <v>942</v>
      </c>
      <c r="R264" s="67" t="s">
        <v>970</v>
      </c>
      <c r="S264" s="64" t="s">
        <v>742</v>
      </c>
      <c r="T264" s="64" t="s">
        <v>987</v>
      </c>
      <c r="U264" s="66">
        <v>43701.23746527778</v>
      </c>
      <c r="V264" s="67" t="s">
        <v>1053</v>
      </c>
      <c r="W264" s="64"/>
      <c r="X264" s="64"/>
      <c r="Y264" s="70" t="s">
        <v>1103</v>
      </c>
      <c r="Z264" s="64"/>
      <c r="AA264" s="104">
        <v>9</v>
      </c>
      <c r="AB264" s="48">
        <v>0</v>
      </c>
      <c r="AC264" s="49">
        <v>0</v>
      </c>
      <c r="AD264" s="48">
        <v>0</v>
      </c>
      <c r="AE264" s="49">
        <v>0</v>
      </c>
      <c r="AF264" s="48">
        <v>0</v>
      </c>
      <c r="AG264" s="49">
        <v>0</v>
      </c>
      <c r="AH264" s="48">
        <v>9</v>
      </c>
      <c r="AI264" s="49">
        <v>100</v>
      </c>
      <c r="AJ264" s="48">
        <v>9</v>
      </c>
      <c r="AK264" s="109"/>
      <c r="AL264" s="67" t="s">
        <v>815</v>
      </c>
      <c r="AM264" s="64" t="b">
        <v>0</v>
      </c>
      <c r="AN264" s="64">
        <v>0</v>
      </c>
      <c r="AO264" s="70" t="s">
        <v>275</v>
      </c>
      <c r="AP264" s="64" t="b">
        <v>0</v>
      </c>
      <c r="AQ264" s="64" t="s">
        <v>746</v>
      </c>
      <c r="AR264" s="64"/>
      <c r="AS264" s="70" t="s">
        <v>275</v>
      </c>
      <c r="AT264" s="64" t="b">
        <v>0</v>
      </c>
      <c r="AU264" s="64">
        <v>0</v>
      </c>
      <c r="AV264" s="70" t="s">
        <v>275</v>
      </c>
      <c r="AW264" s="64" t="s">
        <v>340</v>
      </c>
      <c r="AX264" s="64" t="b">
        <v>1</v>
      </c>
      <c r="AY264" s="70" t="s">
        <v>1103</v>
      </c>
      <c r="AZ264" s="64" t="s">
        <v>185</v>
      </c>
      <c r="BA264" s="64">
        <v>0</v>
      </c>
      <c r="BB264" s="64">
        <v>0</v>
      </c>
      <c r="BC264" s="64"/>
      <c r="BD264" s="64"/>
      <c r="BE264" s="64"/>
      <c r="BF264" s="64"/>
      <c r="BG264" s="64"/>
      <c r="BH264" s="64"/>
      <c r="BI264" s="64"/>
      <c r="BJ264" s="64"/>
      <c r="BK264" s="63" t="str">
        <f>REPLACE(INDEX(GroupVertices[Group],MATCH(Edges[[#This Row],[Vertex 1]],GroupVertices[Vertex],0)),1,1,"")</f>
        <v>2</v>
      </c>
      <c r="BL264" s="63" t="str">
        <f>REPLACE(INDEX(GroupVertices[Group],MATCH(Edges[[#This Row],[Vertex 2]],GroupVertices[Vertex],0)),1,1,"")</f>
        <v>2</v>
      </c>
      <c r="BM264" s="64"/>
      <c r="BN264" s="64"/>
    </row>
    <row r="265" spans="1:66" ht="15">
      <c r="A265" s="62" t="s">
        <v>812</v>
      </c>
      <c r="B265" s="62" t="s">
        <v>907</v>
      </c>
      <c r="C265" s="81" t="s">
        <v>1758</v>
      </c>
      <c r="D265" s="88">
        <v>10</v>
      </c>
      <c r="E265" s="89" t="s">
        <v>136</v>
      </c>
      <c r="F265" s="90">
        <v>7.111111111111111</v>
      </c>
      <c r="G265" s="81"/>
      <c r="H265" s="73"/>
      <c r="I265" s="91"/>
      <c r="J265" s="91"/>
      <c r="K265" s="34" t="s">
        <v>65</v>
      </c>
      <c r="L265" s="94">
        <v>265</v>
      </c>
      <c r="M265" s="94"/>
      <c r="N265" s="93"/>
      <c r="O265" s="64" t="s">
        <v>195</v>
      </c>
      <c r="P265" s="66">
        <v>43701.2659375</v>
      </c>
      <c r="Q265" s="64" t="s">
        <v>944</v>
      </c>
      <c r="R265" s="67" t="s">
        <v>972</v>
      </c>
      <c r="S265" s="64" t="s">
        <v>742</v>
      </c>
      <c r="T265" s="64" t="s">
        <v>987</v>
      </c>
      <c r="U265" s="66">
        <v>43701.2659375</v>
      </c>
      <c r="V265" s="67" t="s">
        <v>1055</v>
      </c>
      <c r="W265" s="64"/>
      <c r="X265" s="64"/>
      <c r="Y265" s="70" t="s">
        <v>1105</v>
      </c>
      <c r="Z265" s="64"/>
      <c r="AA265" s="104">
        <v>9</v>
      </c>
      <c r="AB265" s="48"/>
      <c r="AC265" s="49"/>
      <c r="AD265" s="48"/>
      <c r="AE265" s="49"/>
      <c r="AF265" s="48"/>
      <c r="AG265" s="49"/>
      <c r="AH265" s="48"/>
      <c r="AI265" s="49"/>
      <c r="AJ265" s="48"/>
      <c r="AK265" s="109"/>
      <c r="AL265" s="67" t="s">
        <v>815</v>
      </c>
      <c r="AM265" s="64" t="b">
        <v>0</v>
      </c>
      <c r="AN265" s="64">
        <v>0</v>
      </c>
      <c r="AO265" s="70" t="s">
        <v>275</v>
      </c>
      <c r="AP265" s="64" t="b">
        <v>0</v>
      </c>
      <c r="AQ265" s="64" t="s">
        <v>746</v>
      </c>
      <c r="AR265" s="64"/>
      <c r="AS265" s="70" t="s">
        <v>275</v>
      </c>
      <c r="AT265" s="64" t="b">
        <v>0</v>
      </c>
      <c r="AU265" s="64">
        <v>0</v>
      </c>
      <c r="AV265" s="70" t="s">
        <v>275</v>
      </c>
      <c r="AW265" s="64" t="s">
        <v>340</v>
      </c>
      <c r="AX265" s="64" t="b">
        <v>1</v>
      </c>
      <c r="AY265" s="70" t="s">
        <v>1105</v>
      </c>
      <c r="AZ265" s="64" t="s">
        <v>185</v>
      </c>
      <c r="BA265" s="64">
        <v>0</v>
      </c>
      <c r="BB265" s="64">
        <v>0</v>
      </c>
      <c r="BC265" s="64"/>
      <c r="BD265" s="64"/>
      <c r="BE265" s="64"/>
      <c r="BF265" s="64"/>
      <c r="BG265" s="64"/>
      <c r="BH265" s="64"/>
      <c r="BI265" s="64"/>
      <c r="BJ265" s="64"/>
      <c r="BK265" s="63" t="str">
        <f>REPLACE(INDEX(GroupVertices[Group],MATCH(Edges[[#This Row],[Vertex 1]],GroupVertices[Vertex],0)),1,1,"")</f>
        <v>2</v>
      </c>
      <c r="BL265" s="63" t="str">
        <f>REPLACE(INDEX(GroupVertices[Group],MATCH(Edges[[#This Row],[Vertex 2]],GroupVertices[Vertex],0)),1,1,"")</f>
        <v>2</v>
      </c>
      <c r="BM265" s="64"/>
      <c r="BN265" s="64"/>
    </row>
    <row r="266" spans="1:66" ht="15">
      <c r="A266" s="62" t="s">
        <v>812</v>
      </c>
      <c r="B266" s="62" t="s">
        <v>907</v>
      </c>
      <c r="C266" s="81" t="s">
        <v>1758</v>
      </c>
      <c r="D266" s="88">
        <v>10</v>
      </c>
      <c r="E266" s="89" t="s">
        <v>136</v>
      </c>
      <c r="F266" s="90">
        <v>7.111111111111111</v>
      </c>
      <c r="G266" s="81"/>
      <c r="H266" s="73"/>
      <c r="I266" s="91"/>
      <c r="J266" s="91"/>
      <c r="K266" s="34" t="s">
        <v>65</v>
      </c>
      <c r="L266" s="94">
        <v>266</v>
      </c>
      <c r="M266" s="94"/>
      <c r="N266" s="93"/>
      <c r="O266" s="64" t="s">
        <v>195</v>
      </c>
      <c r="P266" s="66">
        <v>43701.266493055555</v>
      </c>
      <c r="Q266" s="64" t="s">
        <v>947</v>
      </c>
      <c r="R266" s="67" t="s">
        <v>975</v>
      </c>
      <c r="S266" s="64" t="s">
        <v>742</v>
      </c>
      <c r="T266" s="64" t="s">
        <v>987</v>
      </c>
      <c r="U266" s="66">
        <v>43701.266493055555</v>
      </c>
      <c r="V266" s="67" t="s">
        <v>1058</v>
      </c>
      <c r="W266" s="64"/>
      <c r="X266" s="64"/>
      <c r="Y266" s="70" t="s">
        <v>1108</v>
      </c>
      <c r="Z266" s="64"/>
      <c r="AA266" s="104">
        <v>9</v>
      </c>
      <c r="AB266" s="48">
        <v>0</v>
      </c>
      <c r="AC266" s="49">
        <v>0</v>
      </c>
      <c r="AD266" s="48">
        <v>0</v>
      </c>
      <c r="AE266" s="49">
        <v>0</v>
      </c>
      <c r="AF266" s="48">
        <v>0</v>
      </c>
      <c r="AG266" s="49">
        <v>0</v>
      </c>
      <c r="AH266" s="48">
        <v>9</v>
      </c>
      <c r="AI266" s="49">
        <v>100</v>
      </c>
      <c r="AJ266" s="48">
        <v>9</v>
      </c>
      <c r="AK266" s="109"/>
      <c r="AL266" s="67" t="s">
        <v>815</v>
      </c>
      <c r="AM266" s="64" t="b">
        <v>0</v>
      </c>
      <c r="AN266" s="64">
        <v>0</v>
      </c>
      <c r="AO266" s="70" t="s">
        <v>275</v>
      </c>
      <c r="AP266" s="64" t="b">
        <v>0</v>
      </c>
      <c r="AQ266" s="64" t="s">
        <v>746</v>
      </c>
      <c r="AR266" s="64"/>
      <c r="AS266" s="70" t="s">
        <v>275</v>
      </c>
      <c r="AT266" s="64" t="b">
        <v>0</v>
      </c>
      <c r="AU266" s="64">
        <v>0</v>
      </c>
      <c r="AV266" s="70" t="s">
        <v>275</v>
      </c>
      <c r="AW266" s="64" t="s">
        <v>340</v>
      </c>
      <c r="AX266" s="64" t="b">
        <v>1</v>
      </c>
      <c r="AY266" s="70" t="s">
        <v>1108</v>
      </c>
      <c r="AZ266" s="64" t="s">
        <v>185</v>
      </c>
      <c r="BA266" s="64">
        <v>0</v>
      </c>
      <c r="BB266" s="64">
        <v>0</v>
      </c>
      <c r="BC266" s="64"/>
      <c r="BD266" s="64"/>
      <c r="BE266" s="64"/>
      <c r="BF266" s="64"/>
      <c r="BG266" s="64"/>
      <c r="BH266" s="64"/>
      <c r="BI266" s="64"/>
      <c r="BJ266" s="64"/>
      <c r="BK266" s="63" t="str">
        <f>REPLACE(INDEX(GroupVertices[Group],MATCH(Edges[[#This Row],[Vertex 1]],GroupVertices[Vertex],0)),1,1,"")</f>
        <v>2</v>
      </c>
      <c r="BL266" s="63" t="str">
        <f>REPLACE(INDEX(GroupVertices[Group],MATCH(Edges[[#This Row],[Vertex 2]],GroupVertices[Vertex],0)),1,1,"")</f>
        <v>2</v>
      </c>
      <c r="BM266" s="64"/>
      <c r="BN266" s="64"/>
    </row>
    <row r="267" spans="1:66" ht="15">
      <c r="A267" s="62" t="s">
        <v>812</v>
      </c>
      <c r="B267" s="62" t="s">
        <v>907</v>
      </c>
      <c r="C267" s="81" t="s">
        <v>1758</v>
      </c>
      <c r="D267" s="88">
        <v>10</v>
      </c>
      <c r="E267" s="89" t="s">
        <v>136</v>
      </c>
      <c r="F267" s="90">
        <v>7.111111111111111</v>
      </c>
      <c r="G267" s="81"/>
      <c r="H267" s="73"/>
      <c r="I267" s="91"/>
      <c r="J267" s="91"/>
      <c r="K267" s="34" t="s">
        <v>65</v>
      </c>
      <c r="L267" s="94">
        <v>267</v>
      </c>
      <c r="M267" s="94"/>
      <c r="N267" s="93"/>
      <c r="O267" s="64" t="s">
        <v>195</v>
      </c>
      <c r="P267" s="66">
        <v>43708.24429398148</v>
      </c>
      <c r="Q267" s="64" t="s">
        <v>945</v>
      </c>
      <c r="R267" s="67" t="s">
        <v>973</v>
      </c>
      <c r="S267" s="64" t="s">
        <v>742</v>
      </c>
      <c r="T267" s="64" t="s">
        <v>987</v>
      </c>
      <c r="U267" s="66">
        <v>43708.24429398148</v>
      </c>
      <c r="V267" s="67" t="s">
        <v>1056</v>
      </c>
      <c r="W267" s="64"/>
      <c r="X267" s="64"/>
      <c r="Y267" s="70" t="s">
        <v>1106</v>
      </c>
      <c r="Z267" s="64"/>
      <c r="AA267" s="104">
        <v>9</v>
      </c>
      <c r="AB267" s="48"/>
      <c r="AC267" s="49"/>
      <c r="AD267" s="48"/>
      <c r="AE267" s="49"/>
      <c r="AF267" s="48"/>
      <c r="AG267" s="49"/>
      <c r="AH267" s="48"/>
      <c r="AI267" s="49"/>
      <c r="AJ267" s="48"/>
      <c r="AK267" s="109"/>
      <c r="AL267" s="67" t="s">
        <v>815</v>
      </c>
      <c r="AM267" s="64" t="b">
        <v>0</v>
      </c>
      <c r="AN267" s="64">
        <v>0</v>
      </c>
      <c r="AO267" s="70" t="s">
        <v>275</v>
      </c>
      <c r="AP267" s="64" t="b">
        <v>0</v>
      </c>
      <c r="AQ267" s="64" t="s">
        <v>746</v>
      </c>
      <c r="AR267" s="64"/>
      <c r="AS267" s="70" t="s">
        <v>275</v>
      </c>
      <c r="AT267" s="64" t="b">
        <v>0</v>
      </c>
      <c r="AU267" s="64">
        <v>0</v>
      </c>
      <c r="AV267" s="70" t="s">
        <v>275</v>
      </c>
      <c r="AW267" s="64" t="s">
        <v>340</v>
      </c>
      <c r="AX267" s="64" t="b">
        <v>1</v>
      </c>
      <c r="AY267" s="70" t="s">
        <v>1106</v>
      </c>
      <c r="AZ267" s="64" t="s">
        <v>185</v>
      </c>
      <c r="BA267" s="64">
        <v>0</v>
      </c>
      <c r="BB267" s="64">
        <v>0</v>
      </c>
      <c r="BC267" s="64"/>
      <c r="BD267" s="64"/>
      <c r="BE267" s="64"/>
      <c r="BF267" s="64"/>
      <c r="BG267" s="64"/>
      <c r="BH267" s="64"/>
      <c r="BI267" s="64"/>
      <c r="BJ267" s="64"/>
      <c r="BK267" s="63" t="str">
        <f>REPLACE(INDEX(GroupVertices[Group],MATCH(Edges[[#This Row],[Vertex 1]],GroupVertices[Vertex],0)),1,1,"")</f>
        <v>2</v>
      </c>
      <c r="BL267" s="63" t="str">
        <f>REPLACE(INDEX(GroupVertices[Group],MATCH(Edges[[#This Row],[Vertex 2]],GroupVertices[Vertex],0)),1,1,"")</f>
        <v>2</v>
      </c>
      <c r="BM267" s="64"/>
      <c r="BN267" s="64"/>
    </row>
    <row r="268" spans="1:66" ht="15">
      <c r="A268" s="62" t="s">
        <v>812</v>
      </c>
      <c r="B268" s="62" t="s">
        <v>907</v>
      </c>
      <c r="C268" s="81" t="s">
        <v>1758</v>
      </c>
      <c r="D268" s="88">
        <v>10</v>
      </c>
      <c r="E268" s="89" t="s">
        <v>136</v>
      </c>
      <c r="F268" s="90">
        <v>7.111111111111111</v>
      </c>
      <c r="G268" s="81"/>
      <c r="H268" s="73"/>
      <c r="I268" s="91"/>
      <c r="J268" s="91"/>
      <c r="K268" s="34" t="s">
        <v>65</v>
      </c>
      <c r="L268" s="94">
        <v>268</v>
      </c>
      <c r="M268" s="94"/>
      <c r="N268" s="93"/>
      <c r="O268" s="64" t="s">
        <v>195</v>
      </c>
      <c r="P268" s="66">
        <v>43708.24475694444</v>
      </c>
      <c r="Q268" s="64" t="s">
        <v>948</v>
      </c>
      <c r="R268" s="67" t="s">
        <v>976</v>
      </c>
      <c r="S268" s="64" t="s">
        <v>742</v>
      </c>
      <c r="T268" s="64" t="s">
        <v>987</v>
      </c>
      <c r="U268" s="66">
        <v>43708.24475694444</v>
      </c>
      <c r="V268" s="67" t="s">
        <v>1059</v>
      </c>
      <c r="W268" s="64"/>
      <c r="X268" s="64"/>
      <c r="Y268" s="70" t="s">
        <v>1109</v>
      </c>
      <c r="Z268" s="64"/>
      <c r="AA268" s="104">
        <v>9</v>
      </c>
      <c r="AB268" s="48">
        <v>0</v>
      </c>
      <c r="AC268" s="49">
        <v>0</v>
      </c>
      <c r="AD268" s="48">
        <v>0</v>
      </c>
      <c r="AE268" s="49">
        <v>0</v>
      </c>
      <c r="AF268" s="48">
        <v>0</v>
      </c>
      <c r="AG268" s="49">
        <v>0</v>
      </c>
      <c r="AH268" s="48">
        <v>9</v>
      </c>
      <c r="AI268" s="49">
        <v>100</v>
      </c>
      <c r="AJ268" s="48">
        <v>9</v>
      </c>
      <c r="AK268" s="109"/>
      <c r="AL268" s="67" t="s">
        <v>815</v>
      </c>
      <c r="AM268" s="64" t="b">
        <v>0</v>
      </c>
      <c r="AN268" s="64">
        <v>0</v>
      </c>
      <c r="AO268" s="70" t="s">
        <v>275</v>
      </c>
      <c r="AP268" s="64" t="b">
        <v>0</v>
      </c>
      <c r="AQ268" s="64" t="s">
        <v>746</v>
      </c>
      <c r="AR268" s="64"/>
      <c r="AS268" s="70" t="s">
        <v>275</v>
      </c>
      <c r="AT268" s="64" t="b">
        <v>0</v>
      </c>
      <c r="AU268" s="64">
        <v>0</v>
      </c>
      <c r="AV268" s="70" t="s">
        <v>275</v>
      </c>
      <c r="AW268" s="64" t="s">
        <v>340</v>
      </c>
      <c r="AX268" s="64" t="b">
        <v>1</v>
      </c>
      <c r="AY268" s="70" t="s">
        <v>1109</v>
      </c>
      <c r="AZ268" s="64" t="s">
        <v>185</v>
      </c>
      <c r="BA268" s="64">
        <v>0</v>
      </c>
      <c r="BB268" s="64">
        <v>0</v>
      </c>
      <c r="BC268" s="64"/>
      <c r="BD268" s="64"/>
      <c r="BE268" s="64"/>
      <c r="BF268" s="64"/>
      <c r="BG268" s="64"/>
      <c r="BH268" s="64"/>
      <c r="BI268" s="64"/>
      <c r="BJ268" s="64"/>
      <c r="BK268" s="63" t="str">
        <f>REPLACE(INDEX(GroupVertices[Group],MATCH(Edges[[#This Row],[Vertex 1]],GroupVertices[Vertex],0)),1,1,"")</f>
        <v>2</v>
      </c>
      <c r="BL268" s="63" t="str">
        <f>REPLACE(INDEX(GroupVertices[Group],MATCH(Edges[[#This Row],[Vertex 2]],GroupVertices[Vertex],0)),1,1,"")</f>
        <v>2</v>
      </c>
      <c r="BM268" s="64"/>
      <c r="BN268" s="64"/>
    </row>
    <row r="269" spans="1:66" ht="15">
      <c r="A269" s="62" t="s">
        <v>812</v>
      </c>
      <c r="B269" s="62" t="s">
        <v>907</v>
      </c>
      <c r="C269" s="81" t="s">
        <v>1758</v>
      </c>
      <c r="D269" s="88">
        <v>10</v>
      </c>
      <c r="E269" s="89" t="s">
        <v>136</v>
      </c>
      <c r="F269" s="90">
        <v>7.111111111111111</v>
      </c>
      <c r="G269" s="81"/>
      <c r="H269" s="73"/>
      <c r="I269" s="91"/>
      <c r="J269" s="91"/>
      <c r="K269" s="34" t="s">
        <v>65</v>
      </c>
      <c r="L269" s="94">
        <v>269</v>
      </c>
      <c r="M269" s="94"/>
      <c r="N269" s="93"/>
      <c r="O269" s="64" t="s">
        <v>195</v>
      </c>
      <c r="P269" s="66">
        <v>43708.25266203703</v>
      </c>
      <c r="Q269" s="64" t="s">
        <v>949</v>
      </c>
      <c r="R269" s="67" t="s">
        <v>977</v>
      </c>
      <c r="S269" s="64" t="s">
        <v>742</v>
      </c>
      <c r="T269" s="64" t="s">
        <v>987</v>
      </c>
      <c r="U269" s="66">
        <v>43708.25266203703</v>
      </c>
      <c r="V269" s="67" t="s">
        <v>1060</v>
      </c>
      <c r="W269" s="64"/>
      <c r="X269" s="64"/>
      <c r="Y269" s="70" t="s">
        <v>1110</v>
      </c>
      <c r="Z269" s="64"/>
      <c r="AA269" s="104">
        <v>9</v>
      </c>
      <c r="AB269" s="48">
        <v>0</v>
      </c>
      <c r="AC269" s="49">
        <v>0</v>
      </c>
      <c r="AD269" s="48">
        <v>0</v>
      </c>
      <c r="AE269" s="49">
        <v>0</v>
      </c>
      <c r="AF269" s="48">
        <v>0</v>
      </c>
      <c r="AG269" s="49">
        <v>0</v>
      </c>
      <c r="AH269" s="48">
        <v>9</v>
      </c>
      <c r="AI269" s="49">
        <v>100</v>
      </c>
      <c r="AJ269" s="48">
        <v>9</v>
      </c>
      <c r="AK269" s="109"/>
      <c r="AL269" s="67" t="s">
        <v>815</v>
      </c>
      <c r="AM269" s="64" t="b">
        <v>0</v>
      </c>
      <c r="AN269" s="64">
        <v>0</v>
      </c>
      <c r="AO269" s="70" t="s">
        <v>275</v>
      </c>
      <c r="AP269" s="64" t="b">
        <v>0</v>
      </c>
      <c r="AQ269" s="64" t="s">
        <v>746</v>
      </c>
      <c r="AR269" s="64"/>
      <c r="AS269" s="70" t="s">
        <v>275</v>
      </c>
      <c r="AT269" s="64" t="b">
        <v>0</v>
      </c>
      <c r="AU269" s="64">
        <v>0</v>
      </c>
      <c r="AV269" s="70" t="s">
        <v>275</v>
      </c>
      <c r="AW269" s="64" t="s">
        <v>340</v>
      </c>
      <c r="AX269" s="64" t="b">
        <v>1</v>
      </c>
      <c r="AY269" s="70" t="s">
        <v>1110</v>
      </c>
      <c r="AZ269" s="64" t="s">
        <v>185</v>
      </c>
      <c r="BA269" s="64">
        <v>0</v>
      </c>
      <c r="BB269" s="64">
        <v>0</v>
      </c>
      <c r="BC269" s="64"/>
      <c r="BD269" s="64"/>
      <c r="BE269" s="64"/>
      <c r="BF269" s="64"/>
      <c r="BG269" s="64"/>
      <c r="BH269" s="64"/>
      <c r="BI269" s="64"/>
      <c r="BJ269" s="64"/>
      <c r="BK269" s="63" t="str">
        <f>REPLACE(INDEX(GroupVertices[Group],MATCH(Edges[[#This Row],[Vertex 1]],GroupVertices[Vertex],0)),1,1,"")</f>
        <v>2</v>
      </c>
      <c r="BL269" s="63" t="str">
        <f>REPLACE(INDEX(GroupVertices[Group],MATCH(Edges[[#This Row],[Vertex 2]],GroupVertices[Vertex],0)),1,1,"")</f>
        <v>2</v>
      </c>
      <c r="BM269" s="64"/>
      <c r="BN269" s="64"/>
    </row>
    <row r="270" spans="1:66" ht="15">
      <c r="A270" s="62" t="s">
        <v>812</v>
      </c>
      <c r="B270" s="62" t="s">
        <v>368</v>
      </c>
      <c r="C270" s="81" t="s">
        <v>811</v>
      </c>
      <c r="D270" s="88">
        <v>8.333333333333334</v>
      </c>
      <c r="E270" s="89" t="s">
        <v>136</v>
      </c>
      <c r="F270" s="90">
        <v>11.555555555555555</v>
      </c>
      <c r="G270" s="81"/>
      <c r="H270" s="73"/>
      <c r="I270" s="91"/>
      <c r="J270" s="91"/>
      <c r="K270" s="34" t="s">
        <v>65</v>
      </c>
      <c r="L270" s="94">
        <v>270</v>
      </c>
      <c r="M270" s="94"/>
      <c r="N270" s="93"/>
      <c r="O270" s="64" t="s">
        <v>195</v>
      </c>
      <c r="P270" s="66">
        <v>43701.2659375</v>
      </c>
      <c r="Q270" s="64" t="s">
        <v>944</v>
      </c>
      <c r="R270" s="67" t="s">
        <v>972</v>
      </c>
      <c r="S270" s="64" t="s">
        <v>742</v>
      </c>
      <c r="T270" s="64" t="s">
        <v>987</v>
      </c>
      <c r="U270" s="66">
        <v>43701.2659375</v>
      </c>
      <c r="V270" s="67" t="s">
        <v>1055</v>
      </c>
      <c r="W270" s="64"/>
      <c r="X270" s="64"/>
      <c r="Y270" s="70" t="s">
        <v>1105</v>
      </c>
      <c r="Z270" s="64"/>
      <c r="AA270" s="104">
        <v>5</v>
      </c>
      <c r="AB270" s="48"/>
      <c r="AC270" s="49"/>
      <c r="AD270" s="48"/>
      <c r="AE270" s="49"/>
      <c r="AF270" s="48"/>
      <c r="AG270" s="49"/>
      <c r="AH270" s="48"/>
      <c r="AI270" s="49"/>
      <c r="AJ270" s="48"/>
      <c r="AK270" s="109"/>
      <c r="AL270" s="67" t="s">
        <v>815</v>
      </c>
      <c r="AM270" s="64" t="b">
        <v>0</v>
      </c>
      <c r="AN270" s="64">
        <v>0</v>
      </c>
      <c r="AO270" s="70" t="s">
        <v>275</v>
      </c>
      <c r="AP270" s="64" t="b">
        <v>0</v>
      </c>
      <c r="AQ270" s="64" t="s">
        <v>746</v>
      </c>
      <c r="AR270" s="64"/>
      <c r="AS270" s="70" t="s">
        <v>275</v>
      </c>
      <c r="AT270" s="64" t="b">
        <v>0</v>
      </c>
      <c r="AU270" s="64">
        <v>0</v>
      </c>
      <c r="AV270" s="70" t="s">
        <v>275</v>
      </c>
      <c r="AW270" s="64" t="s">
        <v>340</v>
      </c>
      <c r="AX270" s="64" t="b">
        <v>1</v>
      </c>
      <c r="AY270" s="70" t="s">
        <v>1105</v>
      </c>
      <c r="AZ270" s="64" t="s">
        <v>185</v>
      </c>
      <c r="BA270" s="64">
        <v>0</v>
      </c>
      <c r="BB270" s="64">
        <v>0</v>
      </c>
      <c r="BC270" s="64"/>
      <c r="BD270" s="64"/>
      <c r="BE270" s="64"/>
      <c r="BF270" s="64"/>
      <c r="BG270" s="64"/>
      <c r="BH270" s="64"/>
      <c r="BI270" s="64"/>
      <c r="BJ270" s="64"/>
      <c r="BK270" s="63" t="str">
        <f>REPLACE(INDEX(GroupVertices[Group],MATCH(Edges[[#This Row],[Vertex 1]],GroupVertices[Vertex],0)),1,1,"")</f>
        <v>2</v>
      </c>
      <c r="BL270" s="63" t="str">
        <f>REPLACE(INDEX(GroupVertices[Group],MATCH(Edges[[#This Row],[Vertex 2]],GroupVertices[Vertex],0)),1,1,"")</f>
        <v>4</v>
      </c>
      <c r="BM270" s="64"/>
      <c r="BN270" s="64"/>
    </row>
    <row r="271" spans="1:66" ht="15">
      <c r="A271" s="62" t="s">
        <v>812</v>
      </c>
      <c r="B271" s="62" t="s">
        <v>368</v>
      </c>
      <c r="C271" s="81" t="s">
        <v>811</v>
      </c>
      <c r="D271" s="88">
        <v>8.333333333333334</v>
      </c>
      <c r="E271" s="89" t="s">
        <v>136</v>
      </c>
      <c r="F271" s="90">
        <v>11.555555555555555</v>
      </c>
      <c r="G271" s="81"/>
      <c r="H271" s="73"/>
      <c r="I271" s="91"/>
      <c r="J271" s="91"/>
      <c r="K271" s="34" t="s">
        <v>65</v>
      </c>
      <c r="L271" s="94">
        <v>271</v>
      </c>
      <c r="M271" s="94"/>
      <c r="N271" s="93"/>
      <c r="O271" s="64" t="s">
        <v>195</v>
      </c>
      <c r="P271" s="66">
        <v>43701.266493055555</v>
      </c>
      <c r="Q271" s="64" t="s">
        <v>947</v>
      </c>
      <c r="R271" s="67" t="s">
        <v>975</v>
      </c>
      <c r="S271" s="64" t="s">
        <v>742</v>
      </c>
      <c r="T271" s="64" t="s">
        <v>987</v>
      </c>
      <c r="U271" s="66">
        <v>43701.266493055555</v>
      </c>
      <c r="V271" s="67" t="s">
        <v>1058</v>
      </c>
      <c r="W271" s="64"/>
      <c r="X271" s="64"/>
      <c r="Y271" s="70" t="s">
        <v>1108</v>
      </c>
      <c r="Z271" s="64"/>
      <c r="AA271" s="104">
        <v>5</v>
      </c>
      <c r="AB271" s="48"/>
      <c r="AC271" s="49"/>
      <c r="AD271" s="48"/>
      <c r="AE271" s="49"/>
      <c r="AF271" s="48"/>
      <c r="AG271" s="49"/>
      <c r="AH271" s="48"/>
      <c r="AI271" s="49"/>
      <c r="AJ271" s="48"/>
      <c r="AK271" s="109"/>
      <c r="AL271" s="67" t="s">
        <v>815</v>
      </c>
      <c r="AM271" s="64" t="b">
        <v>0</v>
      </c>
      <c r="AN271" s="64">
        <v>0</v>
      </c>
      <c r="AO271" s="70" t="s">
        <v>275</v>
      </c>
      <c r="AP271" s="64" t="b">
        <v>0</v>
      </c>
      <c r="AQ271" s="64" t="s">
        <v>746</v>
      </c>
      <c r="AR271" s="64"/>
      <c r="AS271" s="70" t="s">
        <v>275</v>
      </c>
      <c r="AT271" s="64" t="b">
        <v>0</v>
      </c>
      <c r="AU271" s="64">
        <v>0</v>
      </c>
      <c r="AV271" s="70" t="s">
        <v>275</v>
      </c>
      <c r="AW271" s="64" t="s">
        <v>340</v>
      </c>
      <c r="AX271" s="64" t="b">
        <v>1</v>
      </c>
      <c r="AY271" s="70" t="s">
        <v>1108</v>
      </c>
      <c r="AZ271" s="64" t="s">
        <v>185</v>
      </c>
      <c r="BA271" s="64">
        <v>0</v>
      </c>
      <c r="BB271" s="64">
        <v>0</v>
      </c>
      <c r="BC271" s="64"/>
      <c r="BD271" s="64"/>
      <c r="BE271" s="64"/>
      <c r="BF271" s="64"/>
      <c r="BG271" s="64"/>
      <c r="BH271" s="64"/>
      <c r="BI271" s="64"/>
      <c r="BJ271" s="64"/>
      <c r="BK271" s="63" t="str">
        <f>REPLACE(INDEX(GroupVertices[Group],MATCH(Edges[[#This Row],[Vertex 1]],GroupVertices[Vertex],0)),1,1,"")</f>
        <v>2</v>
      </c>
      <c r="BL271" s="63" t="str">
        <f>REPLACE(INDEX(GroupVertices[Group],MATCH(Edges[[#This Row],[Vertex 2]],GroupVertices[Vertex],0)),1,1,"")</f>
        <v>4</v>
      </c>
      <c r="BM271" s="64"/>
      <c r="BN271" s="64"/>
    </row>
    <row r="272" spans="1:66" ht="15">
      <c r="A272" s="62" t="s">
        <v>812</v>
      </c>
      <c r="B272" s="62" t="s">
        <v>368</v>
      </c>
      <c r="C272" s="81" t="s">
        <v>811</v>
      </c>
      <c r="D272" s="88">
        <v>8.333333333333334</v>
      </c>
      <c r="E272" s="89" t="s">
        <v>136</v>
      </c>
      <c r="F272" s="90">
        <v>11.555555555555555</v>
      </c>
      <c r="G272" s="81"/>
      <c r="H272" s="73"/>
      <c r="I272" s="91"/>
      <c r="J272" s="91"/>
      <c r="K272" s="34" t="s">
        <v>65</v>
      </c>
      <c r="L272" s="94">
        <v>272</v>
      </c>
      <c r="M272" s="94"/>
      <c r="N272" s="93"/>
      <c r="O272" s="64" t="s">
        <v>195</v>
      </c>
      <c r="P272" s="66">
        <v>43708.24429398148</v>
      </c>
      <c r="Q272" s="64" t="s">
        <v>945</v>
      </c>
      <c r="R272" s="67" t="s">
        <v>973</v>
      </c>
      <c r="S272" s="64" t="s">
        <v>742</v>
      </c>
      <c r="T272" s="64" t="s">
        <v>987</v>
      </c>
      <c r="U272" s="66">
        <v>43708.24429398148</v>
      </c>
      <c r="V272" s="67" t="s">
        <v>1056</v>
      </c>
      <c r="W272" s="64"/>
      <c r="X272" s="64"/>
      <c r="Y272" s="70" t="s">
        <v>1106</v>
      </c>
      <c r="Z272" s="64"/>
      <c r="AA272" s="104">
        <v>5</v>
      </c>
      <c r="AB272" s="48"/>
      <c r="AC272" s="49"/>
      <c r="AD272" s="48"/>
      <c r="AE272" s="49"/>
      <c r="AF272" s="48"/>
      <c r="AG272" s="49"/>
      <c r="AH272" s="48"/>
      <c r="AI272" s="49"/>
      <c r="AJ272" s="48"/>
      <c r="AK272" s="109"/>
      <c r="AL272" s="67" t="s">
        <v>815</v>
      </c>
      <c r="AM272" s="64" t="b">
        <v>0</v>
      </c>
      <c r="AN272" s="64">
        <v>0</v>
      </c>
      <c r="AO272" s="70" t="s">
        <v>275</v>
      </c>
      <c r="AP272" s="64" t="b">
        <v>0</v>
      </c>
      <c r="AQ272" s="64" t="s">
        <v>746</v>
      </c>
      <c r="AR272" s="64"/>
      <c r="AS272" s="70" t="s">
        <v>275</v>
      </c>
      <c r="AT272" s="64" t="b">
        <v>0</v>
      </c>
      <c r="AU272" s="64">
        <v>0</v>
      </c>
      <c r="AV272" s="70" t="s">
        <v>275</v>
      </c>
      <c r="AW272" s="64" t="s">
        <v>340</v>
      </c>
      <c r="AX272" s="64" t="b">
        <v>1</v>
      </c>
      <c r="AY272" s="70" t="s">
        <v>1106</v>
      </c>
      <c r="AZ272" s="64" t="s">
        <v>185</v>
      </c>
      <c r="BA272" s="64">
        <v>0</v>
      </c>
      <c r="BB272" s="64">
        <v>0</v>
      </c>
      <c r="BC272" s="64"/>
      <c r="BD272" s="64"/>
      <c r="BE272" s="64"/>
      <c r="BF272" s="64"/>
      <c r="BG272" s="64"/>
      <c r="BH272" s="64"/>
      <c r="BI272" s="64"/>
      <c r="BJ272" s="64"/>
      <c r="BK272" s="63" t="str">
        <f>REPLACE(INDEX(GroupVertices[Group],MATCH(Edges[[#This Row],[Vertex 1]],GroupVertices[Vertex],0)),1,1,"")</f>
        <v>2</v>
      </c>
      <c r="BL272" s="63" t="str">
        <f>REPLACE(INDEX(GroupVertices[Group],MATCH(Edges[[#This Row],[Vertex 2]],GroupVertices[Vertex],0)),1,1,"")</f>
        <v>4</v>
      </c>
      <c r="BM272" s="64"/>
      <c r="BN272" s="64"/>
    </row>
    <row r="273" spans="1:66" ht="15">
      <c r="A273" s="62" t="s">
        <v>812</v>
      </c>
      <c r="B273" s="62" t="s">
        <v>368</v>
      </c>
      <c r="C273" s="81" t="s">
        <v>811</v>
      </c>
      <c r="D273" s="88">
        <v>8.333333333333334</v>
      </c>
      <c r="E273" s="89" t="s">
        <v>136</v>
      </c>
      <c r="F273" s="90">
        <v>11.555555555555555</v>
      </c>
      <c r="G273" s="81"/>
      <c r="H273" s="73"/>
      <c r="I273" s="91"/>
      <c r="J273" s="91"/>
      <c r="K273" s="34" t="s">
        <v>65</v>
      </c>
      <c r="L273" s="94">
        <v>273</v>
      </c>
      <c r="M273" s="94"/>
      <c r="N273" s="93"/>
      <c r="O273" s="64" t="s">
        <v>195</v>
      </c>
      <c r="P273" s="66">
        <v>43708.24475694444</v>
      </c>
      <c r="Q273" s="64" t="s">
        <v>948</v>
      </c>
      <c r="R273" s="67" t="s">
        <v>976</v>
      </c>
      <c r="S273" s="64" t="s">
        <v>742</v>
      </c>
      <c r="T273" s="64" t="s">
        <v>987</v>
      </c>
      <c r="U273" s="66">
        <v>43708.24475694444</v>
      </c>
      <c r="V273" s="67" t="s">
        <v>1059</v>
      </c>
      <c r="W273" s="64"/>
      <c r="X273" s="64"/>
      <c r="Y273" s="70" t="s">
        <v>1109</v>
      </c>
      <c r="Z273" s="64"/>
      <c r="AA273" s="104">
        <v>5</v>
      </c>
      <c r="AB273" s="48"/>
      <c r="AC273" s="49"/>
      <c r="AD273" s="48"/>
      <c r="AE273" s="49"/>
      <c r="AF273" s="48"/>
      <c r="AG273" s="49"/>
      <c r="AH273" s="48"/>
      <c r="AI273" s="49"/>
      <c r="AJ273" s="48"/>
      <c r="AK273" s="109"/>
      <c r="AL273" s="67" t="s">
        <v>815</v>
      </c>
      <c r="AM273" s="64" t="b">
        <v>0</v>
      </c>
      <c r="AN273" s="64">
        <v>0</v>
      </c>
      <c r="AO273" s="70" t="s">
        <v>275</v>
      </c>
      <c r="AP273" s="64" t="b">
        <v>0</v>
      </c>
      <c r="AQ273" s="64" t="s">
        <v>746</v>
      </c>
      <c r="AR273" s="64"/>
      <c r="AS273" s="70" t="s">
        <v>275</v>
      </c>
      <c r="AT273" s="64" t="b">
        <v>0</v>
      </c>
      <c r="AU273" s="64">
        <v>0</v>
      </c>
      <c r="AV273" s="70" t="s">
        <v>275</v>
      </c>
      <c r="AW273" s="64" t="s">
        <v>340</v>
      </c>
      <c r="AX273" s="64" t="b">
        <v>1</v>
      </c>
      <c r="AY273" s="70" t="s">
        <v>1109</v>
      </c>
      <c r="AZ273" s="64" t="s">
        <v>185</v>
      </c>
      <c r="BA273" s="64">
        <v>0</v>
      </c>
      <c r="BB273" s="64">
        <v>0</v>
      </c>
      <c r="BC273" s="64"/>
      <c r="BD273" s="64"/>
      <c r="BE273" s="64"/>
      <c r="BF273" s="64"/>
      <c r="BG273" s="64"/>
      <c r="BH273" s="64"/>
      <c r="BI273" s="64"/>
      <c r="BJ273" s="64"/>
      <c r="BK273" s="63" t="str">
        <f>REPLACE(INDEX(GroupVertices[Group],MATCH(Edges[[#This Row],[Vertex 1]],GroupVertices[Vertex],0)),1,1,"")</f>
        <v>2</v>
      </c>
      <c r="BL273" s="63" t="str">
        <f>REPLACE(INDEX(GroupVertices[Group],MATCH(Edges[[#This Row],[Vertex 2]],GroupVertices[Vertex],0)),1,1,"")</f>
        <v>4</v>
      </c>
      <c r="BM273" s="64"/>
      <c r="BN273" s="64"/>
    </row>
    <row r="274" spans="1:66" ht="15">
      <c r="A274" s="80" t="s">
        <v>812</v>
      </c>
      <c r="B274" s="80" t="s">
        <v>368</v>
      </c>
      <c r="C274" s="111" t="s">
        <v>811</v>
      </c>
      <c r="D274" s="112">
        <v>8.333333333333334</v>
      </c>
      <c r="E274" s="140" t="s">
        <v>136</v>
      </c>
      <c r="F274" s="113">
        <v>11.555555555555555</v>
      </c>
      <c r="G274" s="111"/>
      <c r="H274" s="114"/>
      <c r="I274" s="115"/>
      <c r="J274" s="115"/>
      <c r="K274" s="34" t="s">
        <v>65</v>
      </c>
      <c r="L274" s="141">
        <v>274</v>
      </c>
      <c r="M274" s="141"/>
      <c r="N274" s="122"/>
      <c r="O274" s="110" t="s">
        <v>195</v>
      </c>
      <c r="P274" s="123">
        <v>43708.25266203703</v>
      </c>
      <c r="Q274" s="110" t="s">
        <v>949</v>
      </c>
      <c r="R274" s="124" t="s">
        <v>977</v>
      </c>
      <c r="S274" s="110" t="s">
        <v>742</v>
      </c>
      <c r="T274" s="110" t="s">
        <v>987</v>
      </c>
      <c r="U274" s="123">
        <v>43708.25266203703</v>
      </c>
      <c r="V274" s="124" t="s">
        <v>1060</v>
      </c>
      <c r="W274" s="110"/>
      <c r="X274" s="110"/>
      <c r="Y274" s="142" t="s">
        <v>1110</v>
      </c>
      <c r="Z274" s="110"/>
      <c r="AA274" s="104">
        <v>5</v>
      </c>
      <c r="AB274" s="48"/>
      <c r="AC274" s="49"/>
      <c r="AD274" s="48"/>
      <c r="AE274" s="49"/>
      <c r="AF274" s="48"/>
      <c r="AG274" s="49"/>
      <c r="AH274" s="48"/>
      <c r="AI274" s="49"/>
      <c r="AJ274" s="48"/>
      <c r="AK274" s="109"/>
      <c r="AL274" s="124" t="s">
        <v>815</v>
      </c>
      <c r="AM274" s="110" t="b">
        <v>0</v>
      </c>
      <c r="AN274" s="110">
        <v>0</v>
      </c>
      <c r="AO274" s="142" t="s">
        <v>275</v>
      </c>
      <c r="AP274" s="110" t="b">
        <v>0</v>
      </c>
      <c r="AQ274" s="110" t="s">
        <v>746</v>
      </c>
      <c r="AR274" s="110"/>
      <c r="AS274" s="142" t="s">
        <v>275</v>
      </c>
      <c r="AT274" s="110" t="b">
        <v>0</v>
      </c>
      <c r="AU274" s="110">
        <v>0</v>
      </c>
      <c r="AV274" s="142" t="s">
        <v>275</v>
      </c>
      <c r="AW274" s="110" t="s">
        <v>340</v>
      </c>
      <c r="AX274" s="110" t="b">
        <v>1</v>
      </c>
      <c r="AY274" s="142" t="s">
        <v>1110</v>
      </c>
      <c r="AZ274" s="110" t="s">
        <v>185</v>
      </c>
      <c r="BA274" s="110">
        <v>0</v>
      </c>
      <c r="BB274" s="110">
        <v>0</v>
      </c>
      <c r="BC274" s="110"/>
      <c r="BD274" s="110"/>
      <c r="BE274" s="110"/>
      <c r="BF274" s="110"/>
      <c r="BG274" s="110"/>
      <c r="BH274" s="110"/>
      <c r="BI274" s="110"/>
      <c r="BJ274" s="110"/>
      <c r="BK274" s="63" t="str">
        <f>REPLACE(INDEX(GroupVertices[Group],MATCH(Edges[[#This Row],[Vertex 1]],GroupVertices[Vertex],0)),1,1,"")</f>
        <v>2</v>
      </c>
      <c r="BL274" s="63" t="str">
        <f>REPLACE(INDEX(GroupVertices[Group],MATCH(Edges[[#This Row],[Vertex 2]],GroupVertices[Vertex],0)),1,1,"")</f>
        <v>4</v>
      </c>
      <c r="BM274" s="110"/>
      <c r="BN274" s="110"/>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4"/>
    <dataValidation allowBlank="1" showErrorMessage="1" sqref="N2:N2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4"/>
    <dataValidation allowBlank="1" showInputMessage="1" promptTitle="Edge Color" prompt="To select an optional edge color, right-click and select Select Color on the right-click menu." sqref="C3:C274"/>
    <dataValidation allowBlank="1" showInputMessage="1" promptTitle="Edge Width" prompt="Enter an optional edge width between 1 and 10." errorTitle="Invalid Edge Width" error="The optional edge width must be a whole number between 1 and 10." sqref="D3:D274"/>
    <dataValidation allowBlank="1" showInputMessage="1" promptTitle="Edge Opacity" prompt="Enter an optional edge opacity between 0 (transparent) and 100 (opaque)." errorTitle="Invalid Edge Opacity" error="The optional edge opacity must be a whole number between 0 and 10." sqref="F3:F2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4">
      <formula1>ValidEdgeVisibilities</formula1>
    </dataValidation>
    <dataValidation allowBlank="1" showInputMessage="1" showErrorMessage="1" promptTitle="Vertex 1 Name" prompt="Enter the name of the edge's first vertex." sqref="A3:A274"/>
    <dataValidation allowBlank="1" showInputMessage="1" showErrorMessage="1" promptTitle="Vertex 2 Name" prompt="Enter the name of the edge's second vertex." sqref="B3:B274"/>
    <dataValidation allowBlank="1" showInputMessage="1" showErrorMessage="1" promptTitle="Edge Label" prompt="Enter an optional edge label." errorTitle="Invalid Edge Visibility" error="You have entered an unrecognized edge visibility.  Try selecting from the drop-down list instead." sqref="H3:H2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4"/>
  </dataValidations>
  <hyperlinks>
    <hyperlink ref="R3" r:id="rId1" display="https://www.nonpareilonline.com/news/crime/social-media-sleuthing-when-does-sharing-information-cross-the-legal/article_f946cf45-07ae-5634-9b72-e1c3cf45aac5.html"/>
    <hyperlink ref="R4" r:id="rId2" display="https://nodexlgraphgallery.org/Pages/Graph.aspx?graphID=206788"/>
    <hyperlink ref="R5" r:id="rId3" display="https://nodexlgraphgallery.org/Pages/Graph.aspx?graphID=206788"/>
    <hyperlink ref="R6" r:id="rId4" display="https://nodexlgraphgallery.org/Pages/Graph.aspx?graphID=206788"/>
    <hyperlink ref="R7" r:id="rId5" display="https://nodexlgraphgallery.org/Pages/Graph.aspx?graphID=206788"/>
    <hyperlink ref="R8" r:id="rId6" display="https://nodexlgraphgallery.org/Pages/Graph.aspx?graphID=206788"/>
    <hyperlink ref="R9" r:id="rId7" display="https://nodexlgraphgallery.org/Pages/Graph.aspx?graphID=206788"/>
    <hyperlink ref="R10" r:id="rId8" display="https://nodexlgraphgallery.org/Pages/Graph.aspx?graphID=206788"/>
    <hyperlink ref="R11" r:id="rId9" display="https://nodexlgraphgallery.org/Pages/Graph.aspx?graphID=206791"/>
    <hyperlink ref="R12" r:id="rId10" display="https://nodexlgraphgallery.org/Pages/Graph.aspx?graphID=206791"/>
    <hyperlink ref="R13" r:id="rId11" display="https://nodexlgraphgallery.org/Pages/Graph.aspx?graphID=206791"/>
    <hyperlink ref="R14" r:id="rId12" display="https://nodexlgraphgallery.org/Pages/Graph.aspx?graphID=206791"/>
    <hyperlink ref="R15" r:id="rId13" display="https://nodexlgraphgallery.org/Pages/Graph.aspx?graphID=206791"/>
    <hyperlink ref="R16" r:id="rId14" display="https://nodexlgraphgallery.org/Pages/Graph.aspx?graphID=206791"/>
    <hyperlink ref="R17" r:id="rId15" display="https://nodexlgraphgallery.org/Pages/Graph.aspx?graphID=206791"/>
    <hyperlink ref="R20" r:id="rId16" display="https://nodexlgraphgallery.org/Pages/Graph.aspx?graphID=206791"/>
    <hyperlink ref="R21" r:id="rId17" display="https://nodexlgraphgallery.org/Pages/Graph.aspx?graphID=206788"/>
    <hyperlink ref="R23" r:id="rId18" display="https://nebraska.edu/nuforne/jurge-cruz"/>
    <hyperlink ref="R24" r:id="rId19" display="https://nebraska.edu/nuforne/jurge-cruz"/>
    <hyperlink ref="R26" r:id="rId20" display="https://twitter.com/educause/status/1163880899836035078"/>
    <hyperlink ref="R27" r:id="rId21" display="https://twitter.com/educause/status/1163880899836035078"/>
    <hyperlink ref="R28" r:id="rId22" display="https://twitter.com/educause/status/1163880899836035078"/>
    <hyperlink ref="R30" r:id="rId23" display="https://twitter.com/educause/status/1163880899836035078"/>
    <hyperlink ref="R32" r:id="rId24" display="https://twitter.com/educause/status/1163880899836035078"/>
    <hyperlink ref="R34" r:id="rId25" display="https://twitter.com/educause/status/1163880899836035078"/>
    <hyperlink ref="R36" r:id="rId26" display="https://twitter.com/educause/status/1163880899836035078"/>
    <hyperlink ref="R38" r:id="rId27" display="https://twitter.com/educause/status/1163880899836035078"/>
    <hyperlink ref="R42" r:id="rId28" display="https://twitter.com/educause/status/1163880899836035078"/>
    <hyperlink ref="R43" r:id="rId29" display="https://twitter.com/educause/status/1163880899836035078"/>
    <hyperlink ref="R47" r:id="rId30" display="https://www.kansascityfed.org/community/disconnected"/>
    <hyperlink ref="R49" r:id="rId31" display="https://twitter.com/nodexl/status/1159541832604192768"/>
    <hyperlink ref="R51" r:id="rId32" display="https://nodexlgraphgallery.org/Pages/Graph.aspx?graphID=206788"/>
    <hyperlink ref="R53" r:id="rId33" display="https://nodexlgraphgallery.org/Pages/Graph.aspx?graphID=206788"/>
    <hyperlink ref="R54" r:id="rId34" display="https://nodexlgraphgallery.org/Pages/Graph.aspx?graphID=206788"/>
    <hyperlink ref="R55" r:id="rId35" display="https://nodexlgraphgallery.org/Pages/Graph.aspx?graphID=206788"/>
    <hyperlink ref="R56" r:id="rId36" display="https://nodexlgraphgallery.org/Pages/Graph.aspx?graphID=206788"/>
    <hyperlink ref="R58" r:id="rId37" display="https://nodexlgraphgallery.org/Pages/Graph.aspx?graphID=206791"/>
    <hyperlink ref="R60" r:id="rId38" display="https://nodexlgraphgallery.org/Pages/Graph.aspx?graphID=206791"/>
    <hyperlink ref="R62" r:id="rId39" display="https://nodexlgraphgallery.org/Pages/Graph.aspx?graphID=206791"/>
    <hyperlink ref="R67" r:id="rId40" display="https://twitter.com/i/web/status/1162060587779731462"/>
    <hyperlink ref="R70" r:id="rId41" display="https://twitter.com/i/web/status/1162060587779731462"/>
    <hyperlink ref="R74" r:id="rId42" display="https://twitter.com/i/web/status/1162060587779731462"/>
    <hyperlink ref="R76" r:id="rId43" display="https://nodexlgraphgallery.org/Pages/Graph.aspx?graphID=207143"/>
    <hyperlink ref="R87" r:id="rId44" display="https://nodexlgraphgallery.org/Pages/Graph.aspx?graphID=207143"/>
    <hyperlink ref="R88" r:id="rId45" display="https://nodexlgraphgallery.org/Pages/Graph.aspx?graphID=207143"/>
    <hyperlink ref="R89" r:id="rId46" display="https://nodexlgraphgallery.org/Pages/Graph.aspx?graphID=207143"/>
    <hyperlink ref="R90" r:id="rId47" display="https://nodexlgraphgallery.org/Pages/Graph.aspx?graphID=207143"/>
    <hyperlink ref="R91" r:id="rId48" display="https://nodexlgraphgallery.org/Pages/Graph.aspx?graphID=207143"/>
    <hyperlink ref="R92" r:id="rId49" display="https://nodexlgraphgallery.org/Pages/Graph.aspx?graphID=207143"/>
    <hyperlink ref="R93" r:id="rId50" display="https://nodexlgraphgallery.org/Pages/Graph.aspx?graphID=207143"/>
    <hyperlink ref="R94" r:id="rId51" display="https://nodexlgraphgallery.org/Pages/Graph.aspx?graphID=207143"/>
    <hyperlink ref="R95" r:id="rId52" display="https://nodexlgraphgallery.org/Pages/Graph.aspx?graphID=207143"/>
    <hyperlink ref="R96" r:id="rId53" display="https://nodexlgraphgallery.org/Pages/Graph.aspx?graphID=206791"/>
    <hyperlink ref="R97" r:id="rId54" display="https://twitter.com/nodexl/status/1159541832604192768"/>
    <hyperlink ref="R98" r:id="rId55" display="https://twitter.com/i/web/status/1161761150758838272"/>
    <hyperlink ref="R102" r:id="rId56" display="https://nodexlgraphgallery.org/Pages/Graph.aspx?graphID=207143"/>
    <hyperlink ref="R105" r:id="rId57" display="https://twitter.com/nodexl/status/1158962661524029441"/>
    <hyperlink ref="R107" r:id="rId58" display="https://twitter.com/nodexl/status/1159541832604192768"/>
    <hyperlink ref="R108" r:id="rId59" display="https://twitter.com/i/web/status/1161761150758838272"/>
    <hyperlink ref="R109" r:id="rId60" display="https://twitter.com/nodexl/status/1158962661524029441"/>
    <hyperlink ref="R112" r:id="rId61" display="https://nodexlgraphgallery.org/Pages/Graph.aspx?graphID=206791"/>
    <hyperlink ref="R113" r:id="rId62" display="https://twitter.com/aejmc_prd/status/1158724347013619718"/>
    <hyperlink ref="R114" r:id="rId63" display="https://twitter.com/nodexl/status/1158962661524029441"/>
    <hyperlink ref="R116" r:id="rId64" display="https://twitter.com/nodexl/status/1159541832604192768"/>
    <hyperlink ref="R117" r:id="rId65" display="https://twitter.com/i/web/status/1161761150758838272"/>
    <hyperlink ref="R118" r:id="rId66" display="https://twitter.com/aejmc_prd/status/1158724347013619718"/>
    <hyperlink ref="R119" r:id="rId67" display="https://twitter.com/nodexl/status/1158962661524029441"/>
    <hyperlink ref="R124" r:id="rId68" display="https://www.nonpareilonline.com/news/crime/social-media-sleuthing-when-does-sharing-information-cross-the-legal/article_f946cf45-07ae-5634-9b72-e1c3cf45aac5.html"/>
    <hyperlink ref="R126" r:id="rId69" display="https://www.nonpareilonline.com/news/crime/social-media-sleuthing-when-does-sharing-information-cross-the-legal/article_f946cf45-07ae-5634-9b72-e1c3cf45aac5.html"/>
    <hyperlink ref="R128" r:id="rId70" display="https://twitter.com/i/web/status/1162060587779731462"/>
    <hyperlink ref="R163" r:id="rId71" display="https://twitter.com/i/web/status/1165137144823930881"/>
    <hyperlink ref="R164" r:id="rId72" display="https://twitter.com/i/web/status/1160068379203592192"/>
    <hyperlink ref="R165" r:id="rId73" display="https://twitter.com/i/web/status/1165147464258793472"/>
    <hyperlink ref="R166" r:id="rId74" display="https://twitter.com/i/web/status/1167676334677663744"/>
    <hyperlink ref="R170" r:id="rId75" display="https://twitter.com/i/web/status/1160068379203592192"/>
    <hyperlink ref="R171" r:id="rId76" display="https://twitter.com/i/web/status/1160068542647164929"/>
    <hyperlink ref="R173" r:id="rId77" display="https://twitter.com/i/web/status/1165137144823930881"/>
    <hyperlink ref="R174" r:id="rId78" display="https://twitter.com/i/web/status/1165147663463079936"/>
    <hyperlink ref="R175" r:id="rId79" display="https://twitter.com/i/web/status/1167676504643387392"/>
    <hyperlink ref="R176" r:id="rId80" display="https://twitter.com/i/web/status/1167679369114017793"/>
    <hyperlink ref="R197" r:id="rId81" display="https://twitter.com/i/web/status/1160068379203592192"/>
    <hyperlink ref="R198" r:id="rId82" display="https://twitter.com/i/web/status/1160068542647164929"/>
    <hyperlink ref="R200" r:id="rId83" display="https://twitter.com/i/web/status/1165137144823930881"/>
    <hyperlink ref="R201" r:id="rId84" display="https://twitter.com/i/web/status/1165147464258793472"/>
    <hyperlink ref="R202" r:id="rId85" display="https://twitter.com/i/web/status/1165147663463079936"/>
    <hyperlink ref="R203" r:id="rId86" display="https://twitter.com/i/web/status/1167676334677663744"/>
    <hyperlink ref="R204" r:id="rId87" display="https://twitter.com/i/web/status/1167676504643387392"/>
    <hyperlink ref="R205" r:id="rId88" display="https://twitter.com/i/web/status/1167679369114017793"/>
    <hyperlink ref="R207" r:id="rId89" display="https://twitter.com/i/web/status/1160068379203592192"/>
    <hyperlink ref="R208" r:id="rId90" display="https://twitter.com/i/web/status/1160068542647164929"/>
    <hyperlink ref="R210" r:id="rId91" display="https://twitter.com/i/web/status/1165137144823930881"/>
    <hyperlink ref="R211" r:id="rId92" display="https://twitter.com/i/web/status/1165147464258793472"/>
    <hyperlink ref="R212" r:id="rId93" display="https://twitter.com/i/web/status/1165147663463079936"/>
    <hyperlink ref="R213" r:id="rId94" display="https://twitter.com/i/web/status/1167676334677663744"/>
    <hyperlink ref="R214" r:id="rId95" display="https://twitter.com/i/web/status/1167676504643387392"/>
    <hyperlink ref="R215" r:id="rId96" display="https://twitter.com/i/web/status/1167679369114017793"/>
    <hyperlink ref="R216" r:id="rId97" display="https://www.kansascityfed.org/community/disconnected"/>
    <hyperlink ref="R217" r:id="rId98" display="https://www.kansascityfed.org/community/disconnected"/>
    <hyperlink ref="R218" r:id="rId99" display="https://twitter.com/nodexl/status/1159541832604192768"/>
    <hyperlink ref="R219" r:id="rId100" display="https://twitter.com/i/web/status/1161761150758838272"/>
    <hyperlink ref="R224" r:id="rId101" display="https://www.kansascityfed.org/community/disconnected"/>
    <hyperlink ref="R225" r:id="rId102" display="https://twitter.com/aejmc_prd/status/1158724347013619718"/>
    <hyperlink ref="R226" r:id="rId103" display="https://twitter.com/nodexl/status/1158962661524029441"/>
    <hyperlink ref="R228" r:id="rId104" display="https://www.amazon.com/Social-Measurement-Management-Jeremy-Lipschultz/dp/0815363923"/>
    <hyperlink ref="R230" r:id="rId105" display="https://www.youtube.com/watch?v=4jp0WMcJ-0E&amp;feature=youtu.be"/>
    <hyperlink ref="R232" r:id="rId106" display="https://twitter.com/i/web/status/1160068379203592192"/>
    <hyperlink ref="R233" r:id="rId107" display="https://twitter.com/i/web/status/1160068542647164929"/>
    <hyperlink ref="R235" r:id="rId108" display="https://twitter.com/i/web/status/1165137144823930881"/>
    <hyperlink ref="R236" r:id="rId109" display="https://twitter.com/i/web/status/1165147464258793472"/>
    <hyperlink ref="R237" r:id="rId110" display="https://twitter.com/i/web/status/1165147663463079936"/>
    <hyperlink ref="R238" r:id="rId111" display="https://twitter.com/i/web/status/1167676334677663744"/>
    <hyperlink ref="R239" r:id="rId112" display="https://twitter.com/i/web/status/1167676504643387392"/>
    <hyperlink ref="R240" r:id="rId113" display="https://twitter.com/i/web/status/1167679369114017793"/>
    <hyperlink ref="R242" r:id="rId114" display="https://twitter.com/i/web/status/1160068379203592192"/>
    <hyperlink ref="R243" r:id="rId115" display="https://twitter.com/i/web/status/1160068542647164929"/>
    <hyperlink ref="R245" r:id="rId116" display="https://twitter.com/i/web/status/1165137144823930881"/>
    <hyperlink ref="R246" r:id="rId117" display="https://twitter.com/i/web/status/1165147464258793472"/>
    <hyperlink ref="R247" r:id="rId118" display="https://twitter.com/i/web/status/1165147663463079936"/>
    <hyperlink ref="R248" r:id="rId119" display="https://twitter.com/i/web/status/1167676334677663744"/>
    <hyperlink ref="R249" r:id="rId120" display="https://twitter.com/i/web/status/1167676504643387392"/>
    <hyperlink ref="R250" r:id="rId121" display="https://twitter.com/i/web/status/1167679369114017793"/>
    <hyperlink ref="R252" r:id="rId122" display="https://twitter.com/i/web/status/1160068379203592192"/>
    <hyperlink ref="R253" r:id="rId123" display="https://twitter.com/i/web/status/1160068542647164929"/>
    <hyperlink ref="R255" r:id="rId124" display="https://twitter.com/i/web/status/1165137144823930881"/>
    <hyperlink ref="R256" r:id="rId125" display="https://twitter.com/i/web/status/1165147464258793472"/>
    <hyperlink ref="R257" r:id="rId126" display="https://twitter.com/i/web/status/1165147663463079936"/>
    <hyperlink ref="R258" r:id="rId127" display="https://twitter.com/i/web/status/1167676334677663744"/>
    <hyperlink ref="R259" r:id="rId128" display="https://twitter.com/i/web/status/1167676504643387392"/>
    <hyperlink ref="R260" r:id="rId129" display="https://twitter.com/i/web/status/1167679369114017793"/>
    <hyperlink ref="R261" r:id="rId130" display="https://twitter.com/i/web/status/1160068379203592192"/>
    <hyperlink ref="R262" r:id="rId131" display="https://twitter.com/i/web/status/1160068542647164929"/>
    <hyperlink ref="R264" r:id="rId132" display="https://twitter.com/i/web/status/1165137144823930881"/>
    <hyperlink ref="R265" r:id="rId133" display="https://twitter.com/i/web/status/1165147464258793472"/>
    <hyperlink ref="R266" r:id="rId134" display="https://twitter.com/i/web/status/1165147663463079936"/>
    <hyperlink ref="R267" r:id="rId135" display="https://twitter.com/i/web/status/1167676334677663744"/>
    <hyperlink ref="R268" r:id="rId136" display="https://twitter.com/i/web/status/1167676504643387392"/>
    <hyperlink ref="R269" r:id="rId137" display="https://twitter.com/i/web/status/1167679369114017793"/>
    <hyperlink ref="R270" r:id="rId138" display="https://twitter.com/i/web/status/1165147464258793472"/>
    <hyperlink ref="R271" r:id="rId139" display="https://twitter.com/i/web/status/1165147663463079936"/>
    <hyperlink ref="R272" r:id="rId140" display="https://twitter.com/i/web/status/1167676334677663744"/>
    <hyperlink ref="R273" r:id="rId141" display="https://twitter.com/i/web/status/1167676504643387392"/>
    <hyperlink ref="R274" r:id="rId142" display="https://twitter.com/i/web/status/1167679369114017793"/>
    <hyperlink ref="AK23" r:id="rId143" display="https://pbs.twimg.com/media/EB9rUdWVUAAg7KG.jpg"/>
    <hyperlink ref="AK24" r:id="rId144" display="https://pbs.twimg.com/media/EB9rUdWVUAAg7KG.jpg"/>
    <hyperlink ref="AK103" r:id="rId145" display="https://pbs.twimg.com/media/ECTaS3xX4AADYf4.jpg"/>
    <hyperlink ref="AK104" r:id="rId146" display="https://pbs.twimg.com/media/ECTaS3xX4AADYf4.jpg"/>
    <hyperlink ref="AK106" r:id="rId147" display="https://pbs.twimg.com/media/ECTaS3xX4AADYf4.jpg"/>
    <hyperlink ref="AK111" r:id="rId148" display="https://pbs.twimg.com/media/ECTaS3xX4AADYf4.jpg"/>
    <hyperlink ref="AK115" r:id="rId149" display="https://pbs.twimg.com/media/ECTaS3xX4AADYf4.jpg"/>
    <hyperlink ref="AK123" r:id="rId150" display="https://pbs.twimg.com/media/ECTaS3xX4AADYf4.jpg"/>
    <hyperlink ref="AK224" r:id="rId151" display="https://pbs.twimg.com/media/EA5qkQ0WwAIN8IS.png"/>
    <hyperlink ref="AK228" r:id="rId152" display="https://pbs.twimg.com/media/ECK3F1xWkAAJZ_v.png"/>
    <hyperlink ref="AK229" r:id="rId153" display="https://pbs.twimg.com/media/ECTaS3xX4AADYf4.jpg"/>
    <hyperlink ref="AK230" r:id="rId154" display="https://pbs.twimg.com/media/ECWtD4mXUAAjplH.jpg"/>
    <hyperlink ref="AL3" r:id="rId155" display="http://pbs.twimg.com/profile_images/1087719846605979648/HRHFp3Nq_normal.jpg"/>
    <hyperlink ref="AL4" r:id="rId156" display="http://pbs.twimg.com/profile_images/1184702192336490499/xiuYhert_normal.jpg"/>
    <hyperlink ref="AL5" r:id="rId157" display="http://pbs.twimg.com/profile_images/1184702192336490499/xiuYhert_normal.jpg"/>
    <hyperlink ref="AL6" r:id="rId158" display="http://pbs.twimg.com/profile_images/1184702192336490499/xiuYhert_normal.jpg"/>
    <hyperlink ref="AL7" r:id="rId159" display="http://pbs.twimg.com/profile_images/1184702192336490499/xiuYhert_normal.jpg"/>
    <hyperlink ref="AL8" r:id="rId160" display="http://pbs.twimg.com/profile_images/1184702192336490499/xiuYhert_normal.jpg"/>
    <hyperlink ref="AL9" r:id="rId161" display="http://pbs.twimg.com/profile_images/1184702192336490499/xiuYhert_normal.jpg"/>
    <hyperlink ref="AL10" r:id="rId162" display="http://pbs.twimg.com/profile_images/1184702192336490499/xiuYhert_normal.jpg"/>
    <hyperlink ref="AL11" r:id="rId163" display="http://pbs.twimg.com/profile_images/1184702192336490499/xiuYhert_normal.jpg"/>
    <hyperlink ref="AL12" r:id="rId164" display="http://pbs.twimg.com/profile_images/1184702192336490499/xiuYhert_normal.jpg"/>
    <hyperlink ref="AL13" r:id="rId165" display="http://pbs.twimg.com/profile_images/1184702192336490499/xiuYhert_normal.jpg"/>
    <hyperlink ref="AL14" r:id="rId166" display="http://pbs.twimg.com/profile_images/1184702192336490499/xiuYhert_normal.jpg"/>
    <hyperlink ref="AL15" r:id="rId167" display="http://pbs.twimg.com/profile_images/1184702192336490499/xiuYhert_normal.jpg"/>
    <hyperlink ref="AL16" r:id="rId168" display="http://pbs.twimg.com/profile_images/1184702192336490499/xiuYhert_normal.jpg"/>
    <hyperlink ref="AL17" r:id="rId169" display="http://pbs.twimg.com/profile_images/1184702192336490499/xiuYhert_normal.jpg"/>
    <hyperlink ref="AL18" r:id="rId170" display="http://pbs.twimg.com/profile_images/867857138491805696/BUCGkVkT_normal.jpg"/>
    <hyperlink ref="AL19" r:id="rId171" display="http://pbs.twimg.com/profile_images/867857138491805696/BUCGkVkT_normal.jpg"/>
    <hyperlink ref="AL20" r:id="rId172" display="http://pbs.twimg.com/profile_images/1778555235/aejmctwitter_normal.png"/>
    <hyperlink ref="AL21" r:id="rId173" display="http://pbs.twimg.com/profile_images/467396668426448896/qpOcIXVa_normal.jpeg"/>
    <hyperlink ref="AL22" r:id="rId174" display="http://pbs.twimg.com/profile_images/590743892288475136/s-SFcQ3__normal.jpg"/>
    <hyperlink ref="AL23" r:id="rId175" display="https://pbs.twimg.com/media/EB9rUdWVUAAg7KG.jpg"/>
    <hyperlink ref="AL24" r:id="rId176" display="https://pbs.twimg.com/media/EB9rUdWVUAAg7KG.jpg"/>
    <hyperlink ref="AL25" r:id="rId177" display="http://pbs.twimg.com/profile_images/875946540715659264/FDOf-UKL_normal.jpg"/>
    <hyperlink ref="AL26" r:id="rId178" display="http://pbs.twimg.com/profile_images/875946540715659264/FDOf-UKL_normal.jpg"/>
    <hyperlink ref="AL27" r:id="rId179" display="http://pbs.twimg.com/profile_images/875946540715659264/FDOf-UKL_normal.jpg"/>
    <hyperlink ref="AL28" r:id="rId180" display="http://pbs.twimg.com/profile_images/875946540715659264/FDOf-UKL_normal.jpg"/>
    <hyperlink ref="AL29" r:id="rId181" display="http://pbs.twimg.com/profile_images/1143536112088035331/XDEmFAaj_normal.png"/>
    <hyperlink ref="AL30" r:id="rId182" display="http://pbs.twimg.com/profile_images/875946540715659264/FDOf-UKL_normal.jpg"/>
    <hyperlink ref="AL31" r:id="rId183" display="http://pbs.twimg.com/profile_images/1143536112088035331/XDEmFAaj_normal.png"/>
    <hyperlink ref="AL32" r:id="rId184" display="http://pbs.twimg.com/profile_images/875946540715659264/FDOf-UKL_normal.jpg"/>
    <hyperlink ref="AL33" r:id="rId185" display="http://pbs.twimg.com/profile_images/1143536112088035331/XDEmFAaj_normal.png"/>
    <hyperlink ref="AL34" r:id="rId186" display="http://pbs.twimg.com/profile_images/875946540715659264/FDOf-UKL_normal.jpg"/>
    <hyperlink ref="AL35" r:id="rId187" display="http://pbs.twimg.com/profile_images/1143536112088035331/XDEmFAaj_normal.png"/>
    <hyperlink ref="AL36" r:id="rId188" display="http://pbs.twimg.com/profile_images/875946540715659264/FDOf-UKL_normal.jpg"/>
    <hyperlink ref="AL37" r:id="rId189" display="http://pbs.twimg.com/profile_images/1143536112088035331/XDEmFAaj_normal.png"/>
    <hyperlink ref="AL38" r:id="rId190" display="http://pbs.twimg.com/profile_images/875946540715659264/FDOf-UKL_normal.jpg"/>
    <hyperlink ref="AL39" r:id="rId191" display="http://pbs.twimg.com/profile_images/1143536112088035331/XDEmFAaj_normal.png"/>
    <hyperlink ref="AL40" r:id="rId192" display="http://pbs.twimg.com/profile_images/875946540715659264/FDOf-UKL_normal.jpg"/>
    <hyperlink ref="AL41" r:id="rId193" display="http://pbs.twimg.com/profile_images/875946540715659264/FDOf-UKL_normal.jpg"/>
    <hyperlink ref="AL42" r:id="rId194" display="http://pbs.twimg.com/profile_images/875946540715659264/FDOf-UKL_normal.jpg"/>
    <hyperlink ref="AL43" r:id="rId195" display="http://pbs.twimg.com/profile_images/875946540715659264/FDOf-UKL_normal.jpg"/>
    <hyperlink ref="AL44" r:id="rId196" display="http://pbs.twimg.com/profile_images/1143536112088035331/XDEmFAaj_normal.png"/>
    <hyperlink ref="AL45" r:id="rId197" display="http://pbs.twimg.com/profile_images/1143536112088035331/XDEmFAaj_normal.png"/>
    <hyperlink ref="AL46" r:id="rId198" display="http://pbs.twimg.com/profile_images/992053872322629634/3QBCD-OO_normal.jpg"/>
    <hyperlink ref="AL47" r:id="rId199" display="http://pbs.twimg.com/profile_images/912667889395798022/pMoB2qc8_normal.jpg"/>
    <hyperlink ref="AL48" r:id="rId200" display="http://pbs.twimg.com/profile_images/1061744570344517633/fKDfFqhQ_normal.jpg"/>
    <hyperlink ref="AL49" r:id="rId201" display="http://pbs.twimg.com/profile_images/912667889395798022/pMoB2qc8_normal.jpg"/>
    <hyperlink ref="AL50" r:id="rId202" display="http://pbs.twimg.com/profile_images/1061744570344517633/fKDfFqhQ_normal.jpg"/>
    <hyperlink ref="AL51" r:id="rId203" display="http://pbs.twimg.com/profile_images/467396668426448896/qpOcIXVa_normal.jpeg"/>
    <hyperlink ref="AL52" r:id="rId204" display="http://pbs.twimg.com/profile_images/1061744570344517633/fKDfFqhQ_normal.jpg"/>
    <hyperlink ref="AL53" r:id="rId205" display="http://pbs.twimg.com/profile_images/467396668426448896/qpOcIXVa_normal.jpeg"/>
    <hyperlink ref="AL54" r:id="rId206" display="http://pbs.twimg.com/profile_images/467396668426448896/qpOcIXVa_normal.jpeg"/>
    <hyperlink ref="AL55" r:id="rId207" display="http://pbs.twimg.com/profile_images/467396668426448896/qpOcIXVa_normal.jpeg"/>
    <hyperlink ref="AL56" r:id="rId208" display="http://pbs.twimg.com/profile_images/467396668426448896/qpOcIXVa_normal.jpeg"/>
    <hyperlink ref="AL57" r:id="rId209" display="http://pbs.twimg.com/profile_images/1061744570344517633/fKDfFqhQ_normal.jpg"/>
    <hyperlink ref="AL58" r:id="rId210" display="http://pbs.twimg.com/profile_images/1778555235/aejmctwitter_normal.png"/>
    <hyperlink ref="AL59" r:id="rId211" display="http://pbs.twimg.com/profile_images/1061744570344517633/fKDfFqhQ_normal.jpg"/>
    <hyperlink ref="AL60" r:id="rId212" display="http://pbs.twimg.com/profile_images/1778555235/aejmctwitter_normal.png"/>
    <hyperlink ref="AL61" r:id="rId213" display="http://pbs.twimg.com/profile_images/1061744570344517633/fKDfFqhQ_normal.jpg"/>
    <hyperlink ref="AL62" r:id="rId214" display="http://pbs.twimg.com/profile_images/1778555235/aejmctwitter_normal.png"/>
    <hyperlink ref="AL63" r:id="rId215" display="http://pbs.twimg.com/profile_images/1061744570344517633/fKDfFqhQ_normal.jpg"/>
    <hyperlink ref="AL64" r:id="rId216" display="http://pbs.twimg.com/profile_images/1061744570344517633/fKDfFqhQ_normal.jpg"/>
    <hyperlink ref="AL65" r:id="rId217" display="http://pbs.twimg.com/profile_images/923243414425976832/GWZwBnhE_normal.jpg"/>
    <hyperlink ref="AL66" r:id="rId218" display="http://pbs.twimg.com/profile_images/912667889395798022/pMoB2qc8_normal.jpg"/>
    <hyperlink ref="AL67" r:id="rId219" display="http://pbs.twimg.com/profile_images/1061744570344517633/fKDfFqhQ_normal.jpg"/>
    <hyperlink ref="AL68" r:id="rId220" display="http://pbs.twimg.com/profile_images/923243414425976832/GWZwBnhE_normal.jpg"/>
    <hyperlink ref="AL69" r:id="rId221" display="http://pbs.twimg.com/profile_images/912667889395798022/pMoB2qc8_normal.jpg"/>
    <hyperlink ref="AL70" r:id="rId222" display="http://pbs.twimg.com/profile_images/1061744570344517633/fKDfFqhQ_normal.jpg"/>
    <hyperlink ref="AL71" r:id="rId223" display="http://pbs.twimg.com/profile_images/923243414425976832/GWZwBnhE_normal.jpg"/>
    <hyperlink ref="AL72" r:id="rId224" display="http://pbs.twimg.com/profile_images/923243414425976832/GWZwBnhE_normal.jpg"/>
    <hyperlink ref="AL73" r:id="rId225" display="http://pbs.twimg.com/profile_images/912667889395798022/pMoB2qc8_normal.jpg"/>
    <hyperlink ref="AL74" r:id="rId226" display="http://pbs.twimg.com/profile_images/1061744570344517633/fKDfFqhQ_normal.jpg"/>
    <hyperlink ref="AL75" r:id="rId227" display="http://pbs.twimg.com/profile_images/1051533632337252352/S2ocyzKq_normal.jpg"/>
    <hyperlink ref="AL76" r:id="rId228" display="http://pbs.twimg.com/profile_images/1061744570344517633/fKDfFqhQ_normal.jpg"/>
    <hyperlink ref="AL77" r:id="rId229" display="http://pbs.twimg.com/profile_images/1051533632337252352/S2ocyzKq_normal.jpg"/>
    <hyperlink ref="AL78" r:id="rId230" display="http://pbs.twimg.com/profile_images/1051533632337252352/S2ocyzKq_normal.jpg"/>
    <hyperlink ref="AL79" r:id="rId231" display="http://pbs.twimg.com/profile_images/1051533632337252352/S2ocyzKq_normal.jpg"/>
    <hyperlink ref="AL80" r:id="rId232" display="http://pbs.twimg.com/profile_images/1051533632337252352/S2ocyzKq_normal.jpg"/>
    <hyperlink ref="AL81" r:id="rId233" display="http://pbs.twimg.com/profile_images/1051533632337252352/S2ocyzKq_normal.jpg"/>
    <hyperlink ref="AL82" r:id="rId234" display="http://pbs.twimg.com/profile_images/1051533632337252352/S2ocyzKq_normal.jpg"/>
    <hyperlink ref="AL83" r:id="rId235" display="http://pbs.twimg.com/profile_images/1051533632337252352/S2ocyzKq_normal.jpg"/>
    <hyperlink ref="AL84" r:id="rId236" display="http://pbs.twimg.com/profile_images/1051533632337252352/S2ocyzKq_normal.jpg"/>
    <hyperlink ref="AL85" r:id="rId237" display="http://pbs.twimg.com/profile_images/1051533632337252352/S2ocyzKq_normal.jpg"/>
    <hyperlink ref="AL86" r:id="rId238" display="http://pbs.twimg.com/profile_images/1051533632337252352/S2ocyzKq_normal.jpg"/>
    <hyperlink ref="AL87" r:id="rId239" display="http://pbs.twimg.com/profile_images/1061744570344517633/fKDfFqhQ_normal.jpg"/>
    <hyperlink ref="AL88" r:id="rId240" display="http://pbs.twimg.com/profile_images/1061744570344517633/fKDfFqhQ_normal.jpg"/>
    <hyperlink ref="AL89" r:id="rId241" display="http://pbs.twimg.com/profile_images/1061744570344517633/fKDfFqhQ_normal.jpg"/>
    <hyperlink ref="AL90" r:id="rId242" display="http://pbs.twimg.com/profile_images/1061744570344517633/fKDfFqhQ_normal.jpg"/>
    <hyperlink ref="AL91" r:id="rId243" display="http://pbs.twimg.com/profile_images/1061744570344517633/fKDfFqhQ_normal.jpg"/>
    <hyperlink ref="AL92" r:id="rId244" display="http://pbs.twimg.com/profile_images/1061744570344517633/fKDfFqhQ_normal.jpg"/>
    <hyperlink ref="AL93" r:id="rId245" display="http://pbs.twimg.com/profile_images/1061744570344517633/fKDfFqhQ_normal.jpg"/>
    <hyperlink ref="AL94" r:id="rId246" display="http://pbs.twimg.com/profile_images/1061744570344517633/fKDfFqhQ_normal.jpg"/>
    <hyperlink ref="AL95" r:id="rId247" display="http://pbs.twimg.com/profile_images/1061744570344517633/fKDfFqhQ_normal.jpg"/>
    <hyperlink ref="AL96" r:id="rId248" display="http://pbs.twimg.com/profile_images/1778555235/aejmctwitter_normal.png"/>
    <hyperlink ref="AL97" r:id="rId249" display="http://pbs.twimg.com/profile_images/912667889395798022/pMoB2qc8_normal.jpg"/>
    <hyperlink ref="AL98" r:id="rId250" display="http://pbs.twimg.com/profile_images/912667889395798022/pMoB2qc8_normal.jpg"/>
    <hyperlink ref="AL99" r:id="rId251" display="http://pbs.twimg.com/profile_images/1061744570344517633/fKDfFqhQ_normal.jpg"/>
    <hyperlink ref="AL100" r:id="rId252" display="http://pbs.twimg.com/profile_images/1061744570344517633/fKDfFqhQ_normal.jpg"/>
    <hyperlink ref="AL101" r:id="rId253" display="http://pbs.twimg.com/profile_images/1061744570344517633/fKDfFqhQ_normal.jpg"/>
    <hyperlink ref="AL102" r:id="rId254" display="http://pbs.twimg.com/profile_images/1061744570344517633/fKDfFqhQ_normal.jpg"/>
    <hyperlink ref="AL103" r:id="rId255" display="https://pbs.twimg.com/media/ECTaS3xX4AADYf4.jpg"/>
    <hyperlink ref="AL104" r:id="rId256" display="https://pbs.twimg.com/media/ECTaS3xX4AADYf4.jpg"/>
    <hyperlink ref="AL105" r:id="rId257" display="http://pbs.twimg.com/profile_images/912667889395798022/pMoB2qc8_normal.jpg"/>
    <hyperlink ref="AL106" r:id="rId258" display="https://pbs.twimg.com/media/ECTaS3xX4AADYf4.jpg"/>
    <hyperlink ref="AL107" r:id="rId259" display="http://pbs.twimg.com/profile_images/912667889395798022/pMoB2qc8_normal.jpg"/>
    <hyperlink ref="AL108" r:id="rId260" display="http://pbs.twimg.com/profile_images/912667889395798022/pMoB2qc8_normal.jpg"/>
    <hyperlink ref="AL109" r:id="rId261" display="http://pbs.twimg.com/profile_images/1061744570344517633/fKDfFqhQ_normal.jpg"/>
    <hyperlink ref="AL110" r:id="rId262" display="http://pbs.twimg.com/profile_images/1061744570344517633/fKDfFqhQ_normal.jpg"/>
    <hyperlink ref="AL111" r:id="rId263" display="https://pbs.twimg.com/media/ECTaS3xX4AADYf4.jpg"/>
    <hyperlink ref="AL112" r:id="rId264" display="http://pbs.twimg.com/profile_images/1778555235/aejmctwitter_normal.png"/>
    <hyperlink ref="AL113" r:id="rId265" display="http://pbs.twimg.com/profile_images/912667889395798022/pMoB2qc8_normal.jpg"/>
    <hyperlink ref="AL114" r:id="rId266" display="http://pbs.twimg.com/profile_images/912667889395798022/pMoB2qc8_normal.jpg"/>
    <hyperlink ref="AL115" r:id="rId267" display="https://pbs.twimg.com/media/ECTaS3xX4AADYf4.jpg"/>
    <hyperlink ref="AL116" r:id="rId268" display="http://pbs.twimg.com/profile_images/912667889395798022/pMoB2qc8_normal.jpg"/>
    <hyperlink ref="AL117" r:id="rId269" display="http://pbs.twimg.com/profile_images/912667889395798022/pMoB2qc8_normal.jpg"/>
    <hyperlink ref="AL118" r:id="rId270" display="http://pbs.twimg.com/profile_images/1061744570344517633/fKDfFqhQ_normal.jpg"/>
    <hyperlink ref="AL119" r:id="rId271" display="http://pbs.twimg.com/profile_images/1061744570344517633/fKDfFqhQ_normal.jpg"/>
    <hyperlink ref="AL120" r:id="rId272" display="http://pbs.twimg.com/profile_images/1061744570344517633/fKDfFqhQ_normal.jpg"/>
    <hyperlink ref="AL121" r:id="rId273" display="http://pbs.twimg.com/profile_images/1061744570344517633/fKDfFqhQ_normal.jpg"/>
    <hyperlink ref="AL122" r:id="rId274" display="http://pbs.twimg.com/profile_images/1061744570344517633/fKDfFqhQ_normal.jpg"/>
    <hyperlink ref="AL123" r:id="rId275" display="https://pbs.twimg.com/media/ECTaS3xX4AADYf4.jpg"/>
    <hyperlink ref="AL124" r:id="rId276" display="http://pbs.twimg.com/profile_images/1087719846605979648/HRHFp3Nq_normal.jpg"/>
    <hyperlink ref="AL125" r:id="rId277" display="http://pbs.twimg.com/profile_images/1061744570344517633/fKDfFqhQ_normal.jpg"/>
    <hyperlink ref="AL126" r:id="rId278" display="http://pbs.twimg.com/profile_images/1087719846605979648/HRHFp3Nq_normal.jpg"/>
    <hyperlink ref="AL127" r:id="rId279" display="http://pbs.twimg.com/profile_images/912667889395798022/pMoB2qc8_normal.jpg"/>
    <hyperlink ref="AL128" r:id="rId280" display="http://pbs.twimg.com/profile_images/1061744570344517633/fKDfFqhQ_normal.jpg"/>
    <hyperlink ref="AL129" r:id="rId281" display="http://pbs.twimg.com/profile_images/1061744570344517633/fKDfFqhQ_normal.jpg"/>
    <hyperlink ref="AL130" r:id="rId282" display="http://pbs.twimg.com/profile_images/1085776914285903873/D2BnQ3vv_normal.jpg"/>
    <hyperlink ref="AL131" r:id="rId283" display="http://pbs.twimg.com/profile_images/1085776914285903873/D2BnQ3vv_normal.jpg"/>
    <hyperlink ref="AL132" r:id="rId284" display="http://pbs.twimg.com/profile_images/1085776914285903873/D2BnQ3vv_normal.jpg"/>
    <hyperlink ref="AL133" r:id="rId285" display="http://pbs.twimg.com/profile_images/590743892288475136/s-SFcQ3__normal.jpg"/>
    <hyperlink ref="AL134" r:id="rId286" display="http://pbs.twimg.com/profile_images/590743892288475136/s-SFcQ3__normal.jpg"/>
    <hyperlink ref="AL135" r:id="rId287" display="http://pbs.twimg.com/profile_images/590743892288475136/s-SFcQ3__normal.jpg"/>
    <hyperlink ref="AL136" r:id="rId288" display="http://pbs.twimg.com/profile_images/590743892288475136/s-SFcQ3__normal.jpg"/>
    <hyperlink ref="AL137" r:id="rId289" display="http://pbs.twimg.com/profile_images/590743892288475136/s-SFcQ3__normal.jpg"/>
    <hyperlink ref="AL138" r:id="rId290" display="http://pbs.twimg.com/profile_images/590743892288475136/s-SFcQ3__normal.jpg"/>
    <hyperlink ref="AL139" r:id="rId291" display="http://pbs.twimg.com/profile_images/590743892288475136/s-SFcQ3__normal.jpg"/>
    <hyperlink ref="AL140" r:id="rId292" display="http://pbs.twimg.com/profile_images/590743892288475136/s-SFcQ3__normal.jpg"/>
    <hyperlink ref="AL141" r:id="rId293" display="http://pbs.twimg.com/profile_images/590743892288475136/s-SFcQ3__normal.jpg"/>
    <hyperlink ref="AL142" r:id="rId294" display="http://pbs.twimg.com/profile_images/1085776914285903873/D2BnQ3vv_normal.jpg"/>
    <hyperlink ref="AL143" r:id="rId295" display="http://pbs.twimg.com/profile_images/1085776914285903873/D2BnQ3vv_normal.jpg"/>
    <hyperlink ref="AL144" r:id="rId296" display="http://pbs.twimg.com/profile_images/1085776914285903873/D2BnQ3vv_normal.jpg"/>
    <hyperlink ref="AL145" r:id="rId297" display="http://pbs.twimg.com/profile_images/1085776914285903873/D2BnQ3vv_normal.jpg"/>
    <hyperlink ref="AL146" r:id="rId298" display="http://pbs.twimg.com/profile_images/1168494672911593478/pgUGrDgj_normal.jpg"/>
    <hyperlink ref="AL147" r:id="rId299" display="http://pbs.twimg.com/profile_images/1168494672911593478/pgUGrDgj_normal.jpg"/>
    <hyperlink ref="AL148" r:id="rId300" display="http://pbs.twimg.com/profile_images/1168494672911593478/pgUGrDgj_normal.jpg"/>
    <hyperlink ref="AL149" r:id="rId301" display="http://pbs.twimg.com/profile_images/1168494672911593478/pgUGrDgj_normal.jpg"/>
    <hyperlink ref="AL150" r:id="rId302" display="http://pbs.twimg.com/profile_images/1168494672911593478/pgUGrDgj_normal.jpg"/>
    <hyperlink ref="AL151" r:id="rId303" display="http://pbs.twimg.com/profile_images/1168494672911593478/pgUGrDgj_normal.jpg"/>
    <hyperlink ref="AL152" r:id="rId304" display="http://pbs.twimg.com/profile_images/1168494672911593478/pgUGrDgj_normal.jpg"/>
    <hyperlink ref="AL153" r:id="rId305" display="http://pbs.twimg.com/profile_images/1168494672911593478/pgUGrDgj_normal.jpg"/>
    <hyperlink ref="AL154" r:id="rId306" display="http://pbs.twimg.com/profile_images/1168494672911593478/pgUGrDgj_normal.jpg"/>
    <hyperlink ref="AL155" r:id="rId307" display="http://pbs.twimg.com/profile_images/1168494672911593478/pgUGrDgj_normal.jpg"/>
    <hyperlink ref="AL156" r:id="rId308" display="http://pbs.twimg.com/profile_images/1085776914285903873/D2BnQ3vv_normal.jpg"/>
    <hyperlink ref="AL157" r:id="rId309" display="http://pbs.twimg.com/profile_images/1085776914285903873/D2BnQ3vv_normal.jpg"/>
    <hyperlink ref="AL158" r:id="rId310" display="http://pbs.twimg.com/profile_images/992053872322629634/3QBCD-OO_normal.jpg"/>
    <hyperlink ref="AL159" r:id="rId311" display="http://pbs.twimg.com/profile_images/992053872322629634/3QBCD-OO_normal.jpg"/>
    <hyperlink ref="AL160" r:id="rId312" display="http://pbs.twimg.com/profile_images/1085776914285903873/D2BnQ3vv_normal.jpg"/>
    <hyperlink ref="AL161" r:id="rId313" display="http://pbs.twimg.com/profile_images/1085776914285903873/D2BnQ3vv_normal.jpg"/>
    <hyperlink ref="AL162" r:id="rId314" display="http://pbs.twimg.com/profile_images/1085776914285903873/D2BnQ3vv_normal.jpg"/>
    <hyperlink ref="AL163" r:id="rId315" display="http://pbs.twimg.com/profile_images/1085776914285903873/D2BnQ3vv_normal.jpg"/>
    <hyperlink ref="AL164" r:id="rId316" display="http://pbs.twimg.com/profile_images/1085776914285903873/D2BnQ3vv_normal.jpg"/>
    <hyperlink ref="AL165" r:id="rId317" display="http://pbs.twimg.com/profile_images/1085776914285903873/D2BnQ3vv_normal.jpg"/>
    <hyperlink ref="AL166" r:id="rId318" display="http://pbs.twimg.com/profile_images/1085776914285903873/D2BnQ3vv_normal.jpg"/>
    <hyperlink ref="AL167" r:id="rId319" display="http://pbs.twimg.com/profile_images/992053872322629634/3QBCD-OO_normal.jpg"/>
    <hyperlink ref="AL168" r:id="rId320" display="http://pbs.twimg.com/profile_images/992053872322629634/3QBCD-OO_normal.jpg"/>
    <hyperlink ref="AL169" r:id="rId321" display="http://pbs.twimg.com/profile_images/992053872322629634/3QBCD-OO_normal.jpg"/>
    <hyperlink ref="AL170" r:id="rId322" display="http://pbs.twimg.com/profile_images/1085776914285903873/D2BnQ3vv_normal.jpg"/>
    <hyperlink ref="AL171" r:id="rId323" display="http://pbs.twimg.com/profile_images/1085776914285903873/D2BnQ3vv_normal.jpg"/>
    <hyperlink ref="AL172" r:id="rId324" display="http://pbs.twimg.com/profile_images/1085776914285903873/D2BnQ3vv_normal.jpg"/>
    <hyperlink ref="AL173" r:id="rId325" display="http://pbs.twimg.com/profile_images/1085776914285903873/D2BnQ3vv_normal.jpg"/>
    <hyperlink ref="AL174" r:id="rId326" display="http://pbs.twimg.com/profile_images/1085776914285903873/D2BnQ3vv_normal.jpg"/>
    <hyperlink ref="AL175" r:id="rId327" display="http://pbs.twimg.com/profile_images/1085776914285903873/D2BnQ3vv_normal.jpg"/>
    <hyperlink ref="AL176" r:id="rId328" display="http://pbs.twimg.com/profile_images/1085776914285903873/D2BnQ3vv_normal.jpg"/>
    <hyperlink ref="AL177" r:id="rId329" display="http://pbs.twimg.com/profile_images/992053872322629634/3QBCD-OO_normal.jpg"/>
    <hyperlink ref="AL178" r:id="rId330" display="http://pbs.twimg.com/profile_images/992053872322629634/3QBCD-OO_normal.jpg"/>
    <hyperlink ref="AL179" r:id="rId331" display="http://pbs.twimg.com/profile_images/992053872322629634/3QBCD-OO_normal.jpg"/>
    <hyperlink ref="AL180" r:id="rId332" display="http://pbs.twimg.com/profile_images/992053872322629634/3QBCD-OO_normal.jpg"/>
    <hyperlink ref="AL181" r:id="rId333" display="http://pbs.twimg.com/profile_images/992053872322629634/3QBCD-OO_normal.jpg"/>
    <hyperlink ref="AL182" r:id="rId334" display="http://pbs.twimg.com/profile_images/992053872322629634/3QBCD-OO_normal.jpg"/>
    <hyperlink ref="AL183" r:id="rId335" display="http://pbs.twimg.com/profile_images/992053872322629634/3QBCD-OO_normal.jpg"/>
    <hyperlink ref="AL184" r:id="rId336" display="http://pbs.twimg.com/profile_images/992053872322629634/3QBCD-OO_normal.jpg"/>
    <hyperlink ref="AL185" r:id="rId337" display="http://pbs.twimg.com/profile_images/992053872322629634/3QBCD-OO_normal.jpg"/>
    <hyperlink ref="AL186" r:id="rId338" display="http://pbs.twimg.com/profile_images/992053872322629634/3QBCD-OO_normal.jpg"/>
    <hyperlink ref="AL187" r:id="rId339" display="http://pbs.twimg.com/profile_images/992053872322629634/3QBCD-OO_normal.jpg"/>
    <hyperlink ref="AL188" r:id="rId340" display="http://pbs.twimg.com/profile_images/992053872322629634/3QBCD-OO_normal.jpg"/>
    <hyperlink ref="AL189" r:id="rId341" display="http://pbs.twimg.com/profile_images/992053872322629634/3QBCD-OO_normal.jpg"/>
    <hyperlink ref="AL190" r:id="rId342" display="http://pbs.twimg.com/profile_images/992053872322629634/3QBCD-OO_normal.jpg"/>
    <hyperlink ref="AL191" r:id="rId343" display="http://pbs.twimg.com/profile_images/992053872322629634/3QBCD-OO_normal.jpg"/>
    <hyperlink ref="AL192" r:id="rId344" display="http://pbs.twimg.com/profile_images/992053872322629634/3QBCD-OO_normal.jpg"/>
    <hyperlink ref="AL193" r:id="rId345" display="http://pbs.twimg.com/profile_images/992053872322629634/3QBCD-OO_normal.jpg"/>
    <hyperlink ref="AL194" r:id="rId346" display="http://pbs.twimg.com/profile_images/992053872322629634/3QBCD-OO_normal.jpg"/>
    <hyperlink ref="AL195" r:id="rId347" display="http://pbs.twimg.com/profile_images/992053872322629634/3QBCD-OO_normal.jpg"/>
    <hyperlink ref="AL196" r:id="rId348" display="http://pbs.twimg.com/profile_images/1085776914285903873/D2BnQ3vv_normal.jpg"/>
    <hyperlink ref="AL197" r:id="rId349" display="http://pbs.twimg.com/profile_images/1085776914285903873/D2BnQ3vv_normal.jpg"/>
    <hyperlink ref="AL198" r:id="rId350" display="http://pbs.twimg.com/profile_images/1085776914285903873/D2BnQ3vv_normal.jpg"/>
    <hyperlink ref="AL199" r:id="rId351" display="http://pbs.twimg.com/profile_images/1085776914285903873/D2BnQ3vv_normal.jpg"/>
    <hyperlink ref="AL200" r:id="rId352" display="http://pbs.twimg.com/profile_images/1085776914285903873/D2BnQ3vv_normal.jpg"/>
    <hyperlink ref="AL201" r:id="rId353" display="http://pbs.twimg.com/profile_images/1085776914285903873/D2BnQ3vv_normal.jpg"/>
    <hyperlink ref="AL202" r:id="rId354" display="http://pbs.twimg.com/profile_images/1085776914285903873/D2BnQ3vv_normal.jpg"/>
    <hyperlink ref="AL203" r:id="rId355" display="http://pbs.twimg.com/profile_images/1085776914285903873/D2BnQ3vv_normal.jpg"/>
    <hyperlink ref="AL204" r:id="rId356" display="http://pbs.twimg.com/profile_images/1085776914285903873/D2BnQ3vv_normal.jpg"/>
    <hyperlink ref="AL205" r:id="rId357" display="http://pbs.twimg.com/profile_images/1085776914285903873/D2BnQ3vv_normal.jpg"/>
    <hyperlink ref="AL206" r:id="rId358" display="http://pbs.twimg.com/profile_images/1085776914285903873/D2BnQ3vv_normal.jpg"/>
    <hyperlink ref="AL207" r:id="rId359" display="http://pbs.twimg.com/profile_images/1085776914285903873/D2BnQ3vv_normal.jpg"/>
    <hyperlink ref="AL208" r:id="rId360" display="http://pbs.twimg.com/profile_images/1085776914285903873/D2BnQ3vv_normal.jpg"/>
    <hyperlink ref="AL209" r:id="rId361" display="http://pbs.twimg.com/profile_images/1085776914285903873/D2BnQ3vv_normal.jpg"/>
    <hyperlink ref="AL210" r:id="rId362" display="http://pbs.twimg.com/profile_images/1085776914285903873/D2BnQ3vv_normal.jpg"/>
    <hyperlink ref="AL211" r:id="rId363" display="http://pbs.twimg.com/profile_images/1085776914285903873/D2BnQ3vv_normal.jpg"/>
    <hyperlink ref="AL212" r:id="rId364" display="http://pbs.twimg.com/profile_images/1085776914285903873/D2BnQ3vv_normal.jpg"/>
    <hyperlink ref="AL213" r:id="rId365" display="http://pbs.twimg.com/profile_images/1085776914285903873/D2BnQ3vv_normal.jpg"/>
    <hyperlink ref="AL214" r:id="rId366" display="http://pbs.twimg.com/profile_images/1085776914285903873/D2BnQ3vv_normal.jpg"/>
    <hyperlink ref="AL215" r:id="rId367" display="http://pbs.twimg.com/profile_images/1085776914285903873/D2BnQ3vv_normal.jpg"/>
    <hyperlink ref="AL216" r:id="rId368" display="http://pbs.twimg.com/profile_images/912667889395798022/pMoB2qc8_normal.jpg"/>
    <hyperlink ref="AL217" r:id="rId369" display="http://pbs.twimg.com/profile_images/912667889395798022/pMoB2qc8_normal.jpg"/>
    <hyperlink ref="AL218" r:id="rId370" display="http://pbs.twimg.com/profile_images/912667889395798022/pMoB2qc8_normal.jpg"/>
    <hyperlink ref="AL219" r:id="rId371" display="http://pbs.twimg.com/profile_images/912667889395798022/pMoB2qc8_normal.jpg"/>
    <hyperlink ref="AL220" r:id="rId372" display="http://pbs.twimg.com/profile_images/912667889395798022/pMoB2qc8_normal.jpg"/>
    <hyperlink ref="AL221" r:id="rId373" display="http://pbs.twimg.com/profile_images/912667889395798022/pMoB2qc8_normal.jpg"/>
    <hyperlink ref="AL222" r:id="rId374" display="http://pbs.twimg.com/profile_images/912667889395798022/pMoB2qc8_normal.jpg"/>
    <hyperlink ref="AL223" r:id="rId375" display="http://pbs.twimg.com/profile_images/1061744570344517633/fKDfFqhQ_normal.jpg"/>
    <hyperlink ref="AL224" r:id="rId376" display="https://pbs.twimg.com/media/EA5qkQ0WwAIN8IS.png"/>
    <hyperlink ref="AL225" r:id="rId377" display="http://pbs.twimg.com/profile_images/1061744570344517633/fKDfFqhQ_normal.jpg"/>
    <hyperlink ref="AL226" r:id="rId378" display="http://pbs.twimg.com/profile_images/1061744570344517633/fKDfFqhQ_normal.jpg"/>
    <hyperlink ref="AL227" r:id="rId379" display="http://pbs.twimg.com/profile_images/1061744570344517633/fKDfFqhQ_normal.jpg"/>
    <hyperlink ref="AL228" r:id="rId380" display="https://pbs.twimg.com/media/ECK3F1xWkAAJZ_v.png"/>
    <hyperlink ref="AL229" r:id="rId381" display="https://pbs.twimg.com/media/ECTaS3xX4AADYf4.jpg"/>
    <hyperlink ref="AL230" r:id="rId382" display="https://pbs.twimg.com/media/ECWtD4mXUAAjplH.jpg"/>
    <hyperlink ref="AL231" r:id="rId383" display="http://pbs.twimg.com/profile_images/1085776914285903873/D2BnQ3vv_normal.jpg"/>
    <hyperlink ref="AL232" r:id="rId384" display="http://pbs.twimg.com/profile_images/1085776914285903873/D2BnQ3vv_normal.jpg"/>
    <hyperlink ref="AL233" r:id="rId385" display="http://pbs.twimg.com/profile_images/1085776914285903873/D2BnQ3vv_normal.jpg"/>
    <hyperlink ref="AL234" r:id="rId386" display="http://pbs.twimg.com/profile_images/1085776914285903873/D2BnQ3vv_normal.jpg"/>
    <hyperlink ref="AL235" r:id="rId387" display="http://pbs.twimg.com/profile_images/1085776914285903873/D2BnQ3vv_normal.jpg"/>
    <hyperlink ref="AL236" r:id="rId388" display="http://pbs.twimg.com/profile_images/1085776914285903873/D2BnQ3vv_normal.jpg"/>
    <hyperlink ref="AL237" r:id="rId389" display="http://pbs.twimg.com/profile_images/1085776914285903873/D2BnQ3vv_normal.jpg"/>
    <hyperlink ref="AL238" r:id="rId390" display="http://pbs.twimg.com/profile_images/1085776914285903873/D2BnQ3vv_normal.jpg"/>
    <hyperlink ref="AL239" r:id="rId391" display="http://pbs.twimg.com/profile_images/1085776914285903873/D2BnQ3vv_normal.jpg"/>
    <hyperlink ref="AL240" r:id="rId392" display="http://pbs.twimg.com/profile_images/1085776914285903873/D2BnQ3vv_normal.jpg"/>
    <hyperlink ref="AL241" r:id="rId393" display="http://pbs.twimg.com/profile_images/1085776914285903873/D2BnQ3vv_normal.jpg"/>
    <hyperlink ref="AL242" r:id="rId394" display="http://pbs.twimg.com/profile_images/1085776914285903873/D2BnQ3vv_normal.jpg"/>
    <hyperlink ref="AL243" r:id="rId395" display="http://pbs.twimg.com/profile_images/1085776914285903873/D2BnQ3vv_normal.jpg"/>
    <hyperlink ref="AL244" r:id="rId396" display="http://pbs.twimg.com/profile_images/1085776914285903873/D2BnQ3vv_normal.jpg"/>
    <hyperlink ref="AL245" r:id="rId397" display="http://pbs.twimg.com/profile_images/1085776914285903873/D2BnQ3vv_normal.jpg"/>
    <hyperlink ref="AL246" r:id="rId398" display="http://pbs.twimg.com/profile_images/1085776914285903873/D2BnQ3vv_normal.jpg"/>
    <hyperlink ref="AL247" r:id="rId399" display="http://pbs.twimg.com/profile_images/1085776914285903873/D2BnQ3vv_normal.jpg"/>
    <hyperlink ref="AL248" r:id="rId400" display="http://pbs.twimg.com/profile_images/1085776914285903873/D2BnQ3vv_normal.jpg"/>
    <hyperlink ref="AL249" r:id="rId401" display="http://pbs.twimg.com/profile_images/1085776914285903873/D2BnQ3vv_normal.jpg"/>
    <hyperlink ref="AL250" r:id="rId402" display="http://pbs.twimg.com/profile_images/1085776914285903873/D2BnQ3vv_normal.jpg"/>
    <hyperlink ref="AL251" r:id="rId403" display="http://pbs.twimg.com/profile_images/1085776914285903873/D2BnQ3vv_normal.jpg"/>
    <hyperlink ref="AL252" r:id="rId404" display="http://pbs.twimg.com/profile_images/1085776914285903873/D2BnQ3vv_normal.jpg"/>
    <hyperlink ref="AL253" r:id="rId405" display="http://pbs.twimg.com/profile_images/1085776914285903873/D2BnQ3vv_normal.jpg"/>
    <hyperlink ref="AL254" r:id="rId406" display="http://pbs.twimg.com/profile_images/1085776914285903873/D2BnQ3vv_normal.jpg"/>
    <hyperlink ref="AL255" r:id="rId407" display="http://pbs.twimg.com/profile_images/1085776914285903873/D2BnQ3vv_normal.jpg"/>
    <hyperlink ref="AL256" r:id="rId408" display="http://pbs.twimg.com/profile_images/1085776914285903873/D2BnQ3vv_normal.jpg"/>
    <hyperlink ref="AL257" r:id="rId409" display="http://pbs.twimg.com/profile_images/1085776914285903873/D2BnQ3vv_normal.jpg"/>
    <hyperlink ref="AL258" r:id="rId410" display="http://pbs.twimg.com/profile_images/1085776914285903873/D2BnQ3vv_normal.jpg"/>
    <hyperlink ref="AL259" r:id="rId411" display="http://pbs.twimg.com/profile_images/1085776914285903873/D2BnQ3vv_normal.jpg"/>
    <hyperlink ref="AL260" r:id="rId412" display="http://pbs.twimg.com/profile_images/1085776914285903873/D2BnQ3vv_normal.jpg"/>
    <hyperlink ref="AL261" r:id="rId413" display="http://pbs.twimg.com/profile_images/1085776914285903873/D2BnQ3vv_normal.jpg"/>
    <hyperlink ref="AL262" r:id="rId414" display="http://pbs.twimg.com/profile_images/1085776914285903873/D2BnQ3vv_normal.jpg"/>
    <hyperlink ref="AL263" r:id="rId415" display="http://pbs.twimg.com/profile_images/1085776914285903873/D2BnQ3vv_normal.jpg"/>
    <hyperlink ref="AL264" r:id="rId416" display="http://pbs.twimg.com/profile_images/1085776914285903873/D2BnQ3vv_normal.jpg"/>
    <hyperlink ref="AL265" r:id="rId417" display="http://pbs.twimg.com/profile_images/1085776914285903873/D2BnQ3vv_normal.jpg"/>
    <hyperlink ref="AL266" r:id="rId418" display="http://pbs.twimg.com/profile_images/1085776914285903873/D2BnQ3vv_normal.jpg"/>
    <hyperlink ref="AL267" r:id="rId419" display="http://pbs.twimg.com/profile_images/1085776914285903873/D2BnQ3vv_normal.jpg"/>
    <hyperlink ref="AL268" r:id="rId420" display="http://pbs.twimg.com/profile_images/1085776914285903873/D2BnQ3vv_normal.jpg"/>
    <hyperlink ref="AL269" r:id="rId421" display="http://pbs.twimg.com/profile_images/1085776914285903873/D2BnQ3vv_normal.jpg"/>
    <hyperlink ref="AL270" r:id="rId422" display="http://pbs.twimg.com/profile_images/1085776914285903873/D2BnQ3vv_normal.jpg"/>
    <hyperlink ref="AL271" r:id="rId423" display="http://pbs.twimg.com/profile_images/1085776914285903873/D2BnQ3vv_normal.jpg"/>
    <hyperlink ref="AL272" r:id="rId424" display="http://pbs.twimg.com/profile_images/1085776914285903873/D2BnQ3vv_normal.jpg"/>
    <hyperlink ref="AL273" r:id="rId425" display="http://pbs.twimg.com/profile_images/1085776914285903873/D2BnQ3vv_normal.jpg"/>
    <hyperlink ref="AL274" r:id="rId426" display="http://pbs.twimg.com/profile_images/1085776914285903873/D2BnQ3vv_normal.jpg"/>
    <hyperlink ref="V3" r:id="rId427" display="https://twitter.com/#!/unomaha/status/1167120158164422657"/>
    <hyperlink ref="V4" r:id="rId428" display="https://twitter.com/#!/vivianfrancos/status/1161962522573987841"/>
    <hyperlink ref="V5" r:id="rId429" display="https://twitter.com/#!/vivianfrancos/status/1161962522573987841"/>
    <hyperlink ref="V6" r:id="rId430" display="https://twitter.com/#!/vivianfrancos/status/1161962522573987841"/>
    <hyperlink ref="V7" r:id="rId431" display="https://twitter.com/#!/vivianfrancos/status/1161962522573987841"/>
    <hyperlink ref="V8" r:id="rId432" display="https://twitter.com/#!/vivianfrancos/status/1161962522573987841"/>
    <hyperlink ref="V9" r:id="rId433" display="https://twitter.com/#!/vivianfrancos/status/1161962522573987841"/>
    <hyperlink ref="V10" r:id="rId434" display="https://twitter.com/#!/vivianfrancos/status/1161962522573987841"/>
    <hyperlink ref="V11" r:id="rId435" display="https://twitter.com/#!/vivianfrancos/status/1161962542761238529"/>
    <hyperlink ref="V12" r:id="rId436" display="https://twitter.com/#!/vivianfrancos/status/1161962542761238529"/>
    <hyperlink ref="V13" r:id="rId437" display="https://twitter.com/#!/vivianfrancos/status/1161962542761238529"/>
    <hyperlink ref="V14" r:id="rId438" display="https://twitter.com/#!/vivianfrancos/status/1161962542761238529"/>
    <hyperlink ref="V15" r:id="rId439" display="https://twitter.com/#!/vivianfrancos/status/1161962542761238529"/>
    <hyperlink ref="V16" r:id="rId440" display="https://twitter.com/#!/vivianfrancos/status/1161962542761238529"/>
    <hyperlink ref="V17" r:id="rId441" display="https://twitter.com/#!/vivianfrancos/status/1161962542761238529"/>
    <hyperlink ref="V18" r:id="rId442" display="https://twitter.com/#!/its_erin/status/1161975431240867840"/>
    <hyperlink ref="V19" r:id="rId443" display="https://twitter.com/#!/its_erin/status/1161975431240867840"/>
    <hyperlink ref="V20" r:id="rId444" display="https://twitter.com/#!/aejmc/status/1162046542821371904"/>
    <hyperlink ref="V21" r:id="rId445" display="https://twitter.com/#!/aejmc_lawp/status/1162077057255432192"/>
    <hyperlink ref="V22" r:id="rId446" display="https://twitter.com/#!/tweety_robin/status/1163446546743980038"/>
    <hyperlink ref="V23" r:id="rId447" display="https://twitter.com/#!/u_nebraska/status/1161765232546463744"/>
    <hyperlink ref="V24" r:id="rId448" display="https://twitter.com/#!/u_nebraska/status/1161765232546463744"/>
    <hyperlink ref="V25" r:id="rId449" display="https://twitter.com/#!/thartman2u/status/1161767365018816512"/>
    <hyperlink ref="V26" r:id="rId450" display="https://twitter.com/#!/thartman2u/status/1164122204872806401"/>
    <hyperlink ref="V27" r:id="rId451" display="https://twitter.com/#!/thartman2u/status/1164122204872806401"/>
    <hyperlink ref="V28" r:id="rId452" display="https://twitter.com/#!/thartman2u/status/1164122204872806401"/>
    <hyperlink ref="V29" r:id="rId453" display="https://twitter.com/#!/femtech_/status/1164122227031384065"/>
    <hyperlink ref="V30" r:id="rId454" display="https://twitter.com/#!/thartman2u/status/1164122204872806401"/>
    <hyperlink ref="V31" r:id="rId455" display="https://twitter.com/#!/femtech_/status/1164122227031384065"/>
    <hyperlink ref="V32" r:id="rId456" display="https://twitter.com/#!/thartman2u/status/1164122204872806401"/>
    <hyperlink ref="V33" r:id="rId457" display="https://twitter.com/#!/femtech_/status/1164122227031384065"/>
    <hyperlink ref="V34" r:id="rId458" display="https://twitter.com/#!/thartman2u/status/1164122204872806401"/>
    <hyperlink ref="V35" r:id="rId459" display="https://twitter.com/#!/femtech_/status/1164122227031384065"/>
    <hyperlink ref="V36" r:id="rId460" display="https://twitter.com/#!/thartman2u/status/1164122204872806401"/>
    <hyperlink ref="V37" r:id="rId461" display="https://twitter.com/#!/femtech_/status/1164122227031384065"/>
    <hyperlink ref="V38" r:id="rId462" display="https://twitter.com/#!/thartman2u/status/1164122204872806401"/>
    <hyperlink ref="V39" r:id="rId463" display="https://twitter.com/#!/femtech_/status/1164122227031384065"/>
    <hyperlink ref="V40" r:id="rId464" display="https://twitter.com/#!/thartman2u/status/1161767365018816512"/>
    <hyperlink ref="V41" r:id="rId465" display="https://twitter.com/#!/thartman2u/status/1161767365018816512"/>
    <hyperlink ref="V42" r:id="rId466" display="https://twitter.com/#!/thartman2u/status/1164122204872806401"/>
    <hyperlink ref="V43" r:id="rId467" display="https://twitter.com/#!/thartman2u/status/1164122204872806401"/>
    <hyperlink ref="V44" r:id="rId468" display="https://twitter.com/#!/femtech_/status/1164122227031384065"/>
    <hyperlink ref="V45" r:id="rId469" display="https://twitter.com/#!/femtech_/status/1164122227031384065"/>
    <hyperlink ref="V46" r:id="rId470" display="https://twitter.com/#!/stephen_lay/status/1165318489273491456"/>
    <hyperlink ref="V47" r:id="rId471" display="https://twitter.com/#!/jeremyhl/status/1156968261491314690"/>
    <hyperlink ref="V48" r:id="rId472" display="https://twitter.com/#!/unosml/status/1156968445428285440"/>
    <hyperlink ref="V49" r:id="rId473" display="https://twitter.com/#!/jeremyhl/status/1159799343597137921"/>
    <hyperlink ref="V50" r:id="rId474" display="https://twitter.com/#!/unosml/status/1159801607271456768"/>
    <hyperlink ref="V51" r:id="rId475" display="https://twitter.com/#!/aejmc_lawp/status/1162077057255432192"/>
    <hyperlink ref="V52" r:id="rId476" display="https://twitter.com/#!/unosml/status/1161753211595718656"/>
    <hyperlink ref="V53" r:id="rId477" display="https://twitter.com/#!/aejmc_lawp/status/1162077057255432192"/>
    <hyperlink ref="V54" r:id="rId478" display="https://twitter.com/#!/aejmc_lawp/status/1162077057255432192"/>
    <hyperlink ref="V55" r:id="rId479" display="https://twitter.com/#!/aejmc_lawp/status/1162077057255432192"/>
    <hyperlink ref="V56" r:id="rId480" display="https://twitter.com/#!/aejmc_lawp/status/1162077057255432192"/>
    <hyperlink ref="V57" r:id="rId481" display="https://twitter.com/#!/unosml/status/1161753211595718656"/>
    <hyperlink ref="V58" r:id="rId482" display="https://twitter.com/#!/aejmc/status/1162046542821371904"/>
    <hyperlink ref="V59" r:id="rId483" display="https://twitter.com/#!/unosml/status/1161760352972861440"/>
    <hyperlink ref="V60" r:id="rId484" display="https://twitter.com/#!/aejmc/status/1162046542821371904"/>
    <hyperlink ref="V61" r:id="rId485" display="https://twitter.com/#!/unosml/status/1161760352972861440"/>
    <hyperlink ref="V62" r:id="rId486" display="https://twitter.com/#!/aejmc/status/1162046542821371904"/>
    <hyperlink ref="V63" r:id="rId487" display="https://twitter.com/#!/unosml/status/1161753211595718656"/>
    <hyperlink ref="V64" r:id="rId488" display="https://twitter.com/#!/unosml/status/1161760352972861440"/>
    <hyperlink ref="V65" r:id="rId489" display="https://twitter.com/#!/communo/status/1162061128614207489"/>
    <hyperlink ref="V66" r:id="rId490" display="https://twitter.com/#!/jeremyhl/status/1162060968811253765"/>
    <hyperlink ref="V67" r:id="rId491" display="https://twitter.com/#!/unosml/status/1162060587779731462"/>
    <hyperlink ref="V68" r:id="rId492" display="https://twitter.com/#!/communo/status/1162061128614207489"/>
    <hyperlink ref="V69" r:id="rId493" display="https://twitter.com/#!/jeremyhl/status/1162060968811253765"/>
    <hyperlink ref="V70" r:id="rId494" display="https://twitter.com/#!/unosml/status/1162060587779731462"/>
    <hyperlink ref="V71" r:id="rId495" display="https://twitter.com/#!/communo/status/1162061128614207489"/>
    <hyperlink ref="V72" r:id="rId496" display="https://twitter.com/#!/communo/status/1162061128614207489"/>
    <hyperlink ref="V73" r:id="rId497" display="https://twitter.com/#!/jeremyhl/status/1162060968811253765"/>
    <hyperlink ref="V74" r:id="rId498" display="https://twitter.com/#!/unosml/status/1162060587779731462"/>
    <hyperlink ref="V75" r:id="rId499" display="https://twitter.com/#!/xiscan1/status/1163015494980513792"/>
    <hyperlink ref="V76" r:id="rId500" display="https://twitter.com/#!/unosml/status/1162912559072186368"/>
    <hyperlink ref="V77" r:id="rId501" display="https://twitter.com/#!/xiscan1/status/1163015494980513792"/>
    <hyperlink ref="V78" r:id="rId502" display="https://twitter.com/#!/xiscan1/status/1163015494980513792"/>
    <hyperlink ref="V79" r:id="rId503" display="https://twitter.com/#!/xiscan1/status/1163015494980513792"/>
    <hyperlink ref="V80" r:id="rId504" display="https://twitter.com/#!/xiscan1/status/1163015494980513792"/>
    <hyperlink ref="V81" r:id="rId505" display="https://twitter.com/#!/xiscan1/status/1163015494980513792"/>
    <hyperlink ref="V82" r:id="rId506" display="https://twitter.com/#!/xiscan1/status/1163015494980513792"/>
    <hyperlink ref="V83" r:id="rId507" display="https://twitter.com/#!/xiscan1/status/1163015494980513792"/>
    <hyperlink ref="V84" r:id="rId508" display="https://twitter.com/#!/xiscan1/status/1163015494980513792"/>
    <hyperlink ref="V85" r:id="rId509" display="https://twitter.com/#!/xiscan1/status/1163015494980513792"/>
    <hyperlink ref="V86" r:id="rId510" display="https://twitter.com/#!/xiscan1/status/1163015494980513792"/>
    <hyperlink ref="V87" r:id="rId511" display="https://twitter.com/#!/unosml/status/1162912559072186368"/>
    <hyperlink ref="V88" r:id="rId512" display="https://twitter.com/#!/unosml/status/1162912559072186368"/>
    <hyperlink ref="V89" r:id="rId513" display="https://twitter.com/#!/unosml/status/1162912559072186368"/>
    <hyperlink ref="V90" r:id="rId514" display="https://twitter.com/#!/unosml/status/1162912559072186368"/>
    <hyperlink ref="V91" r:id="rId515" display="https://twitter.com/#!/unosml/status/1162912559072186368"/>
    <hyperlink ref="V92" r:id="rId516" display="https://twitter.com/#!/unosml/status/1162912559072186368"/>
    <hyperlink ref="V93" r:id="rId517" display="https://twitter.com/#!/unosml/status/1162912559072186368"/>
    <hyperlink ref="V94" r:id="rId518" display="https://twitter.com/#!/unosml/status/1162912559072186368"/>
    <hyperlink ref="V95" r:id="rId519" display="https://twitter.com/#!/unosml/status/1162912559072186368"/>
    <hyperlink ref="V96" r:id="rId520" display="https://twitter.com/#!/aejmc/status/1162046542821371904"/>
    <hyperlink ref="V97" r:id="rId521" display="https://twitter.com/#!/jeremyhl/status/1159799343597137921"/>
    <hyperlink ref="V98" r:id="rId522" display="https://twitter.com/#!/jeremyhl/status/1161761150758838272"/>
    <hyperlink ref="V99" r:id="rId523" display="https://twitter.com/#!/unosml/status/1159801607271456768"/>
    <hyperlink ref="V100" r:id="rId524" display="https://twitter.com/#!/unosml/status/1161753211595718656"/>
    <hyperlink ref="V101" r:id="rId525" display="https://twitter.com/#!/unosml/status/1161760352972861440"/>
    <hyperlink ref="V102" r:id="rId526" display="https://twitter.com/#!/unosml/status/1162912559072186368"/>
    <hyperlink ref="V103" r:id="rId527" display="https://twitter.com/#!/jeremyhl/status/1163294624707940352"/>
    <hyperlink ref="V104" r:id="rId528" display="https://twitter.com/#!/unosml/status/1163294891184726016"/>
    <hyperlink ref="V105" r:id="rId529" display="https://twitter.com/#!/jeremyhl/status/1159298598041001984"/>
    <hyperlink ref="V106" r:id="rId530" display="https://twitter.com/#!/jeremyhl/status/1163294624707940352"/>
    <hyperlink ref="V107" r:id="rId531" display="https://twitter.com/#!/jeremyhl/status/1159799343597137921"/>
    <hyperlink ref="V108" r:id="rId532" display="https://twitter.com/#!/jeremyhl/status/1161761150758838272"/>
    <hyperlink ref="V109" r:id="rId533" display="https://twitter.com/#!/unosml/status/1159300137040130049"/>
    <hyperlink ref="V110" r:id="rId534" display="https://twitter.com/#!/unosml/status/1159801607271456768"/>
    <hyperlink ref="V111" r:id="rId535" display="https://twitter.com/#!/unosml/status/1163294891184726016"/>
    <hyperlink ref="V112" r:id="rId536" display="https://twitter.com/#!/aejmc/status/1162046542821371904"/>
    <hyperlink ref="V113" r:id="rId537" display="https://twitter.com/#!/jeremyhl/status/1158733895107522561"/>
    <hyperlink ref="V114" r:id="rId538" display="https://twitter.com/#!/jeremyhl/status/1159298598041001984"/>
    <hyperlink ref="V115" r:id="rId539" display="https://twitter.com/#!/jeremyhl/status/1163294624707940352"/>
    <hyperlink ref="V116" r:id="rId540" display="https://twitter.com/#!/jeremyhl/status/1159799343597137921"/>
    <hyperlink ref="V117" r:id="rId541" display="https://twitter.com/#!/jeremyhl/status/1161761150758838272"/>
    <hyperlink ref="V118" r:id="rId542" display="https://twitter.com/#!/unosml/status/1158744941427908608"/>
    <hyperlink ref="V119" r:id="rId543" display="https://twitter.com/#!/unosml/status/1159300137040130049"/>
    <hyperlink ref="V120" r:id="rId544" display="https://twitter.com/#!/unosml/status/1159801607271456768"/>
    <hyperlink ref="V121" r:id="rId545" display="https://twitter.com/#!/unosml/status/1161753211595718656"/>
    <hyperlink ref="V122" r:id="rId546" display="https://twitter.com/#!/unosml/status/1161760352972861440"/>
    <hyperlink ref="V123" r:id="rId547" display="https://twitter.com/#!/unosml/status/1163294891184726016"/>
    <hyperlink ref="V124" r:id="rId548" display="https://twitter.com/#!/unomaha/status/1167120158164422657"/>
    <hyperlink ref="V125" r:id="rId549" display="https://twitter.com/#!/unosml/status/1167261169423409154"/>
    <hyperlink ref="V126" r:id="rId550" display="https://twitter.com/#!/unomaha/status/1167120158164422657"/>
    <hyperlink ref="V127" r:id="rId551" display="https://twitter.com/#!/jeremyhl/status/1162060968811253765"/>
    <hyperlink ref="V128" r:id="rId552" display="https://twitter.com/#!/unosml/status/1162060587779731462"/>
    <hyperlink ref="V129" r:id="rId553" display="https://twitter.com/#!/unosml/status/1167261169423409154"/>
    <hyperlink ref="V130" r:id="rId554" display="https://twitter.com/#!/ccooke6685/status/1154997652066643969"/>
    <hyperlink ref="V131" r:id="rId555" display="https://twitter.com/#!/ccooke6685/status/1154997652066643969"/>
    <hyperlink ref="V132" r:id="rId556" display="https://twitter.com/#!/ccooke6685/status/1154997652066643969"/>
    <hyperlink ref="V133" r:id="rId557" display="https://twitter.com/#!/tweety_robin/status/1163446546743980038"/>
    <hyperlink ref="V134" r:id="rId558" display="https://twitter.com/#!/tweety_robin/status/1163446546743980038"/>
    <hyperlink ref="V135" r:id="rId559" display="https://twitter.com/#!/tweety_robin/status/1163446546743980038"/>
    <hyperlink ref="V136" r:id="rId560" display="https://twitter.com/#!/tweety_robin/status/1163446546743980038"/>
    <hyperlink ref="V137" r:id="rId561" display="https://twitter.com/#!/tweety_robin/status/1163446546743980038"/>
    <hyperlink ref="V138" r:id="rId562" display="https://twitter.com/#!/tweety_robin/status/1163446546743980038"/>
    <hyperlink ref="V139" r:id="rId563" display="https://twitter.com/#!/tweety_robin/status/1163446546743980038"/>
    <hyperlink ref="V140" r:id="rId564" display="https://twitter.com/#!/tweety_robin/status/1163446546743980038"/>
    <hyperlink ref="V141" r:id="rId565" display="https://twitter.com/#!/tweety_robin/status/1163446546743980038"/>
    <hyperlink ref="V142" r:id="rId566" display="https://twitter.com/#!/ccooke6685/status/1154997652066643969"/>
    <hyperlink ref="V143" r:id="rId567" display="https://twitter.com/#!/ccooke6685/status/1154997652066643969"/>
    <hyperlink ref="V144" r:id="rId568" display="https://twitter.com/#!/ccooke6685/status/1154997652066643969"/>
    <hyperlink ref="V145" r:id="rId569" display="https://twitter.com/#!/ccooke6685/status/1154997652066643969"/>
    <hyperlink ref="V146" r:id="rId570" display="https://twitter.com/#!/mariambocari/status/1160175898781540354"/>
    <hyperlink ref="V147" r:id="rId571" display="https://twitter.com/#!/mariambocari/status/1160175898781540354"/>
    <hyperlink ref="V148" r:id="rId572" display="https://twitter.com/#!/mariambocari/status/1160175898781540354"/>
    <hyperlink ref="V149" r:id="rId573" display="https://twitter.com/#!/mariambocari/status/1160175898781540354"/>
    <hyperlink ref="V150" r:id="rId574" display="https://twitter.com/#!/mariambocari/status/1160175898781540354"/>
    <hyperlink ref="V151" r:id="rId575" display="https://twitter.com/#!/mariambocari/status/1160175898781540354"/>
    <hyperlink ref="V152" r:id="rId576" display="https://twitter.com/#!/mariambocari/status/1160175898781540354"/>
    <hyperlink ref="V153" r:id="rId577" display="https://twitter.com/#!/mariambocari/status/1160175898781540354"/>
    <hyperlink ref="V154" r:id="rId578" display="https://twitter.com/#!/mariambocari/status/1160175898781540354"/>
    <hyperlink ref="V155" r:id="rId579" display="https://twitter.com/#!/mariambocari/status/1160175898781540354"/>
    <hyperlink ref="V156" r:id="rId580" display="https://twitter.com/#!/ccooke6685/status/1154997652066643969"/>
    <hyperlink ref="V157" r:id="rId581" display="https://twitter.com/#!/ccooke6685/status/1162612598128414720"/>
    <hyperlink ref="V158" r:id="rId582" display="https://twitter.com/#!/stephen_lay/status/1160922016788156417"/>
    <hyperlink ref="V159" r:id="rId583" display="https://twitter.com/#!/stephen_lay/status/1163956934787178496"/>
    <hyperlink ref="V160" r:id="rId584" display="https://twitter.com/#!/ccooke6685/status/1162612598128414720"/>
    <hyperlink ref="V161" r:id="rId585" display="https://twitter.com/#!/ccooke6685/status/1154997652066643969"/>
    <hyperlink ref="V162" r:id="rId586" display="https://twitter.com/#!/ccooke6685/status/1162612598128414720"/>
    <hyperlink ref="V163" r:id="rId587" display="https://twitter.com/#!/ccooke6685/status/1165137144823930881"/>
    <hyperlink ref="V164" r:id="rId588" display="https://twitter.com/#!/ccooke6685/status/1160068379203592192"/>
    <hyperlink ref="V165" r:id="rId589" display="https://twitter.com/#!/ccooke6685/status/1165147464258793472"/>
    <hyperlink ref="V166" r:id="rId590" display="https://twitter.com/#!/ccooke6685/status/1167676334677663744"/>
    <hyperlink ref="V167" r:id="rId591" display="https://twitter.com/#!/stephen_lay/status/1160922016788156417"/>
    <hyperlink ref="V168" r:id="rId592" display="https://twitter.com/#!/stephen_lay/status/1163956934787178496"/>
    <hyperlink ref="V169" r:id="rId593" display="https://twitter.com/#!/stephen_lay/status/1165318489273491456"/>
    <hyperlink ref="V170" r:id="rId594" display="https://twitter.com/#!/ccooke6685/status/1160068379203592192"/>
    <hyperlink ref="V171" r:id="rId595" display="https://twitter.com/#!/ccooke6685/status/1160068542647164929"/>
    <hyperlink ref="V172" r:id="rId596" display="https://twitter.com/#!/ccooke6685/status/1162612598128414720"/>
    <hyperlink ref="V173" r:id="rId597" display="https://twitter.com/#!/ccooke6685/status/1165137144823930881"/>
    <hyperlink ref="V174" r:id="rId598" display="https://twitter.com/#!/ccooke6685/status/1165147663463079936"/>
    <hyperlink ref="V175" r:id="rId599" display="https://twitter.com/#!/ccooke6685/status/1167676504643387392"/>
    <hyperlink ref="V176" r:id="rId600" display="https://twitter.com/#!/ccooke6685/status/1167679369114017793"/>
    <hyperlink ref="V177" r:id="rId601" display="https://twitter.com/#!/stephen_lay/status/1160922016788156417"/>
    <hyperlink ref="V178" r:id="rId602" display="https://twitter.com/#!/stephen_lay/status/1160922016788156417"/>
    <hyperlink ref="V179" r:id="rId603" display="https://twitter.com/#!/stephen_lay/status/1160922016788156417"/>
    <hyperlink ref="V180" r:id="rId604" display="https://twitter.com/#!/stephen_lay/status/1160922016788156417"/>
    <hyperlink ref="V181" r:id="rId605" display="https://twitter.com/#!/stephen_lay/status/1160922016788156417"/>
    <hyperlink ref="V182" r:id="rId606" display="https://twitter.com/#!/stephen_lay/status/1160922016788156417"/>
    <hyperlink ref="V183" r:id="rId607" display="https://twitter.com/#!/stephen_lay/status/1163956934787178496"/>
    <hyperlink ref="V184" r:id="rId608" display="https://twitter.com/#!/stephen_lay/status/1163956934787178496"/>
    <hyperlink ref="V185" r:id="rId609" display="https://twitter.com/#!/stephen_lay/status/1163956934787178496"/>
    <hyperlink ref="V186" r:id="rId610" display="https://twitter.com/#!/stephen_lay/status/1163956934787178496"/>
    <hyperlink ref="V187" r:id="rId611" display="https://twitter.com/#!/stephen_lay/status/1163956934787178496"/>
    <hyperlink ref="V188" r:id="rId612" display="https://twitter.com/#!/stephen_lay/status/1163956934787178496"/>
    <hyperlink ref="V189" r:id="rId613" display="https://twitter.com/#!/stephen_lay/status/1165318489273491456"/>
    <hyperlink ref="V190" r:id="rId614" display="https://twitter.com/#!/stephen_lay/status/1165318489273491456"/>
    <hyperlink ref="V191" r:id="rId615" display="https://twitter.com/#!/stephen_lay/status/1165318489273491456"/>
    <hyperlink ref="V192" r:id="rId616" display="https://twitter.com/#!/stephen_lay/status/1165318489273491456"/>
    <hyperlink ref="V193" r:id="rId617" display="https://twitter.com/#!/stephen_lay/status/1165318489273491456"/>
    <hyperlink ref="V194" r:id="rId618" display="https://twitter.com/#!/stephen_lay/status/1165318489273491456"/>
    <hyperlink ref="V195" r:id="rId619" display="https://twitter.com/#!/stephen_lay/status/1165318489273491456"/>
    <hyperlink ref="V196" r:id="rId620" display="https://twitter.com/#!/ccooke6685/status/1154997652066643969"/>
    <hyperlink ref="V197" r:id="rId621" display="https://twitter.com/#!/ccooke6685/status/1160068379203592192"/>
    <hyperlink ref="V198" r:id="rId622" display="https://twitter.com/#!/ccooke6685/status/1160068542647164929"/>
    <hyperlink ref="V199" r:id="rId623" display="https://twitter.com/#!/ccooke6685/status/1162612598128414720"/>
    <hyperlink ref="V200" r:id="rId624" display="https://twitter.com/#!/ccooke6685/status/1165137144823930881"/>
    <hyperlink ref="V201" r:id="rId625" display="https://twitter.com/#!/ccooke6685/status/1165147464258793472"/>
    <hyperlink ref="V202" r:id="rId626" display="https://twitter.com/#!/ccooke6685/status/1165147663463079936"/>
    <hyperlink ref="V203" r:id="rId627" display="https://twitter.com/#!/ccooke6685/status/1167676334677663744"/>
    <hyperlink ref="V204" r:id="rId628" display="https://twitter.com/#!/ccooke6685/status/1167676504643387392"/>
    <hyperlink ref="V205" r:id="rId629" display="https://twitter.com/#!/ccooke6685/status/1167679369114017793"/>
    <hyperlink ref="V206" r:id="rId630" display="https://twitter.com/#!/ccooke6685/status/1154997652066643969"/>
    <hyperlink ref="V207" r:id="rId631" display="https://twitter.com/#!/ccooke6685/status/1160068379203592192"/>
    <hyperlink ref="V208" r:id="rId632" display="https://twitter.com/#!/ccooke6685/status/1160068542647164929"/>
    <hyperlink ref="V209" r:id="rId633" display="https://twitter.com/#!/ccooke6685/status/1162612598128414720"/>
    <hyperlink ref="V210" r:id="rId634" display="https://twitter.com/#!/ccooke6685/status/1165137144823930881"/>
    <hyperlink ref="V211" r:id="rId635" display="https://twitter.com/#!/ccooke6685/status/1165147464258793472"/>
    <hyperlink ref="V212" r:id="rId636" display="https://twitter.com/#!/ccooke6685/status/1165147663463079936"/>
    <hyperlink ref="V213" r:id="rId637" display="https://twitter.com/#!/ccooke6685/status/1167676334677663744"/>
    <hyperlink ref="V214" r:id="rId638" display="https://twitter.com/#!/ccooke6685/status/1167676504643387392"/>
    <hyperlink ref="V215" r:id="rId639" display="https://twitter.com/#!/ccooke6685/status/1167679369114017793"/>
    <hyperlink ref="V216" r:id="rId640" display="https://twitter.com/#!/jeremyhl/status/1156968261491314690"/>
    <hyperlink ref="V217" r:id="rId641" display="https://twitter.com/#!/jeremyhl/status/1156979516654391296"/>
    <hyperlink ref="V218" r:id="rId642" display="https://twitter.com/#!/jeremyhl/status/1159799343597137921"/>
    <hyperlink ref="V219" r:id="rId643" display="https://twitter.com/#!/jeremyhl/status/1161761150758838272"/>
    <hyperlink ref="V220" r:id="rId644" display="https://twitter.com/#!/jeremyhl/status/1162060968811253765"/>
    <hyperlink ref="V221" r:id="rId645" display="https://twitter.com/#!/jeremyhl/status/1162693088382476288"/>
    <hyperlink ref="V222" r:id="rId646" display="https://twitter.com/#!/jeremyhl/status/1163526559342518272"/>
    <hyperlink ref="V223" r:id="rId647" display="https://twitter.com/#!/unosml/status/1156968445428285440"/>
    <hyperlink ref="V224" r:id="rId648" display="https://twitter.com/#!/unosml/status/1156979350903955458"/>
    <hyperlink ref="V225" r:id="rId649" display="https://twitter.com/#!/unosml/status/1158744941427908608"/>
    <hyperlink ref="V226" r:id="rId650" display="https://twitter.com/#!/unosml/status/1159300137040130049"/>
    <hyperlink ref="V227" r:id="rId651" display="https://twitter.com/#!/unosml/status/1159801607271456768"/>
    <hyperlink ref="V228" r:id="rId652" display="https://twitter.com/#!/unosml/status/1162692974494605312"/>
    <hyperlink ref="V229" r:id="rId653" display="https://twitter.com/#!/unosml/status/1163294891184726016"/>
    <hyperlink ref="V230" r:id="rId654" display="https://twitter.com/#!/unosml/status/1163526369596366850"/>
    <hyperlink ref="V231" r:id="rId655" display="https://twitter.com/#!/ccooke6685/status/1154997652066643969"/>
    <hyperlink ref="V232" r:id="rId656" display="https://twitter.com/#!/ccooke6685/status/1160068379203592192"/>
    <hyperlink ref="V233" r:id="rId657" display="https://twitter.com/#!/ccooke6685/status/1160068542647164929"/>
    <hyperlink ref="V234" r:id="rId658" display="https://twitter.com/#!/ccooke6685/status/1162612598128414720"/>
    <hyperlink ref="V235" r:id="rId659" display="https://twitter.com/#!/ccooke6685/status/1165137144823930881"/>
    <hyperlink ref="V236" r:id="rId660" display="https://twitter.com/#!/ccooke6685/status/1165147464258793472"/>
    <hyperlink ref="V237" r:id="rId661" display="https://twitter.com/#!/ccooke6685/status/1165147663463079936"/>
    <hyperlink ref="V238" r:id="rId662" display="https://twitter.com/#!/ccooke6685/status/1167676334677663744"/>
    <hyperlink ref="V239" r:id="rId663" display="https://twitter.com/#!/ccooke6685/status/1167676504643387392"/>
    <hyperlink ref="V240" r:id="rId664" display="https://twitter.com/#!/ccooke6685/status/1167679369114017793"/>
    <hyperlink ref="V241" r:id="rId665" display="https://twitter.com/#!/ccooke6685/status/1154997652066643969"/>
    <hyperlink ref="V242" r:id="rId666" display="https://twitter.com/#!/ccooke6685/status/1160068379203592192"/>
    <hyperlink ref="V243" r:id="rId667" display="https://twitter.com/#!/ccooke6685/status/1160068542647164929"/>
    <hyperlink ref="V244" r:id="rId668" display="https://twitter.com/#!/ccooke6685/status/1162612598128414720"/>
    <hyperlink ref="V245" r:id="rId669" display="https://twitter.com/#!/ccooke6685/status/1165137144823930881"/>
    <hyperlink ref="V246" r:id="rId670" display="https://twitter.com/#!/ccooke6685/status/1165147464258793472"/>
    <hyperlink ref="V247" r:id="rId671" display="https://twitter.com/#!/ccooke6685/status/1165147663463079936"/>
    <hyperlink ref="V248" r:id="rId672" display="https://twitter.com/#!/ccooke6685/status/1167676334677663744"/>
    <hyperlink ref="V249" r:id="rId673" display="https://twitter.com/#!/ccooke6685/status/1167676504643387392"/>
    <hyperlink ref="V250" r:id="rId674" display="https://twitter.com/#!/ccooke6685/status/1167679369114017793"/>
    <hyperlink ref="V251" r:id="rId675" display="https://twitter.com/#!/ccooke6685/status/1154997652066643969"/>
    <hyperlink ref="V252" r:id="rId676" display="https://twitter.com/#!/ccooke6685/status/1160068379203592192"/>
    <hyperlink ref="V253" r:id="rId677" display="https://twitter.com/#!/ccooke6685/status/1160068542647164929"/>
    <hyperlink ref="V254" r:id="rId678" display="https://twitter.com/#!/ccooke6685/status/1162612598128414720"/>
    <hyperlink ref="V255" r:id="rId679" display="https://twitter.com/#!/ccooke6685/status/1165137144823930881"/>
    <hyperlink ref="V256" r:id="rId680" display="https://twitter.com/#!/ccooke6685/status/1165147464258793472"/>
    <hyperlink ref="V257" r:id="rId681" display="https://twitter.com/#!/ccooke6685/status/1165147663463079936"/>
    <hyperlink ref="V258" r:id="rId682" display="https://twitter.com/#!/ccooke6685/status/1167676334677663744"/>
    <hyperlink ref="V259" r:id="rId683" display="https://twitter.com/#!/ccooke6685/status/1167676504643387392"/>
    <hyperlink ref="V260" r:id="rId684" display="https://twitter.com/#!/ccooke6685/status/1167679369114017793"/>
    <hyperlink ref="V261" r:id="rId685" display="https://twitter.com/#!/ccooke6685/status/1160068379203592192"/>
    <hyperlink ref="V262" r:id="rId686" display="https://twitter.com/#!/ccooke6685/status/1160068542647164929"/>
    <hyperlink ref="V263" r:id="rId687" display="https://twitter.com/#!/ccooke6685/status/1162612598128414720"/>
    <hyperlink ref="V264" r:id="rId688" display="https://twitter.com/#!/ccooke6685/status/1165137144823930881"/>
    <hyperlink ref="V265" r:id="rId689" display="https://twitter.com/#!/ccooke6685/status/1165147464258793472"/>
    <hyperlink ref="V266" r:id="rId690" display="https://twitter.com/#!/ccooke6685/status/1165147663463079936"/>
    <hyperlink ref="V267" r:id="rId691" display="https://twitter.com/#!/ccooke6685/status/1167676334677663744"/>
    <hyperlink ref="V268" r:id="rId692" display="https://twitter.com/#!/ccooke6685/status/1167676504643387392"/>
    <hyperlink ref="V269" r:id="rId693" display="https://twitter.com/#!/ccooke6685/status/1167679369114017793"/>
    <hyperlink ref="V270" r:id="rId694" display="https://twitter.com/#!/ccooke6685/status/1165147464258793472"/>
    <hyperlink ref="V271" r:id="rId695" display="https://twitter.com/#!/ccooke6685/status/1165147663463079936"/>
    <hyperlink ref="V272" r:id="rId696" display="https://twitter.com/#!/ccooke6685/status/1167676334677663744"/>
    <hyperlink ref="V273" r:id="rId697" display="https://twitter.com/#!/ccooke6685/status/1167676504643387392"/>
    <hyperlink ref="V274" r:id="rId698" display="https://twitter.com/#!/ccooke6685/status/1167679369114017793"/>
    <hyperlink ref="BJ146" r:id="rId699" display="https://api.twitter.com/1.1/geo/id/3a8d0d494d8cd990.json"/>
    <hyperlink ref="BJ147" r:id="rId700" display="https://api.twitter.com/1.1/geo/id/3a8d0d494d8cd990.json"/>
    <hyperlink ref="BJ148" r:id="rId701" display="https://api.twitter.com/1.1/geo/id/3a8d0d494d8cd990.json"/>
    <hyperlink ref="BJ149" r:id="rId702" display="https://api.twitter.com/1.1/geo/id/3a8d0d494d8cd990.json"/>
    <hyperlink ref="BJ150" r:id="rId703" display="https://api.twitter.com/1.1/geo/id/3a8d0d494d8cd990.json"/>
    <hyperlink ref="BJ151" r:id="rId704" display="https://api.twitter.com/1.1/geo/id/3a8d0d494d8cd990.json"/>
    <hyperlink ref="BJ152" r:id="rId705" display="https://api.twitter.com/1.1/geo/id/3a8d0d494d8cd990.json"/>
    <hyperlink ref="BJ153" r:id="rId706" display="https://api.twitter.com/1.1/geo/id/3a8d0d494d8cd990.json"/>
    <hyperlink ref="BJ154" r:id="rId707" display="https://api.twitter.com/1.1/geo/id/3a8d0d494d8cd990.json"/>
    <hyperlink ref="BJ155" r:id="rId708" display="https://api.twitter.com/1.1/geo/id/3a8d0d494d8cd990.json"/>
  </hyperlinks>
  <printOptions/>
  <pageMargins left="0.7" right="0.7" top="0.75" bottom="0.75" header="0.3" footer="0.3"/>
  <pageSetup horizontalDpi="600" verticalDpi="600" orientation="portrait" r:id="rId712"/>
  <legacyDrawing r:id="rId710"/>
  <tableParts>
    <tablePart r:id="rId71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228</v>
      </c>
      <c r="B1" s="13" t="s">
        <v>229</v>
      </c>
      <c r="C1" s="13" t="s">
        <v>230</v>
      </c>
      <c r="D1" s="13" t="s">
        <v>231</v>
      </c>
      <c r="E1" s="13" t="s">
        <v>701</v>
      </c>
      <c r="F1" s="13" t="s">
        <v>703</v>
      </c>
      <c r="G1" s="13" t="s">
        <v>702</v>
      </c>
      <c r="H1" s="13" t="s">
        <v>705</v>
      </c>
      <c r="I1" s="13" t="s">
        <v>704</v>
      </c>
      <c r="J1" s="13" t="s">
        <v>706</v>
      </c>
    </row>
    <row r="2" spans="1:10" ht="15">
      <c r="A2" s="68" t="s">
        <v>961</v>
      </c>
      <c r="B2" s="63">
        <v>3</v>
      </c>
      <c r="C2" s="68" t="s">
        <v>957</v>
      </c>
      <c r="D2" s="63">
        <v>3</v>
      </c>
      <c r="E2" s="68" t="s">
        <v>973</v>
      </c>
      <c r="F2" s="63">
        <v>1</v>
      </c>
      <c r="G2" s="68" t="s">
        <v>956</v>
      </c>
      <c r="H2" s="63">
        <v>1</v>
      </c>
      <c r="I2" s="68" t="s">
        <v>961</v>
      </c>
      <c r="J2" s="63">
        <v>2</v>
      </c>
    </row>
    <row r="3" spans="1:10" ht="15">
      <c r="A3" s="68" t="s">
        <v>958</v>
      </c>
      <c r="B3" s="63">
        <v>3</v>
      </c>
      <c r="C3" s="68" t="s">
        <v>958</v>
      </c>
      <c r="D3" s="63">
        <v>3</v>
      </c>
      <c r="E3" s="68" t="s">
        <v>974</v>
      </c>
      <c r="F3" s="63">
        <v>1</v>
      </c>
      <c r="G3" s="68" t="s">
        <v>960</v>
      </c>
      <c r="H3" s="63">
        <v>1</v>
      </c>
      <c r="I3" s="68" t="s">
        <v>967</v>
      </c>
      <c r="J3" s="63">
        <v>1</v>
      </c>
    </row>
    <row r="4" spans="1:10" ht="15" customHeight="1">
      <c r="A4" s="68" t="s">
        <v>957</v>
      </c>
      <c r="B4" s="63">
        <v>3</v>
      </c>
      <c r="C4" s="68" t="s">
        <v>1538</v>
      </c>
      <c r="D4" s="63">
        <v>1</v>
      </c>
      <c r="E4" s="68" t="s">
        <v>970</v>
      </c>
      <c r="F4" s="63">
        <v>1</v>
      </c>
      <c r="G4" s="68" t="s">
        <v>959</v>
      </c>
      <c r="H4" s="63">
        <v>1</v>
      </c>
      <c r="I4" s="68" t="s">
        <v>969</v>
      </c>
      <c r="J4" s="63">
        <v>1</v>
      </c>
    </row>
    <row r="5" spans="1:10" ht="15" customHeight="1">
      <c r="A5" s="68" t="s">
        <v>968</v>
      </c>
      <c r="B5" s="63">
        <v>2</v>
      </c>
      <c r="C5" s="68" t="s">
        <v>961</v>
      </c>
      <c r="D5" s="63">
        <v>1</v>
      </c>
      <c r="E5" s="68" t="s">
        <v>975</v>
      </c>
      <c r="F5" s="63">
        <v>1</v>
      </c>
      <c r="G5" s="63"/>
      <c r="H5" s="63"/>
      <c r="I5" s="68" t="s">
        <v>968</v>
      </c>
      <c r="J5" s="63">
        <v>1</v>
      </c>
    </row>
    <row r="6" spans="1:10" ht="15" customHeight="1">
      <c r="A6" s="68" t="s">
        <v>969</v>
      </c>
      <c r="B6" s="63">
        <v>2</v>
      </c>
      <c r="C6" s="68" t="s">
        <v>1539</v>
      </c>
      <c r="D6" s="63">
        <v>1</v>
      </c>
      <c r="E6" s="68" t="s">
        <v>976</v>
      </c>
      <c r="F6" s="63">
        <v>1</v>
      </c>
      <c r="G6" s="63"/>
      <c r="H6" s="63"/>
      <c r="I6" s="68" t="s">
        <v>962</v>
      </c>
      <c r="J6" s="63">
        <v>1</v>
      </c>
    </row>
    <row r="7" spans="1:10" ht="15" customHeight="1">
      <c r="A7" s="68" t="s">
        <v>973</v>
      </c>
      <c r="B7" s="63">
        <v>1</v>
      </c>
      <c r="C7" s="68" t="s">
        <v>969</v>
      </c>
      <c r="D7" s="63">
        <v>1</v>
      </c>
      <c r="E7" s="68" t="s">
        <v>977</v>
      </c>
      <c r="F7" s="63">
        <v>1</v>
      </c>
      <c r="G7" s="63"/>
      <c r="H7" s="63"/>
      <c r="I7" s="63"/>
      <c r="J7" s="63"/>
    </row>
    <row r="8" spans="1:10" ht="15" customHeight="1">
      <c r="A8" s="68" t="s">
        <v>972</v>
      </c>
      <c r="B8" s="63">
        <v>1</v>
      </c>
      <c r="C8" s="68" t="s">
        <v>978</v>
      </c>
      <c r="D8" s="63">
        <v>1</v>
      </c>
      <c r="E8" s="68" t="s">
        <v>971</v>
      </c>
      <c r="F8" s="63">
        <v>1</v>
      </c>
      <c r="G8" s="63"/>
      <c r="H8" s="63"/>
      <c r="I8" s="63"/>
      <c r="J8" s="63"/>
    </row>
    <row r="9" spans="1:10" ht="15" customHeight="1">
      <c r="A9" s="68" t="s">
        <v>971</v>
      </c>
      <c r="B9" s="63">
        <v>1</v>
      </c>
      <c r="C9" s="68" t="s">
        <v>979</v>
      </c>
      <c r="D9" s="63">
        <v>1</v>
      </c>
      <c r="E9" s="68" t="s">
        <v>972</v>
      </c>
      <c r="F9" s="63">
        <v>1</v>
      </c>
      <c r="G9" s="63"/>
      <c r="H9" s="63"/>
      <c r="I9" s="63"/>
      <c r="J9" s="63"/>
    </row>
    <row r="10" spans="1:10" ht="15" customHeight="1">
      <c r="A10" s="68" t="s">
        <v>977</v>
      </c>
      <c r="B10" s="63">
        <v>1</v>
      </c>
      <c r="C10" s="68" t="s">
        <v>965</v>
      </c>
      <c r="D10" s="63">
        <v>1</v>
      </c>
      <c r="E10" s="63"/>
      <c r="F10" s="63"/>
      <c r="G10" s="63"/>
      <c r="H10" s="63"/>
      <c r="I10" s="63"/>
      <c r="J10" s="63"/>
    </row>
    <row r="11" spans="1:10" ht="15" customHeight="1">
      <c r="A11" s="68" t="s">
        <v>976</v>
      </c>
      <c r="B11" s="63">
        <v>1</v>
      </c>
      <c r="C11" s="68" t="s">
        <v>966</v>
      </c>
      <c r="D11" s="63">
        <v>1</v>
      </c>
      <c r="E11" s="63"/>
      <c r="F11" s="63"/>
      <c r="G11" s="63"/>
      <c r="H11" s="63"/>
      <c r="I11" s="63"/>
      <c r="J11" s="63"/>
    </row>
    <row r="13" ht="15" customHeight="1"/>
    <row r="14" spans="1:10" ht="15" customHeight="1">
      <c r="A14" s="13" t="s">
        <v>233</v>
      </c>
      <c r="B14" s="13" t="s">
        <v>229</v>
      </c>
      <c r="C14" s="13" t="s">
        <v>234</v>
      </c>
      <c r="D14" s="13" t="s">
        <v>231</v>
      </c>
      <c r="E14" s="13" t="s">
        <v>707</v>
      </c>
      <c r="F14" s="13" t="s">
        <v>703</v>
      </c>
      <c r="G14" s="13" t="s">
        <v>708</v>
      </c>
      <c r="H14" s="13" t="s">
        <v>705</v>
      </c>
      <c r="I14" s="13" t="s">
        <v>709</v>
      </c>
      <c r="J14" s="13" t="s">
        <v>706</v>
      </c>
    </row>
    <row r="15" spans="1:10" ht="15" customHeight="1">
      <c r="A15" s="63" t="s">
        <v>742</v>
      </c>
      <c r="B15" s="63">
        <v>18</v>
      </c>
      <c r="C15" s="63" t="s">
        <v>741</v>
      </c>
      <c r="D15" s="63">
        <v>7</v>
      </c>
      <c r="E15" s="63" t="s">
        <v>742</v>
      </c>
      <c r="F15" s="63">
        <v>8</v>
      </c>
      <c r="G15" s="63" t="s">
        <v>980</v>
      </c>
      <c r="H15" s="63">
        <v>1</v>
      </c>
      <c r="I15" s="63" t="s">
        <v>742</v>
      </c>
      <c r="J15" s="63">
        <v>4</v>
      </c>
    </row>
    <row r="16" spans="1:10" ht="15">
      <c r="A16" s="63" t="s">
        <v>741</v>
      </c>
      <c r="B16" s="63">
        <v>7</v>
      </c>
      <c r="C16" s="63" t="s">
        <v>742</v>
      </c>
      <c r="D16" s="63">
        <v>5</v>
      </c>
      <c r="E16" s="63"/>
      <c r="F16" s="63"/>
      <c r="G16" s="63" t="s">
        <v>742</v>
      </c>
      <c r="H16" s="63">
        <v>1</v>
      </c>
      <c r="I16" s="63" t="s">
        <v>982</v>
      </c>
      <c r="J16" s="63">
        <v>2</v>
      </c>
    </row>
    <row r="17" spans="1:10" ht="15">
      <c r="A17" s="63" t="s">
        <v>982</v>
      </c>
      <c r="B17" s="63">
        <v>3</v>
      </c>
      <c r="C17" s="63" t="s">
        <v>982</v>
      </c>
      <c r="D17" s="63">
        <v>1</v>
      </c>
      <c r="E17" s="63"/>
      <c r="F17" s="63"/>
      <c r="G17" s="63" t="s">
        <v>981</v>
      </c>
      <c r="H17" s="63">
        <v>1</v>
      </c>
      <c r="I17" s="63"/>
      <c r="J17" s="63"/>
    </row>
    <row r="18" spans="1:10" ht="15" customHeight="1">
      <c r="A18" s="63" t="s">
        <v>980</v>
      </c>
      <c r="B18" s="63">
        <v>1</v>
      </c>
      <c r="C18" s="63" t="s">
        <v>983</v>
      </c>
      <c r="D18" s="63">
        <v>1</v>
      </c>
      <c r="E18" s="63"/>
      <c r="F18" s="63"/>
      <c r="G18" s="63"/>
      <c r="H18" s="63"/>
      <c r="I18" s="63"/>
      <c r="J18" s="63"/>
    </row>
    <row r="19" spans="1:10" ht="15" customHeight="1">
      <c r="A19" s="63" t="s">
        <v>984</v>
      </c>
      <c r="B19" s="63">
        <v>1</v>
      </c>
      <c r="C19" s="63" t="s">
        <v>984</v>
      </c>
      <c r="D19" s="63">
        <v>1</v>
      </c>
      <c r="E19" s="63"/>
      <c r="F19" s="63"/>
      <c r="G19" s="63"/>
      <c r="H19" s="63"/>
      <c r="I19" s="63"/>
      <c r="J19" s="63"/>
    </row>
    <row r="20" spans="1:10" ht="15" customHeight="1">
      <c r="A20" s="63" t="s">
        <v>983</v>
      </c>
      <c r="B20" s="63">
        <v>1</v>
      </c>
      <c r="C20" s="63"/>
      <c r="D20" s="63"/>
      <c r="E20" s="63"/>
      <c r="F20" s="63"/>
      <c r="G20" s="63"/>
      <c r="H20" s="63"/>
      <c r="I20" s="63"/>
      <c r="J20" s="63"/>
    </row>
    <row r="21" spans="1:10" ht="15" customHeight="1">
      <c r="A21" s="63" t="s">
        <v>981</v>
      </c>
      <c r="B21" s="63">
        <v>1</v>
      </c>
      <c r="C21" s="63"/>
      <c r="D21" s="63"/>
      <c r="E21" s="63"/>
      <c r="F21" s="63"/>
      <c r="G21" s="63"/>
      <c r="H21" s="63"/>
      <c r="I21" s="63"/>
      <c r="J21" s="63"/>
    </row>
    <row r="22" ht="15" customHeight="1"/>
    <row r="24" spans="1:10" ht="15" customHeight="1">
      <c r="A24" s="13" t="s">
        <v>236</v>
      </c>
      <c r="B24" s="13" t="s">
        <v>229</v>
      </c>
      <c r="C24" s="13" t="s">
        <v>237</v>
      </c>
      <c r="D24" s="13" t="s">
        <v>231</v>
      </c>
      <c r="E24" s="13" t="s">
        <v>710</v>
      </c>
      <c r="F24" s="13" t="s">
        <v>703</v>
      </c>
      <c r="G24" s="13" t="s">
        <v>711</v>
      </c>
      <c r="H24" s="13" t="s">
        <v>705</v>
      </c>
      <c r="I24" s="13" t="s">
        <v>712</v>
      </c>
      <c r="J24" s="13" t="s">
        <v>706</v>
      </c>
    </row>
    <row r="25" spans="1:10" ht="15" customHeight="1">
      <c r="A25" s="63" t="s">
        <v>986</v>
      </c>
      <c r="B25" s="63">
        <v>15</v>
      </c>
      <c r="C25" s="63" t="s">
        <v>986</v>
      </c>
      <c r="D25" s="63">
        <v>10</v>
      </c>
      <c r="E25" s="63" t="s">
        <v>987</v>
      </c>
      <c r="F25" s="63">
        <v>14</v>
      </c>
      <c r="G25" s="63" t="s">
        <v>1553</v>
      </c>
      <c r="H25" s="63">
        <v>2</v>
      </c>
      <c r="I25" s="63" t="s">
        <v>394</v>
      </c>
      <c r="J25" s="63">
        <v>6</v>
      </c>
    </row>
    <row r="26" spans="1:10" ht="15" customHeight="1">
      <c r="A26" s="63" t="s">
        <v>987</v>
      </c>
      <c r="B26" s="63">
        <v>14</v>
      </c>
      <c r="C26" s="63" t="s">
        <v>394</v>
      </c>
      <c r="D26" s="63">
        <v>4</v>
      </c>
      <c r="E26" s="63"/>
      <c r="F26" s="63"/>
      <c r="G26" s="63" t="s">
        <v>1554</v>
      </c>
      <c r="H26" s="63">
        <v>2</v>
      </c>
      <c r="I26" s="63" t="s">
        <v>986</v>
      </c>
      <c r="J26" s="63">
        <v>5</v>
      </c>
    </row>
    <row r="27" spans="1:10" ht="15" customHeight="1">
      <c r="A27" s="63" t="s">
        <v>394</v>
      </c>
      <c r="B27" s="63">
        <v>10</v>
      </c>
      <c r="C27" s="63" t="s">
        <v>1548</v>
      </c>
      <c r="D27" s="63">
        <v>3</v>
      </c>
      <c r="E27" s="63"/>
      <c r="F27" s="63"/>
      <c r="G27" s="63" t="s">
        <v>1555</v>
      </c>
      <c r="H27" s="63">
        <v>2</v>
      </c>
      <c r="I27" s="63" t="s">
        <v>839</v>
      </c>
      <c r="J27" s="63">
        <v>3</v>
      </c>
    </row>
    <row r="28" spans="1:10" ht="15">
      <c r="A28" s="63" t="s">
        <v>839</v>
      </c>
      <c r="B28" s="63">
        <v>7</v>
      </c>
      <c r="C28" s="63" t="s">
        <v>839</v>
      </c>
      <c r="D28" s="63">
        <v>3</v>
      </c>
      <c r="E28" s="63"/>
      <c r="F28" s="63"/>
      <c r="G28" s="63" t="s">
        <v>1556</v>
      </c>
      <c r="H28" s="63">
        <v>2</v>
      </c>
      <c r="I28" s="63" t="s">
        <v>1547</v>
      </c>
      <c r="J28" s="63">
        <v>2</v>
      </c>
    </row>
    <row r="29" spans="1:10" ht="15">
      <c r="A29" s="63" t="s">
        <v>793</v>
      </c>
      <c r="B29" s="63">
        <v>4</v>
      </c>
      <c r="C29" s="63" t="s">
        <v>1547</v>
      </c>
      <c r="D29" s="63">
        <v>2</v>
      </c>
      <c r="E29" s="63"/>
      <c r="F29" s="63"/>
      <c r="G29" s="63" t="s">
        <v>1557</v>
      </c>
      <c r="H29" s="63">
        <v>1</v>
      </c>
      <c r="I29" s="63" t="s">
        <v>793</v>
      </c>
      <c r="J29" s="63">
        <v>2</v>
      </c>
    </row>
    <row r="30" spans="1:10" ht="15" customHeight="1">
      <c r="A30" s="63" t="s">
        <v>1547</v>
      </c>
      <c r="B30" s="63">
        <v>4</v>
      </c>
      <c r="C30" s="63" t="s">
        <v>793</v>
      </c>
      <c r="D30" s="63">
        <v>2</v>
      </c>
      <c r="E30" s="63"/>
      <c r="F30" s="63"/>
      <c r="G30" s="63" t="s">
        <v>839</v>
      </c>
      <c r="H30" s="63">
        <v>1</v>
      </c>
      <c r="I30" s="63" t="s">
        <v>1562</v>
      </c>
      <c r="J30" s="63">
        <v>1</v>
      </c>
    </row>
    <row r="31" spans="1:10" ht="15">
      <c r="A31" s="63" t="s">
        <v>1548</v>
      </c>
      <c r="B31" s="63">
        <v>3</v>
      </c>
      <c r="C31" s="63" t="s">
        <v>995</v>
      </c>
      <c r="D31" s="63">
        <v>2</v>
      </c>
      <c r="E31" s="63"/>
      <c r="F31" s="63"/>
      <c r="G31" s="63" t="s">
        <v>1558</v>
      </c>
      <c r="H31" s="63">
        <v>1</v>
      </c>
      <c r="I31" s="63" t="s">
        <v>1563</v>
      </c>
      <c r="J31" s="63">
        <v>1</v>
      </c>
    </row>
    <row r="32" spans="1:10" ht="15" customHeight="1">
      <c r="A32" s="63" t="s">
        <v>1549</v>
      </c>
      <c r="B32" s="63">
        <v>2</v>
      </c>
      <c r="C32" s="63" t="s">
        <v>1550</v>
      </c>
      <c r="D32" s="63">
        <v>1</v>
      </c>
      <c r="E32" s="63"/>
      <c r="F32" s="63"/>
      <c r="G32" s="63" t="s">
        <v>1559</v>
      </c>
      <c r="H32" s="63">
        <v>1</v>
      </c>
      <c r="I32" s="63" t="s">
        <v>1564</v>
      </c>
      <c r="J32" s="63">
        <v>1</v>
      </c>
    </row>
    <row r="33" spans="1:10" ht="15" customHeight="1">
      <c r="A33" s="63" t="s">
        <v>840</v>
      </c>
      <c r="B33" s="63">
        <v>2</v>
      </c>
      <c r="C33" s="63" t="s">
        <v>1551</v>
      </c>
      <c r="D33" s="63">
        <v>1</v>
      </c>
      <c r="E33" s="63"/>
      <c r="F33" s="63"/>
      <c r="G33" s="63" t="s">
        <v>1560</v>
      </c>
      <c r="H33" s="63">
        <v>1</v>
      </c>
      <c r="I33" s="63" t="s">
        <v>1565</v>
      </c>
      <c r="J33" s="63">
        <v>1</v>
      </c>
    </row>
    <row r="34" spans="1:10" ht="15" customHeight="1">
      <c r="A34" s="63" t="s">
        <v>794</v>
      </c>
      <c r="B34" s="63">
        <v>2</v>
      </c>
      <c r="C34" s="63" t="s">
        <v>1552</v>
      </c>
      <c r="D34" s="63">
        <v>1</v>
      </c>
      <c r="E34" s="63"/>
      <c r="F34" s="63"/>
      <c r="G34" s="63" t="s">
        <v>1561</v>
      </c>
      <c r="H34" s="63">
        <v>1</v>
      </c>
      <c r="I34" s="63" t="s">
        <v>849</v>
      </c>
      <c r="J34" s="63">
        <v>1</v>
      </c>
    </row>
    <row r="35" ht="15" customHeight="1"/>
    <row r="37" spans="1:10" ht="15" customHeight="1">
      <c r="A37" s="13" t="s">
        <v>239</v>
      </c>
      <c r="B37" s="13" t="s">
        <v>229</v>
      </c>
      <c r="C37" s="13" t="s">
        <v>240</v>
      </c>
      <c r="D37" s="13" t="s">
        <v>231</v>
      </c>
      <c r="E37" s="13" t="s">
        <v>713</v>
      </c>
      <c r="F37" s="13" t="s">
        <v>703</v>
      </c>
      <c r="G37" s="13" t="s">
        <v>714</v>
      </c>
      <c r="H37" s="13" t="s">
        <v>705</v>
      </c>
      <c r="I37" s="13" t="s">
        <v>715</v>
      </c>
      <c r="J37" s="13" t="s">
        <v>706</v>
      </c>
    </row>
    <row r="38" spans="1:10" ht="15" customHeight="1">
      <c r="A38" s="69" t="s">
        <v>278</v>
      </c>
      <c r="B38" s="69">
        <v>0</v>
      </c>
      <c r="C38" s="69" t="s">
        <v>737</v>
      </c>
      <c r="D38" s="69">
        <v>14</v>
      </c>
      <c r="E38" s="69" t="s">
        <v>902</v>
      </c>
      <c r="F38" s="69">
        <v>15</v>
      </c>
      <c r="G38" s="69" t="s">
        <v>798</v>
      </c>
      <c r="H38" s="69">
        <v>4</v>
      </c>
      <c r="I38" s="69" t="s">
        <v>737</v>
      </c>
      <c r="J38" s="69">
        <v>10</v>
      </c>
    </row>
    <row r="39" spans="1:10" ht="15" customHeight="1">
      <c r="A39" s="69" t="s">
        <v>279</v>
      </c>
      <c r="B39" s="69">
        <v>0</v>
      </c>
      <c r="C39" s="69" t="s">
        <v>1569</v>
      </c>
      <c r="D39" s="69">
        <v>10</v>
      </c>
      <c r="E39" s="69" t="s">
        <v>901</v>
      </c>
      <c r="F39" s="69">
        <v>15</v>
      </c>
      <c r="G39" s="69" t="s">
        <v>799</v>
      </c>
      <c r="H39" s="69">
        <v>4</v>
      </c>
      <c r="I39" s="69" t="s">
        <v>795</v>
      </c>
      <c r="J39" s="69">
        <v>6</v>
      </c>
    </row>
    <row r="40" spans="1:10" ht="15" customHeight="1">
      <c r="A40" s="69" t="s">
        <v>280</v>
      </c>
      <c r="B40" s="69">
        <v>0</v>
      </c>
      <c r="C40" s="69" t="s">
        <v>855</v>
      </c>
      <c r="D40" s="69">
        <v>10</v>
      </c>
      <c r="E40" s="69" t="s">
        <v>737</v>
      </c>
      <c r="F40" s="69">
        <v>15</v>
      </c>
      <c r="G40" s="69" t="s">
        <v>737</v>
      </c>
      <c r="H40" s="69">
        <v>4</v>
      </c>
      <c r="I40" s="69" t="s">
        <v>1569</v>
      </c>
      <c r="J40" s="69">
        <v>5</v>
      </c>
    </row>
    <row r="41" spans="1:10" ht="15">
      <c r="A41" s="69" t="s">
        <v>281</v>
      </c>
      <c r="B41" s="69">
        <v>742</v>
      </c>
      <c r="C41" s="69" t="s">
        <v>739</v>
      </c>
      <c r="D41" s="69">
        <v>9</v>
      </c>
      <c r="E41" s="69" t="s">
        <v>900</v>
      </c>
      <c r="F41" s="69">
        <v>15</v>
      </c>
      <c r="G41" s="69" t="s">
        <v>738</v>
      </c>
      <c r="H41" s="69">
        <v>4</v>
      </c>
      <c r="I41" s="69" t="s">
        <v>855</v>
      </c>
      <c r="J41" s="69">
        <v>5</v>
      </c>
    </row>
    <row r="42" spans="1:10" ht="15">
      <c r="A42" s="69" t="s">
        <v>282</v>
      </c>
      <c r="B42" s="69">
        <v>742</v>
      </c>
      <c r="C42" s="69" t="s">
        <v>368</v>
      </c>
      <c r="D42" s="69">
        <v>7</v>
      </c>
      <c r="E42" s="69" t="s">
        <v>860</v>
      </c>
      <c r="F42" s="69">
        <v>15</v>
      </c>
      <c r="G42" s="69" t="s">
        <v>874</v>
      </c>
      <c r="H42" s="69">
        <v>3</v>
      </c>
      <c r="I42" s="69" t="s">
        <v>814</v>
      </c>
      <c r="J42" s="69">
        <v>4</v>
      </c>
    </row>
    <row r="43" spans="1:10" ht="15" customHeight="1">
      <c r="A43" s="69" t="s">
        <v>737</v>
      </c>
      <c r="B43" s="69">
        <v>43</v>
      </c>
      <c r="C43" s="69" t="s">
        <v>432</v>
      </c>
      <c r="D43" s="69">
        <v>6</v>
      </c>
      <c r="E43" s="69" t="s">
        <v>848</v>
      </c>
      <c r="F43" s="69">
        <v>14</v>
      </c>
      <c r="G43" s="69" t="s">
        <v>879</v>
      </c>
      <c r="H43" s="69">
        <v>2</v>
      </c>
      <c r="I43" s="69" t="s">
        <v>842</v>
      </c>
      <c r="J43" s="69">
        <v>3</v>
      </c>
    </row>
    <row r="44" spans="1:10" ht="15">
      <c r="A44" s="69" t="s">
        <v>368</v>
      </c>
      <c r="B44" s="69">
        <v>16</v>
      </c>
      <c r="C44" s="69" t="s">
        <v>866</v>
      </c>
      <c r="D44" s="69">
        <v>6</v>
      </c>
      <c r="E44" s="69" t="s">
        <v>907</v>
      </c>
      <c r="F44" s="69">
        <v>13</v>
      </c>
      <c r="G44" s="69" t="s">
        <v>1571</v>
      </c>
      <c r="H44" s="69">
        <v>2</v>
      </c>
      <c r="I44" s="69" t="s">
        <v>739</v>
      </c>
      <c r="J44" s="69">
        <v>2</v>
      </c>
    </row>
    <row r="45" spans="1:10" ht="15" customHeight="1">
      <c r="A45" s="69" t="s">
        <v>902</v>
      </c>
      <c r="B45" s="69">
        <v>15</v>
      </c>
      <c r="C45" s="69" t="s">
        <v>795</v>
      </c>
      <c r="D45" s="69">
        <v>4</v>
      </c>
      <c r="E45" s="69" t="s">
        <v>906</v>
      </c>
      <c r="F45" s="69">
        <v>11</v>
      </c>
      <c r="G45" s="69" t="s">
        <v>878</v>
      </c>
      <c r="H45" s="69">
        <v>2</v>
      </c>
      <c r="I45" s="69" t="s">
        <v>1572</v>
      </c>
      <c r="J45" s="69">
        <v>2</v>
      </c>
    </row>
    <row r="46" spans="1:10" ht="15" customHeight="1">
      <c r="A46" s="69" t="s">
        <v>901</v>
      </c>
      <c r="B46" s="69">
        <v>15</v>
      </c>
      <c r="C46" s="69" t="s">
        <v>1570</v>
      </c>
      <c r="D46" s="69">
        <v>3</v>
      </c>
      <c r="E46" s="69" t="s">
        <v>368</v>
      </c>
      <c r="F46" s="69">
        <v>6</v>
      </c>
      <c r="G46" s="69" t="s">
        <v>877</v>
      </c>
      <c r="H46" s="69">
        <v>2</v>
      </c>
      <c r="I46" s="69" t="s">
        <v>1573</v>
      </c>
      <c r="J46" s="69">
        <v>2</v>
      </c>
    </row>
    <row r="47" spans="1:10" ht="15" customHeight="1">
      <c r="A47" s="69" t="s">
        <v>900</v>
      </c>
      <c r="B47" s="69">
        <v>15</v>
      </c>
      <c r="C47" s="69" t="s">
        <v>856</v>
      </c>
      <c r="D47" s="69">
        <v>3</v>
      </c>
      <c r="E47" s="69" t="s">
        <v>899</v>
      </c>
      <c r="F47" s="69">
        <v>6</v>
      </c>
      <c r="G47" s="69" t="s">
        <v>876</v>
      </c>
      <c r="H47" s="69">
        <v>2</v>
      </c>
      <c r="I47" s="69" t="s">
        <v>1129</v>
      </c>
      <c r="J47" s="69">
        <v>2</v>
      </c>
    </row>
    <row r="48" ht="15" customHeight="1"/>
    <row r="49" ht="15" customHeight="1"/>
    <row r="50" spans="1:10" ht="15" customHeight="1">
      <c r="A50" s="13" t="s">
        <v>242</v>
      </c>
      <c r="B50" s="13" t="s">
        <v>229</v>
      </c>
      <c r="C50" s="13" t="s">
        <v>243</v>
      </c>
      <c r="D50" s="13" t="s">
        <v>231</v>
      </c>
      <c r="E50" s="13" t="s">
        <v>716</v>
      </c>
      <c r="F50" s="13" t="s">
        <v>703</v>
      </c>
      <c r="G50" s="13" t="s">
        <v>717</v>
      </c>
      <c r="H50" s="13" t="s">
        <v>705</v>
      </c>
      <c r="I50" s="13" t="s">
        <v>718</v>
      </c>
      <c r="J50" s="13" t="s">
        <v>706</v>
      </c>
    </row>
    <row r="51" spans="1:10" ht="15" customHeight="1">
      <c r="A51" s="69" t="s">
        <v>1578</v>
      </c>
      <c r="B51" s="69">
        <v>15</v>
      </c>
      <c r="C51" s="69" t="s">
        <v>797</v>
      </c>
      <c r="D51" s="69">
        <v>7</v>
      </c>
      <c r="E51" s="69" t="s">
        <v>1578</v>
      </c>
      <c r="F51" s="69">
        <v>15</v>
      </c>
      <c r="G51" s="69" t="s">
        <v>844</v>
      </c>
      <c r="H51" s="69">
        <v>4</v>
      </c>
      <c r="I51" s="69" t="s">
        <v>1606</v>
      </c>
      <c r="J51" s="69">
        <v>3</v>
      </c>
    </row>
    <row r="52" spans="1:10" ht="15" customHeight="1">
      <c r="A52" s="69" t="s">
        <v>1579</v>
      </c>
      <c r="B52" s="69">
        <v>15</v>
      </c>
      <c r="C52" s="69" t="s">
        <v>1587</v>
      </c>
      <c r="D52" s="69">
        <v>6</v>
      </c>
      <c r="E52" s="69" t="s">
        <v>1579</v>
      </c>
      <c r="F52" s="69">
        <v>15</v>
      </c>
      <c r="G52" s="69" t="s">
        <v>1597</v>
      </c>
      <c r="H52" s="69">
        <v>2</v>
      </c>
      <c r="I52" s="69" t="s">
        <v>1607</v>
      </c>
      <c r="J52" s="69">
        <v>2</v>
      </c>
    </row>
    <row r="53" spans="1:10" ht="15" customHeight="1">
      <c r="A53" s="69" t="s">
        <v>1580</v>
      </c>
      <c r="B53" s="69">
        <v>15</v>
      </c>
      <c r="C53" s="69" t="s">
        <v>1588</v>
      </c>
      <c r="D53" s="69">
        <v>6</v>
      </c>
      <c r="E53" s="69" t="s">
        <v>1580</v>
      </c>
      <c r="F53" s="69">
        <v>15</v>
      </c>
      <c r="G53" s="69" t="s">
        <v>1598</v>
      </c>
      <c r="H53" s="69">
        <v>2</v>
      </c>
      <c r="I53" s="69" t="s">
        <v>1608</v>
      </c>
      <c r="J53" s="69">
        <v>2</v>
      </c>
    </row>
    <row r="54" spans="1:10" ht="15" customHeight="1">
      <c r="A54" s="69" t="s">
        <v>1581</v>
      </c>
      <c r="B54" s="69">
        <v>13</v>
      </c>
      <c r="C54" s="69" t="s">
        <v>1589</v>
      </c>
      <c r="D54" s="69">
        <v>6</v>
      </c>
      <c r="E54" s="69" t="s">
        <v>1581</v>
      </c>
      <c r="F54" s="69">
        <v>13</v>
      </c>
      <c r="G54" s="69" t="s">
        <v>1599</v>
      </c>
      <c r="H54" s="69">
        <v>2</v>
      </c>
      <c r="I54" s="69" t="s">
        <v>1609</v>
      </c>
      <c r="J54" s="69">
        <v>2</v>
      </c>
    </row>
    <row r="55" spans="1:10" ht="15">
      <c r="A55" s="69" t="s">
        <v>1582</v>
      </c>
      <c r="B55" s="69">
        <v>12</v>
      </c>
      <c r="C55" s="69" t="s">
        <v>1590</v>
      </c>
      <c r="D55" s="69">
        <v>4</v>
      </c>
      <c r="E55" s="69" t="s">
        <v>1582</v>
      </c>
      <c r="F55" s="69">
        <v>12</v>
      </c>
      <c r="G55" s="69" t="s">
        <v>1600</v>
      </c>
      <c r="H55" s="69">
        <v>2</v>
      </c>
      <c r="I55" s="69" t="s">
        <v>1610</v>
      </c>
      <c r="J55" s="69">
        <v>2</v>
      </c>
    </row>
    <row r="56" spans="1:10" ht="15" customHeight="1">
      <c r="A56" s="69" t="s">
        <v>1583</v>
      </c>
      <c r="B56" s="69">
        <v>11</v>
      </c>
      <c r="C56" s="69" t="s">
        <v>1591</v>
      </c>
      <c r="D56" s="69">
        <v>3</v>
      </c>
      <c r="E56" s="69" t="s">
        <v>1583</v>
      </c>
      <c r="F56" s="69">
        <v>11</v>
      </c>
      <c r="G56" s="69" t="s">
        <v>1601</v>
      </c>
      <c r="H56" s="69">
        <v>2</v>
      </c>
      <c r="I56" s="69" t="s">
        <v>1611</v>
      </c>
      <c r="J56" s="69">
        <v>2</v>
      </c>
    </row>
    <row r="57" spans="1:10" ht="15" customHeight="1">
      <c r="A57" s="69" t="s">
        <v>797</v>
      </c>
      <c r="B57" s="69">
        <v>8</v>
      </c>
      <c r="C57" s="69" t="s">
        <v>1592</v>
      </c>
      <c r="D57" s="69">
        <v>3</v>
      </c>
      <c r="E57" s="69" t="s">
        <v>1584</v>
      </c>
      <c r="F57" s="69">
        <v>6</v>
      </c>
      <c r="G57" s="69" t="s">
        <v>1602</v>
      </c>
      <c r="H57" s="69">
        <v>2</v>
      </c>
      <c r="I57" s="69" t="s">
        <v>1612</v>
      </c>
      <c r="J57" s="69">
        <v>2</v>
      </c>
    </row>
    <row r="58" spans="1:10" ht="15" customHeight="1">
      <c r="A58" s="69" t="s">
        <v>1584</v>
      </c>
      <c r="B58" s="69">
        <v>6</v>
      </c>
      <c r="C58" s="69" t="s">
        <v>1593</v>
      </c>
      <c r="D58" s="69">
        <v>3</v>
      </c>
      <c r="E58" s="69" t="s">
        <v>1585</v>
      </c>
      <c r="F58" s="69">
        <v>6</v>
      </c>
      <c r="G58" s="69" t="s">
        <v>1603</v>
      </c>
      <c r="H58" s="69">
        <v>2</v>
      </c>
      <c r="I58" s="69" t="s">
        <v>1613</v>
      </c>
      <c r="J58" s="69">
        <v>2</v>
      </c>
    </row>
    <row r="59" spans="1:10" ht="15" customHeight="1">
      <c r="A59" s="69" t="s">
        <v>1585</v>
      </c>
      <c r="B59" s="69">
        <v>6</v>
      </c>
      <c r="C59" s="69" t="s">
        <v>1594</v>
      </c>
      <c r="D59" s="69">
        <v>3</v>
      </c>
      <c r="E59" s="69" t="s">
        <v>1586</v>
      </c>
      <c r="F59" s="69">
        <v>6</v>
      </c>
      <c r="G59" s="69" t="s">
        <v>1604</v>
      </c>
      <c r="H59" s="69">
        <v>2</v>
      </c>
      <c r="I59" s="69" t="s">
        <v>1614</v>
      </c>
      <c r="J59" s="69">
        <v>2</v>
      </c>
    </row>
    <row r="60" spans="1:10" ht="15" customHeight="1">
      <c r="A60" s="69" t="s">
        <v>1586</v>
      </c>
      <c r="B60" s="69">
        <v>6</v>
      </c>
      <c r="C60" s="69" t="s">
        <v>1595</v>
      </c>
      <c r="D60" s="69">
        <v>3</v>
      </c>
      <c r="E60" s="69" t="s">
        <v>1596</v>
      </c>
      <c r="F60" s="69">
        <v>4</v>
      </c>
      <c r="G60" s="69" t="s">
        <v>1605</v>
      </c>
      <c r="H60" s="69">
        <v>2</v>
      </c>
      <c r="I60" s="69" t="s">
        <v>1615</v>
      </c>
      <c r="J60" s="69">
        <v>2</v>
      </c>
    </row>
    <row r="61" ht="15" customHeight="1"/>
    <row r="63" spans="1:10" ht="15" customHeight="1">
      <c r="A63" s="13" t="s">
        <v>245</v>
      </c>
      <c r="B63" s="13" t="s">
        <v>229</v>
      </c>
      <c r="C63" s="13" t="s">
        <v>247</v>
      </c>
      <c r="D63" s="13" t="s">
        <v>231</v>
      </c>
      <c r="E63" s="13" t="s">
        <v>719</v>
      </c>
      <c r="F63" s="13" t="s">
        <v>703</v>
      </c>
      <c r="G63" s="63" t="s">
        <v>721</v>
      </c>
      <c r="H63" s="63" t="s">
        <v>705</v>
      </c>
      <c r="I63" s="63" t="s">
        <v>723</v>
      </c>
      <c r="J63" s="63" t="s">
        <v>706</v>
      </c>
    </row>
    <row r="64" spans="1:10" ht="15" customHeight="1">
      <c r="A64" s="63" t="s">
        <v>812</v>
      </c>
      <c r="B64" s="63">
        <v>1</v>
      </c>
      <c r="C64" s="63" t="s">
        <v>737</v>
      </c>
      <c r="D64" s="63">
        <v>1</v>
      </c>
      <c r="E64" s="63" t="s">
        <v>812</v>
      </c>
      <c r="F64" s="63">
        <v>1</v>
      </c>
      <c r="G64" s="63"/>
      <c r="H64" s="63"/>
      <c r="I64" s="63"/>
      <c r="J64" s="63"/>
    </row>
    <row r="65" spans="1:10" ht="15" customHeight="1">
      <c r="A65" s="63" t="s">
        <v>737</v>
      </c>
      <c r="B65" s="63">
        <v>1</v>
      </c>
      <c r="C65" s="63"/>
      <c r="D65" s="63"/>
      <c r="E65" s="63"/>
      <c r="F65" s="63"/>
      <c r="G65" s="63"/>
      <c r="H65" s="63"/>
      <c r="I65" s="63"/>
      <c r="J65" s="63"/>
    </row>
    <row r="66" ht="15" customHeight="1"/>
    <row r="68" spans="1:10" ht="15" customHeight="1">
      <c r="A68" s="13" t="s">
        <v>246</v>
      </c>
      <c r="B68" s="13" t="s">
        <v>229</v>
      </c>
      <c r="C68" s="13" t="s">
        <v>248</v>
      </c>
      <c r="D68" s="13" t="s">
        <v>231</v>
      </c>
      <c r="E68" s="13" t="s">
        <v>720</v>
      </c>
      <c r="F68" s="13" t="s">
        <v>703</v>
      </c>
      <c r="G68" s="13" t="s">
        <v>722</v>
      </c>
      <c r="H68" s="13" t="s">
        <v>705</v>
      </c>
      <c r="I68" s="13" t="s">
        <v>724</v>
      </c>
      <c r="J68" s="13" t="s">
        <v>706</v>
      </c>
    </row>
    <row r="69" spans="1:10" ht="15" customHeight="1">
      <c r="A69" s="63" t="s">
        <v>737</v>
      </c>
      <c r="B69" s="63">
        <v>36</v>
      </c>
      <c r="C69" s="63" t="s">
        <v>855</v>
      </c>
      <c r="D69" s="63">
        <v>10</v>
      </c>
      <c r="E69" s="63" t="s">
        <v>902</v>
      </c>
      <c r="F69" s="63">
        <v>15</v>
      </c>
      <c r="G69" s="63" t="s">
        <v>737</v>
      </c>
      <c r="H69" s="63">
        <v>4</v>
      </c>
      <c r="I69" s="63" t="s">
        <v>737</v>
      </c>
      <c r="J69" s="63">
        <v>8</v>
      </c>
    </row>
    <row r="70" spans="1:10" ht="15" customHeight="1">
      <c r="A70" s="63" t="s">
        <v>368</v>
      </c>
      <c r="B70" s="63">
        <v>16</v>
      </c>
      <c r="C70" s="63" t="s">
        <v>737</v>
      </c>
      <c r="D70" s="63">
        <v>9</v>
      </c>
      <c r="E70" s="63" t="s">
        <v>901</v>
      </c>
      <c r="F70" s="63">
        <v>15</v>
      </c>
      <c r="G70" s="63" t="s">
        <v>738</v>
      </c>
      <c r="H70" s="63">
        <v>4</v>
      </c>
      <c r="I70" s="63" t="s">
        <v>855</v>
      </c>
      <c r="J70" s="63">
        <v>5</v>
      </c>
    </row>
    <row r="71" spans="1:10" ht="15" customHeight="1">
      <c r="A71" s="63" t="s">
        <v>902</v>
      </c>
      <c r="B71" s="63">
        <v>15</v>
      </c>
      <c r="C71" s="63" t="s">
        <v>739</v>
      </c>
      <c r="D71" s="63">
        <v>9</v>
      </c>
      <c r="E71" s="63" t="s">
        <v>737</v>
      </c>
      <c r="F71" s="63">
        <v>15</v>
      </c>
      <c r="G71" s="63" t="s">
        <v>879</v>
      </c>
      <c r="H71" s="63">
        <v>2</v>
      </c>
      <c r="I71" s="63" t="s">
        <v>814</v>
      </c>
      <c r="J71" s="63">
        <v>4</v>
      </c>
    </row>
    <row r="72" spans="1:10" ht="15">
      <c r="A72" s="63" t="s">
        <v>901</v>
      </c>
      <c r="B72" s="63">
        <v>15</v>
      </c>
      <c r="C72" s="63" t="s">
        <v>368</v>
      </c>
      <c r="D72" s="63">
        <v>7</v>
      </c>
      <c r="E72" s="63" t="s">
        <v>900</v>
      </c>
      <c r="F72" s="63">
        <v>15</v>
      </c>
      <c r="G72" s="63" t="s">
        <v>878</v>
      </c>
      <c r="H72" s="63">
        <v>2</v>
      </c>
      <c r="I72" s="63" t="s">
        <v>739</v>
      </c>
      <c r="J72" s="63">
        <v>2</v>
      </c>
    </row>
    <row r="73" spans="1:10" ht="15" customHeight="1">
      <c r="A73" s="63" t="s">
        <v>900</v>
      </c>
      <c r="B73" s="63">
        <v>15</v>
      </c>
      <c r="C73" s="63" t="s">
        <v>866</v>
      </c>
      <c r="D73" s="63">
        <v>6</v>
      </c>
      <c r="E73" s="63" t="s">
        <v>860</v>
      </c>
      <c r="F73" s="63">
        <v>15</v>
      </c>
      <c r="G73" s="63" t="s">
        <v>877</v>
      </c>
      <c r="H73" s="63">
        <v>2</v>
      </c>
      <c r="I73" s="63" t="s">
        <v>368</v>
      </c>
      <c r="J73" s="63">
        <v>2</v>
      </c>
    </row>
    <row r="74" spans="1:10" ht="15" customHeight="1">
      <c r="A74" s="63" t="s">
        <v>860</v>
      </c>
      <c r="B74" s="63">
        <v>15</v>
      </c>
      <c r="C74" s="63" t="s">
        <v>856</v>
      </c>
      <c r="D74" s="63">
        <v>3</v>
      </c>
      <c r="E74" s="63" t="s">
        <v>907</v>
      </c>
      <c r="F74" s="63">
        <v>13</v>
      </c>
      <c r="G74" s="63" t="s">
        <v>876</v>
      </c>
      <c r="H74" s="63">
        <v>2</v>
      </c>
      <c r="I74" s="63" t="s">
        <v>738</v>
      </c>
      <c r="J74" s="63">
        <v>2</v>
      </c>
    </row>
    <row r="75" spans="1:10" ht="15" customHeight="1">
      <c r="A75" s="63" t="s">
        <v>855</v>
      </c>
      <c r="B75" s="63">
        <v>15</v>
      </c>
      <c r="C75" s="63" t="s">
        <v>865</v>
      </c>
      <c r="D75" s="63">
        <v>3</v>
      </c>
      <c r="E75" s="63" t="s">
        <v>906</v>
      </c>
      <c r="F75" s="63">
        <v>11</v>
      </c>
      <c r="G75" s="63" t="s">
        <v>875</v>
      </c>
      <c r="H75" s="63">
        <v>2</v>
      </c>
      <c r="I75" s="63" t="s">
        <v>813</v>
      </c>
      <c r="J75" s="63">
        <v>2</v>
      </c>
    </row>
    <row r="76" spans="1:10" ht="15" customHeight="1">
      <c r="A76" s="63" t="s">
        <v>907</v>
      </c>
      <c r="B76" s="63">
        <v>13</v>
      </c>
      <c r="C76" s="63" t="s">
        <v>869</v>
      </c>
      <c r="D76" s="63">
        <v>3</v>
      </c>
      <c r="E76" s="63" t="s">
        <v>368</v>
      </c>
      <c r="F76" s="63">
        <v>6</v>
      </c>
      <c r="G76" s="63" t="s">
        <v>858</v>
      </c>
      <c r="H76" s="63">
        <v>2</v>
      </c>
      <c r="I76" s="63" t="s">
        <v>884</v>
      </c>
      <c r="J76" s="63">
        <v>2</v>
      </c>
    </row>
    <row r="77" spans="1:10" ht="15" customHeight="1">
      <c r="A77" s="63" t="s">
        <v>906</v>
      </c>
      <c r="B77" s="63">
        <v>11</v>
      </c>
      <c r="C77" s="63" t="s">
        <v>868</v>
      </c>
      <c r="D77" s="63">
        <v>3</v>
      </c>
      <c r="E77" s="63" t="s">
        <v>899</v>
      </c>
      <c r="F77" s="63">
        <v>5</v>
      </c>
      <c r="G77" s="63" t="s">
        <v>894</v>
      </c>
      <c r="H77" s="63">
        <v>1</v>
      </c>
      <c r="I77" s="63" t="s">
        <v>883</v>
      </c>
      <c r="J77" s="63">
        <v>2</v>
      </c>
    </row>
    <row r="78" spans="1:10" ht="15">
      <c r="A78" s="63" t="s">
        <v>739</v>
      </c>
      <c r="B78" s="63">
        <v>11</v>
      </c>
      <c r="C78" s="63" t="s">
        <v>814</v>
      </c>
      <c r="D78" s="63">
        <v>3</v>
      </c>
      <c r="E78" s="63" t="s">
        <v>905</v>
      </c>
      <c r="F78" s="63">
        <v>4</v>
      </c>
      <c r="G78" s="63" t="s">
        <v>368</v>
      </c>
      <c r="H78" s="63">
        <v>1</v>
      </c>
      <c r="I78" s="63" t="s">
        <v>881</v>
      </c>
      <c r="J78" s="63">
        <v>1</v>
      </c>
    </row>
    <row r="79" ht="15" customHeight="1"/>
    <row r="81" spans="1:10" ht="15" customHeight="1">
      <c r="A81" s="13" t="s">
        <v>251</v>
      </c>
      <c r="B81" s="13" t="s">
        <v>229</v>
      </c>
      <c r="C81" s="13" t="s">
        <v>252</v>
      </c>
      <c r="D81" s="13" t="s">
        <v>231</v>
      </c>
      <c r="E81" s="13" t="s">
        <v>725</v>
      </c>
      <c r="F81" s="13" t="s">
        <v>703</v>
      </c>
      <c r="G81" s="13" t="s">
        <v>726</v>
      </c>
      <c r="H81" s="13" t="s">
        <v>705</v>
      </c>
      <c r="I81" s="13" t="s">
        <v>727</v>
      </c>
      <c r="J81" s="13" t="s">
        <v>706</v>
      </c>
    </row>
    <row r="82" spans="1:10" ht="15">
      <c r="A82" s="107" t="s">
        <v>885</v>
      </c>
      <c r="B82" s="63">
        <v>398543</v>
      </c>
      <c r="C82" s="107" t="s">
        <v>885</v>
      </c>
      <c r="D82" s="63">
        <v>398543</v>
      </c>
      <c r="E82" s="107" t="s">
        <v>812</v>
      </c>
      <c r="F82" s="63">
        <v>132096</v>
      </c>
      <c r="G82" s="107" t="s">
        <v>859</v>
      </c>
      <c r="H82" s="63">
        <v>201979</v>
      </c>
      <c r="I82" s="107" t="s">
        <v>368</v>
      </c>
      <c r="J82" s="63">
        <v>162269</v>
      </c>
    </row>
    <row r="83" spans="1:10" ht="15" customHeight="1">
      <c r="A83" s="107" t="s">
        <v>891</v>
      </c>
      <c r="B83" s="63">
        <v>315583</v>
      </c>
      <c r="C83" s="107" t="s">
        <v>891</v>
      </c>
      <c r="D83" s="63">
        <v>315583</v>
      </c>
      <c r="E83" s="107" t="s">
        <v>908</v>
      </c>
      <c r="F83" s="63">
        <v>56730</v>
      </c>
      <c r="G83" s="107" t="s">
        <v>863</v>
      </c>
      <c r="H83" s="63">
        <v>43424</v>
      </c>
      <c r="I83" s="107" t="s">
        <v>884</v>
      </c>
      <c r="J83" s="63">
        <v>24258</v>
      </c>
    </row>
    <row r="84" spans="1:10" ht="15" customHeight="1">
      <c r="A84" s="107" t="s">
        <v>886</v>
      </c>
      <c r="B84" s="63">
        <v>291000</v>
      </c>
      <c r="C84" s="107" t="s">
        <v>886</v>
      </c>
      <c r="D84" s="63">
        <v>291000</v>
      </c>
      <c r="E84" s="107" t="s">
        <v>900</v>
      </c>
      <c r="F84" s="63">
        <v>49929</v>
      </c>
      <c r="G84" s="107" t="s">
        <v>736</v>
      </c>
      <c r="H84" s="63">
        <v>30553</v>
      </c>
      <c r="I84" s="107" t="s">
        <v>814</v>
      </c>
      <c r="J84" s="63">
        <v>11870</v>
      </c>
    </row>
    <row r="85" spans="1:10" ht="15">
      <c r="A85" s="107" t="s">
        <v>889</v>
      </c>
      <c r="B85" s="63">
        <v>287467</v>
      </c>
      <c r="C85" s="107" t="s">
        <v>889</v>
      </c>
      <c r="D85" s="63">
        <v>287467</v>
      </c>
      <c r="E85" s="107" t="s">
        <v>860</v>
      </c>
      <c r="F85" s="63">
        <v>34127</v>
      </c>
      <c r="G85" s="107" t="s">
        <v>738</v>
      </c>
      <c r="H85" s="63">
        <v>22176</v>
      </c>
      <c r="I85" s="107" t="s">
        <v>881</v>
      </c>
      <c r="J85" s="63">
        <v>6953</v>
      </c>
    </row>
    <row r="86" spans="1:10" ht="15" customHeight="1">
      <c r="A86" s="107" t="s">
        <v>887</v>
      </c>
      <c r="B86" s="63">
        <v>265067</v>
      </c>
      <c r="C86" s="107" t="s">
        <v>887</v>
      </c>
      <c r="D86" s="63">
        <v>265067</v>
      </c>
      <c r="E86" s="107" t="s">
        <v>898</v>
      </c>
      <c r="F86" s="63">
        <v>33847</v>
      </c>
      <c r="G86" s="107" t="s">
        <v>879</v>
      </c>
      <c r="H86" s="63">
        <v>14046</v>
      </c>
      <c r="I86" s="107" t="s">
        <v>882</v>
      </c>
      <c r="J86" s="63">
        <v>5184</v>
      </c>
    </row>
    <row r="87" spans="1:10" ht="15" customHeight="1">
      <c r="A87" s="107" t="s">
        <v>859</v>
      </c>
      <c r="B87" s="63">
        <v>201979</v>
      </c>
      <c r="C87" s="107" t="s">
        <v>888</v>
      </c>
      <c r="D87" s="63">
        <v>165530</v>
      </c>
      <c r="E87" s="107" t="s">
        <v>896</v>
      </c>
      <c r="F87" s="63">
        <v>26811</v>
      </c>
      <c r="G87" s="107" t="s">
        <v>894</v>
      </c>
      <c r="H87" s="63">
        <v>12254</v>
      </c>
      <c r="I87" s="107" t="s">
        <v>883</v>
      </c>
      <c r="J87" s="63">
        <v>1027</v>
      </c>
    </row>
    <row r="88" spans="1:10" ht="15" customHeight="1">
      <c r="A88" s="107" t="s">
        <v>888</v>
      </c>
      <c r="B88" s="63">
        <v>165530</v>
      </c>
      <c r="C88" s="107" t="s">
        <v>869</v>
      </c>
      <c r="D88" s="63">
        <v>124420</v>
      </c>
      <c r="E88" s="107" t="s">
        <v>895</v>
      </c>
      <c r="F88" s="63">
        <v>21019</v>
      </c>
      <c r="G88" s="107" t="s">
        <v>858</v>
      </c>
      <c r="H88" s="63">
        <v>10709</v>
      </c>
      <c r="I88" s="107" t="s">
        <v>813</v>
      </c>
      <c r="J88" s="63">
        <v>779</v>
      </c>
    </row>
    <row r="89" spans="1:10" ht="15" customHeight="1">
      <c r="A89" s="107" t="s">
        <v>368</v>
      </c>
      <c r="B89" s="63">
        <v>162269</v>
      </c>
      <c r="C89" s="107" t="s">
        <v>890</v>
      </c>
      <c r="D89" s="63">
        <v>68138</v>
      </c>
      <c r="E89" s="107" t="s">
        <v>906</v>
      </c>
      <c r="F89" s="63">
        <v>17370</v>
      </c>
      <c r="G89" s="107" t="s">
        <v>875</v>
      </c>
      <c r="H89" s="63">
        <v>8715</v>
      </c>
      <c r="I89" s="107" t="s">
        <v>740</v>
      </c>
      <c r="J89" s="63">
        <v>3</v>
      </c>
    </row>
    <row r="90" spans="1:10" ht="15" customHeight="1">
      <c r="A90" s="107" t="s">
        <v>812</v>
      </c>
      <c r="B90" s="63">
        <v>132096</v>
      </c>
      <c r="C90" s="107" t="s">
        <v>853</v>
      </c>
      <c r="D90" s="63">
        <v>60131</v>
      </c>
      <c r="E90" s="107" t="s">
        <v>899</v>
      </c>
      <c r="F90" s="63">
        <v>14315</v>
      </c>
      <c r="G90" s="107" t="s">
        <v>854</v>
      </c>
      <c r="H90" s="63">
        <v>5287</v>
      </c>
      <c r="I90" s="107"/>
      <c r="J90" s="63"/>
    </row>
    <row r="91" spans="1:10" ht="15">
      <c r="A91" s="107" t="s">
        <v>869</v>
      </c>
      <c r="B91" s="63">
        <v>124420</v>
      </c>
      <c r="C91" s="107" t="s">
        <v>861</v>
      </c>
      <c r="D91" s="63">
        <v>38970</v>
      </c>
      <c r="E91" s="107" t="s">
        <v>862</v>
      </c>
      <c r="F91" s="63">
        <v>12219</v>
      </c>
      <c r="G91" s="107" t="s">
        <v>878</v>
      </c>
      <c r="H91" s="63">
        <v>3985</v>
      </c>
      <c r="I91" s="107"/>
      <c r="J91" s="63"/>
    </row>
    <row r="92" ht="15" customHeight="1"/>
  </sheetData>
  <hyperlinks>
    <hyperlink ref="A2" r:id="rId1" display="https://www.kansascityfed.org/community/disconnected"/>
    <hyperlink ref="A3" r:id="rId2" display="https://nodexlgraphgallery.org/Pages/Graph.aspx?graphID=206791"/>
    <hyperlink ref="A4" r:id="rId3" display="https://nodexlgraphgallery.org/Pages/Graph.aspx?graphID=206788"/>
    <hyperlink ref="A5" r:id="rId4" display="https://twitter.com/nodexl/status/1158962661524029441"/>
    <hyperlink ref="A6" r:id="rId5" display="https://twitter.com/aejmc_prd/status/1158724347013619718"/>
    <hyperlink ref="A7" r:id="rId6" display="https://twitter.com/i/web/status/1167676334677663744"/>
    <hyperlink ref="A8" r:id="rId7" display="https://twitter.com/i/web/status/1165147464258793472"/>
    <hyperlink ref="A9" r:id="rId8" display="https://twitter.com/i/web/status/1160068379203592192"/>
    <hyperlink ref="A10" r:id="rId9" display="https://twitter.com/i/web/status/1167679369114017793"/>
    <hyperlink ref="A11" r:id="rId10" display="https://twitter.com/i/web/status/1167676504643387392"/>
    <hyperlink ref="C2" r:id="rId11" display="https://nodexlgraphgallery.org/Pages/Graph.aspx?graphID=206788"/>
    <hyperlink ref="C3" r:id="rId12" display="https://nodexlgraphgallery.org/Pages/Graph.aspx?graphID=206791"/>
    <hyperlink ref="C4" r:id="rId13" display="https://twitter.com/i/web/status/1161753211595718656"/>
    <hyperlink ref="C5" r:id="rId14" display="https://www.kansascityfed.org/community/disconnected"/>
    <hyperlink ref="C6" r:id="rId15" display="https://twitter.com/i/web/status/1161760352972861440"/>
    <hyperlink ref="C7" r:id="rId16" display="https://twitter.com/aejmc_prd/status/1158724347013619718"/>
    <hyperlink ref="C8" r:id="rId17" display="https://www.amazon.com/Social-Measurement-Management-Jeremy-Lipschultz/dp/0815363923"/>
    <hyperlink ref="C9" r:id="rId18" display="https://www.youtube.com/watch?v=4jp0WMcJ-0E&amp;feature=youtu.be"/>
    <hyperlink ref="C10" r:id="rId19" display="https://twitter.com/i/web/status/1162060587779731462"/>
    <hyperlink ref="C11" r:id="rId20" display="https://nodexlgraphgallery.org/Pages/Graph.aspx?graphID=207143"/>
    <hyperlink ref="E2" r:id="rId21" display="https://twitter.com/i/web/status/1167676334677663744"/>
    <hyperlink ref="E3" r:id="rId22" display="https://twitter.com/i/web/status/1160068542647164929"/>
    <hyperlink ref="E4" r:id="rId23" display="https://twitter.com/i/web/status/1165137144823930881"/>
    <hyperlink ref="E5" r:id="rId24" display="https://twitter.com/i/web/status/1165147663463079936"/>
    <hyperlink ref="E6" r:id="rId25" display="https://twitter.com/i/web/status/1167676504643387392"/>
    <hyperlink ref="E7" r:id="rId26" display="https://twitter.com/i/web/status/1167679369114017793"/>
    <hyperlink ref="E8" r:id="rId27" display="https://twitter.com/i/web/status/1160068379203592192"/>
    <hyperlink ref="E9" r:id="rId28" display="https://twitter.com/i/web/status/1165147464258793472"/>
    <hyperlink ref="G2" r:id="rId29" display="https://www.nonpareilonline.com/news/crime/social-media-sleuthing-when-does-sharing-information-cross-the-legal/article_f946cf45-07ae-5634-9b72-e1c3cf45aac5.html"/>
    <hyperlink ref="G3" r:id="rId30" display="https://twitter.com/educause/status/1163880899836035078"/>
    <hyperlink ref="G4" r:id="rId31" display="https://nebraska.edu/nuforne/jurge-cruz"/>
    <hyperlink ref="I2" r:id="rId32" display="https://www.kansascityfed.org/community/disconnected"/>
    <hyperlink ref="I3" r:id="rId33" display="https://twitter.com/i/web/status/1161761150758838272"/>
    <hyperlink ref="I4" r:id="rId34" display="https://twitter.com/aejmc_prd/status/1158724347013619718"/>
    <hyperlink ref="I5" r:id="rId35" display="https://twitter.com/nodexl/status/1158962661524029441"/>
    <hyperlink ref="I6" r:id="rId36" display="https://twitter.com/nodexl/status/1159541832604192768"/>
  </hyperlinks>
  <printOptions/>
  <pageMargins left="0.7" right="0.7" top="0.75" bottom="0.75" header="0.3" footer="0.3"/>
  <pageSetup orientation="portrait" paperSize="9"/>
  <tableParts>
    <tablePart r:id="rId41"/>
    <tablePart r:id="rId44"/>
    <tablePart r:id="rId43"/>
    <tablePart r:id="rId37"/>
    <tablePart r:id="rId38"/>
    <tablePart r:id="rId40"/>
    <tablePart r:id="rId39"/>
    <tablePart r:id="rId4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264</v>
      </c>
      <c r="B1" s="13" t="s">
        <v>265</v>
      </c>
      <c r="C1" s="13" t="s">
        <v>266</v>
      </c>
      <c r="D1" s="13" t="s">
        <v>144</v>
      </c>
      <c r="E1" s="13" t="s">
        <v>283</v>
      </c>
      <c r="F1" s="13" t="s">
        <v>284</v>
      </c>
      <c r="G1" s="13" t="s">
        <v>285</v>
      </c>
    </row>
    <row r="2" spans="1:7" ht="15">
      <c r="A2" s="63" t="s">
        <v>278</v>
      </c>
      <c r="B2" s="63">
        <v>0</v>
      </c>
      <c r="C2" s="105">
        <v>0</v>
      </c>
      <c r="D2" s="63" t="s">
        <v>267</v>
      </c>
      <c r="E2" s="63"/>
      <c r="F2" s="63"/>
      <c r="G2" s="63"/>
    </row>
    <row r="3" spans="1:7" ht="15">
      <c r="A3" s="63" t="s">
        <v>279</v>
      </c>
      <c r="B3" s="63">
        <v>0</v>
      </c>
      <c r="C3" s="105">
        <v>0</v>
      </c>
      <c r="D3" s="63" t="s">
        <v>267</v>
      </c>
      <c r="E3" s="63"/>
      <c r="F3" s="63"/>
      <c r="G3" s="63"/>
    </row>
    <row r="4" spans="1:7" ht="15">
      <c r="A4" s="63" t="s">
        <v>280</v>
      </c>
      <c r="B4" s="63">
        <v>0</v>
      </c>
      <c r="C4" s="105">
        <v>0</v>
      </c>
      <c r="D4" s="63" t="s">
        <v>267</v>
      </c>
      <c r="E4" s="63"/>
      <c r="F4" s="63"/>
      <c r="G4" s="63"/>
    </row>
    <row r="5" spans="1:7" ht="15">
      <c r="A5" s="63" t="s">
        <v>281</v>
      </c>
      <c r="B5" s="63">
        <v>742</v>
      </c>
      <c r="C5" s="105">
        <v>1</v>
      </c>
      <c r="D5" s="63" t="s">
        <v>267</v>
      </c>
      <c r="E5" s="63"/>
      <c r="F5" s="63"/>
      <c r="G5" s="63"/>
    </row>
    <row r="6" spans="1:7" ht="15">
      <c r="A6" s="63" t="s">
        <v>282</v>
      </c>
      <c r="B6" s="63">
        <v>742</v>
      </c>
      <c r="C6" s="105">
        <v>1</v>
      </c>
      <c r="D6" s="63" t="s">
        <v>267</v>
      </c>
      <c r="E6" s="63"/>
      <c r="F6" s="63"/>
      <c r="G6" s="63"/>
    </row>
    <row r="7" spans="1:7" ht="15">
      <c r="A7" s="69" t="s">
        <v>737</v>
      </c>
      <c r="B7" s="69">
        <v>43</v>
      </c>
      <c r="C7" s="87">
        <v>0.009172978876946205</v>
      </c>
      <c r="D7" s="69" t="s">
        <v>267</v>
      </c>
      <c r="E7" s="69" t="b">
        <v>0</v>
      </c>
      <c r="F7" s="69" t="b">
        <v>0</v>
      </c>
      <c r="G7" s="69" t="b">
        <v>0</v>
      </c>
    </row>
    <row r="8" spans="1:7" ht="15">
      <c r="A8" s="69" t="s">
        <v>368</v>
      </c>
      <c r="B8" s="69">
        <v>16</v>
      </c>
      <c r="C8" s="87">
        <v>0.01291615064744128</v>
      </c>
      <c r="D8" s="69" t="s">
        <v>267</v>
      </c>
      <c r="E8" s="69" t="b">
        <v>0</v>
      </c>
      <c r="F8" s="69" t="b">
        <v>0</v>
      </c>
      <c r="G8" s="69" t="b">
        <v>0</v>
      </c>
    </row>
    <row r="9" spans="1:7" ht="15">
      <c r="A9" s="69" t="s">
        <v>902</v>
      </c>
      <c r="B9" s="69">
        <v>15</v>
      </c>
      <c r="C9" s="87">
        <v>0.012794749068850024</v>
      </c>
      <c r="D9" s="69" t="s">
        <v>267</v>
      </c>
      <c r="E9" s="69" t="b">
        <v>0</v>
      </c>
      <c r="F9" s="69" t="b">
        <v>0</v>
      </c>
      <c r="G9" s="69" t="b">
        <v>0</v>
      </c>
    </row>
    <row r="10" spans="1:7" ht="15">
      <c r="A10" s="69" t="s">
        <v>901</v>
      </c>
      <c r="B10" s="69">
        <v>15</v>
      </c>
      <c r="C10" s="87">
        <v>0.012794749068850024</v>
      </c>
      <c r="D10" s="69" t="s">
        <v>267</v>
      </c>
      <c r="E10" s="69" t="b">
        <v>0</v>
      </c>
      <c r="F10" s="69" t="b">
        <v>0</v>
      </c>
      <c r="G10" s="69" t="b">
        <v>0</v>
      </c>
    </row>
    <row r="11" spans="1:7" ht="15">
      <c r="A11" s="69" t="s">
        <v>900</v>
      </c>
      <c r="B11" s="69">
        <v>15</v>
      </c>
      <c r="C11" s="87">
        <v>0.012794749068850024</v>
      </c>
      <c r="D11" s="69" t="s">
        <v>267</v>
      </c>
      <c r="E11" s="69" t="b">
        <v>0</v>
      </c>
      <c r="F11" s="69" t="b">
        <v>0</v>
      </c>
      <c r="G11" s="69" t="b">
        <v>0</v>
      </c>
    </row>
    <row r="12" spans="1:7" ht="15">
      <c r="A12" s="69" t="s">
        <v>860</v>
      </c>
      <c r="B12" s="69">
        <v>15</v>
      </c>
      <c r="C12" s="87">
        <v>0.012794749068850024</v>
      </c>
      <c r="D12" s="69" t="s">
        <v>267</v>
      </c>
      <c r="E12" s="69" t="b">
        <v>0</v>
      </c>
      <c r="F12" s="69" t="b">
        <v>0</v>
      </c>
      <c r="G12" s="69" t="b">
        <v>0</v>
      </c>
    </row>
    <row r="13" spans="1:7" ht="15">
      <c r="A13" s="69" t="s">
        <v>1569</v>
      </c>
      <c r="B13" s="69">
        <v>15</v>
      </c>
      <c r="C13" s="87">
        <v>0.012794749068850024</v>
      </c>
      <c r="D13" s="69" t="s">
        <v>267</v>
      </c>
      <c r="E13" s="69" t="b">
        <v>0</v>
      </c>
      <c r="F13" s="69" t="b">
        <v>0</v>
      </c>
      <c r="G13" s="69" t="b">
        <v>0</v>
      </c>
    </row>
    <row r="14" spans="1:7" ht="15">
      <c r="A14" s="69" t="s">
        <v>855</v>
      </c>
      <c r="B14" s="69">
        <v>15</v>
      </c>
      <c r="C14" s="87">
        <v>0.012794749068850024</v>
      </c>
      <c r="D14" s="69" t="s">
        <v>267</v>
      </c>
      <c r="E14" s="69" t="b">
        <v>0</v>
      </c>
      <c r="F14" s="69" t="b">
        <v>0</v>
      </c>
      <c r="G14" s="69" t="b">
        <v>0</v>
      </c>
    </row>
    <row r="15" spans="1:7" ht="15">
      <c r="A15" s="69" t="s">
        <v>848</v>
      </c>
      <c r="B15" s="69">
        <v>14</v>
      </c>
      <c r="C15" s="87">
        <v>0.012626080850259269</v>
      </c>
      <c r="D15" s="69" t="s">
        <v>267</v>
      </c>
      <c r="E15" s="69" t="b">
        <v>0</v>
      </c>
      <c r="F15" s="69" t="b">
        <v>0</v>
      </c>
      <c r="G15" s="69" t="b">
        <v>0</v>
      </c>
    </row>
    <row r="16" spans="1:7" ht="15">
      <c r="A16" s="69" t="s">
        <v>907</v>
      </c>
      <c r="B16" s="69">
        <v>13</v>
      </c>
      <c r="C16" s="87">
        <v>0.012406764235529147</v>
      </c>
      <c r="D16" s="69" t="s">
        <v>267</v>
      </c>
      <c r="E16" s="69" t="b">
        <v>0</v>
      </c>
      <c r="F16" s="69" t="b">
        <v>0</v>
      </c>
      <c r="G16" s="69" t="b">
        <v>0</v>
      </c>
    </row>
    <row r="17" spans="1:7" ht="15">
      <c r="A17" s="69" t="s">
        <v>906</v>
      </c>
      <c r="B17" s="69">
        <v>11</v>
      </c>
      <c r="C17" s="87">
        <v>0.011799919267464489</v>
      </c>
      <c r="D17" s="69" t="s">
        <v>267</v>
      </c>
      <c r="E17" s="69" t="b">
        <v>0</v>
      </c>
      <c r="F17" s="69" t="b">
        <v>0</v>
      </c>
      <c r="G17" s="69" t="b">
        <v>0</v>
      </c>
    </row>
    <row r="18" spans="1:7" ht="15">
      <c r="A18" s="69" t="s">
        <v>739</v>
      </c>
      <c r="B18" s="69">
        <v>11</v>
      </c>
      <c r="C18" s="87">
        <v>0.011799919267464489</v>
      </c>
      <c r="D18" s="69" t="s">
        <v>267</v>
      </c>
      <c r="E18" s="69" t="b">
        <v>0</v>
      </c>
      <c r="F18" s="69" t="b">
        <v>0</v>
      </c>
      <c r="G18" s="69" t="b">
        <v>0</v>
      </c>
    </row>
    <row r="19" spans="1:7" ht="15">
      <c r="A19" s="69" t="s">
        <v>795</v>
      </c>
      <c r="B19" s="69">
        <v>10</v>
      </c>
      <c r="C19" s="87">
        <v>0.011402447052789866</v>
      </c>
      <c r="D19" s="69" t="s">
        <v>267</v>
      </c>
      <c r="E19" s="69" t="b">
        <v>0</v>
      </c>
      <c r="F19" s="69" t="b">
        <v>0</v>
      </c>
      <c r="G19" s="69" t="b">
        <v>0</v>
      </c>
    </row>
    <row r="20" spans="1:7" ht="15">
      <c r="A20" s="69" t="s">
        <v>738</v>
      </c>
      <c r="B20" s="69">
        <v>8</v>
      </c>
      <c r="C20" s="87">
        <v>0.010386688643968356</v>
      </c>
      <c r="D20" s="69" t="s">
        <v>267</v>
      </c>
      <c r="E20" s="69" t="b">
        <v>0</v>
      </c>
      <c r="F20" s="69" t="b">
        <v>0</v>
      </c>
      <c r="G20" s="69" t="b">
        <v>0</v>
      </c>
    </row>
    <row r="21" spans="1:7" ht="15">
      <c r="A21" s="69" t="s">
        <v>814</v>
      </c>
      <c r="B21" s="69">
        <v>7</v>
      </c>
      <c r="C21" s="87">
        <v>0.009750577080346386</v>
      </c>
      <c r="D21" s="69" t="s">
        <v>267</v>
      </c>
      <c r="E21" s="69" t="b">
        <v>0</v>
      </c>
      <c r="F21" s="69" t="b">
        <v>0</v>
      </c>
      <c r="G21" s="69" t="b">
        <v>0</v>
      </c>
    </row>
    <row r="22" spans="1:7" ht="15">
      <c r="A22" s="69" t="s">
        <v>432</v>
      </c>
      <c r="B22" s="69">
        <v>7</v>
      </c>
      <c r="C22" s="87">
        <v>0.009750577080346386</v>
      </c>
      <c r="D22" s="69" t="s">
        <v>267</v>
      </c>
      <c r="E22" s="69" t="b">
        <v>0</v>
      </c>
      <c r="F22" s="69" t="b">
        <v>0</v>
      </c>
      <c r="G22" s="69" t="b">
        <v>0</v>
      </c>
    </row>
    <row r="23" spans="1:7" ht="15">
      <c r="A23" s="69" t="s">
        <v>842</v>
      </c>
      <c r="B23" s="69">
        <v>7</v>
      </c>
      <c r="C23" s="87">
        <v>0.009750577080346386</v>
      </c>
      <c r="D23" s="69" t="s">
        <v>267</v>
      </c>
      <c r="E23" s="69" t="b">
        <v>0</v>
      </c>
      <c r="F23" s="69" t="b">
        <v>0</v>
      </c>
      <c r="G23" s="69" t="b">
        <v>0</v>
      </c>
    </row>
    <row r="24" spans="1:7" ht="15">
      <c r="A24" s="69" t="s">
        <v>899</v>
      </c>
      <c r="B24" s="69">
        <v>6</v>
      </c>
      <c r="C24" s="87">
        <v>0.009787928221859706</v>
      </c>
      <c r="D24" s="69" t="s">
        <v>267</v>
      </c>
      <c r="E24" s="69" t="b">
        <v>0</v>
      </c>
      <c r="F24" s="69" t="b">
        <v>0</v>
      </c>
      <c r="G24" s="69" t="b">
        <v>0</v>
      </c>
    </row>
    <row r="25" spans="1:7" ht="15">
      <c r="A25" s="69" t="s">
        <v>798</v>
      </c>
      <c r="B25" s="69">
        <v>6</v>
      </c>
      <c r="C25" s="87">
        <v>0.009787928221859706</v>
      </c>
      <c r="D25" s="69" t="s">
        <v>267</v>
      </c>
      <c r="E25" s="69" t="b">
        <v>0</v>
      </c>
      <c r="F25" s="69" t="b">
        <v>0</v>
      </c>
      <c r="G25" s="69" t="b">
        <v>0</v>
      </c>
    </row>
    <row r="26" spans="1:7" ht="15">
      <c r="A26" s="69" t="s">
        <v>799</v>
      </c>
      <c r="B26" s="69">
        <v>6</v>
      </c>
      <c r="C26" s="87">
        <v>0.009787928221859706</v>
      </c>
      <c r="D26" s="69" t="s">
        <v>267</v>
      </c>
      <c r="E26" s="69" t="b">
        <v>0</v>
      </c>
      <c r="F26" s="69" t="b">
        <v>0</v>
      </c>
      <c r="G26" s="69" t="b">
        <v>0</v>
      </c>
    </row>
    <row r="27" spans="1:7" ht="15">
      <c r="A27" s="69" t="s">
        <v>866</v>
      </c>
      <c r="B27" s="69">
        <v>6</v>
      </c>
      <c r="C27" s="87">
        <v>0.009012907869028142</v>
      </c>
      <c r="D27" s="69" t="s">
        <v>267</v>
      </c>
      <c r="E27" s="69" t="b">
        <v>0</v>
      </c>
      <c r="F27" s="69" t="b">
        <v>0</v>
      </c>
      <c r="G27" s="69" t="b">
        <v>0</v>
      </c>
    </row>
    <row r="28" spans="1:7" ht="15">
      <c r="A28" s="69" t="s">
        <v>812</v>
      </c>
      <c r="B28" s="69">
        <v>5</v>
      </c>
      <c r="C28" s="87">
        <v>0.008156606851549755</v>
      </c>
      <c r="D28" s="69" t="s">
        <v>267</v>
      </c>
      <c r="E28" s="69" t="b">
        <v>0</v>
      </c>
      <c r="F28" s="69" t="b">
        <v>0</v>
      </c>
      <c r="G28" s="69" t="b">
        <v>0</v>
      </c>
    </row>
    <row r="29" spans="1:7" ht="15">
      <c r="A29" s="69" t="s">
        <v>905</v>
      </c>
      <c r="B29" s="69">
        <v>4</v>
      </c>
      <c r="C29" s="87">
        <v>0.007157650982108036</v>
      </c>
      <c r="D29" s="69" t="s">
        <v>267</v>
      </c>
      <c r="E29" s="69" t="b">
        <v>0</v>
      </c>
      <c r="F29" s="69" t="b">
        <v>0</v>
      </c>
      <c r="G29" s="69" t="b">
        <v>0</v>
      </c>
    </row>
    <row r="30" spans="1:7" ht="15">
      <c r="A30" s="69" t="s">
        <v>1683</v>
      </c>
      <c r="B30" s="69">
        <v>4</v>
      </c>
      <c r="C30" s="87">
        <v>0.007157650982108036</v>
      </c>
      <c r="D30" s="69" t="s">
        <v>267</v>
      </c>
      <c r="E30" s="69" t="b">
        <v>0</v>
      </c>
      <c r="F30" s="69" t="b">
        <v>0</v>
      </c>
      <c r="G30" s="69" t="b">
        <v>0</v>
      </c>
    </row>
    <row r="31" spans="1:7" ht="15">
      <c r="A31" s="69" t="s">
        <v>874</v>
      </c>
      <c r="B31" s="69">
        <v>4</v>
      </c>
      <c r="C31" s="87">
        <v>0.007157650982108036</v>
      </c>
      <c r="D31" s="69" t="s">
        <v>267</v>
      </c>
      <c r="E31" s="69" t="b">
        <v>0</v>
      </c>
      <c r="F31" s="69" t="b">
        <v>0</v>
      </c>
      <c r="G31" s="69" t="b">
        <v>0</v>
      </c>
    </row>
    <row r="32" spans="1:7" ht="15">
      <c r="A32" s="69" t="s">
        <v>796</v>
      </c>
      <c r="B32" s="69">
        <v>4</v>
      </c>
      <c r="C32" s="87">
        <v>0.007157650982108036</v>
      </c>
      <c r="D32" s="69" t="s">
        <v>267</v>
      </c>
      <c r="E32" s="69" t="b">
        <v>0</v>
      </c>
      <c r="F32" s="69" t="b">
        <v>0</v>
      </c>
      <c r="G32" s="69" t="b">
        <v>0</v>
      </c>
    </row>
    <row r="33" spans="1:7" ht="15">
      <c r="A33" s="69" t="s">
        <v>1573</v>
      </c>
      <c r="B33" s="69">
        <v>4</v>
      </c>
      <c r="C33" s="87">
        <v>0.007157650982108036</v>
      </c>
      <c r="D33" s="69" t="s">
        <v>267</v>
      </c>
      <c r="E33" s="69" t="b">
        <v>0</v>
      </c>
      <c r="F33" s="69" t="b">
        <v>0</v>
      </c>
      <c r="G33" s="69" t="b">
        <v>0</v>
      </c>
    </row>
    <row r="34" spans="1:7" ht="15">
      <c r="A34" s="69" t="s">
        <v>1129</v>
      </c>
      <c r="B34" s="69">
        <v>4</v>
      </c>
      <c r="C34" s="87">
        <v>0.007157650982108036</v>
      </c>
      <c r="D34" s="69" t="s">
        <v>267</v>
      </c>
      <c r="E34" s="69" t="b">
        <v>0</v>
      </c>
      <c r="F34" s="69" t="b">
        <v>0</v>
      </c>
      <c r="G34" s="69" t="b">
        <v>0</v>
      </c>
    </row>
    <row r="35" spans="1:7" ht="15">
      <c r="A35" s="69" t="s">
        <v>1684</v>
      </c>
      <c r="B35" s="69">
        <v>4</v>
      </c>
      <c r="C35" s="87">
        <v>0.009121957642231894</v>
      </c>
      <c r="D35" s="69" t="s">
        <v>267</v>
      </c>
      <c r="E35" s="69" t="b">
        <v>0</v>
      </c>
      <c r="F35" s="69" t="b">
        <v>0</v>
      </c>
      <c r="G35" s="69" t="b">
        <v>0</v>
      </c>
    </row>
    <row r="36" spans="1:7" ht="15">
      <c r="A36" s="69" t="s">
        <v>1685</v>
      </c>
      <c r="B36" s="69">
        <v>4</v>
      </c>
      <c r="C36" s="87">
        <v>0.007157650982108036</v>
      </c>
      <c r="D36" s="69" t="s">
        <v>267</v>
      </c>
      <c r="E36" s="69" t="b">
        <v>0</v>
      </c>
      <c r="F36" s="69" t="b">
        <v>0</v>
      </c>
      <c r="G36" s="69" t="b">
        <v>0</v>
      </c>
    </row>
    <row r="37" spans="1:7" ht="15">
      <c r="A37" s="69" t="s">
        <v>1686</v>
      </c>
      <c r="B37" s="69">
        <v>4</v>
      </c>
      <c r="C37" s="87">
        <v>0.007157650982108036</v>
      </c>
      <c r="D37" s="69" t="s">
        <v>267</v>
      </c>
      <c r="E37" s="69" t="b">
        <v>0</v>
      </c>
      <c r="F37" s="69" t="b">
        <v>0</v>
      </c>
      <c r="G37" s="69" t="b">
        <v>0</v>
      </c>
    </row>
    <row r="38" spans="1:7" ht="15">
      <c r="A38" s="69" t="s">
        <v>1572</v>
      </c>
      <c r="B38" s="69">
        <v>4</v>
      </c>
      <c r="C38" s="87">
        <v>0.009121957642231894</v>
      </c>
      <c r="D38" s="69" t="s">
        <v>267</v>
      </c>
      <c r="E38" s="69" t="b">
        <v>0</v>
      </c>
      <c r="F38" s="69" t="b">
        <v>0</v>
      </c>
      <c r="G38" s="69" t="b">
        <v>0</v>
      </c>
    </row>
    <row r="39" spans="1:7" ht="15">
      <c r="A39" s="69" t="s">
        <v>1687</v>
      </c>
      <c r="B39" s="69">
        <v>4</v>
      </c>
      <c r="C39" s="87">
        <v>0.007157650982108036</v>
      </c>
      <c r="D39" s="69" t="s">
        <v>267</v>
      </c>
      <c r="E39" s="69" t="b">
        <v>0</v>
      </c>
      <c r="F39" s="69" t="b">
        <v>0</v>
      </c>
      <c r="G39" s="69" t="b">
        <v>0</v>
      </c>
    </row>
    <row r="40" spans="1:7" ht="15">
      <c r="A40" s="69" t="s">
        <v>908</v>
      </c>
      <c r="B40" s="69">
        <v>3</v>
      </c>
      <c r="C40" s="87">
        <v>0.005979683929606964</v>
      </c>
      <c r="D40" s="69" t="s">
        <v>267</v>
      </c>
      <c r="E40" s="69" t="b">
        <v>0</v>
      </c>
      <c r="F40" s="69" t="b">
        <v>0</v>
      </c>
      <c r="G40" s="69" t="b">
        <v>0</v>
      </c>
    </row>
    <row r="41" spans="1:7" ht="15">
      <c r="A41" s="69" t="s">
        <v>862</v>
      </c>
      <c r="B41" s="69">
        <v>3</v>
      </c>
      <c r="C41" s="87">
        <v>0.005979683929606964</v>
      </c>
      <c r="D41" s="69" t="s">
        <v>267</v>
      </c>
      <c r="E41" s="69" t="b">
        <v>0</v>
      </c>
      <c r="F41" s="69" t="b">
        <v>0</v>
      </c>
      <c r="G41" s="69" t="b">
        <v>0</v>
      </c>
    </row>
    <row r="42" spans="1:7" ht="15">
      <c r="A42" s="69" t="s">
        <v>1688</v>
      </c>
      <c r="B42" s="69">
        <v>3</v>
      </c>
      <c r="C42" s="87">
        <v>0.005979683929606964</v>
      </c>
      <c r="D42" s="69" t="s">
        <v>267</v>
      </c>
      <c r="E42" s="69" t="b">
        <v>0</v>
      </c>
      <c r="F42" s="69" t="b">
        <v>0</v>
      </c>
      <c r="G42" s="69" t="b">
        <v>0</v>
      </c>
    </row>
    <row r="43" spans="1:7" ht="15">
      <c r="A43" s="69" t="s">
        <v>1689</v>
      </c>
      <c r="B43" s="69">
        <v>3</v>
      </c>
      <c r="C43" s="87">
        <v>0.005979683929606964</v>
      </c>
      <c r="D43" s="69" t="s">
        <v>267</v>
      </c>
      <c r="E43" s="69" t="b">
        <v>0</v>
      </c>
      <c r="F43" s="69" t="b">
        <v>0</v>
      </c>
      <c r="G43" s="69" t="b">
        <v>0</v>
      </c>
    </row>
    <row r="44" spans="1:7" ht="15">
      <c r="A44" s="69" t="s">
        <v>813</v>
      </c>
      <c r="B44" s="69">
        <v>3</v>
      </c>
      <c r="C44" s="87">
        <v>0.005979683929606964</v>
      </c>
      <c r="D44" s="69" t="s">
        <v>267</v>
      </c>
      <c r="E44" s="69" t="b">
        <v>0</v>
      </c>
      <c r="F44" s="69" t="b">
        <v>0</v>
      </c>
      <c r="G44" s="69" t="b">
        <v>0</v>
      </c>
    </row>
    <row r="45" spans="1:7" ht="15">
      <c r="A45" s="69" t="s">
        <v>1690</v>
      </c>
      <c r="B45" s="69">
        <v>3</v>
      </c>
      <c r="C45" s="87">
        <v>0.005979683929606964</v>
      </c>
      <c r="D45" s="69" t="s">
        <v>267</v>
      </c>
      <c r="E45" s="69" t="b">
        <v>0</v>
      </c>
      <c r="F45" s="69" t="b">
        <v>0</v>
      </c>
      <c r="G45" s="69" t="b">
        <v>0</v>
      </c>
    </row>
    <row r="46" spans="1:7" ht="15">
      <c r="A46" s="69" t="s">
        <v>1691</v>
      </c>
      <c r="B46" s="69">
        <v>3</v>
      </c>
      <c r="C46" s="87">
        <v>0.005979683929606964</v>
      </c>
      <c r="D46" s="69" t="s">
        <v>267</v>
      </c>
      <c r="E46" s="69" t="b">
        <v>0</v>
      </c>
      <c r="F46" s="69" t="b">
        <v>0</v>
      </c>
      <c r="G46" s="69" t="b">
        <v>0</v>
      </c>
    </row>
    <row r="47" spans="1:7" ht="15">
      <c r="A47" s="69" t="s">
        <v>884</v>
      </c>
      <c r="B47" s="69">
        <v>3</v>
      </c>
      <c r="C47" s="87">
        <v>0.005979683929606964</v>
      </c>
      <c r="D47" s="69" t="s">
        <v>267</v>
      </c>
      <c r="E47" s="69" t="b">
        <v>0</v>
      </c>
      <c r="F47" s="69" t="b">
        <v>0</v>
      </c>
      <c r="G47" s="69" t="b">
        <v>0</v>
      </c>
    </row>
    <row r="48" spans="1:7" ht="15">
      <c r="A48" s="69" t="s">
        <v>1692</v>
      </c>
      <c r="B48" s="69">
        <v>3</v>
      </c>
      <c r="C48" s="87">
        <v>0.005979683929606964</v>
      </c>
      <c r="D48" s="69" t="s">
        <v>267</v>
      </c>
      <c r="E48" s="69" t="b">
        <v>0</v>
      </c>
      <c r="F48" s="69" t="b">
        <v>0</v>
      </c>
      <c r="G48" s="69" t="b">
        <v>0</v>
      </c>
    </row>
    <row r="49" spans="1:7" ht="15">
      <c r="A49" s="69" t="s">
        <v>1693</v>
      </c>
      <c r="B49" s="69">
        <v>3</v>
      </c>
      <c r="C49" s="87">
        <v>0.005979683929606964</v>
      </c>
      <c r="D49" s="69" t="s">
        <v>267</v>
      </c>
      <c r="E49" s="69" t="b">
        <v>0</v>
      </c>
      <c r="F49" s="69" t="b">
        <v>0</v>
      </c>
      <c r="G49" s="69" t="b">
        <v>0</v>
      </c>
    </row>
    <row r="50" spans="1:7" ht="15">
      <c r="A50" s="69" t="s">
        <v>883</v>
      </c>
      <c r="B50" s="69">
        <v>3</v>
      </c>
      <c r="C50" s="87">
        <v>0.005979683929606964</v>
      </c>
      <c r="D50" s="69" t="s">
        <v>267</v>
      </c>
      <c r="E50" s="69" t="b">
        <v>0</v>
      </c>
      <c r="F50" s="69" t="b">
        <v>0</v>
      </c>
      <c r="G50" s="69" t="b">
        <v>0</v>
      </c>
    </row>
    <row r="51" spans="1:7" ht="15">
      <c r="A51" s="69" t="s">
        <v>1694</v>
      </c>
      <c r="B51" s="69">
        <v>3</v>
      </c>
      <c r="C51" s="87">
        <v>0.005979683929606964</v>
      </c>
      <c r="D51" s="69" t="s">
        <v>267</v>
      </c>
      <c r="E51" s="69" t="b">
        <v>0</v>
      </c>
      <c r="F51" s="69" t="b">
        <v>0</v>
      </c>
      <c r="G51" s="69" t="b">
        <v>0</v>
      </c>
    </row>
    <row r="52" spans="1:7" ht="15">
      <c r="A52" s="69" t="s">
        <v>1547</v>
      </c>
      <c r="B52" s="69">
        <v>3</v>
      </c>
      <c r="C52" s="87">
        <v>0.0068414682316739195</v>
      </c>
      <c r="D52" s="69" t="s">
        <v>267</v>
      </c>
      <c r="E52" s="69" t="b">
        <v>0</v>
      </c>
      <c r="F52" s="69" t="b">
        <v>0</v>
      </c>
      <c r="G52" s="69" t="b">
        <v>0</v>
      </c>
    </row>
    <row r="53" spans="1:7" ht="15">
      <c r="A53" s="69" t="s">
        <v>869</v>
      </c>
      <c r="B53" s="69">
        <v>3</v>
      </c>
      <c r="C53" s="87">
        <v>0.005979683929606964</v>
      </c>
      <c r="D53" s="69" t="s">
        <v>267</v>
      </c>
      <c r="E53" s="69" t="b">
        <v>0</v>
      </c>
      <c r="F53" s="69" t="b">
        <v>0</v>
      </c>
      <c r="G53" s="69" t="b">
        <v>0</v>
      </c>
    </row>
    <row r="54" spans="1:7" ht="15">
      <c r="A54" s="69" t="s">
        <v>868</v>
      </c>
      <c r="B54" s="69">
        <v>3</v>
      </c>
      <c r="C54" s="87">
        <v>0.005979683929606964</v>
      </c>
      <c r="D54" s="69" t="s">
        <v>267</v>
      </c>
      <c r="E54" s="69" t="b">
        <v>0</v>
      </c>
      <c r="F54" s="69" t="b">
        <v>0</v>
      </c>
      <c r="G54" s="69" t="b">
        <v>0</v>
      </c>
    </row>
    <row r="55" spans="1:7" ht="15">
      <c r="A55" s="69" t="s">
        <v>1570</v>
      </c>
      <c r="B55" s="69">
        <v>3</v>
      </c>
      <c r="C55" s="87">
        <v>0.005979683929606964</v>
      </c>
      <c r="D55" s="69" t="s">
        <v>267</v>
      </c>
      <c r="E55" s="69" t="b">
        <v>0</v>
      </c>
      <c r="F55" s="69" t="b">
        <v>0</v>
      </c>
      <c r="G55" s="69" t="b">
        <v>0</v>
      </c>
    </row>
    <row r="56" spans="1:7" ht="15">
      <c r="A56" s="69" t="s">
        <v>856</v>
      </c>
      <c r="B56" s="69">
        <v>3</v>
      </c>
      <c r="C56" s="87">
        <v>0.005979683929606964</v>
      </c>
      <c r="D56" s="69" t="s">
        <v>267</v>
      </c>
      <c r="E56" s="69" t="b">
        <v>0</v>
      </c>
      <c r="F56" s="69" t="b">
        <v>0</v>
      </c>
      <c r="G56" s="69" t="b">
        <v>0</v>
      </c>
    </row>
    <row r="57" spans="1:7" ht="15">
      <c r="A57" s="69" t="s">
        <v>865</v>
      </c>
      <c r="B57" s="69">
        <v>3</v>
      </c>
      <c r="C57" s="87">
        <v>0.005979683929606964</v>
      </c>
      <c r="D57" s="69" t="s">
        <v>267</v>
      </c>
      <c r="E57" s="69" t="b">
        <v>0</v>
      </c>
      <c r="F57" s="69" t="b">
        <v>0</v>
      </c>
      <c r="G57" s="69" t="b">
        <v>0</v>
      </c>
    </row>
    <row r="58" spans="1:7" ht="15">
      <c r="A58" s="69" t="s">
        <v>898</v>
      </c>
      <c r="B58" s="69">
        <v>2</v>
      </c>
      <c r="C58" s="87">
        <v>0.004560978821115947</v>
      </c>
      <c r="D58" s="69" t="s">
        <v>267</v>
      </c>
      <c r="E58" s="69" t="b">
        <v>0</v>
      </c>
      <c r="F58" s="69" t="b">
        <v>0</v>
      </c>
      <c r="G58" s="69" t="b">
        <v>0</v>
      </c>
    </row>
    <row r="59" spans="1:7" ht="15">
      <c r="A59" s="69" t="s">
        <v>1695</v>
      </c>
      <c r="B59" s="69">
        <v>2</v>
      </c>
      <c r="C59" s="87">
        <v>0.004560978821115947</v>
      </c>
      <c r="D59" s="69" t="s">
        <v>267</v>
      </c>
      <c r="E59" s="69" t="b">
        <v>0</v>
      </c>
      <c r="F59" s="69" t="b">
        <v>0</v>
      </c>
      <c r="G59" s="69" t="b">
        <v>0</v>
      </c>
    </row>
    <row r="60" spans="1:7" ht="15">
      <c r="A60" s="69" t="s">
        <v>1696</v>
      </c>
      <c r="B60" s="69">
        <v>2</v>
      </c>
      <c r="C60" s="87">
        <v>0.004560978821115947</v>
      </c>
      <c r="D60" s="69" t="s">
        <v>267</v>
      </c>
      <c r="E60" s="69" t="b">
        <v>0</v>
      </c>
      <c r="F60" s="69" t="b">
        <v>0</v>
      </c>
      <c r="G60" s="69" t="b">
        <v>0</v>
      </c>
    </row>
    <row r="61" spans="1:7" ht="15">
      <c r="A61" s="69" t="s">
        <v>1697</v>
      </c>
      <c r="B61" s="69">
        <v>2</v>
      </c>
      <c r="C61" s="87">
        <v>0.004560978821115947</v>
      </c>
      <c r="D61" s="69" t="s">
        <v>267</v>
      </c>
      <c r="E61" s="69" t="b">
        <v>0</v>
      </c>
      <c r="F61" s="69" t="b">
        <v>0</v>
      </c>
      <c r="G61" s="69" t="b">
        <v>0</v>
      </c>
    </row>
    <row r="62" spans="1:7" ht="15">
      <c r="A62" s="69" t="s">
        <v>1698</v>
      </c>
      <c r="B62" s="69">
        <v>2</v>
      </c>
      <c r="C62" s="87">
        <v>0.004560978821115947</v>
      </c>
      <c r="D62" s="69" t="s">
        <v>267</v>
      </c>
      <c r="E62" s="69" t="b">
        <v>0</v>
      </c>
      <c r="F62" s="69" t="b">
        <v>0</v>
      </c>
      <c r="G62" s="69" t="b">
        <v>0</v>
      </c>
    </row>
    <row r="63" spans="1:7" ht="15">
      <c r="A63" s="69" t="s">
        <v>894</v>
      </c>
      <c r="B63" s="69">
        <v>2</v>
      </c>
      <c r="C63" s="87">
        <v>0.004560978821115947</v>
      </c>
      <c r="D63" s="69" t="s">
        <v>267</v>
      </c>
      <c r="E63" s="69" t="b">
        <v>0</v>
      </c>
      <c r="F63" s="69" t="b">
        <v>0</v>
      </c>
      <c r="G63" s="69" t="b">
        <v>0</v>
      </c>
    </row>
    <row r="64" spans="1:7" ht="15">
      <c r="A64" s="69" t="s">
        <v>1699</v>
      </c>
      <c r="B64" s="69">
        <v>2</v>
      </c>
      <c r="C64" s="87">
        <v>0.004560978821115947</v>
      </c>
      <c r="D64" s="69" t="s">
        <v>267</v>
      </c>
      <c r="E64" s="69" t="b">
        <v>0</v>
      </c>
      <c r="F64" s="69" t="b">
        <v>0</v>
      </c>
      <c r="G64" s="69" t="b">
        <v>0</v>
      </c>
    </row>
    <row r="65" spans="1:7" ht="15">
      <c r="A65" s="69" t="s">
        <v>1700</v>
      </c>
      <c r="B65" s="69">
        <v>2</v>
      </c>
      <c r="C65" s="87">
        <v>0.004560978821115947</v>
      </c>
      <c r="D65" s="69" t="s">
        <v>267</v>
      </c>
      <c r="E65" s="69" t="b">
        <v>0</v>
      </c>
      <c r="F65" s="69" t="b">
        <v>0</v>
      </c>
      <c r="G65" s="69" t="b">
        <v>0</v>
      </c>
    </row>
    <row r="66" spans="1:7" ht="15">
      <c r="A66" s="69" t="s">
        <v>1701</v>
      </c>
      <c r="B66" s="69">
        <v>2</v>
      </c>
      <c r="C66" s="87">
        <v>0.004560978821115947</v>
      </c>
      <c r="D66" s="69" t="s">
        <v>267</v>
      </c>
      <c r="E66" s="69" t="b">
        <v>0</v>
      </c>
      <c r="F66" s="69" t="b">
        <v>0</v>
      </c>
      <c r="G66" s="69" t="b">
        <v>0</v>
      </c>
    </row>
    <row r="67" spans="1:7" ht="15">
      <c r="A67" s="69" t="s">
        <v>1702</v>
      </c>
      <c r="B67" s="69">
        <v>2</v>
      </c>
      <c r="C67" s="87">
        <v>0.004560978821115947</v>
      </c>
      <c r="D67" s="69" t="s">
        <v>267</v>
      </c>
      <c r="E67" s="69" t="b">
        <v>0</v>
      </c>
      <c r="F67" s="69" t="b">
        <v>0</v>
      </c>
      <c r="G67" s="69" t="b">
        <v>0</v>
      </c>
    </row>
    <row r="68" spans="1:7" ht="15">
      <c r="A68" s="69" t="s">
        <v>1703</v>
      </c>
      <c r="B68" s="69">
        <v>2</v>
      </c>
      <c r="C68" s="87">
        <v>0.004560978821115947</v>
      </c>
      <c r="D68" s="69" t="s">
        <v>267</v>
      </c>
      <c r="E68" s="69" t="b">
        <v>0</v>
      </c>
      <c r="F68" s="69" t="b">
        <v>0</v>
      </c>
      <c r="G68" s="69" t="b">
        <v>0</v>
      </c>
    </row>
    <row r="69" spans="1:7" ht="15">
      <c r="A69" s="69" t="s">
        <v>1562</v>
      </c>
      <c r="B69" s="69">
        <v>2</v>
      </c>
      <c r="C69" s="87">
        <v>0.004560978821115947</v>
      </c>
      <c r="D69" s="69" t="s">
        <v>267</v>
      </c>
      <c r="E69" s="69" t="b">
        <v>0</v>
      </c>
      <c r="F69" s="69" t="b">
        <v>0</v>
      </c>
      <c r="G69" s="69" t="b">
        <v>0</v>
      </c>
    </row>
    <row r="70" spans="1:7" ht="15">
      <c r="A70" s="69" t="s">
        <v>740</v>
      </c>
      <c r="B70" s="69">
        <v>2</v>
      </c>
      <c r="C70" s="87">
        <v>0.004560978821115947</v>
      </c>
      <c r="D70" s="69" t="s">
        <v>267</v>
      </c>
      <c r="E70" s="69" t="b">
        <v>0</v>
      </c>
      <c r="F70" s="69" t="b">
        <v>0</v>
      </c>
      <c r="G70" s="69" t="b">
        <v>0</v>
      </c>
    </row>
    <row r="71" spans="1:7" ht="15">
      <c r="A71" s="69" t="s">
        <v>847</v>
      </c>
      <c r="B71" s="69">
        <v>2</v>
      </c>
      <c r="C71" s="87">
        <v>0.004560978821115947</v>
      </c>
      <c r="D71" s="69" t="s">
        <v>267</v>
      </c>
      <c r="E71" s="69" t="b">
        <v>0</v>
      </c>
      <c r="F71" s="69" t="b">
        <v>0</v>
      </c>
      <c r="G71" s="69" t="b">
        <v>0</v>
      </c>
    </row>
    <row r="72" spans="1:7" ht="15">
      <c r="A72" s="69" t="s">
        <v>1704</v>
      </c>
      <c r="B72" s="69">
        <v>2</v>
      </c>
      <c r="C72" s="87">
        <v>0.004560978821115947</v>
      </c>
      <c r="D72" s="69" t="s">
        <v>267</v>
      </c>
      <c r="E72" s="69" t="b">
        <v>0</v>
      </c>
      <c r="F72" s="69" t="b">
        <v>0</v>
      </c>
      <c r="G72" s="69" t="b">
        <v>0</v>
      </c>
    </row>
    <row r="73" spans="1:7" ht="15">
      <c r="A73" s="69" t="s">
        <v>1705</v>
      </c>
      <c r="B73" s="69">
        <v>2</v>
      </c>
      <c r="C73" s="87">
        <v>0.004560978821115947</v>
      </c>
      <c r="D73" s="69" t="s">
        <v>267</v>
      </c>
      <c r="E73" s="69" t="b">
        <v>0</v>
      </c>
      <c r="F73" s="69" t="b">
        <v>0</v>
      </c>
      <c r="G73" s="69" t="b">
        <v>0</v>
      </c>
    </row>
    <row r="74" spans="1:7" ht="15">
      <c r="A74" s="69" t="s">
        <v>845</v>
      </c>
      <c r="B74" s="69">
        <v>2</v>
      </c>
      <c r="C74" s="87">
        <v>0.004560978821115947</v>
      </c>
      <c r="D74" s="69" t="s">
        <v>267</v>
      </c>
      <c r="E74" s="69" t="b">
        <v>0</v>
      </c>
      <c r="F74" s="69" t="b">
        <v>0</v>
      </c>
      <c r="G74" s="69" t="b">
        <v>0</v>
      </c>
    </row>
    <row r="75" spans="1:7" ht="15">
      <c r="A75" s="69" t="s">
        <v>841</v>
      </c>
      <c r="B75" s="69">
        <v>2</v>
      </c>
      <c r="C75" s="87">
        <v>0.004560978821115947</v>
      </c>
      <c r="D75" s="69" t="s">
        <v>267</v>
      </c>
      <c r="E75" s="69" t="b">
        <v>0</v>
      </c>
      <c r="F75" s="69" t="b">
        <v>0</v>
      </c>
      <c r="G75" s="69" t="b">
        <v>0</v>
      </c>
    </row>
    <row r="76" spans="1:7" ht="15">
      <c r="A76" s="69" t="s">
        <v>882</v>
      </c>
      <c r="B76" s="69">
        <v>2</v>
      </c>
      <c r="C76" s="87">
        <v>0.004560978821115947</v>
      </c>
      <c r="D76" s="69" t="s">
        <v>267</v>
      </c>
      <c r="E76" s="69" t="b">
        <v>0</v>
      </c>
      <c r="F76" s="69" t="b">
        <v>0</v>
      </c>
      <c r="G76" s="69" t="b">
        <v>0</v>
      </c>
    </row>
    <row r="77" spans="1:7" ht="15">
      <c r="A77" s="69" t="s">
        <v>1706</v>
      </c>
      <c r="B77" s="69">
        <v>2</v>
      </c>
      <c r="C77" s="87">
        <v>0.004560978821115947</v>
      </c>
      <c r="D77" s="69" t="s">
        <v>267</v>
      </c>
      <c r="E77" s="69" t="b">
        <v>0</v>
      </c>
      <c r="F77" s="69" t="b">
        <v>0</v>
      </c>
      <c r="G77" s="69" t="b">
        <v>0</v>
      </c>
    </row>
    <row r="78" spans="1:7" ht="15">
      <c r="A78" s="69" t="s">
        <v>801</v>
      </c>
      <c r="B78" s="69">
        <v>2</v>
      </c>
      <c r="C78" s="87">
        <v>0.004560978821115947</v>
      </c>
      <c r="D78" s="69" t="s">
        <v>267</v>
      </c>
      <c r="E78" s="69" t="b">
        <v>0</v>
      </c>
      <c r="F78" s="69" t="b">
        <v>0</v>
      </c>
      <c r="G78" s="69" t="b">
        <v>0</v>
      </c>
    </row>
    <row r="79" spans="1:7" ht="15">
      <c r="A79" s="69" t="s">
        <v>800</v>
      </c>
      <c r="B79" s="69">
        <v>2</v>
      </c>
      <c r="C79" s="87">
        <v>0.004560978821115947</v>
      </c>
      <c r="D79" s="69" t="s">
        <v>267</v>
      </c>
      <c r="E79" s="69" t="b">
        <v>0</v>
      </c>
      <c r="F79" s="69" t="b">
        <v>0</v>
      </c>
      <c r="G79" s="69" t="b">
        <v>0</v>
      </c>
    </row>
    <row r="80" spans="1:7" ht="15">
      <c r="A80" s="69" t="s">
        <v>893</v>
      </c>
      <c r="B80" s="69">
        <v>2</v>
      </c>
      <c r="C80" s="87">
        <v>0.004560978821115947</v>
      </c>
      <c r="D80" s="69" t="s">
        <v>267</v>
      </c>
      <c r="E80" s="69" t="b">
        <v>0</v>
      </c>
      <c r="F80" s="69" t="b">
        <v>0</v>
      </c>
      <c r="G80" s="69" t="b">
        <v>0</v>
      </c>
    </row>
    <row r="81" spans="1:7" ht="15">
      <c r="A81" s="69" t="s">
        <v>892</v>
      </c>
      <c r="B81" s="69">
        <v>2</v>
      </c>
      <c r="C81" s="87">
        <v>0.004560978821115947</v>
      </c>
      <c r="D81" s="69" t="s">
        <v>267</v>
      </c>
      <c r="E81" s="69" t="b">
        <v>0</v>
      </c>
      <c r="F81" s="69" t="b">
        <v>0</v>
      </c>
      <c r="G81" s="69" t="b">
        <v>0</v>
      </c>
    </row>
    <row r="82" spans="1:7" ht="15">
      <c r="A82" s="69" t="s">
        <v>891</v>
      </c>
      <c r="B82" s="69">
        <v>2</v>
      </c>
      <c r="C82" s="87">
        <v>0.004560978821115947</v>
      </c>
      <c r="D82" s="69" t="s">
        <v>267</v>
      </c>
      <c r="E82" s="69" t="b">
        <v>0</v>
      </c>
      <c r="F82" s="69" t="b">
        <v>0</v>
      </c>
      <c r="G82" s="69" t="b">
        <v>0</v>
      </c>
    </row>
    <row r="83" spans="1:7" ht="15">
      <c r="A83" s="69" t="s">
        <v>890</v>
      </c>
      <c r="B83" s="69">
        <v>2</v>
      </c>
      <c r="C83" s="87">
        <v>0.004560978821115947</v>
      </c>
      <c r="D83" s="69" t="s">
        <v>267</v>
      </c>
      <c r="E83" s="69" t="b">
        <v>0</v>
      </c>
      <c r="F83" s="69" t="b">
        <v>0</v>
      </c>
      <c r="G83" s="69" t="b">
        <v>0</v>
      </c>
    </row>
    <row r="84" spans="1:7" ht="15">
      <c r="A84" s="69" t="s">
        <v>889</v>
      </c>
      <c r="B84" s="69">
        <v>2</v>
      </c>
      <c r="C84" s="87">
        <v>0.004560978821115947</v>
      </c>
      <c r="D84" s="69" t="s">
        <v>267</v>
      </c>
      <c r="E84" s="69" t="b">
        <v>0</v>
      </c>
      <c r="F84" s="69" t="b">
        <v>0</v>
      </c>
      <c r="G84" s="69" t="b">
        <v>0</v>
      </c>
    </row>
    <row r="85" spans="1:7" ht="15">
      <c r="A85" s="69" t="s">
        <v>888</v>
      </c>
      <c r="B85" s="69">
        <v>2</v>
      </c>
      <c r="C85" s="87">
        <v>0.004560978821115947</v>
      </c>
      <c r="D85" s="69" t="s">
        <v>267</v>
      </c>
      <c r="E85" s="69" t="b">
        <v>0</v>
      </c>
      <c r="F85" s="69" t="b">
        <v>0</v>
      </c>
      <c r="G85" s="69" t="b">
        <v>0</v>
      </c>
    </row>
    <row r="86" spans="1:7" ht="15">
      <c r="A86" s="69" t="s">
        <v>887</v>
      </c>
      <c r="B86" s="69">
        <v>2</v>
      </c>
      <c r="C86" s="87">
        <v>0.004560978821115947</v>
      </c>
      <c r="D86" s="69" t="s">
        <v>267</v>
      </c>
      <c r="E86" s="69" t="b">
        <v>0</v>
      </c>
      <c r="F86" s="69" t="b">
        <v>0</v>
      </c>
      <c r="G86" s="69" t="b">
        <v>0</v>
      </c>
    </row>
    <row r="87" spans="1:7" ht="15">
      <c r="A87" s="69" t="s">
        <v>886</v>
      </c>
      <c r="B87" s="69">
        <v>2</v>
      </c>
      <c r="C87" s="87">
        <v>0.004560978821115947</v>
      </c>
      <c r="D87" s="69" t="s">
        <v>267</v>
      </c>
      <c r="E87" s="69" t="b">
        <v>0</v>
      </c>
      <c r="F87" s="69" t="b">
        <v>0</v>
      </c>
      <c r="G87" s="69" t="b">
        <v>0</v>
      </c>
    </row>
    <row r="88" spans="1:7" ht="15">
      <c r="A88" s="69" t="s">
        <v>885</v>
      </c>
      <c r="B88" s="69">
        <v>2</v>
      </c>
      <c r="C88" s="87">
        <v>0.004560978821115947</v>
      </c>
      <c r="D88" s="69" t="s">
        <v>267</v>
      </c>
      <c r="E88" s="69" t="b">
        <v>0</v>
      </c>
      <c r="F88" s="69" t="b">
        <v>0</v>
      </c>
      <c r="G88" s="69" t="b">
        <v>0</v>
      </c>
    </row>
    <row r="89" spans="1:7" ht="15">
      <c r="A89" s="69" t="s">
        <v>1707</v>
      </c>
      <c r="B89" s="69">
        <v>2</v>
      </c>
      <c r="C89" s="87">
        <v>0.004560978821115947</v>
      </c>
      <c r="D89" s="69" t="s">
        <v>267</v>
      </c>
      <c r="E89" s="69" t="b">
        <v>0</v>
      </c>
      <c r="F89" s="69" t="b">
        <v>0</v>
      </c>
      <c r="G89" s="69" t="b">
        <v>0</v>
      </c>
    </row>
    <row r="90" spans="1:7" ht="15">
      <c r="A90" s="69" t="s">
        <v>1708</v>
      </c>
      <c r="B90" s="69">
        <v>2</v>
      </c>
      <c r="C90" s="87">
        <v>0.004560978821115947</v>
      </c>
      <c r="D90" s="69" t="s">
        <v>267</v>
      </c>
      <c r="E90" s="69" t="b">
        <v>0</v>
      </c>
      <c r="F90" s="69" t="b">
        <v>0</v>
      </c>
      <c r="G90" s="69" t="b">
        <v>0</v>
      </c>
    </row>
    <row r="91" spans="1:7" ht="15">
      <c r="A91" s="69" t="s">
        <v>1709</v>
      </c>
      <c r="B91" s="69">
        <v>2</v>
      </c>
      <c r="C91" s="87">
        <v>0.004560978821115947</v>
      </c>
      <c r="D91" s="69" t="s">
        <v>267</v>
      </c>
      <c r="E91" s="69" t="b">
        <v>0</v>
      </c>
      <c r="F91" s="69" t="b">
        <v>0</v>
      </c>
      <c r="G91" s="69" t="b">
        <v>0</v>
      </c>
    </row>
    <row r="92" spans="1:7" ht="15">
      <c r="A92" s="69" t="s">
        <v>1710</v>
      </c>
      <c r="B92" s="69">
        <v>2</v>
      </c>
      <c r="C92" s="87">
        <v>0.004560978821115947</v>
      </c>
      <c r="D92" s="69" t="s">
        <v>267</v>
      </c>
      <c r="E92" s="69" t="b">
        <v>0</v>
      </c>
      <c r="F92" s="69" t="b">
        <v>0</v>
      </c>
      <c r="G92" s="69" t="b">
        <v>0</v>
      </c>
    </row>
    <row r="93" spans="1:7" ht="15">
      <c r="A93" s="69" t="s">
        <v>1711</v>
      </c>
      <c r="B93" s="69">
        <v>2</v>
      </c>
      <c r="C93" s="87">
        <v>0.004560978821115947</v>
      </c>
      <c r="D93" s="69" t="s">
        <v>267</v>
      </c>
      <c r="E93" s="69" t="b">
        <v>0</v>
      </c>
      <c r="F93" s="69" t="b">
        <v>0</v>
      </c>
      <c r="G93" s="69" t="b">
        <v>0</v>
      </c>
    </row>
    <row r="94" spans="1:7" ht="15">
      <c r="A94" s="69" t="s">
        <v>345</v>
      </c>
      <c r="B94" s="69">
        <v>2</v>
      </c>
      <c r="C94" s="87">
        <v>0.004560978821115947</v>
      </c>
      <c r="D94" s="69" t="s">
        <v>267</v>
      </c>
      <c r="E94" s="69" t="b">
        <v>0</v>
      </c>
      <c r="F94" s="69" t="b">
        <v>0</v>
      </c>
      <c r="G94" s="69" t="b">
        <v>0</v>
      </c>
    </row>
    <row r="95" spans="1:7" ht="15">
      <c r="A95" s="69" t="s">
        <v>881</v>
      </c>
      <c r="B95" s="69">
        <v>2</v>
      </c>
      <c r="C95" s="87">
        <v>0.004560978821115947</v>
      </c>
      <c r="D95" s="69" t="s">
        <v>267</v>
      </c>
      <c r="E95" s="69" t="b">
        <v>0</v>
      </c>
      <c r="F95" s="69" t="b">
        <v>0</v>
      </c>
      <c r="G95" s="69" t="b">
        <v>0</v>
      </c>
    </row>
    <row r="96" spans="1:7" ht="15">
      <c r="A96" s="69" t="s">
        <v>1712</v>
      </c>
      <c r="B96" s="69">
        <v>2</v>
      </c>
      <c r="C96" s="87">
        <v>0.004560978821115947</v>
      </c>
      <c r="D96" s="69" t="s">
        <v>267</v>
      </c>
      <c r="E96" s="69" t="b">
        <v>0</v>
      </c>
      <c r="F96" s="69" t="b">
        <v>0</v>
      </c>
      <c r="G96" s="69" t="b">
        <v>0</v>
      </c>
    </row>
    <row r="97" spans="1:7" ht="15">
      <c r="A97" s="69" t="s">
        <v>1713</v>
      </c>
      <c r="B97" s="69">
        <v>2</v>
      </c>
      <c r="C97" s="87">
        <v>0.004560978821115947</v>
      </c>
      <c r="D97" s="69" t="s">
        <v>267</v>
      </c>
      <c r="E97" s="69" t="b">
        <v>0</v>
      </c>
      <c r="F97" s="69" t="b">
        <v>0</v>
      </c>
      <c r="G97" s="69" t="b">
        <v>0</v>
      </c>
    </row>
    <row r="98" spans="1:7" ht="15">
      <c r="A98" s="69" t="s">
        <v>1714</v>
      </c>
      <c r="B98" s="69">
        <v>2</v>
      </c>
      <c r="C98" s="87">
        <v>0.004560978821115947</v>
      </c>
      <c r="D98" s="69" t="s">
        <v>267</v>
      </c>
      <c r="E98" s="69" t="b">
        <v>0</v>
      </c>
      <c r="F98" s="69" t="b">
        <v>0</v>
      </c>
      <c r="G98" s="69" t="b">
        <v>0</v>
      </c>
    </row>
    <row r="99" spans="1:7" ht="15">
      <c r="A99" s="69" t="s">
        <v>1715</v>
      </c>
      <c r="B99" s="69">
        <v>2</v>
      </c>
      <c r="C99" s="87">
        <v>0.004560978821115947</v>
      </c>
      <c r="D99" s="69" t="s">
        <v>267</v>
      </c>
      <c r="E99" s="69" t="b">
        <v>0</v>
      </c>
      <c r="F99" s="69" t="b">
        <v>0</v>
      </c>
      <c r="G99" s="69" t="b">
        <v>0</v>
      </c>
    </row>
    <row r="100" spans="1:7" ht="15">
      <c r="A100" s="69" t="s">
        <v>1716</v>
      </c>
      <c r="B100" s="69">
        <v>2</v>
      </c>
      <c r="C100" s="87">
        <v>0.004560978821115947</v>
      </c>
      <c r="D100" s="69" t="s">
        <v>267</v>
      </c>
      <c r="E100" s="69" t="b">
        <v>0</v>
      </c>
      <c r="F100" s="69" t="b">
        <v>0</v>
      </c>
      <c r="G100" s="69" t="b">
        <v>0</v>
      </c>
    </row>
    <row r="101" spans="1:7" ht="15">
      <c r="A101" s="69" t="s">
        <v>1717</v>
      </c>
      <c r="B101" s="69">
        <v>2</v>
      </c>
      <c r="C101" s="87">
        <v>0.004560978821115947</v>
      </c>
      <c r="D101" s="69" t="s">
        <v>267</v>
      </c>
      <c r="E101" s="69" t="b">
        <v>0</v>
      </c>
      <c r="F101" s="69" t="b">
        <v>0</v>
      </c>
      <c r="G101" s="69" t="b">
        <v>0</v>
      </c>
    </row>
    <row r="102" spans="1:7" ht="15">
      <c r="A102" s="69" t="s">
        <v>343</v>
      </c>
      <c r="B102" s="69">
        <v>2</v>
      </c>
      <c r="C102" s="87">
        <v>0.004560978821115947</v>
      </c>
      <c r="D102" s="69" t="s">
        <v>267</v>
      </c>
      <c r="E102" s="69" t="b">
        <v>0</v>
      </c>
      <c r="F102" s="69" t="b">
        <v>0</v>
      </c>
      <c r="G102" s="69" t="b">
        <v>0</v>
      </c>
    </row>
    <row r="103" spans="1:7" ht="15">
      <c r="A103" s="69" t="s">
        <v>1718</v>
      </c>
      <c r="B103" s="69">
        <v>2</v>
      </c>
      <c r="C103" s="87">
        <v>0.004560978821115947</v>
      </c>
      <c r="D103" s="69" t="s">
        <v>267</v>
      </c>
      <c r="E103" s="69" t="b">
        <v>0</v>
      </c>
      <c r="F103" s="69" t="b">
        <v>0</v>
      </c>
      <c r="G103" s="69" t="b">
        <v>0</v>
      </c>
    </row>
    <row r="104" spans="1:7" ht="15">
      <c r="A104" s="69" t="s">
        <v>1719</v>
      </c>
      <c r="B104" s="69">
        <v>2</v>
      </c>
      <c r="C104" s="87">
        <v>0.004560978821115947</v>
      </c>
      <c r="D104" s="69" t="s">
        <v>267</v>
      </c>
      <c r="E104" s="69" t="b">
        <v>0</v>
      </c>
      <c r="F104" s="69" t="b">
        <v>0</v>
      </c>
      <c r="G104" s="69" t="b">
        <v>0</v>
      </c>
    </row>
    <row r="105" spans="1:7" ht="15">
      <c r="A105" s="69" t="s">
        <v>1720</v>
      </c>
      <c r="B105" s="69">
        <v>2</v>
      </c>
      <c r="C105" s="87">
        <v>0.004560978821115947</v>
      </c>
      <c r="D105" s="69" t="s">
        <v>267</v>
      </c>
      <c r="E105" s="69" t="b">
        <v>0</v>
      </c>
      <c r="F105" s="69" t="b">
        <v>0</v>
      </c>
      <c r="G105" s="69" t="b">
        <v>0</v>
      </c>
    </row>
    <row r="106" spans="1:7" ht="15">
      <c r="A106" s="69" t="s">
        <v>1721</v>
      </c>
      <c r="B106" s="69">
        <v>2</v>
      </c>
      <c r="C106" s="87">
        <v>0.004560978821115947</v>
      </c>
      <c r="D106" s="69" t="s">
        <v>267</v>
      </c>
      <c r="E106" s="69" t="b">
        <v>0</v>
      </c>
      <c r="F106" s="69" t="b">
        <v>0</v>
      </c>
      <c r="G106" s="69" t="b">
        <v>0</v>
      </c>
    </row>
    <row r="107" spans="1:7" ht="15">
      <c r="A107" s="69" t="s">
        <v>1722</v>
      </c>
      <c r="B107" s="69">
        <v>2</v>
      </c>
      <c r="C107" s="87">
        <v>0.004560978821115947</v>
      </c>
      <c r="D107" s="69" t="s">
        <v>267</v>
      </c>
      <c r="E107" s="69" t="b">
        <v>0</v>
      </c>
      <c r="F107" s="69" t="b">
        <v>0</v>
      </c>
      <c r="G107" s="69" t="b">
        <v>0</v>
      </c>
    </row>
    <row r="108" spans="1:7" ht="15">
      <c r="A108" s="69" t="s">
        <v>802</v>
      </c>
      <c r="B108" s="69">
        <v>2</v>
      </c>
      <c r="C108" s="87">
        <v>0.004560978821115947</v>
      </c>
      <c r="D108" s="69" t="s">
        <v>267</v>
      </c>
      <c r="E108" s="69" t="b">
        <v>0</v>
      </c>
      <c r="F108" s="69" t="b">
        <v>0</v>
      </c>
      <c r="G108" s="69" t="b">
        <v>0</v>
      </c>
    </row>
    <row r="109" spans="1:7" ht="15">
      <c r="A109" s="69" t="s">
        <v>1723</v>
      </c>
      <c r="B109" s="69">
        <v>2</v>
      </c>
      <c r="C109" s="87">
        <v>0.004560978821115947</v>
      </c>
      <c r="D109" s="69" t="s">
        <v>267</v>
      </c>
      <c r="E109" s="69" t="b">
        <v>0</v>
      </c>
      <c r="F109" s="69" t="b">
        <v>0</v>
      </c>
      <c r="G109" s="69" t="b">
        <v>0</v>
      </c>
    </row>
    <row r="110" spans="1:7" ht="15">
      <c r="A110" s="69" t="s">
        <v>1724</v>
      </c>
      <c r="B110" s="69">
        <v>2</v>
      </c>
      <c r="C110" s="87">
        <v>0.004560978821115947</v>
      </c>
      <c r="D110" s="69" t="s">
        <v>267</v>
      </c>
      <c r="E110" s="69" t="b">
        <v>0</v>
      </c>
      <c r="F110" s="69" t="b">
        <v>0</v>
      </c>
      <c r="G110" s="69" t="b">
        <v>0</v>
      </c>
    </row>
    <row r="111" spans="1:7" ht="15">
      <c r="A111" s="69" t="s">
        <v>1725</v>
      </c>
      <c r="B111" s="69">
        <v>2</v>
      </c>
      <c r="C111" s="87">
        <v>0.004560978821115947</v>
      </c>
      <c r="D111" s="69" t="s">
        <v>267</v>
      </c>
      <c r="E111" s="69" t="b">
        <v>0</v>
      </c>
      <c r="F111" s="69" t="b">
        <v>0</v>
      </c>
      <c r="G111" s="69" t="b">
        <v>0</v>
      </c>
    </row>
    <row r="112" spans="1:7" ht="15">
      <c r="A112" s="69" t="s">
        <v>1726</v>
      </c>
      <c r="B112" s="69">
        <v>2</v>
      </c>
      <c r="C112" s="87">
        <v>0.004560978821115947</v>
      </c>
      <c r="D112" s="69" t="s">
        <v>267</v>
      </c>
      <c r="E112" s="69" t="b">
        <v>0</v>
      </c>
      <c r="F112" s="69" t="b">
        <v>0</v>
      </c>
      <c r="G112" s="69" t="b">
        <v>0</v>
      </c>
    </row>
    <row r="113" spans="1:7" ht="15">
      <c r="A113" s="69" t="s">
        <v>1727</v>
      </c>
      <c r="B113" s="69">
        <v>2</v>
      </c>
      <c r="C113" s="87">
        <v>0.004560978821115947</v>
      </c>
      <c r="D113" s="69" t="s">
        <v>267</v>
      </c>
      <c r="E113" s="69" t="b">
        <v>0</v>
      </c>
      <c r="F113" s="69" t="b">
        <v>0</v>
      </c>
      <c r="G113" s="69" t="b">
        <v>0</v>
      </c>
    </row>
    <row r="114" spans="1:7" ht="15">
      <c r="A114" s="69" t="s">
        <v>1728</v>
      </c>
      <c r="B114" s="69">
        <v>2</v>
      </c>
      <c r="C114" s="87">
        <v>0.004560978821115947</v>
      </c>
      <c r="D114" s="69" t="s">
        <v>267</v>
      </c>
      <c r="E114" s="69" t="b">
        <v>0</v>
      </c>
      <c r="F114" s="69" t="b">
        <v>0</v>
      </c>
      <c r="G114" s="69" t="b">
        <v>0</v>
      </c>
    </row>
    <row r="115" spans="1:7" ht="15">
      <c r="A115" s="69" t="s">
        <v>1729</v>
      </c>
      <c r="B115" s="69">
        <v>2</v>
      </c>
      <c r="C115" s="87">
        <v>0.004560978821115947</v>
      </c>
      <c r="D115" s="69" t="s">
        <v>267</v>
      </c>
      <c r="E115" s="69" t="b">
        <v>0</v>
      </c>
      <c r="F115" s="69" t="b">
        <v>0</v>
      </c>
      <c r="G115" s="69" t="b">
        <v>0</v>
      </c>
    </row>
    <row r="116" spans="1:7" ht="15">
      <c r="A116" s="69" t="s">
        <v>1730</v>
      </c>
      <c r="B116" s="69">
        <v>2</v>
      </c>
      <c r="C116" s="87">
        <v>0.004560978821115947</v>
      </c>
      <c r="D116" s="69" t="s">
        <v>267</v>
      </c>
      <c r="E116" s="69" t="b">
        <v>0</v>
      </c>
      <c r="F116" s="69" t="b">
        <v>0</v>
      </c>
      <c r="G116" s="69" t="b">
        <v>0</v>
      </c>
    </row>
    <row r="117" spans="1:7" ht="15">
      <c r="A117" s="69" t="s">
        <v>1731</v>
      </c>
      <c r="B117" s="69">
        <v>2</v>
      </c>
      <c r="C117" s="87">
        <v>0.004560978821115947</v>
      </c>
      <c r="D117" s="69" t="s">
        <v>267</v>
      </c>
      <c r="E117" s="69" t="b">
        <v>0</v>
      </c>
      <c r="F117" s="69" t="b">
        <v>0</v>
      </c>
      <c r="G117" s="69" t="b">
        <v>0</v>
      </c>
    </row>
    <row r="118" spans="1:7" ht="15">
      <c r="A118" s="69" t="s">
        <v>1732</v>
      </c>
      <c r="B118" s="69">
        <v>2</v>
      </c>
      <c r="C118" s="87">
        <v>0.004560978821115947</v>
      </c>
      <c r="D118" s="69" t="s">
        <v>267</v>
      </c>
      <c r="E118" s="69" t="b">
        <v>0</v>
      </c>
      <c r="F118" s="69" t="b">
        <v>0</v>
      </c>
      <c r="G118" s="69" t="b">
        <v>0</v>
      </c>
    </row>
    <row r="119" spans="1:7" ht="15">
      <c r="A119" s="69" t="s">
        <v>1733</v>
      </c>
      <c r="B119" s="69">
        <v>2</v>
      </c>
      <c r="C119" s="87">
        <v>0.004560978821115947</v>
      </c>
      <c r="D119" s="69" t="s">
        <v>267</v>
      </c>
      <c r="E119" s="69" t="b">
        <v>0</v>
      </c>
      <c r="F119" s="69" t="b">
        <v>0</v>
      </c>
      <c r="G119" s="69" t="b">
        <v>0</v>
      </c>
    </row>
    <row r="120" spans="1:7" ht="15">
      <c r="A120" s="69" t="s">
        <v>850</v>
      </c>
      <c r="B120" s="69">
        <v>2</v>
      </c>
      <c r="C120" s="87">
        <v>0.004560978821115947</v>
      </c>
      <c r="D120" s="69" t="s">
        <v>267</v>
      </c>
      <c r="E120" s="69" t="b">
        <v>0</v>
      </c>
      <c r="F120" s="69" t="b">
        <v>0</v>
      </c>
      <c r="G120" s="69" t="b">
        <v>0</v>
      </c>
    </row>
    <row r="121" spans="1:7" ht="15">
      <c r="A121" s="69" t="s">
        <v>1734</v>
      </c>
      <c r="B121" s="69">
        <v>2</v>
      </c>
      <c r="C121" s="87">
        <v>0.004560978821115947</v>
      </c>
      <c r="D121" s="69" t="s">
        <v>267</v>
      </c>
      <c r="E121" s="69" t="b">
        <v>0</v>
      </c>
      <c r="F121" s="69" t="b">
        <v>0</v>
      </c>
      <c r="G121" s="69" t="b">
        <v>0</v>
      </c>
    </row>
    <row r="122" spans="1:7" ht="15">
      <c r="A122" s="69" t="s">
        <v>1735</v>
      </c>
      <c r="B122" s="69">
        <v>2</v>
      </c>
      <c r="C122" s="87">
        <v>0.004560978821115947</v>
      </c>
      <c r="D122" s="69" t="s">
        <v>267</v>
      </c>
      <c r="E122" s="69" t="b">
        <v>0</v>
      </c>
      <c r="F122" s="69" t="b">
        <v>0</v>
      </c>
      <c r="G122" s="69" t="b">
        <v>0</v>
      </c>
    </row>
    <row r="123" spans="1:7" ht="15">
      <c r="A123" s="69" t="s">
        <v>1736</v>
      </c>
      <c r="B123" s="69">
        <v>2</v>
      </c>
      <c r="C123" s="87">
        <v>0.004560978821115947</v>
      </c>
      <c r="D123" s="69" t="s">
        <v>267</v>
      </c>
      <c r="E123" s="69" t="b">
        <v>0</v>
      </c>
      <c r="F123" s="69" t="b">
        <v>0</v>
      </c>
      <c r="G123" s="69" t="b">
        <v>0</v>
      </c>
    </row>
    <row r="124" spans="1:7" ht="15">
      <c r="A124" s="69" t="s">
        <v>1737</v>
      </c>
      <c r="B124" s="69">
        <v>2</v>
      </c>
      <c r="C124" s="87">
        <v>0.004560978821115947</v>
      </c>
      <c r="D124" s="69" t="s">
        <v>267</v>
      </c>
      <c r="E124" s="69" t="b">
        <v>0</v>
      </c>
      <c r="F124" s="69" t="b">
        <v>0</v>
      </c>
      <c r="G124" s="69" t="b">
        <v>0</v>
      </c>
    </row>
    <row r="125" spans="1:7" ht="15">
      <c r="A125" s="69" t="s">
        <v>1738</v>
      </c>
      <c r="B125" s="69">
        <v>2</v>
      </c>
      <c r="C125" s="87">
        <v>0.004560978821115947</v>
      </c>
      <c r="D125" s="69" t="s">
        <v>267</v>
      </c>
      <c r="E125" s="69" t="b">
        <v>0</v>
      </c>
      <c r="F125" s="69" t="b">
        <v>0</v>
      </c>
      <c r="G125" s="69" t="b">
        <v>0</v>
      </c>
    </row>
    <row r="126" spans="1:7" ht="15">
      <c r="A126" s="69" t="s">
        <v>1739</v>
      </c>
      <c r="B126" s="69">
        <v>2</v>
      </c>
      <c r="C126" s="87">
        <v>0.004560978821115947</v>
      </c>
      <c r="D126" s="69" t="s">
        <v>267</v>
      </c>
      <c r="E126" s="69" t="b">
        <v>0</v>
      </c>
      <c r="F126" s="69" t="b">
        <v>0</v>
      </c>
      <c r="G126" s="69" t="b">
        <v>0</v>
      </c>
    </row>
    <row r="127" spans="1:7" ht="15">
      <c r="A127" s="69" t="s">
        <v>1740</v>
      </c>
      <c r="B127" s="69">
        <v>2</v>
      </c>
      <c r="C127" s="87">
        <v>0.004560978821115947</v>
      </c>
      <c r="D127" s="69" t="s">
        <v>267</v>
      </c>
      <c r="E127" s="69" t="b">
        <v>0</v>
      </c>
      <c r="F127" s="69" t="b">
        <v>0</v>
      </c>
      <c r="G127" s="69" t="b">
        <v>0</v>
      </c>
    </row>
    <row r="128" spans="1:7" ht="15">
      <c r="A128" s="69" t="s">
        <v>879</v>
      </c>
      <c r="B128" s="69">
        <v>2</v>
      </c>
      <c r="C128" s="87">
        <v>0.004560978821115947</v>
      </c>
      <c r="D128" s="69" t="s">
        <v>267</v>
      </c>
      <c r="E128" s="69" t="b">
        <v>0</v>
      </c>
      <c r="F128" s="69" t="b">
        <v>0</v>
      </c>
      <c r="G128" s="69" t="b">
        <v>0</v>
      </c>
    </row>
    <row r="129" spans="1:7" ht="15">
      <c r="A129" s="69" t="s">
        <v>1571</v>
      </c>
      <c r="B129" s="69">
        <v>2</v>
      </c>
      <c r="C129" s="87">
        <v>0.004560978821115947</v>
      </c>
      <c r="D129" s="69" t="s">
        <v>267</v>
      </c>
      <c r="E129" s="69" t="b">
        <v>0</v>
      </c>
      <c r="F129" s="69" t="b">
        <v>0</v>
      </c>
      <c r="G129" s="69" t="b">
        <v>0</v>
      </c>
    </row>
    <row r="130" spans="1:7" ht="15">
      <c r="A130" s="69" t="s">
        <v>878</v>
      </c>
      <c r="B130" s="69">
        <v>2</v>
      </c>
      <c r="C130" s="87">
        <v>0.004560978821115947</v>
      </c>
      <c r="D130" s="69" t="s">
        <v>267</v>
      </c>
      <c r="E130" s="69" t="b">
        <v>0</v>
      </c>
      <c r="F130" s="69" t="b">
        <v>0</v>
      </c>
      <c r="G130" s="69" t="b">
        <v>0</v>
      </c>
    </row>
    <row r="131" spans="1:7" ht="15">
      <c r="A131" s="69" t="s">
        <v>877</v>
      </c>
      <c r="B131" s="69">
        <v>2</v>
      </c>
      <c r="C131" s="87">
        <v>0.004560978821115947</v>
      </c>
      <c r="D131" s="69" t="s">
        <v>267</v>
      </c>
      <c r="E131" s="69" t="b">
        <v>0</v>
      </c>
      <c r="F131" s="69" t="b">
        <v>0</v>
      </c>
      <c r="G131" s="69" t="b">
        <v>0</v>
      </c>
    </row>
    <row r="132" spans="1:7" ht="15">
      <c r="A132" s="69" t="s">
        <v>876</v>
      </c>
      <c r="B132" s="69">
        <v>2</v>
      </c>
      <c r="C132" s="87">
        <v>0.004560978821115947</v>
      </c>
      <c r="D132" s="69" t="s">
        <v>267</v>
      </c>
      <c r="E132" s="69" t="b">
        <v>0</v>
      </c>
      <c r="F132" s="69" t="b">
        <v>0</v>
      </c>
      <c r="G132" s="69" t="b">
        <v>0</v>
      </c>
    </row>
    <row r="133" spans="1:7" ht="15">
      <c r="A133" s="69" t="s">
        <v>1741</v>
      </c>
      <c r="B133" s="69">
        <v>2</v>
      </c>
      <c r="C133" s="87">
        <v>0.004560978821115947</v>
      </c>
      <c r="D133" s="69" t="s">
        <v>267</v>
      </c>
      <c r="E133" s="69" t="b">
        <v>0</v>
      </c>
      <c r="F133" s="69" t="b">
        <v>0</v>
      </c>
      <c r="G133" s="69" t="b">
        <v>0</v>
      </c>
    </row>
    <row r="134" spans="1:7" ht="15">
      <c r="A134" s="69" t="s">
        <v>1742</v>
      </c>
      <c r="B134" s="69">
        <v>2</v>
      </c>
      <c r="C134" s="87">
        <v>0.004560978821115947</v>
      </c>
      <c r="D134" s="69" t="s">
        <v>267</v>
      </c>
      <c r="E134" s="69" t="b">
        <v>0</v>
      </c>
      <c r="F134" s="69" t="b">
        <v>0</v>
      </c>
      <c r="G134" s="69" t="b">
        <v>0</v>
      </c>
    </row>
    <row r="135" spans="1:7" ht="15">
      <c r="A135" s="69" t="s">
        <v>1743</v>
      </c>
      <c r="B135" s="69">
        <v>2</v>
      </c>
      <c r="C135" s="87">
        <v>0.004560978821115947</v>
      </c>
      <c r="D135" s="69" t="s">
        <v>267</v>
      </c>
      <c r="E135" s="69" t="b">
        <v>0</v>
      </c>
      <c r="F135" s="69" t="b">
        <v>0</v>
      </c>
      <c r="G135" s="69" t="b">
        <v>0</v>
      </c>
    </row>
    <row r="136" spans="1:7" ht="15">
      <c r="A136" s="69" t="s">
        <v>875</v>
      </c>
      <c r="B136" s="69">
        <v>2</v>
      </c>
      <c r="C136" s="87">
        <v>0.004560978821115947</v>
      </c>
      <c r="D136" s="69" t="s">
        <v>267</v>
      </c>
      <c r="E136" s="69" t="b">
        <v>0</v>
      </c>
      <c r="F136" s="69" t="b">
        <v>0</v>
      </c>
      <c r="G136" s="69" t="b">
        <v>0</v>
      </c>
    </row>
    <row r="137" spans="1:7" ht="15">
      <c r="A137" s="69" t="s">
        <v>858</v>
      </c>
      <c r="B137" s="69">
        <v>2</v>
      </c>
      <c r="C137" s="87">
        <v>0.004560978821115947</v>
      </c>
      <c r="D137" s="69" t="s">
        <v>267</v>
      </c>
      <c r="E137" s="69" t="b">
        <v>0</v>
      </c>
      <c r="F137" s="69" t="b">
        <v>0</v>
      </c>
      <c r="G137" s="69" t="b">
        <v>0</v>
      </c>
    </row>
    <row r="138" spans="1:7" ht="15">
      <c r="A138" s="69" t="s">
        <v>1744</v>
      </c>
      <c r="B138" s="69">
        <v>2</v>
      </c>
      <c r="C138" s="87">
        <v>0.004560978821115947</v>
      </c>
      <c r="D138" s="69" t="s">
        <v>267</v>
      </c>
      <c r="E138" s="69" t="b">
        <v>0</v>
      </c>
      <c r="F138" s="69" t="b">
        <v>0</v>
      </c>
      <c r="G138" s="69" t="b">
        <v>0</v>
      </c>
    </row>
    <row r="139" spans="1:7" ht="15">
      <c r="A139" s="69" t="s">
        <v>1745</v>
      </c>
      <c r="B139" s="69">
        <v>2</v>
      </c>
      <c r="C139" s="87">
        <v>0.004560978821115947</v>
      </c>
      <c r="D139" s="69" t="s">
        <v>267</v>
      </c>
      <c r="E139" s="69" t="b">
        <v>0</v>
      </c>
      <c r="F139" s="69" t="b">
        <v>0</v>
      </c>
      <c r="G139" s="69" t="b">
        <v>0</v>
      </c>
    </row>
    <row r="140" spans="1:7" ht="15">
      <c r="A140" s="69" t="s">
        <v>1746</v>
      </c>
      <c r="B140" s="69">
        <v>2</v>
      </c>
      <c r="C140" s="87">
        <v>0.004560978821115947</v>
      </c>
      <c r="D140" s="69" t="s">
        <v>267</v>
      </c>
      <c r="E140" s="69" t="b">
        <v>0</v>
      </c>
      <c r="F140" s="69" t="b">
        <v>0</v>
      </c>
      <c r="G140" s="69" t="b">
        <v>0</v>
      </c>
    </row>
    <row r="141" spans="1:7" ht="15">
      <c r="A141" s="69" t="s">
        <v>846</v>
      </c>
      <c r="B141" s="69">
        <v>2</v>
      </c>
      <c r="C141" s="87">
        <v>0.004560978821115947</v>
      </c>
      <c r="D141" s="69" t="s">
        <v>267</v>
      </c>
      <c r="E141" s="69" t="b">
        <v>0</v>
      </c>
      <c r="F141" s="69" t="b">
        <v>0</v>
      </c>
      <c r="G141" s="69" t="b">
        <v>0</v>
      </c>
    </row>
    <row r="142" spans="1:7" ht="15">
      <c r="A142" s="69" t="s">
        <v>1747</v>
      </c>
      <c r="B142" s="69">
        <v>2</v>
      </c>
      <c r="C142" s="87">
        <v>0.004560978821115947</v>
      </c>
      <c r="D142" s="69" t="s">
        <v>267</v>
      </c>
      <c r="E142" s="69" t="b">
        <v>0</v>
      </c>
      <c r="F142" s="69" t="b">
        <v>0</v>
      </c>
      <c r="G142" s="69" t="b">
        <v>0</v>
      </c>
    </row>
    <row r="143" spans="1:7" ht="15">
      <c r="A143" s="69" t="s">
        <v>1748</v>
      </c>
      <c r="B143" s="69">
        <v>2</v>
      </c>
      <c r="C143" s="87">
        <v>0.004560978821115947</v>
      </c>
      <c r="D143" s="69" t="s">
        <v>267</v>
      </c>
      <c r="E143" s="69" t="b">
        <v>0</v>
      </c>
      <c r="F143" s="69" t="b">
        <v>0</v>
      </c>
      <c r="G143" s="69" t="b">
        <v>0</v>
      </c>
    </row>
    <row r="144" spans="1:7" ht="15">
      <c r="A144" s="69" t="s">
        <v>1749</v>
      </c>
      <c r="B144" s="69">
        <v>2</v>
      </c>
      <c r="C144" s="87">
        <v>0.004560978821115947</v>
      </c>
      <c r="D144" s="69" t="s">
        <v>267</v>
      </c>
      <c r="E144" s="69" t="b">
        <v>0</v>
      </c>
      <c r="F144" s="69" t="b">
        <v>0</v>
      </c>
      <c r="G144" s="69" t="b">
        <v>0</v>
      </c>
    </row>
    <row r="145" spans="1:7" ht="15">
      <c r="A145" s="69" t="s">
        <v>1750</v>
      </c>
      <c r="B145" s="69">
        <v>2</v>
      </c>
      <c r="C145" s="87">
        <v>0.004560978821115947</v>
      </c>
      <c r="D145" s="69" t="s">
        <v>267</v>
      </c>
      <c r="E145" s="69" t="b">
        <v>0</v>
      </c>
      <c r="F145" s="69" t="b">
        <v>0</v>
      </c>
      <c r="G145" s="69" t="b">
        <v>0</v>
      </c>
    </row>
    <row r="146" spans="1:7" ht="15">
      <c r="A146" s="69" t="s">
        <v>1751</v>
      </c>
      <c r="B146" s="69">
        <v>2</v>
      </c>
      <c r="C146" s="87">
        <v>0.004560978821115947</v>
      </c>
      <c r="D146" s="69" t="s">
        <v>267</v>
      </c>
      <c r="E146" s="69" t="b">
        <v>0</v>
      </c>
      <c r="F146" s="69" t="b">
        <v>0</v>
      </c>
      <c r="G146" s="69" t="b">
        <v>0</v>
      </c>
    </row>
    <row r="147" spans="1:7" ht="15">
      <c r="A147" s="69" t="s">
        <v>1752</v>
      </c>
      <c r="B147" s="69">
        <v>2</v>
      </c>
      <c r="C147" s="87">
        <v>0.004560978821115947</v>
      </c>
      <c r="D147" s="69" t="s">
        <v>267</v>
      </c>
      <c r="E147" s="69" t="b">
        <v>0</v>
      </c>
      <c r="F147" s="69" t="b">
        <v>0</v>
      </c>
      <c r="G147" s="69" t="b">
        <v>0</v>
      </c>
    </row>
    <row r="148" spans="1:7" ht="15">
      <c r="A148" s="69" t="s">
        <v>867</v>
      </c>
      <c r="B148" s="69">
        <v>2</v>
      </c>
      <c r="C148" s="87">
        <v>0.004560978821115947</v>
      </c>
      <c r="D148" s="69" t="s">
        <v>267</v>
      </c>
      <c r="E148" s="69" t="b">
        <v>0</v>
      </c>
      <c r="F148" s="69" t="b">
        <v>0</v>
      </c>
      <c r="G148" s="69" t="b">
        <v>0</v>
      </c>
    </row>
    <row r="149" spans="1:7" ht="15">
      <c r="A149" s="69" t="s">
        <v>1753</v>
      </c>
      <c r="B149" s="69">
        <v>2</v>
      </c>
      <c r="C149" s="87">
        <v>0.004560978821115947</v>
      </c>
      <c r="D149" s="69" t="s">
        <v>267</v>
      </c>
      <c r="E149" s="69" t="b">
        <v>0</v>
      </c>
      <c r="F149" s="69" t="b">
        <v>0</v>
      </c>
      <c r="G149" s="69" t="b">
        <v>0</v>
      </c>
    </row>
    <row r="150" spans="1:7" ht="15">
      <c r="A150" s="69" t="s">
        <v>864</v>
      </c>
      <c r="B150" s="69">
        <v>2</v>
      </c>
      <c r="C150" s="87">
        <v>0.004560978821115947</v>
      </c>
      <c r="D150" s="69" t="s">
        <v>267</v>
      </c>
      <c r="E150" s="69" t="b">
        <v>0</v>
      </c>
      <c r="F150" s="69" t="b">
        <v>0</v>
      </c>
      <c r="G150" s="69" t="b">
        <v>0</v>
      </c>
    </row>
    <row r="151" spans="1:7" ht="15">
      <c r="A151" s="69" t="s">
        <v>737</v>
      </c>
      <c r="B151" s="69">
        <v>14</v>
      </c>
      <c r="C151" s="87">
        <v>0.015207723708282064</v>
      </c>
      <c r="D151" s="69" t="s">
        <v>220</v>
      </c>
      <c r="E151" s="69" t="b">
        <v>0</v>
      </c>
      <c r="F151" s="69" t="b">
        <v>0</v>
      </c>
      <c r="G151" s="69" t="b">
        <v>0</v>
      </c>
    </row>
    <row r="152" spans="1:7" ht="15">
      <c r="A152" s="69" t="s">
        <v>1569</v>
      </c>
      <c r="B152" s="69">
        <v>10</v>
      </c>
      <c r="C152" s="87">
        <v>0.010862659791630045</v>
      </c>
      <c r="D152" s="69" t="s">
        <v>220</v>
      </c>
      <c r="E152" s="69" t="b">
        <v>0</v>
      </c>
      <c r="F152" s="69" t="b">
        <v>0</v>
      </c>
      <c r="G152" s="69" t="b">
        <v>0</v>
      </c>
    </row>
    <row r="153" spans="1:7" ht="15">
      <c r="A153" s="69" t="s">
        <v>855</v>
      </c>
      <c r="B153" s="69">
        <v>10</v>
      </c>
      <c r="C153" s="87">
        <v>0.010862659791630045</v>
      </c>
      <c r="D153" s="69" t="s">
        <v>220</v>
      </c>
      <c r="E153" s="69" t="b">
        <v>0</v>
      </c>
      <c r="F153" s="69" t="b">
        <v>0</v>
      </c>
      <c r="G153" s="69" t="b">
        <v>0</v>
      </c>
    </row>
    <row r="154" spans="1:7" ht="15">
      <c r="A154" s="69" t="s">
        <v>739</v>
      </c>
      <c r="B154" s="69">
        <v>9</v>
      </c>
      <c r="C154" s="87">
        <v>0.011528808344578003</v>
      </c>
      <c r="D154" s="69" t="s">
        <v>220</v>
      </c>
      <c r="E154" s="69" t="b">
        <v>0</v>
      </c>
      <c r="F154" s="69" t="b">
        <v>0</v>
      </c>
      <c r="G154" s="69" t="b">
        <v>0</v>
      </c>
    </row>
    <row r="155" spans="1:7" ht="15">
      <c r="A155" s="69" t="s">
        <v>368</v>
      </c>
      <c r="B155" s="69">
        <v>7</v>
      </c>
      <c r="C155" s="87">
        <v>0.012217962789886573</v>
      </c>
      <c r="D155" s="69" t="s">
        <v>220</v>
      </c>
      <c r="E155" s="69" t="b">
        <v>0</v>
      </c>
      <c r="F155" s="69" t="b">
        <v>0</v>
      </c>
      <c r="G155" s="69" t="b">
        <v>0</v>
      </c>
    </row>
    <row r="156" spans="1:7" ht="15">
      <c r="A156" s="69" t="s">
        <v>432</v>
      </c>
      <c r="B156" s="69">
        <v>6</v>
      </c>
      <c r="C156" s="87">
        <v>0.012181819269438189</v>
      </c>
      <c r="D156" s="69" t="s">
        <v>220</v>
      </c>
      <c r="E156" s="69" t="b">
        <v>0</v>
      </c>
      <c r="F156" s="69" t="b">
        <v>0</v>
      </c>
      <c r="G156" s="69" t="b">
        <v>0</v>
      </c>
    </row>
    <row r="157" spans="1:7" ht="15">
      <c r="A157" s="69" t="s">
        <v>866</v>
      </c>
      <c r="B157" s="69">
        <v>6</v>
      </c>
      <c r="C157" s="87">
        <v>0.012181819269438189</v>
      </c>
      <c r="D157" s="69" t="s">
        <v>220</v>
      </c>
      <c r="E157" s="69" t="b">
        <v>0</v>
      </c>
      <c r="F157" s="69" t="b">
        <v>0</v>
      </c>
      <c r="G157" s="69" t="b">
        <v>0</v>
      </c>
    </row>
    <row r="158" spans="1:7" ht="15">
      <c r="A158" s="69" t="s">
        <v>795</v>
      </c>
      <c r="B158" s="69">
        <v>4</v>
      </c>
      <c r="C158" s="87">
        <v>0.011118510872771808</v>
      </c>
      <c r="D158" s="69" t="s">
        <v>220</v>
      </c>
      <c r="E158" s="69" t="b">
        <v>0</v>
      </c>
      <c r="F158" s="69" t="b">
        <v>0</v>
      </c>
      <c r="G158" s="69" t="b">
        <v>0</v>
      </c>
    </row>
    <row r="159" spans="1:7" ht="15">
      <c r="A159" s="69" t="s">
        <v>1570</v>
      </c>
      <c r="B159" s="69">
        <v>3</v>
      </c>
      <c r="C159" s="87">
        <v>0.009933845749578429</v>
      </c>
      <c r="D159" s="69" t="s">
        <v>220</v>
      </c>
      <c r="E159" s="69" t="b">
        <v>0</v>
      </c>
      <c r="F159" s="69" t="b">
        <v>0</v>
      </c>
      <c r="G159" s="69" t="b">
        <v>0</v>
      </c>
    </row>
    <row r="160" spans="1:7" ht="15">
      <c r="A160" s="69" t="s">
        <v>856</v>
      </c>
      <c r="B160" s="69">
        <v>3</v>
      </c>
      <c r="C160" s="87">
        <v>0.009933845749578429</v>
      </c>
      <c r="D160" s="69" t="s">
        <v>220</v>
      </c>
      <c r="E160" s="69" t="b">
        <v>0</v>
      </c>
      <c r="F160" s="69" t="b">
        <v>0</v>
      </c>
      <c r="G160" s="69" t="b">
        <v>0</v>
      </c>
    </row>
    <row r="161" spans="1:7" ht="15">
      <c r="A161" s="69" t="s">
        <v>865</v>
      </c>
      <c r="B161" s="69">
        <v>3</v>
      </c>
      <c r="C161" s="87">
        <v>0.009933845749578429</v>
      </c>
      <c r="D161" s="69" t="s">
        <v>220</v>
      </c>
      <c r="E161" s="69" t="b">
        <v>0</v>
      </c>
      <c r="F161" s="69" t="b">
        <v>0</v>
      </c>
      <c r="G161" s="69" t="b">
        <v>0</v>
      </c>
    </row>
    <row r="162" spans="1:7" ht="15">
      <c r="A162" s="69" t="s">
        <v>842</v>
      </c>
      <c r="B162" s="69">
        <v>3</v>
      </c>
      <c r="C162" s="87">
        <v>0.009933845749578429</v>
      </c>
      <c r="D162" s="69" t="s">
        <v>220</v>
      </c>
      <c r="E162" s="69" t="b">
        <v>0</v>
      </c>
      <c r="F162" s="69" t="b">
        <v>0</v>
      </c>
      <c r="G162" s="69" t="b">
        <v>0</v>
      </c>
    </row>
    <row r="163" spans="1:7" ht="15">
      <c r="A163" s="69" t="s">
        <v>869</v>
      </c>
      <c r="B163" s="69">
        <v>3</v>
      </c>
      <c r="C163" s="87">
        <v>0.009933845749578429</v>
      </c>
      <c r="D163" s="69" t="s">
        <v>220</v>
      </c>
      <c r="E163" s="69" t="b">
        <v>0</v>
      </c>
      <c r="F163" s="69" t="b">
        <v>0</v>
      </c>
      <c r="G163" s="69" t="b">
        <v>0</v>
      </c>
    </row>
    <row r="164" spans="1:7" ht="15">
      <c r="A164" s="69" t="s">
        <v>868</v>
      </c>
      <c r="B164" s="69">
        <v>3</v>
      </c>
      <c r="C164" s="87">
        <v>0.009933845749578429</v>
      </c>
      <c r="D164" s="69" t="s">
        <v>220</v>
      </c>
      <c r="E164" s="69" t="b">
        <v>0</v>
      </c>
      <c r="F164" s="69" t="b">
        <v>0</v>
      </c>
      <c r="G164" s="69" t="b">
        <v>0</v>
      </c>
    </row>
    <row r="165" spans="1:7" ht="15">
      <c r="A165" s="69" t="s">
        <v>814</v>
      </c>
      <c r="B165" s="69">
        <v>3</v>
      </c>
      <c r="C165" s="87">
        <v>0.009933845749578429</v>
      </c>
      <c r="D165" s="69" t="s">
        <v>220</v>
      </c>
      <c r="E165" s="69" t="b">
        <v>0</v>
      </c>
      <c r="F165" s="69" t="b">
        <v>0</v>
      </c>
      <c r="G165" s="69" t="b">
        <v>0</v>
      </c>
    </row>
    <row r="166" spans="1:7" ht="15">
      <c r="A166" s="69" t="s">
        <v>738</v>
      </c>
      <c r="B166" s="69">
        <v>2</v>
      </c>
      <c r="C166" s="87">
        <v>0.008121212846292126</v>
      </c>
      <c r="D166" s="69" t="s">
        <v>220</v>
      </c>
      <c r="E166" s="69" t="b">
        <v>0</v>
      </c>
      <c r="F166" s="69" t="b">
        <v>0</v>
      </c>
      <c r="G166" s="69" t="b">
        <v>0</v>
      </c>
    </row>
    <row r="167" spans="1:7" ht="15">
      <c r="A167" s="69" t="s">
        <v>1683</v>
      </c>
      <c r="B167" s="69">
        <v>2</v>
      </c>
      <c r="C167" s="87">
        <v>0.008121212846292126</v>
      </c>
      <c r="D167" s="69" t="s">
        <v>220</v>
      </c>
      <c r="E167" s="69" t="b">
        <v>0</v>
      </c>
      <c r="F167" s="69" t="b">
        <v>0</v>
      </c>
      <c r="G167" s="69" t="b">
        <v>0</v>
      </c>
    </row>
    <row r="168" spans="1:7" ht="15">
      <c r="A168" s="69" t="s">
        <v>798</v>
      </c>
      <c r="B168" s="69">
        <v>2</v>
      </c>
      <c r="C168" s="87">
        <v>0.008121212846292126</v>
      </c>
      <c r="D168" s="69" t="s">
        <v>220</v>
      </c>
      <c r="E168" s="69" t="b">
        <v>0</v>
      </c>
      <c r="F168" s="69" t="b">
        <v>0</v>
      </c>
      <c r="G168" s="69" t="b">
        <v>0</v>
      </c>
    </row>
    <row r="169" spans="1:7" ht="15">
      <c r="A169" s="69" t="s">
        <v>799</v>
      </c>
      <c r="B169" s="69">
        <v>2</v>
      </c>
      <c r="C169" s="87">
        <v>0.008121212846292126</v>
      </c>
      <c r="D169" s="69" t="s">
        <v>220</v>
      </c>
      <c r="E169" s="69" t="b">
        <v>0</v>
      </c>
      <c r="F169" s="69" t="b">
        <v>0</v>
      </c>
      <c r="G169" s="69" t="b">
        <v>0</v>
      </c>
    </row>
    <row r="170" spans="1:7" ht="15">
      <c r="A170" s="69" t="s">
        <v>1573</v>
      </c>
      <c r="B170" s="69">
        <v>2</v>
      </c>
      <c r="C170" s="87">
        <v>0.008121212846292126</v>
      </c>
      <c r="D170" s="69" t="s">
        <v>220</v>
      </c>
      <c r="E170" s="69" t="b">
        <v>0</v>
      </c>
      <c r="F170" s="69" t="b">
        <v>0</v>
      </c>
      <c r="G170" s="69" t="b">
        <v>0</v>
      </c>
    </row>
    <row r="171" spans="1:7" ht="15">
      <c r="A171" s="69" t="s">
        <v>1129</v>
      </c>
      <c r="B171" s="69">
        <v>2</v>
      </c>
      <c r="C171" s="87">
        <v>0.008121212846292126</v>
      </c>
      <c r="D171" s="69" t="s">
        <v>220</v>
      </c>
      <c r="E171" s="69" t="b">
        <v>0</v>
      </c>
      <c r="F171" s="69" t="b">
        <v>0</v>
      </c>
      <c r="G171" s="69" t="b">
        <v>0</v>
      </c>
    </row>
    <row r="172" spans="1:7" ht="15">
      <c r="A172" s="69" t="s">
        <v>1572</v>
      </c>
      <c r="B172" s="69">
        <v>2</v>
      </c>
      <c r="C172" s="87">
        <v>0.01068317025619835</v>
      </c>
      <c r="D172" s="69" t="s">
        <v>220</v>
      </c>
      <c r="E172" s="69" t="b">
        <v>0</v>
      </c>
      <c r="F172" s="69" t="b">
        <v>0</v>
      </c>
      <c r="G172" s="69" t="b">
        <v>0</v>
      </c>
    </row>
    <row r="173" spans="1:7" ht="15">
      <c r="A173" s="69" t="s">
        <v>1685</v>
      </c>
      <c r="B173" s="69">
        <v>2</v>
      </c>
      <c r="C173" s="87">
        <v>0.008121212846292126</v>
      </c>
      <c r="D173" s="69" t="s">
        <v>220</v>
      </c>
      <c r="E173" s="69" t="b">
        <v>0</v>
      </c>
      <c r="F173" s="69" t="b">
        <v>0</v>
      </c>
      <c r="G173" s="69" t="b">
        <v>0</v>
      </c>
    </row>
    <row r="174" spans="1:7" ht="15">
      <c r="A174" s="69" t="s">
        <v>1547</v>
      </c>
      <c r="B174" s="69">
        <v>2</v>
      </c>
      <c r="C174" s="87">
        <v>0.01068317025619835</v>
      </c>
      <c r="D174" s="69" t="s">
        <v>220</v>
      </c>
      <c r="E174" s="69" t="b">
        <v>0</v>
      </c>
      <c r="F174" s="69" t="b">
        <v>0</v>
      </c>
      <c r="G174" s="69" t="b">
        <v>0</v>
      </c>
    </row>
    <row r="175" spans="1:7" ht="15">
      <c r="A175" s="69" t="s">
        <v>1686</v>
      </c>
      <c r="B175" s="69">
        <v>2</v>
      </c>
      <c r="C175" s="87">
        <v>0.008121212846292126</v>
      </c>
      <c r="D175" s="69" t="s">
        <v>220</v>
      </c>
      <c r="E175" s="69" t="b">
        <v>0</v>
      </c>
      <c r="F175" s="69" t="b">
        <v>0</v>
      </c>
      <c r="G175" s="69" t="b">
        <v>0</v>
      </c>
    </row>
    <row r="176" spans="1:7" ht="15">
      <c r="A176" s="69" t="s">
        <v>1694</v>
      </c>
      <c r="B176" s="69">
        <v>2</v>
      </c>
      <c r="C176" s="87">
        <v>0.008121212846292126</v>
      </c>
      <c r="D176" s="69" t="s">
        <v>220</v>
      </c>
      <c r="E176" s="69" t="b">
        <v>0</v>
      </c>
      <c r="F176" s="69" t="b">
        <v>0</v>
      </c>
      <c r="G176" s="69" t="b">
        <v>0</v>
      </c>
    </row>
    <row r="177" spans="1:7" ht="15">
      <c r="A177" s="69" t="s">
        <v>1720</v>
      </c>
      <c r="B177" s="69">
        <v>2</v>
      </c>
      <c r="C177" s="87">
        <v>0.008121212846292126</v>
      </c>
      <c r="D177" s="69" t="s">
        <v>220</v>
      </c>
      <c r="E177" s="69" t="b">
        <v>0</v>
      </c>
      <c r="F177" s="69" t="b">
        <v>0</v>
      </c>
      <c r="G177" s="69" t="b">
        <v>0</v>
      </c>
    </row>
    <row r="178" spans="1:7" ht="15">
      <c r="A178" s="69" t="s">
        <v>1721</v>
      </c>
      <c r="B178" s="69">
        <v>2</v>
      </c>
      <c r="C178" s="87">
        <v>0.008121212846292126</v>
      </c>
      <c r="D178" s="69" t="s">
        <v>220</v>
      </c>
      <c r="E178" s="69" t="b">
        <v>0</v>
      </c>
      <c r="F178" s="69" t="b">
        <v>0</v>
      </c>
      <c r="G178" s="69" t="b">
        <v>0</v>
      </c>
    </row>
    <row r="179" spans="1:7" ht="15">
      <c r="A179" s="69" t="s">
        <v>1722</v>
      </c>
      <c r="B179" s="69">
        <v>2</v>
      </c>
      <c r="C179" s="87">
        <v>0.008121212846292126</v>
      </c>
      <c r="D179" s="69" t="s">
        <v>220</v>
      </c>
      <c r="E179" s="69" t="b">
        <v>0</v>
      </c>
      <c r="F179" s="69" t="b">
        <v>0</v>
      </c>
      <c r="G179" s="69" t="b">
        <v>0</v>
      </c>
    </row>
    <row r="180" spans="1:7" ht="15">
      <c r="A180" s="69" t="s">
        <v>802</v>
      </c>
      <c r="B180" s="69">
        <v>2</v>
      </c>
      <c r="C180" s="87">
        <v>0.008121212846292126</v>
      </c>
      <c r="D180" s="69" t="s">
        <v>220</v>
      </c>
      <c r="E180" s="69" t="b">
        <v>0</v>
      </c>
      <c r="F180" s="69" t="b">
        <v>0</v>
      </c>
      <c r="G180" s="69" t="b">
        <v>0</v>
      </c>
    </row>
    <row r="181" spans="1:7" ht="15">
      <c r="A181" s="69" t="s">
        <v>1684</v>
      </c>
      <c r="B181" s="69">
        <v>2</v>
      </c>
      <c r="C181" s="87">
        <v>0.01068317025619835</v>
      </c>
      <c r="D181" s="69" t="s">
        <v>220</v>
      </c>
      <c r="E181" s="69" t="b">
        <v>0</v>
      </c>
      <c r="F181" s="69" t="b">
        <v>0</v>
      </c>
      <c r="G181" s="69" t="b">
        <v>0</v>
      </c>
    </row>
    <row r="182" spans="1:7" ht="15">
      <c r="A182" s="69" t="s">
        <v>796</v>
      </c>
      <c r="B182" s="69">
        <v>2</v>
      </c>
      <c r="C182" s="87">
        <v>0.008121212846292126</v>
      </c>
      <c r="D182" s="69" t="s">
        <v>220</v>
      </c>
      <c r="E182" s="69" t="b">
        <v>0</v>
      </c>
      <c r="F182" s="69" t="b">
        <v>0</v>
      </c>
      <c r="G182" s="69" t="b">
        <v>0</v>
      </c>
    </row>
    <row r="183" spans="1:7" ht="15">
      <c r="A183" s="69" t="s">
        <v>893</v>
      </c>
      <c r="B183" s="69">
        <v>2</v>
      </c>
      <c r="C183" s="87">
        <v>0.008121212846292126</v>
      </c>
      <c r="D183" s="69" t="s">
        <v>220</v>
      </c>
      <c r="E183" s="69" t="b">
        <v>0</v>
      </c>
      <c r="F183" s="69" t="b">
        <v>0</v>
      </c>
      <c r="G183" s="69" t="b">
        <v>0</v>
      </c>
    </row>
    <row r="184" spans="1:7" ht="15">
      <c r="A184" s="69" t="s">
        <v>892</v>
      </c>
      <c r="B184" s="69">
        <v>2</v>
      </c>
      <c r="C184" s="87">
        <v>0.008121212846292126</v>
      </c>
      <c r="D184" s="69" t="s">
        <v>220</v>
      </c>
      <c r="E184" s="69" t="b">
        <v>0</v>
      </c>
      <c r="F184" s="69" t="b">
        <v>0</v>
      </c>
      <c r="G184" s="69" t="b">
        <v>0</v>
      </c>
    </row>
    <row r="185" spans="1:7" ht="15">
      <c r="A185" s="69" t="s">
        <v>891</v>
      </c>
      <c r="B185" s="69">
        <v>2</v>
      </c>
      <c r="C185" s="87">
        <v>0.008121212846292126</v>
      </c>
      <c r="D185" s="69" t="s">
        <v>220</v>
      </c>
      <c r="E185" s="69" t="b">
        <v>0</v>
      </c>
      <c r="F185" s="69" t="b">
        <v>0</v>
      </c>
      <c r="G185" s="69" t="b">
        <v>0</v>
      </c>
    </row>
    <row r="186" spans="1:7" ht="15">
      <c r="A186" s="69" t="s">
        <v>890</v>
      </c>
      <c r="B186" s="69">
        <v>2</v>
      </c>
      <c r="C186" s="87">
        <v>0.008121212846292126</v>
      </c>
      <c r="D186" s="69" t="s">
        <v>220</v>
      </c>
      <c r="E186" s="69" t="b">
        <v>0</v>
      </c>
      <c r="F186" s="69" t="b">
        <v>0</v>
      </c>
      <c r="G186" s="69" t="b">
        <v>0</v>
      </c>
    </row>
    <row r="187" spans="1:7" ht="15">
      <c r="A187" s="69" t="s">
        <v>889</v>
      </c>
      <c r="B187" s="69">
        <v>2</v>
      </c>
      <c r="C187" s="87">
        <v>0.008121212846292126</v>
      </c>
      <c r="D187" s="69" t="s">
        <v>220</v>
      </c>
      <c r="E187" s="69" t="b">
        <v>0</v>
      </c>
      <c r="F187" s="69" t="b">
        <v>0</v>
      </c>
      <c r="G187" s="69" t="b">
        <v>0</v>
      </c>
    </row>
    <row r="188" spans="1:7" ht="15">
      <c r="A188" s="69" t="s">
        <v>888</v>
      </c>
      <c r="B188" s="69">
        <v>2</v>
      </c>
      <c r="C188" s="87">
        <v>0.008121212846292126</v>
      </c>
      <c r="D188" s="69" t="s">
        <v>220</v>
      </c>
      <c r="E188" s="69" t="b">
        <v>0</v>
      </c>
      <c r="F188" s="69" t="b">
        <v>0</v>
      </c>
      <c r="G188" s="69" t="b">
        <v>0</v>
      </c>
    </row>
    <row r="189" spans="1:7" ht="15">
      <c r="A189" s="69" t="s">
        <v>887</v>
      </c>
      <c r="B189" s="69">
        <v>2</v>
      </c>
      <c r="C189" s="87">
        <v>0.008121212846292126</v>
      </c>
      <c r="D189" s="69" t="s">
        <v>220</v>
      </c>
      <c r="E189" s="69" t="b">
        <v>0</v>
      </c>
      <c r="F189" s="69" t="b">
        <v>0</v>
      </c>
      <c r="G189" s="69" t="b">
        <v>0</v>
      </c>
    </row>
    <row r="190" spans="1:7" ht="15">
      <c r="A190" s="69" t="s">
        <v>886</v>
      </c>
      <c r="B190" s="69">
        <v>2</v>
      </c>
      <c r="C190" s="87">
        <v>0.008121212846292126</v>
      </c>
      <c r="D190" s="69" t="s">
        <v>220</v>
      </c>
      <c r="E190" s="69" t="b">
        <v>0</v>
      </c>
      <c r="F190" s="69" t="b">
        <v>0</v>
      </c>
      <c r="G190" s="69" t="b">
        <v>0</v>
      </c>
    </row>
    <row r="191" spans="1:7" ht="15">
      <c r="A191" s="69" t="s">
        <v>885</v>
      </c>
      <c r="B191" s="69">
        <v>2</v>
      </c>
      <c r="C191" s="87">
        <v>0.008121212846292126</v>
      </c>
      <c r="D191" s="69" t="s">
        <v>220</v>
      </c>
      <c r="E191" s="69" t="b">
        <v>0</v>
      </c>
      <c r="F191" s="69" t="b">
        <v>0</v>
      </c>
      <c r="G191" s="69" t="b">
        <v>0</v>
      </c>
    </row>
    <row r="192" spans="1:7" ht="15">
      <c r="A192" s="69" t="s">
        <v>1707</v>
      </c>
      <c r="B192" s="69">
        <v>2</v>
      </c>
      <c r="C192" s="87">
        <v>0.008121212846292126</v>
      </c>
      <c r="D192" s="69" t="s">
        <v>220</v>
      </c>
      <c r="E192" s="69" t="b">
        <v>0</v>
      </c>
      <c r="F192" s="69" t="b">
        <v>0</v>
      </c>
      <c r="G192" s="69" t="b">
        <v>0</v>
      </c>
    </row>
    <row r="193" spans="1:7" ht="15">
      <c r="A193" s="69" t="s">
        <v>867</v>
      </c>
      <c r="B193" s="69">
        <v>2</v>
      </c>
      <c r="C193" s="87">
        <v>0.008121212846292126</v>
      </c>
      <c r="D193" s="69" t="s">
        <v>220</v>
      </c>
      <c r="E193" s="69" t="b">
        <v>0</v>
      </c>
      <c r="F193" s="69" t="b">
        <v>0</v>
      </c>
      <c r="G193" s="69" t="b">
        <v>0</v>
      </c>
    </row>
    <row r="194" spans="1:7" ht="15">
      <c r="A194" s="69" t="s">
        <v>1753</v>
      </c>
      <c r="B194" s="69">
        <v>2</v>
      </c>
      <c r="C194" s="87">
        <v>0.008121212846292126</v>
      </c>
      <c r="D194" s="69" t="s">
        <v>220</v>
      </c>
      <c r="E194" s="69" t="b">
        <v>0</v>
      </c>
      <c r="F194" s="69" t="b">
        <v>0</v>
      </c>
      <c r="G194" s="69" t="b">
        <v>0</v>
      </c>
    </row>
    <row r="195" spans="1:7" ht="15">
      <c r="A195" s="69" t="s">
        <v>864</v>
      </c>
      <c r="B195" s="69">
        <v>2</v>
      </c>
      <c r="C195" s="87">
        <v>0.008121212846292126</v>
      </c>
      <c r="D195" s="69" t="s">
        <v>220</v>
      </c>
      <c r="E195" s="69" t="b">
        <v>0</v>
      </c>
      <c r="F195" s="69" t="b">
        <v>0</v>
      </c>
      <c r="G195" s="69" t="b">
        <v>0</v>
      </c>
    </row>
    <row r="196" spans="1:7" ht="15">
      <c r="A196" s="69" t="s">
        <v>902</v>
      </c>
      <c r="B196" s="69">
        <v>15</v>
      </c>
      <c r="C196" s="87">
        <v>0</v>
      </c>
      <c r="D196" s="69" t="s">
        <v>695</v>
      </c>
      <c r="E196" s="69" t="b">
        <v>0</v>
      </c>
      <c r="F196" s="69" t="b">
        <v>0</v>
      </c>
      <c r="G196" s="69" t="b">
        <v>0</v>
      </c>
    </row>
    <row r="197" spans="1:7" ht="15">
      <c r="A197" s="69" t="s">
        <v>901</v>
      </c>
      <c r="B197" s="69">
        <v>15</v>
      </c>
      <c r="C197" s="87">
        <v>0</v>
      </c>
      <c r="D197" s="69" t="s">
        <v>695</v>
      </c>
      <c r="E197" s="69" t="b">
        <v>0</v>
      </c>
      <c r="F197" s="69" t="b">
        <v>0</v>
      </c>
      <c r="G197" s="69" t="b">
        <v>0</v>
      </c>
    </row>
    <row r="198" spans="1:7" ht="15">
      <c r="A198" s="69" t="s">
        <v>737</v>
      </c>
      <c r="B198" s="69">
        <v>15</v>
      </c>
      <c r="C198" s="87">
        <v>0</v>
      </c>
      <c r="D198" s="69" t="s">
        <v>695</v>
      </c>
      <c r="E198" s="69" t="b">
        <v>0</v>
      </c>
      <c r="F198" s="69" t="b">
        <v>0</v>
      </c>
      <c r="G198" s="69" t="b">
        <v>0</v>
      </c>
    </row>
    <row r="199" spans="1:7" ht="15">
      <c r="A199" s="69" t="s">
        <v>900</v>
      </c>
      <c r="B199" s="69">
        <v>15</v>
      </c>
      <c r="C199" s="87">
        <v>0</v>
      </c>
      <c r="D199" s="69" t="s">
        <v>695</v>
      </c>
      <c r="E199" s="69" t="b">
        <v>0</v>
      </c>
      <c r="F199" s="69" t="b">
        <v>0</v>
      </c>
      <c r="G199" s="69" t="b">
        <v>0</v>
      </c>
    </row>
    <row r="200" spans="1:7" ht="15">
      <c r="A200" s="69" t="s">
        <v>860</v>
      </c>
      <c r="B200" s="69">
        <v>15</v>
      </c>
      <c r="C200" s="87">
        <v>0</v>
      </c>
      <c r="D200" s="69" t="s">
        <v>695</v>
      </c>
      <c r="E200" s="69" t="b">
        <v>0</v>
      </c>
      <c r="F200" s="69" t="b">
        <v>0</v>
      </c>
      <c r="G200" s="69" t="b">
        <v>0</v>
      </c>
    </row>
    <row r="201" spans="1:7" ht="15">
      <c r="A201" s="69" t="s">
        <v>848</v>
      </c>
      <c r="B201" s="69">
        <v>14</v>
      </c>
      <c r="C201" s="87">
        <v>0.0027597705742381895</v>
      </c>
      <c r="D201" s="69" t="s">
        <v>695</v>
      </c>
      <c r="E201" s="69" t="b">
        <v>0</v>
      </c>
      <c r="F201" s="69" t="b">
        <v>0</v>
      </c>
      <c r="G201" s="69" t="b">
        <v>0</v>
      </c>
    </row>
    <row r="202" spans="1:7" ht="15">
      <c r="A202" s="69" t="s">
        <v>907</v>
      </c>
      <c r="B202" s="69">
        <v>13</v>
      </c>
      <c r="C202" s="87">
        <v>0.005315281498256432</v>
      </c>
      <c r="D202" s="69" t="s">
        <v>695</v>
      </c>
      <c r="E202" s="69" t="b">
        <v>0</v>
      </c>
      <c r="F202" s="69" t="b">
        <v>0</v>
      </c>
      <c r="G202" s="69" t="b">
        <v>0</v>
      </c>
    </row>
    <row r="203" spans="1:7" ht="15">
      <c r="A203" s="69" t="s">
        <v>906</v>
      </c>
      <c r="B203" s="69">
        <v>11</v>
      </c>
      <c r="C203" s="87">
        <v>0.00974792311100012</v>
      </c>
      <c r="D203" s="69" t="s">
        <v>695</v>
      </c>
      <c r="E203" s="69" t="b">
        <v>0</v>
      </c>
      <c r="F203" s="69" t="b">
        <v>0</v>
      </c>
      <c r="G203" s="69" t="b">
        <v>0</v>
      </c>
    </row>
    <row r="204" spans="1:7" ht="15">
      <c r="A204" s="69" t="s">
        <v>368</v>
      </c>
      <c r="B204" s="69">
        <v>6</v>
      </c>
      <c r="C204" s="87">
        <v>0.015708158237054116</v>
      </c>
      <c r="D204" s="69" t="s">
        <v>695</v>
      </c>
      <c r="E204" s="69" t="b">
        <v>0</v>
      </c>
      <c r="F204" s="69" t="b">
        <v>0</v>
      </c>
      <c r="G204" s="69" t="b">
        <v>0</v>
      </c>
    </row>
    <row r="205" spans="1:7" ht="15">
      <c r="A205" s="69" t="s">
        <v>899</v>
      </c>
      <c r="B205" s="69">
        <v>6</v>
      </c>
      <c r="C205" s="87">
        <v>0.01883373373893404</v>
      </c>
      <c r="D205" s="69" t="s">
        <v>695</v>
      </c>
      <c r="E205" s="69" t="b">
        <v>0</v>
      </c>
      <c r="F205" s="69" t="b">
        <v>0</v>
      </c>
      <c r="G205" s="69" t="b">
        <v>0</v>
      </c>
    </row>
    <row r="206" spans="1:7" ht="15">
      <c r="A206" s="69" t="s">
        <v>812</v>
      </c>
      <c r="B206" s="69">
        <v>5</v>
      </c>
      <c r="C206" s="87">
        <v>0.01569477811577837</v>
      </c>
      <c r="D206" s="69" t="s">
        <v>695</v>
      </c>
      <c r="E206" s="69" t="b">
        <v>0</v>
      </c>
      <c r="F206" s="69" t="b">
        <v>0</v>
      </c>
      <c r="G206" s="69" t="b">
        <v>0</v>
      </c>
    </row>
    <row r="207" spans="1:7" ht="15">
      <c r="A207" s="69" t="s">
        <v>905</v>
      </c>
      <c r="B207" s="69">
        <v>4</v>
      </c>
      <c r="C207" s="87">
        <v>0.015106085992834705</v>
      </c>
      <c r="D207" s="69" t="s">
        <v>695</v>
      </c>
      <c r="E207" s="69" t="b">
        <v>0</v>
      </c>
      <c r="F207" s="69" t="b">
        <v>0</v>
      </c>
      <c r="G207" s="69" t="b">
        <v>0</v>
      </c>
    </row>
    <row r="208" spans="1:7" ht="15">
      <c r="A208" s="69" t="s">
        <v>908</v>
      </c>
      <c r="B208" s="69">
        <v>3</v>
      </c>
      <c r="C208" s="87">
        <v>0.013795460611895108</v>
      </c>
      <c r="D208" s="69" t="s">
        <v>695</v>
      </c>
      <c r="E208" s="69" t="b">
        <v>0</v>
      </c>
      <c r="F208" s="69" t="b">
        <v>0</v>
      </c>
      <c r="G208" s="69" t="b">
        <v>0</v>
      </c>
    </row>
    <row r="209" spans="1:7" ht="15">
      <c r="A209" s="69" t="s">
        <v>862</v>
      </c>
      <c r="B209" s="69">
        <v>3</v>
      </c>
      <c r="C209" s="87">
        <v>0.013795460611895108</v>
      </c>
      <c r="D209" s="69" t="s">
        <v>695</v>
      </c>
      <c r="E209" s="69" t="b">
        <v>0</v>
      </c>
      <c r="F209" s="69" t="b">
        <v>0</v>
      </c>
      <c r="G209" s="69" t="b">
        <v>0</v>
      </c>
    </row>
    <row r="210" spans="1:7" ht="15">
      <c r="A210" s="69" t="s">
        <v>898</v>
      </c>
      <c r="B210" s="69">
        <v>2</v>
      </c>
      <c r="C210" s="87">
        <v>0.011513963991996053</v>
      </c>
      <c r="D210" s="69" t="s">
        <v>695</v>
      </c>
      <c r="E210" s="69" t="b">
        <v>0</v>
      </c>
      <c r="F210" s="69" t="b">
        <v>0</v>
      </c>
      <c r="G210" s="69" t="b">
        <v>0</v>
      </c>
    </row>
    <row r="211" spans="1:7" ht="15">
      <c r="A211" s="69" t="s">
        <v>798</v>
      </c>
      <c r="B211" s="69">
        <v>4</v>
      </c>
      <c r="C211" s="87">
        <v>0.012947526695224998</v>
      </c>
      <c r="D211" s="69" t="s">
        <v>696</v>
      </c>
      <c r="E211" s="69" t="b">
        <v>0</v>
      </c>
      <c r="F211" s="69" t="b">
        <v>0</v>
      </c>
      <c r="G211" s="69" t="b">
        <v>0</v>
      </c>
    </row>
    <row r="212" spans="1:7" ht="15">
      <c r="A212" s="69" t="s">
        <v>799</v>
      </c>
      <c r="B212" s="69">
        <v>4</v>
      </c>
      <c r="C212" s="87">
        <v>0.012947526695224998</v>
      </c>
      <c r="D212" s="69" t="s">
        <v>696</v>
      </c>
      <c r="E212" s="69" t="b">
        <v>0</v>
      </c>
      <c r="F212" s="69" t="b">
        <v>0</v>
      </c>
      <c r="G212" s="69" t="b">
        <v>0</v>
      </c>
    </row>
    <row r="213" spans="1:7" ht="15">
      <c r="A213" s="69" t="s">
        <v>737</v>
      </c>
      <c r="B213" s="69">
        <v>4</v>
      </c>
      <c r="C213" s="87">
        <v>0.007573817593792742</v>
      </c>
      <c r="D213" s="69" t="s">
        <v>696</v>
      </c>
      <c r="E213" s="69" t="b">
        <v>0</v>
      </c>
      <c r="F213" s="69" t="b">
        <v>0</v>
      </c>
      <c r="G213" s="69" t="b">
        <v>0</v>
      </c>
    </row>
    <row r="214" spans="1:7" ht="15">
      <c r="A214" s="69" t="s">
        <v>738</v>
      </c>
      <c r="B214" s="69">
        <v>4</v>
      </c>
      <c r="C214" s="87">
        <v>0.007573817593792742</v>
      </c>
      <c r="D214" s="69" t="s">
        <v>696</v>
      </c>
      <c r="E214" s="69" t="b">
        <v>0</v>
      </c>
      <c r="F214" s="69" t="b">
        <v>0</v>
      </c>
      <c r="G214" s="69" t="b">
        <v>0</v>
      </c>
    </row>
    <row r="215" spans="1:7" ht="15">
      <c r="A215" s="69" t="s">
        <v>874</v>
      </c>
      <c r="B215" s="69">
        <v>3</v>
      </c>
      <c r="C215" s="87">
        <v>0.009710645021418747</v>
      </c>
      <c r="D215" s="69" t="s">
        <v>696</v>
      </c>
      <c r="E215" s="69" t="b">
        <v>0</v>
      </c>
      <c r="F215" s="69" t="b">
        <v>0</v>
      </c>
      <c r="G215" s="69" t="b">
        <v>0</v>
      </c>
    </row>
    <row r="216" spans="1:7" ht="15">
      <c r="A216" s="69" t="s">
        <v>879</v>
      </c>
      <c r="B216" s="69">
        <v>2</v>
      </c>
      <c r="C216" s="87">
        <v>0.01026067214450887</v>
      </c>
      <c r="D216" s="69" t="s">
        <v>696</v>
      </c>
      <c r="E216" s="69" t="b">
        <v>0</v>
      </c>
      <c r="F216" s="69" t="b">
        <v>0</v>
      </c>
      <c r="G216" s="69" t="b">
        <v>0</v>
      </c>
    </row>
    <row r="217" spans="1:7" ht="15">
      <c r="A217" s="69" t="s">
        <v>1571</v>
      </c>
      <c r="B217" s="69">
        <v>2</v>
      </c>
      <c r="C217" s="87">
        <v>0.01026067214450887</v>
      </c>
      <c r="D217" s="69" t="s">
        <v>696</v>
      </c>
      <c r="E217" s="69" t="b">
        <v>0</v>
      </c>
      <c r="F217" s="69" t="b">
        <v>0</v>
      </c>
      <c r="G217" s="69" t="b">
        <v>0</v>
      </c>
    </row>
    <row r="218" spans="1:7" ht="15">
      <c r="A218" s="69" t="s">
        <v>878</v>
      </c>
      <c r="B218" s="69">
        <v>2</v>
      </c>
      <c r="C218" s="87">
        <v>0.01026067214450887</v>
      </c>
      <c r="D218" s="69" t="s">
        <v>696</v>
      </c>
      <c r="E218" s="69" t="b">
        <v>0</v>
      </c>
      <c r="F218" s="69" t="b">
        <v>0</v>
      </c>
      <c r="G218" s="69" t="b">
        <v>0</v>
      </c>
    </row>
    <row r="219" spans="1:7" ht="15">
      <c r="A219" s="69" t="s">
        <v>877</v>
      </c>
      <c r="B219" s="69">
        <v>2</v>
      </c>
      <c r="C219" s="87">
        <v>0.01026067214450887</v>
      </c>
      <c r="D219" s="69" t="s">
        <v>696</v>
      </c>
      <c r="E219" s="69" t="b">
        <v>0</v>
      </c>
      <c r="F219" s="69" t="b">
        <v>0</v>
      </c>
      <c r="G219" s="69" t="b">
        <v>0</v>
      </c>
    </row>
    <row r="220" spans="1:7" ht="15">
      <c r="A220" s="69" t="s">
        <v>876</v>
      </c>
      <c r="B220" s="69">
        <v>2</v>
      </c>
      <c r="C220" s="87">
        <v>0.01026067214450887</v>
      </c>
      <c r="D220" s="69" t="s">
        <v>696</v>
      </c>
      <c r="E220" s="69" t="b">
        <v>0</v>
      </c>
      <c r="F220" s="69" t="b">
        <v>0</v>
      </c>
      <c r="G220" s="69" t="b">
        <v>0</v>
      </c>
    </row>
    <row r="221" spans="1:7" ht="15">
      <c r="A221" s="69" t="s">
        <v>1741</v>
      </c>
      <c r="B221" s="69">
        <v>2</v>
      </c>
      <c r="C221" s="87">
        <v>0.01026067214450887</v>
      </c>
      <c r="D221" s="69" t="s">
        <v>696</v>
      </c>
      <c r="E221" s="69" t="b">
        <v>0</v>
      </c>
      <c r="F221" s="69" t="b">
        <v>0</v>
      </c>
      <c r="G221" s="69" t="b">
        <v>0</v>
      </c>
    </row>
    <row r="222" spans="1:7" ht="15">
      <c r="A222" s="69" t="s">
        <v>1742</v>
      </c>
      <c r="B222" s="69">
        <v>2</v>
      </c>
      <c r="C222" s="87">
        <v>0.01026067214450887</v>
      </c>
      <c r="D222" s="69" t="s">
        <v>696</v>
      </c>
      <c r="E222" s="69" t="b">
        <v>0</v>
      </c>
      <c r="F222" s="69" t="b">
        <v>0</v>
      </c>
      <c r="G222" s="69" t="b">
        <v>0</v>
      </c>
    </row>
    <row r="223" spans="1:7" ht="15">
      <c r="A223" s="69" t="s">
        <v>1743</v>
      </c>
      <c r="B223" s="69">
        <v>2</v>
      </c>
      <c r="C223" s="87">
        <v>0.01026067214450887</v>
      </c>
      <c r="D223" s="69" t="s">
        <v>696</v>
      </c>
      <c r="E223" s="69" t="b">
        <v>0</v>
      </c>
      <c r="F223" s="69" t="b">
        <v>0</v>
      </c>
      <c r="G223" s="69" t="b">
        <v>0</v>
      </c>
    </row>
    <row r="224" spans="1:7" ht="15">
      <c r="A224" s="69" t="s">
        <v>875</v>
      </c>
      <c r="B224" s="69">
        <v>2</v>
      </c>
      <c r="C224" s="87">
        <v>0.01026067214450887</v>
      </c>
      <c r="D224" s="69" t="s">
        <v>696</v>
      </c>
      <c r="E224" s="69" t="b">
        <v>0</v>
      </c>
      <c r="F224" s="69" t="b">
        <v>0</v>
      </c>
      <c r="G224" s="69" t="b">
        <v>0</v>
      </c>
    </row>
    <row r="225" spans="1:7" ht="15">
      <c r="A225" s="69" t="s">
        <v>858</v>
      </c>
      <c r="B225" s="69">
        <v>2</v>
      </c>
      <c r="C225" s="87">
        <v>0.01026067214450887</v>
      </c>
      <c r="D225" s="69" t="s">
        <v>696</v>
      </c>
      <c r="E225" s="69" t="b">
        <v>0</v>
      </c>
      <c r="F225" s="69" t="b">
        <v>0</v>
      </c>
      <c r="G225" s="69" t="b">
        <v>0</v>
      </c>
    </row>
    <row r="226" spans="1:7" ht="15">
      <c r="A226" s="69" t="s">
        <v>1744</v>
      </c>
      <c r="B226" s="69">
        <v>2</v>
      </c>
      <c r="C226" s="87">
        <v>0.01026067214450887</v>
      </c>
      <c r="D226" s="69" t="s">
        <v>696</v>
      </c>
      <c r="E226" s="69" t="b">
        <v>0</v>
      </c>
      <c r="F226" s="69" t="b">
        <v>0</v>
      </c>
      <c r="G226" s="69" t="b">
        <v>0</v>
      </c>
    </row>
    <row r="227" spans="1:7" ht="15">
      <c r="A227" s="69" t="s">
        <v>1745</v>
      </c>
      <c r="B227" s="69">
        <v>2</v>
      </c>
      <c r="C227" s="87">
        <v>0.01026067214450887</v>
      </c>
      <c r="D227" s="69" t="s">
        <v>696</v>
      </c>
      <c r="E227" s="69" t="b">
        <v>0</v>
      </c>
      <c r="F227" s="69" t="b">
        <v>0</v>
      </c>
      <c r="G227" s="69" t="b">
        <v>0</v>
      </c>
    </row>
    <row r="228" spans="1:7" ht="15">
      <c r="A228" s="69" t="s">
        <v>1746</v>
      </c>
      <c r="B228" s="69">
        <v>2</v>
      </c>
      <c r="C228" s="87">
        <v>0.01026067214450887</v>
      </c>
      <c r="D228" s="69" t="s">
        <v>696</v>
      </c>
      <c r="E228" s="69" t="b">
        <v>0</v>
      </c>
      <c r="F228" s="69" t="b">
        <v>0</v>
      </c>
      <c r="G228" s="69" t="b">
        <v>0</v>
      </c>
    </row>
    <row r="229" spans="1:7" ht="15">
      <c r="A229" s="69" t="s">
        <v>846</v>
      </c>
      <c r="B229" s="69">
        <v>2</v>
      </c>
      <c r="C229" s="87">
        <v>0.01026067214450887</v>
      </c>
      <c r="D229" s="69" t="s">
        <v>696</v>
      </c>
      <c r="E229" s="69" t="b">
        <v>0</v>
      </c>
      <c r="F229" s="69" t="b">
        <v>0</v>
      </c>
      <c r="G229" s="69" t="b">
        <v>0</v>
      </c>
    </row>
    <row r="230" spans="1:7" ht="15">
      <c r="A230" s="69" t="s">
        <v>1747</v>
      </c>
      <c r="B230" s="69">
        <v>2</v>
      </c>
      <c r="C230" s="87">
        <v>0.01026067214450887</v>
      </c>
      <c r="D230" s="69" t="s">
        <v>696</v>
      </c>
      <c r="E230" s="69" t="b">
        <v>0</v>
      </c>
      <c r="F230" s="69" t="b">
        <v>0</v>
      </c>
      <c r="G230" s="69" t="b">
        <v>0</v>
      </c>
    </row>
    <row r="231" spans="1:7" ht="15">
      <c r="A231" s="69" t="s">
        <v>1687</v>
      </c>
      <c r="B231" s="69">
        <v>2</v>
      </c>
      <c r="C231" s="87">
        <v>0.01026067214450887</v>
      </c>
      <c r="D231" s="69" t="s">
        <v>696</v>
      </c>
      <c r="E231" s="69" t="b">
        <v>0</v>
      </c>
      <c r="F231" s="69" t="b">
        <v>0</v>
      </c>
      <c r="G231" s="69" t="b">
        <v>0</v>
      </c>
    </row>
    <row r="232" spans="1:7" ht="15">
      <c r="A232" s="69" t="s">
        <v>1748</v>
      </c>
      <c r="B232" s="69">
        <v>2</v>
      </c>
      <c r="C232" s="87">
        <v>0.01026067214450887</v>
      </c>
      <c r="D232" s="69" t="s">
        <v>696</v>
      </c>
      <c r="E232" s="69" t="b">
        <v>0</v>
      </c>
      <c r="F232" s="69" t="b">
        <v>0</v>
      </c>
      <c r="G232" s="69" t="b">
        <v>0</v>
      </c>
    </row>
    <row r="233" spans="1:7" ht="15">
      <c r="A233" s="69" t="s">
        <v>1749</v>
      </c>
      <c r="B233" s="69">
        <v>2</v>
      </c>
      <c r="C233" s="87">
        <v>0.01026067214450887</v>
      </c>
      <c r="D233" s="69" t="s">
        <v>696</v>
      </c>
      <c r="E233" s="69" t="b">
        <v>0</v>
      </c>
      <c r="F233" s="69" t="b">
        <v>0</v>
      </c>
      <c r="G233" s="69" t="b">
        <v>0</v>
      </c>
    </row>
    <row r="234" spans="1:7" ht="15">
      <c r="A234" s="69" t="s">
        <v>1750</v>
      </c>
      <c r="B234" s="69">
        <v>2</v>
      </c>
      <c r="C234" s="87">
        <v>0.01026067214450887</v>
      </c>
      <c r="D234" s="69" t="s">
        <v>696</v>
      </c>
      <c r="E234" s="69" t="b">
        <v>0</v>
      </c>
      <c r="F234" s="69" t="b">
        <v>0</v>
      </c>
      <c r="G234" s="69" t="b">
        <v>0</v>
      </c>
    </row>
    <row r="235" spans="1:7" ht="15">
      <c r="A235" s="69" t="s">
        <v>1751</v>
      </c>
      <c r="B235" s="69">
        <v>2</v>
      </c>
      <c r="C235" s="87">
        <v>0.01026067214450887</v>
      </c>
      <c r="D235" s="69" t="s">
        <v>696</v>
      </c>
      <c r="E235" s="69" t="b">
        <v>0</v>
      </c>
      <c r="F235" s="69" t="b">
        <v>0</v>
      </c>
      <c r="G235" s="69" t="b">
        <v>0</v>
      </c>
    </row>
    <row r="236" spans="1:7" ht="15">
      <c r="A236" s="69" t="s">
        <v>1752</v>
      </c>
      <c r="B236" s="69">
        <v>2</v>
      </c>
      <c r="C236" s="87">
        <v>0.01026067214450887</v>
      </c>
      <c r="D236" s="69" t="s">
        <v>696</v>
      </c>
      <c r="E236" s="69" t="b">
        <v>0</v>
      </c>
      <c r="F236" s="69" t="b">
        <v>0</v>
      </c>
      <c r="G236" s="69" t="b">
        <v>0</v>
      </c>
    </row>
    <row r="237" spans="1:7" ht="15">
      <c r="A237" s="69" t="s">
        <v>737</v>
      </c>
      <c r="B237" s="69">
        <v>10</v>
      </c>
      <c r="C237" s="87">
        <v>0.010398699110246726</v>
      </c>
      <c r="D237" s="69" t="s">
        <v>697</v>
      </c>
      <c r="E237" s="69" t="b">
        <v>0</v>
      </c>
      <c r="F237" s="69" t="b">
        <v>0</v>
      </c>
      <c r="G237" s="69" t="b">
        <v>0</v>
      </c>
    </row>
    <row r="238" spans="1:7" ht="15">
      <c r="A238" s="69" t="s">
        <v>795</v>
      </c>
      <c r="B238" s="69">
        <v>6</v>
      </c>
      <c r="C238" s="87">
        <v>0.011875553448477355</v>
      </c>
      <c r="D238" s="69" t="s">
        <v>697</v>
      </c>
      <c r="E238" s="69" t="b">
        <v>0</v>
      </c>
      <c r="F238" s="69" t="b">
        <v>0</v>
      </c>
      <c r="G238" s="69" t="b">
        <v>0</v>
      </c>
    </row>
    <row r="239" spans="1:7" ht="15">
      <c r="A239" s="69" t="s">
        <v>1569</v>
      </c>
      <c r="B239" s="69">
        <v>5</v>
      </c>
      <c r="C239" s="87">
        <v>0.012873033113616776</v>
      </c>
      <c r="D239" s="69" t="s">
        <v>697</v>
      </c>
      <c r="E239" s="69" t="b">
        <v>0</v>
      </c>
      <c r="F239" s="69" t="b">
        <v>0</v>
      </c>
      <c r="G239" s="69" t="b">
        <v>0</v>
      </c>
    </row>
    <row r="240" spans="1:7" ht="15">
      <c r="A240" s="69" t="s">
        <v>855</v>
      </c>
      <c r="B240" s="69">
        <v>5</v>
      </c>
      <c r="C240" s="87">
        <v>0.012873033113616776</v>
      </c>
      <c r="D240" s="69" t="s">
        <v>697</v>
      </c>
      <c r="E240" s="69" t="b">
        <v>0</v>
      </c>
      <c r="F240" s="69" t="b">
        <v>0</v>
      </c>
      <c r="G240" s="69" t="b">
        <v>0</v>
      </c>
    </row>
    <row r="241" spans="1:7" ht="15">
      <c r="A241" s="69" t="s">
        <v>814</v>
      </c>
      <c r="B241" s="69">
        <v>4</v>
      </c>
      <c r="C241" s="87">
        <v>0.013213013348278575</v>
      </c>
      <c r="D241" s="69" t="s">
        <v>697</v>
      </c>
      <c r="E241" s="69" t="b">
        <v>0</v>
      </c>
      <c r="F241" s="69" t="b">
        <v>0</v>
      </c>
      <c r="G241" s="69" t="b">
        <v>0</v>
      </c>
    </row>
    <row r="242" spans="1:7" ht="15">
      <c r="A242" s="69" t="s">
        <v>842</v>
      </c>
      <c r="B242" s="69">
        <v>3</v>
      </c>
      <c r="C242" s="87">
        <v>0.012727927002373591</v>
      </c>
      <c r="D242" s="69" t="s">
        <v>697</v>
      </c>
      <c r="E242" s="69" t="b">
        <v>0</v>
      </c>
      <c r="F242" s="69" t="b">
        <v>0</v>
      </c>
      <c r="G242" s="69" t="b">
        <v>0</v>
      </c>
    </row>
    <row r="243" spans="1:7" ht="15">
      <c r="A243" s="69" t="s">
        <v>739</v>
      </c>
      <c r="B243" s="69">
        <v>2</v>
      </c>
      <c r="C243" s="87">
        <v>0.011133273526229231</v>
      </c>
      <c r="D243" s="69" t="s">
        <v>697</v>
      </c>
      <c r="E243" s="69" t="b">
        <v>0</v>
      </c>
      <c r="F243" s="69" t="b">
        <v>0</v>
      </c>
      <c r="G243" s="69" t="b">
        <v>0</v>
      </c>
    </row>
    <row r="244" spans="1:7" ht="15">
      <c r="A244" s="69" t="s">
        <v>1572</v>
      </c>
      <c r="B244" s="69">
        <v>2</v>
      </c>
      <c r="C244" s="87">
        <v>0.015660040378319175</v>
      </c>
      <c r="D244" s="69" t="s">
        <v>697</v>
      </c>
      <c r="E244" s="69" t="b">
        <v>0</v>
      </c>
      <c r="F244" s="69" t="b">
        <v>0</v>
      </c>
      <c r="G244" s="69" t="b">
        <v>0</v>
      </c>
    </row>
    <row r="245" spans="1:7" ht="15">
      <c r="A245" s="69" t="s">
        <v>1573</v>
      </c>
      <c r="B245" s="69">
        <v>2</v>
      </c>
      <c r="C245" s="87">
        <v>0.011133273526229231</v>
      </c>
      <c r="D245" s="69" t="s">
        <v>697</v>
      </c>
      <c r="E245" s="69" t="b">
        <v>0</v>
      </c>
      <c r="F245" s="69" t="b">
        <v>0</v>
      </c>
      <c r="G245" s="69" t="b">
        <v>0</v>
      </c>
    </row>
    <row r="246" spans="1:7" ht="15">
      <c r="A246" s="69" t="s">
        <v>1129</v>
      </c>
      <c r="B246" s="69">
        <v>2</v>
      </c>
      <c r="C246" s="87">
        <v>0.011133273526229231</v>
      </c>
      <c r="D246" s="69" t="s">
        <v>697</v>
      </c>
      <c r="E246" s="69" t="b">
        <v>0</v>
      </c>
      <c r="F246" s="69" t="b">
        <v>0</v>
      </c>
      <c r="G246" s="69" t="b">
        <v>0</v>
      </c>
    </row>
    <row r="247" spans="1:7" ht="15">
      <c r="A247" s="69" t="s">
        <v>368</v>
      </c>
      <c r="B247" s="69">
        <v>2</v>
      </c>
      <c r="C247" s="87">
        <v>0.011133273526229231</v>
      </c>
      <c r="D247" s="69" t="s">
        <v>697</v>
      </c>
      <c r="E247" s="69" t="b">
        <v>0</v>
      </c>
      <c r="F247" s="69" t="b">
        <v>0</v>
      </c>
      <c r="G247" s="69" t="b">
        <v>0</v>
      </c>
    </row>
    <row r="248" spans="1:7" ht="15">
      <c r="A248" s="69" t="s">
        <v>1685</v>
      </c>
      <c r="B248" s="69">
        <v>2</v>
      </c>
      <c r="C248" s="87">
        <v>0.011133273526229231</v>
      </c>
      <c r="D248" s="69" t="s">
        <v>697</v>
      </c>
      <c r="E248" s="69" t="b">
        <v>0</v>
      </c>
      <c r="F248" s="69" t="b">
        <v>0</v>
      </c>
      <c r="G248" s="69" t="b">
        <v>0</v>
      </c>
    </row>
    <row r="249" spans="1:7" ht="15">
      <c r="A249" s="69" t="s">
        <v>1686</v>
      </c>
      <c r="B249" s="69">
        <v>2</v>
      </c>
      <c r="C249" s="87">
        <v>0.011133273526229231</v>
      </c>
      <c r="D249" s="69" t="s">
        <v>697</v>
      </c>
      <c r="E249" s="69" t="b">
        <v>0</v>
      </c>
      <c r="F249" s="69" t="b">
        <v>0</v>
      </c>
      <c r="G249" s="69" t="b">
        <v>0</v>
      </c>
    </row>
    <row r="250" spans="1:7" ht="15">
      <c r="A250" s="69" t="s">
        <v>1684</v>
      </c>
      <c r="B250" s="69">
        <v>2</v>
      </c>
      <c r="C250" s="87">
        <v>0.015660040378319175</v>
      </c>
      <c r="D250" s="69" t="s">
        <v>697</v>
      </c>
      <c r="E250" s="69" t="b">
        <v>0</v>
      </c>
      <c r="F250" s="69" t="b">
        <v>0</v>
      </c>
      <c r="G250" s="69" t="b">
        <v>0</v>
      </c>
    </row>
    <row r="251" spans="1:7" ht="15">
      <c r="A251" s="69" t="s">
        <v>796</v>
      </c>
      <c r="B251" s="69">
        <v>2</v>
      </c>
      <c r="C251" s="87">
        <v>0.011133273526229231</v>
      </c>
      <c r="D251" s="69" t="s">
        <v>697</v>
      </c>
      <c r="E251" s="69" t="b">
        <v>0</v>
      </c>
      <c r="F251" s="69" t="b">
        <v>0</v>
      </c>
      <c r="G251" s="69" t="b">
        <v>0</v>
      </c>
    </row>
    <row r="252" spans="1:7" ht="15">
      <c r="A252" s="69" t="s">
        <v>738</v>
      </c>
      <c r="B252" s="69">
        <v>2</v>
      </c>
      <c r="C252" s="87">
        <v>0.011133273526229231</v>
      </c>
      <c r="D252" s="69" t="s">
        <v>697</v>
      </c>
      <c r="E252" s="69" t="b">
        <v>0</v>
      </c>
      <c r="F252" s="69" t="b">
        <v>0</v>
      </c>
      <c r="G252" s="69" t="b">
        <v>0</v>
      </c>
    </row>
    <row r="253" spans="1:7" ht="15">
      <c r="A253" s="69" t="s">
        <v>813</v>
      </c>
      <c r="B253" s="69">
        <v>2</v>
      </c>
      <c r="C253" s="87">
        <v>0.011133273526229231</v>
      </c>
      <c r="D253" s="69" t="s">
        <v>697</v>
      </c>
      <c r="E253" s="69" t="b">
        <v>0</v>
      </c>
      <c r="F253" s="69" t="b">
        <v>0</v>
      </c>
      <c r="G253" s="69" t="b">
        <v>0</v>
      </c>
    </row>
    <row r="254" spans="1:7" ht="15">
      <c r="A254" s="69" t="s">
        <v>1690</v>
      </c>
      <c r="B254" s="69">
        <v>2</v>
      </c>
      <c r="C254" s="87">
        <v>0.011133273526229231</v>
      </c>
      <c r="D254" s="69" t="s">
        <v>697</v>
      </c>
      <c r="E254" s="69" t="b">
        <v>0</v>
      </c>
      <c r="F254" s="69" t="b">
        <v>0</v>
      </c>
      <c r="G254" s="69" t="b">
        <v>0</v>
      </c>
    </row>
    <row r="255" spans="1:7" ht="15">
      <c r="A255" s="69" t="s">
        <v>1691</v>
      </c>
      <c r="B255" s="69">
        <v>2</v>
      </c>
      <c r="C255" s="87">
        <v>0.011133273526229231</v>
      </c>
      <c r="D255" s="69" t="s">
        <v>697</v>
      </c>
      <c r="E255" s="69" t="b">
        <v>0</v>
      </c>
      <c r="F255" s="69" t="b">
        <v>0</v>
      </c>
      <c r="G255" s="69" t="b">
        <v>0</v>
      </c>
    </row>
    <row r="256" spans="1:7" ht="15">
      <c r="A256" s="69" t="s">
        <v>884</v>
      </c>
      <c r="B256" s="69">
        <v>2</v>
      </c>
      <c r="C256" s="87">
        <v>0.011133273526229231</v>
      </c>
      <c r="D256" s="69" t="s">
        <v>697</v>
      </c>
      <c r="E256" s="69" t="b">
        <v>0</v>
      </c>
      <c r="F256" s="69" t="b">
        <v>0</v>
      </c>
      <c r="G256" s="69" t="b">
        <v>0</v>
      </c>
    </row>
    <row r="257" spans="1:7" ht="15">
      <c r="A257" s="69" t="s">
        <v>1692</v>
      </c>
      <c r="B257" s="69">
        <v>2</v>
      </c>
      <c r="C257" s="87">
        <v>0.011133273526229231</v>
      </c>
      <c r="D257" s="69" t="s">
        <v>697</v>
      </c>
      <c r="E257" s="69" t="b">
        <v>0</v>
      </c>
      <c r="F257" s="69" t="b">
        <v>0</v>
      </c>
      <c r="G257" s="69" t="b">
        <v>0</v>
      </c>
    </row>
    <row r="258" spans="1:7" ht="15">
      <c r="A258" s="69" t="s">
        <v>1693</v>
      </c>
      <c r="B258" s="69">
        <v>2</v>
      </c>
      <c r="C258" s="87">
        <v>0.011133273526229231</v>
      </c>
      <c r="D258" s="69" t="s">
        <v>697</v>
      </c>
      <c r="E258" s="69" t="b">
        <v>0</v>
      </c>
      <c r="F258" s="69" t="b">
        <v>0</v>
      </c>
      <c r="G258" s="69" t="b">
        <v>0</v>
      </c>
    </row>
    <row r="259" spans="1:7" ht="15">
      <c r="A259" s="69" t="s">
        <v>883</v>
      </c>
      <c r="B259" s="69">
        <v>2</v>
      </c>
      <c r="C259" s="87">
        <v>0.011133273526229231</v>
      </c>
      <c r="D259" s="69" t="s">
        <v>697</v>
      </c>
      <c r="E259" s="69" t="b">
        <v>0</v>
      </c>
      <c r="F259" s="69" t="b">
        <v>0</v>
      </c>
      <c r="G259" s="69" t="b">
        <v>0</v>
      </c>
    </row>
    <row r="260" spans="1:7" ht="15">
      <c r="A260" s="69" t="s">
        <v>1708</v>
      </c>
      <c r="B260" s="69">
        <v>2</v>
      </c>
      <c r="C260" s="87">
        <v>0.011133273526229231</v>
      </c>
      <c r="D260" s="69" t="s">
        <v>697</v>
      </c>
      <c r="E260" s="69" t="b">
        <v>0</v>
      </c>
      <c r="F260" s="69" t="b">
        <v>0</v>
      </c>
      <c r="G260" s="69" t="b">
        <v>0</v>
      </c>
    </row>
    <row r="261" spans="1:7" ht="15">
      <c r="A261" s="69" t="s">
        <v>1709</v>
      </c>
      <c r="B261" s="69">
        <v>2</v>
      </c>
      <c r="C261" s="87">
        <v>0.011133273526229231</v>
      </c>
      <c r="D261" s="69" t="s">
        <v>697</v>
      </c>
      <c r="E261" s="69" t="b">
        <v>0</v>
      </c>
      <c r="F261" s="69" t="b">
        <v>0</v>
      </c>
      <c r="G261" s="69" t="b">
        <v>0</v>
      </c>
    </row>
    <row r="262" spans="1:7" ht="15">
      <c r="A262" s="69" t="s">
        <v>1710</v>
      </c>
      <c r="B262" s="69">
        <v>2</v>
      </c>
      <c r="C262" s="87">
        <v>0.011133273526229231</v>
      </c>
      <c r="D262" s="69" t="s">
        <v>697</v>
      </c>
      <c r="E262" s="69" t="b">
        <v>0</v>
      </c>
      <c r="F262" s="69" t="b">
        <v>0</v>
      </c>
      <c r="G262" s="69"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268</v>
      </c>
      <c r="B1" s="13" t="s">
        <v>269</v>
      </c>
      <c r="C1" s="13" t="s">
        <v>265</v>
      </c>
      <c r="D1" s="13" t="s">
        <v>266</v>
      </c>
      <c r="E1" s="13" t="s">
        <v>270</v>
      </c>
      <c r="F1" s="13" t="s">
        <v>144</v>
      </c>
      <c r="G1" s="13" t="s">
        <v>286</v>
      </c>
      <c r="H1" s="13" t="s">
        <v>287</v>
      </c>
      <c r="I1" s="13" t="s">
        <v>288</v>
      </c>
      <c r="J1" s="13" t="s">
        <v>289</v>
      </c>
      <c r="K1" s="13" t="s">
        <v>290</v>
      </c>
      <c r="L1" s="13" t="s">
        <v>291</v>
      </c>
    </row>
    <row r="2" spans="1:12" ht="15">
      <c r="A2" s="69" t="s">
        <v>902</v>
      </c>
      <c r="B2" s="69" t="s">
        <v>901</v>
      </c>
      <c r="C2" s="69">
        <v>15</v>
      </c>
      <c r="D2" s="87">
        <v>0.012794749068850024</v>
      </c>
      <c r="E2" s="87">
        <v>1.574417135795665</v>
      </c>
      <c r="F2" s="69" t="s">
        <v>267</v>
      </c>
      <c r="G2" s="69" t="b">
        <v>0</v>
      </c>
      <c r="H2" s="69" t="b">
        <v>0</v>
      </c>
      <c r="I2" s="69" t="b">
        <v>0</v>
      </c>
      <c r="J2" s="69" t="b">
        <v>0</v>
      </c>
      <c r="K2" s="69" t="b">
        <v>0</v>
      </c>
      <c r="L2" s="69" t="b">
        <v>0</v>
      </c>
    </row>
    <row r="3" spans="1:12" ht="15">
      <c r="A3" s="69" t="s">
        <v>737</v>
      </c>
      <c r="B3" s="69" t="s">
        <v>900</v>
      </c>
      <c r="C3" s="69">
        <v>15</v>
      </c>
      <c r="D3" s="87">
        <v>0.012794749068850024</v>
      </c>
      <c r="E3" s="87">
        <v>1.1170399392717596</v>
      </c>
      <c r="F3" s="69" t="s">
        <v>267</v>
      </c>
      <c r="G3" s="69" t="b">
        <v>0</v>
      </c>
      <c r="H3" s="69" t="b">
        <v>0</v>
      </c>
      <c r="I3" s="69" t="b">
        <v>0</v>
      </c>
      <c r="J3" s="69" t="b">
        <v>0</v>
      </c>
      <c r="K3" s="69" t="b">
        <v>0</v>
      </c>
      <c r="L3" s="69" t="b">
        <v>0</v>
      </c>
    </row>
    <row r="4" spans="1:12" ht="15">
      <c r="A4" s="69" t="s">
        <v>900</v>
      </c>
      <c r="B4" s="69" t="s">
        <v>860</v>
      </c>
      <c r="C4" s="69">
        <v>15</v>
      </c>
      <c r="D4" s="87">
        <v>0.012794749068850024</v>
      </c>
      <c r="E4" s="87">
        <v>1.574417135795665</v>
      </c>
      <c r="F4" s="69" t="s">
        <v>267</v>
      </c>
      <c r="G4" s="69" t="b">
        <v>0</v>
      </c>
      <c r="H4" s="69" t="b">
        <v>0</v>
      </c>
      <c r="I4" s="69" t="b">
        <v>0</v>
      </c>
      <c r="J4" s="69" t="b">
        <v>0</v>
      </c>
      <c r="K4" s="69" t="b">
        <v>0</v>
      </c>
      <c r="L4" s="69" t="b">
        <v>0</v>
      </c>
    </row>
    <row r="5" spans="1:12" ht="15">
      <c r="A5" s="69" t="s">
        <v>907</v>
      </c>
      <c r="B5" s="69" t="s">
        <v>902</v>
      </c>
      <c r="C5" s="69">
        <v>13</v>
      </c>
      <c r="D5" s="87">
        <v>0.012406764235529147</v>
      </c>
      <c r="E5" s="87">
        <v>1.5744171357956651</v>
      </c>
      <c r="F5" s="69" t="s">
        <v>267</v>
      </c>
      <c r="G5" s="69" t="b">
        <v>0</v>
      </c>
      <c r="H5" s="69" t="b">
        <v>0</v>
      </c>
      <c r="I5" s="69" t="b">
        <v>0</v>
      </c>
      <c r="J5" s="69" t="b">
        <v>0</v>
      </c>
      <c r="K5" s="69" t="b">
        <v>0</v>
      </c>
      <c r="L5" s="69" t="b">
        <v>0</v>
      </c>
    </row>
    <row r="6" spans="1:12" ht="15">
      <c r="A6" s="69" t="s">
        <v>901</v>
      </c>
      <c r="B6" s="69" t="s">
        <v>737</v>
      </c>
      <c r="C6" s="69">
        <v>12</v>
      </c>
      <c r="D6" s="87">
        <v>0.01213289575768471</v>
      </c>
      <c r="E6" s="87">
        <v>1.1350844419654025</v>
      </c>
      <c r="F6" s="69" t="s">
        <v>267</v>
      </c>
      <c r="G6" s="69" t="b">
        <v>0</v>
      </c>
      <c r="H6" s="69" t="b">
        <v>0</v>
      </c>
      <c r="I6" s="69" t="b">
        <v>0</v>
      </c>
      <c r="J6" s="69" t="b">
        <v>0</v>
      </c>
      <c r="K6" s="69" t="b">
        <v>0</v>
      </c>
      <c r="L6" s="69" t="b">
        <v>0</v>
      </c>
    </row>
    <row r="7" spans="1:12" ht="15">
      <c r="A7" s="69" t="s">
        <v>860</v>
      </c>
      <c r="B7" s="69" t="s">
        <v>906</v>
      </c>
      <c r="C7" s="69">
        <v>11</v>
      </c>
      <c r="D7" s="87">
        <v>0.011799919267464489</v>
      </c>
      <c r="E7" s="87">
        <v>1.6365650425445095</v>
      </c>
      <c r="F7" s="69" t="s">
        <v>267</v>
      </c>
      <c r="G7" s="69" t="b">
        <v>0</v>
      </c>
      <c r="H7" s="69" t="b">
        <v>0</v>
      </c>
      <c r="I7" s="69" t="b">
        <v>0</v>
      </c>
      <c r="J7" s="69" t="b">
        <v>0</v>
      </c>
      <c r="K7" s="69" t="b">
        <v>0</v>
      </c>
      <c r="L7" s="69" t="b">
        <v>0</v>
      </c>
    </row>
    <row r="8" spans="1:12" ht="15">
      <c r="A8" s="69" t="s">
        <v>737</v>
      </c>
      <c r="B8" s="69" t="s">
        <v>739</v>
      </c>
      <c r="C8" s="69">
        <v>8</v>
      </c>
      <c r="D8" s="87">
        <v>0.010386688643968356</v>
      </c>
      <c r="E8" s="87">
        <v>0.9787372411054782</v>
      </c>
      <c r="F8" s="69" t="s">
        <v>267</v>
      </c>
      <c r="G8" s="69" t="b">
        <v>0</v>
      </c>
      <c r="H8" s="69" t="b">
        <v>0</v>
      </c>
      <c r="I8" s="69" t="b">
        <v>0</v>
      </c>
      <c r="J8" s="69" t="b">
        <v>0</v>
      </c>
      <c r="K8" s="69" t="b">
        <v>0</v>
      </c>
      <c r="L8" s="69" t="b">
        <v>0</v>
      </c>
    </row>
    <row r="9" spans="1:12" ht="15">
      <c r="A9" s="69" t="s">
        <v>848</v>
      </c>
      <c r="B9" s="69" t="s">
        <v>368</v>
      </c>
      <c r="C9" s="69">
        <v>6</v>
      </c>
      <c r="D9" s="87">
        <v>0.009012907869028142</v>
      </c>
      <c r="E9" s="87">
        <v>1.3411389243985268</v>
      </c>
      <c r="F9" s="69" t="s">
        <v>267</v>
      </c>
      <c r="G9" s="69" t="b">
        <v>0</v>
      </c>
      <c r="H9" s="69" t="b">
        <v>0</v>
      </c>
      <c r="I9" s="69" t="b">
        <v>0</v>
      </c>
      <c r="J9" s="69" t="b">
        <v>0</v>
      </c>
      <c r="K9" s="69" t="b">
        <v>0</v>
      </c>
      <c r="L9" s="69" t="b">
        <v>0</v>
      </c>
    </row>
    <row r="10" spans="1:12" ht="15">
      <c r="A10" s="69" t="s">
        <v>368</v>
      </c>
      <c r="B10" s="69" t="s">
        <v>907</v>
      </c>
      <c r="C10" s="69">
        <v>6</v>
      </c>
      <c r="D10" s="87">
        <v>0.009012907869028142</v>
      </c>
      <c r="E10" s="87">
        <v>1.2105963102722284</v>
      </c>
      <c r="F10" s="69" t="s">
        <v>267</v>
      </c>
      <c r="G10" s="69" t="b">
        <v>0</v>
      </c>
      <c r="H10" s="69" t="b">
        <v>0</v>
      </c>
      <c r="I10" s="69" t="b">
        <v>0</v>
      </c>
      <c r="J10" s="69" t="b">
        <v>0</v>
      </c>
      <c r="K10" s="69" t="b">
        <v>0</v>
      </c>
      <c r="L10" s="69" t="b">
        <v>0</v>
      </c>
    </row>
    <row r="11" spans="1:12" ht="15">
      <c r="A11" s="69" t="s">
        <v>848</v>
      </c>
      <c r="B11" s="69" t="s">
        <v>907</v>
      </c>
      <c r="C11" s="69">
        <v>6</v>
      </c>
      <c r="D11" s="87">
        <v>0.009012907869028142</v>
      </c>
      <c r="E11" s="87">
        <v>1.2685882572499152</v>
      </c>
      <c r="F11" s="69" t="s">
        <v>267</v>
      </c>
      <c r="G11" s="69" t="b">
        <v>0</v>
      </c>
      <c r="H11" s="69" t="b">
        <v>0</v>
      </c>
      <c r="I11" s="69" t="b">
        <v>0</v>
      </c>
      <c r="J11" s="69" t="b">
        <v>0</v>
      </c>
      <c r="K11" s="69" t="b">
        <v>0</v>
      </c>
      <c r="L11" s="69" t="b">
        <v>0</v>
      </c>
    </row>
    <row r="12" spans="1:12" ht="15">
      <c r="A12" s="69" t="s">
        <v>798</v>
      </c>
      <c r="B12" s="69" t="s">
        <v>799</v>
      </c>
      <c r="C12" s="69">
        <v>6</v>
      </c>
      <c r="D12" s="87">
        <v>0.009787928221859706</v>
      </c>
      <c r="E12" s="87">
        <v>1.9723571444677026</v>
      </c>
      <c r="F12" s="69" t="s">
        <v>267</v>
      </c>
      <c r="G12" s="69" t="b">
        <v>0</v>
      </c>
      <c r="H12" s="69" t="b">
        <v>0</v>
      </c>
      <c r="I12" s="69" t="b">
        <v>0</v>
      </c>
      <c r="J12" s="69" t="b">
        <v>0</v>
      </c>
      <c r="K12" s="69" t="b">
        <v>0</v>
      </c>
      <c r="L12" s="69" t="b">
        <v>0</v>
      </c>
    </row>
    <row r="13" spans="1:12" ht="15">
      <c r="A13" s="69" t="s">
        <v>1569</v>
      </c>
      <c r="B13" s="69" t="s">
        <v>855</v>
      </c>
      <c r="C13" s="69">
        <v>6</v>
      </c>
      <c r="D13" s="87">
        <v>0.009012907869028142</v>
      </c>
      <c r="E13" s="87">
        <v>1.1764771271236274</v>
      </c>
      <c r="F13" s="69" t="s">
        <v>267</v>
      </c>
      <c r="G13" s="69" t="b">
        <v>0</v>
      </c>
      <c r="H13" s="69" t="b">
        <v>0</v>
      </c>
      <c r="I13" s="69" t="b">
        <v>0</v>
      </c>
      <c r="J13" s="69" t="b">
        <v>0</v>
      </c>
      <c r="K13" s="69" t="b">
        <v>0</v>
      </c>
      <c r="L13" s="69" t="b">
        <v>0</v>
      </c>
    </row>
    <row r="14" spans="1:12" ht="15">
      <c r="A14" s="69" t="s">
        <v>432</v>
      </c>
      <c r="B14" s="69" t="s">
        <v>737</v>
      </c>
      <c r="C14" s="69">
        <v>6</v>
      </c>
      <c r="D14" s="87">
        <v>0.009012907869028142</v>
      </c>
      <c r="E14" s="87">
        <v>1.1650476653428457</v>
      </c>
      <c r="F14" s="69" t="s">
        <v>267</v>
      </c>
      <c r="G14" s="69" t="b">
        <v>0</v>
      </c>
      <c r="H14" s="69" t="b">
        <v>0</v>
      </c>
      <c r="I14" s="69" t="b">
        <v>0</v>
      </c>
      <c r="J14" s="69" t="b">
        <v>0</v>
      </c>
      <c r="K14" s="69" t="b">
        <v>0</v>
      </c>
      <c r="L14" s="69" t="b">
        <v>0</v>
      </c>
    </row>
    <row r="15" spans="1:12" ht="15">
      <c r="A15" s="69" t="s">
        <v>739</v>
      </c>
      <c r="B15" s="69" t="s">
        <v>855</v>
      </c>
      <c r="C15" s="69">
        <v>6</v>
      </c>
      <c r="D15" s="87">
        <v>0.009012907869028142</v>
      </c>
      <c r="E15" s="87">
        <v>1.3525683861793087</v>
      </c>
      <c r="F15" s="69" t="s">
        <v>267</v>
      </c>
      <c r="G15" s="69" t="b">
        <v>0</v>
      </c>
      <c r="H15" s="69" t="b">
        <v>0</v>
      </c>
      <c r="I15" s="69" t="b">
        <v>0</v>
      </c>
      <c r="J15" s="69" t="b">
        <v>0</v>
      </c>
      <c r="K15" s="69" t="b">
        <v>0</v>
      </c>
      <c r="L15" s="69" t="b">
        <v>0</v>
      </c>
    </row>
    <row r="16" spans="1:12" ht="15">
      <c r="A16" s="69" t="s">
        <v>855</v>
      </c>
      <c r="B16" s="69" t="s">
        <v>866</v>
      </c>
      <c r="C16" s="69">
        <v>6</v>
      </c>
      <c r="D16" s="87">
        <v>0.009012907869028142</v>
      </c>
      <c r="E16" s="87">
        <v>1.5744171357956651</v>
      </c>
      <c r="F16" s="69" t="s">
        <v>267</v>
      </c>
      <c r="G16" s="69" t="b">
        <v>0</v>
      </c>
      <c r="H16" s="69" t="b">
        <v>0</v>
      </c>
      <c r="I16" s="69" t="b">
        <v>0</v>
      </c>
      <c r="J16" s="69" t="b">
        <v>0</v>
      </c>
      <c r="K16" s="69" t="b">
        <v>0</v>
      </c>
      <c r="L16" s="69" t="b">
        <v>0</v>
      </c>
    </row>
    <row r="17" spans="1:12" ht="15">
      <c r="A17" s="69" t="s">
        <v>906</v>
      </c>
      <c r="B17" s="69" t="s">
        <v>905</v>
      </c>
      <c r="C17" s="69">
        <v>4</v>
      </c>
      <c r="D17" s="87">
        <v>0.007157650982108036</v>
      </c>
      <c r="E17" s="87">
        <v>1.9723571444677026</v>
      </c>
      <c r="F17" s="69" t="s">
        <v>267</v>
      </c>
      <c r="G17" s="69" t="b">
        <v>0</v>
      </c>
      <c r="H17" s="69" t="b">
        <v>0</v>
      </c>
      <c r="I17" s="69" t="b">
        <v>0</v>
      </c>
      <c r="J17" s="69" t="b">
        <v>0</v>
      </c>
      <c r="K17" s="69" t="b">
        <v>0</v>
      </c>
      <c r="L17" s="69" t="b">
        <v>0</v>
      </c>
    </row>
    <row r="18" spans="1:12" ht="15">
      <c r="A18" s="69" t="s">
        <v>812</v>
      </c>
      <c r="B18" s="69" t="s">
        <v>848</v>
      </c>
      <c r="C18" s="69">
        <v>4</v>
      </c>
      <c r="D18" s="87">
        <v>0.007157650982108036</v>
      </c>
      <c r="E18" s="87">
        <v>2.0515383905153275</v>
      </c>
      <c r="F18" s="69" t="s">
        <v>267</v>
      </c>
      <c r="G18" s="69" t="b">
        <v>0</v>
      </c>
      <c r="H18" s="69" t="b">
        <v>0</v>
      </c>
      <c r="I18" s="69" t="b">
        <v>0</v>
      </c>
      <c r="J18" s="69" t="b">
        <v>0</v>
      </c>
      <c r="K18" s="69" t="b">
        <v>0</v>
      </c>
      <c r="L18" s="69" t="b">
        <v>0</v>
      </c>
    </row>
    <row r="19" spans="1:12" ht="15">
      <c r="A19" s="69" t="s">
        <v>855</v>
      </c>
      <c r="B19" s="69" t="s">
        <v>814</v>
      </c>
      <c r="C19" s="69">
        <v>4</v>
      </c>
      <c r="D19" s="87">
        <v>0.007157650982108036</v>
      </c>
      <c r="E19" s="87">
        <v>1.3313790871093707</v>
      </c>
      <c r="F19" s="69" t="s">
        <v>267</v>
      </c>
      <c r="G19" s="69" t="b">
        <v>0</v>
      </c>
      <c r="H19" s="69" t="b">
        <v>0</v>
      </c>
      <c r="I19" s="69" t="b">
        <v>0</v>
      </c>
      <c r="J19" s="69" t="b">
        <v>0</v>
      </c>
      <c r="K19" s="69" t="b">
        <v>0</v>
      </c>
      <c r="L19" s="69" t="b">
        <v>0</v>
      </c>
    </row>
    <row r="20" spans="1:12" ht="15">
      <c r="A20" s="69" t="s">
        <v>814</v>
      </c>
      <c r="B20" s="69" t="s">
        <v>795</v>
      </c>
      <c r="C20" s="69">
        <v>4</v>
      </c>
      <c r="D20" s="87">
        <v>0.007157650982108036</v>
      </c>
      <c r="E20" s="87">
        <v>1.5074703461650518</v>
      </c>
      <c r="F20" s="69" t="s">
        <v>267</v>
      </c>
      <c r="G20" s="69" t="b">
        <v>0</v>
      </c>
      <c r="H20" s="69" t="b">
        <v>0</v>
      </c>
      <c r="I20" s="69" t="b">
        <v>0</v>
      </c>
      <c r="J20" s="69" t="b">
        <v>0</v>
      </c>
      <c r="K20" s="69" t="b">
        <v>0</v>
      </c>
      <c r="L20" s="69" t="b">
        <v>0</v>
      </c>
    </row>
    <row r="21" spans="1:12" ht="15">
      <c r="A21" s="69" t="s">
        <v>737</v>
      </c>
      <c r="B21" s="69" t="s">
        <v>738</v>
      </c>
      <c r="C21" s="69">
        <v>4</v>
      </c>
      <c r="D21" s="87">
        <v>0.007157650982108036</v>
      </c>
      <c r="E21" s="87">
        <v>0.9409486802160785</v>
      </c>
      <c r="F21" s="69" t="s">
        <v>267</v>
      </c>
      <c r="G21" s="69" t="b">
        <v>0</v>
      </c>
      <c r="H21" s="69" t="b">
        <v>0</v>
      </c>
      <c r="I21" s="69" t="b">
        <v>0</v>
      </c>
      <c r="J21" s="69" t="b">
        <v>0</v>
      </c>
      <c r="K21" s="69" t="b">
        <v>0</v>
      </c>
      <c r="L21" s="69" t="b">
        <v>0</v>
      </c>
    </row>
    <row r="22" spans="1:12" ht="15">
      <c r="A22" s="69" t="s">
        <v>1573</v>
      </c>
      <c r="B22" s="69" t="s">
        <v>1129</v>
      </c>
      <c r="C22" s="69">
        <v>4</v>
      </c>
      <c r="D22" s="87">
        <v>0.007157650982108036</v>
      </c>
      <c r="E22" s="87">
        <v>2.1484484035233837</v>
      </c>
      <c r="F22" s="69" t="s">
        <v>267</v>
      </c>
      <c r="G22" s="69" t="b">
        <v>0</v>
      </c>
      <c r="H22" s="69" t="b">
        <v>0</v>
      </c>
      <c r="I22" s="69" t="b">
        <v>0</v>
      </c>
      <c r="J22" s="69" t="b">
        <v>0</v>
      </c>
      <c r="K22" s="69" t="b">
        <v>0</v>
      </c>
      <c r="L22" s="69" t="b">
        <v>0</v>
      </c>
    </row>
    <row r="23" spans="1:12" ht="15">
      <c r="A23" s="69" t="s">
        <v>737</v>
      </c>
      <c r="B23" s="69" t="s">
        <v>1569</v>
      </c>
      <c r="C23" s="69">
        <v>4</v>
      </c>
      <c r="D23" s="87">
        <v>0.007157650982108036</v>
      </c>
      <c r="E23" s="87">
        <v>0.7190999305997222</v>
      </c>
      <c r="F23" s="69" t="s">
        <v>267</v>
      </c>
      <c r="G23" s="69" t="b">
        <v>0</v>
      </c>
      <c r="H23" s="69" t="b">
        <v>0</v>
      </c>
      <c r="I23" s="69" t="b">
        <v>0</v>
      </c>
      <c r="J23" s="69" t="b">
        <v>0</v>
      </c>
      <c r="K23" s="69" t="b">
        <v>0</v>
      </c>
      <c r="L23" s="69" t="b">
        <v>0</v>
      </c>
    </row>
    <row r="24" spans="1:12" ht="15">
      <c r="A24" s="69" t="s">
        <v>901</v>
      </c>
      <c r="B24" s="69" t="s">
        <v>908</v>
      </c>
      <c r="C24" s="69">
        <v>3</v>
      </c>
      <c r="D24" s="87">
        <v>0.005979683929606964</v>
      </c>
      <c r="E24" s="87">
        <v>1.5744171357956651</v>
      </c>
      <c r="F24" s="69" t="s">
        <v>267</v>
      </c>
      <c r="G24" s="69" t="b">
        <v>0</v>
      </c>
      <c r="H24" s="69" t="b">
        <v>0</v>
      </c>
      <c r="I24" s="69" t="b">
        <v>0</v>
      </c>
      <c r="J24" s="69" t="b">
        <v>0</v>
      </c>
      <c r="K24" s="69" t="b">
        <v>0</v>
      </c>
      <c r="L24" s="69" t="b">
        <v>0</v>
      </c>
    </row>
    <row r="25" spans="1:12" ht="15">
      <c r="A25" s="69" t="s">
        <v>908</v>
      </c>
      <c r="B25" s="69" t="s">
        <v>737</v>
      </c>
      <c r="C25" s="69">
        <v>3</v>
      </c>
      <c r="D25" s="87">
        <v>0.005979683929606964</v>
      </c>
      <c r="E25" s="87">
        <v>1.2319944549734587</v>
      </c>
      <c r="F25" s="69" t="s">
        <v>267</v>
      </c>
      <c r="G25" s="69" t="b">
        <v>0</v>
      </c>
      <c r="H25" s="69" t="b">
        <v>0</v>
      </c>
      <c r="I25" s="69" t="b">
        <v>0</v>
      </c>
      <c r="J25" s="69" t="b">
        <v>0</v>
      </c>
      <c r="K25" s="69" t="b">
        <v>0</v>
      </c>
      <c r="L25" s="69" t="b">
        <v>0</v>
      </c>
    </row>
    <row r="26" spans="1:12" ht="15">
      <c r="A26" s="69" t="s">
        <v>899</v>
      </c>
      <c r="B26" s="69" t="s">
        <v>862</v>
      </c>
      <c r="C26" s="69">
        <v>3</v>
      </c>
      <c r="D26" s="87">
        <v>0.005979683929606964</v>
      </c>
      <c r="E26" s="87">
        <v>2.0515383905153275</v>
      </c>
      <c r="F26" s="69" t="s">
        <v>267</v>
      </c>
      <c r="G26" s="69" t="b">
        <v>0</v>
      </c>
      <c r="H26" s="69" t="b">
        <v>0</v>
      </c>
      <c r="I26" s="69" t="b">
        <v>0</v>
      </c>
      <c r="J26" s="69" t="b">
        <v>0</v>
      </c>
      <c r="K26" s="69" t="b">
        <v>0</v>
      </c>
      <c r="L26" s="69" t="b">
        <v>0</v>
      </c>
    </row>
    <row r="27" spans="1:12" ht="15">
      <c r="A27" s="69" t="s">
        <v>1688</v>
      </c>
      <c r="B27" s="69" t="s">
        <v>368</v>
      </c>
      <c r="C27" s="69">
        <v>3</v>
      </c>
      <c r="D27" s="87">
        <v>0.005979683929606964</v>
      </c>
      <c r="E27" s="87">
        <v>1.709115709693121</v>
      </c>
      <c r="F27" s="69" t="s">
        <v>267</v>
      </c>
      <c r="G27" s="69" t="b">
        <v>0</v>
      </c>
      <c r="H27" s="69" t="b">
        <v>0</v>
      </c>
      <c r="I27" s="69" t="b">
        <v>0</v>
      </c>
      <c r="J27" s="69" t="b">
        <v>0</v>
      </c>
      <c r="K27" s="69" t="b">
        <v>0</v>
      </c>
      <c r="L27" s="69" t="b">
        <v>0</v>
      </c>
    </row>
    <row r="28" spans="1:12" ht="15">
      <c r="A28" s="69" t="s">
        <v>368</v>
      </c>
      <c r="B28" s="69" t="s">
        <v>1689</v>
      </c>
      <c r="C28" s="69">
        <v>3</v>
      </c>
      <c r="D28" s="87">
        <v>0.005979683929606964</v>
      </c>
      <c r="E28" s="87">
        <v>1.5463884121954214</v>
      </c>
      <c r="F28" s="69" t="s">
        <v>267</v>
      </c>
      <c r="G28" s="69" t="b">
        <v>0</v>
      </c>
      <c r="H28" s="69" t="b">
        <v>0</v>
      </c>
      <c r="I28" s="69" t="b">
        <v>0</v>
      </c>
      <c r="J28" s="69" t="b">
        <v>0</v>
      </c>
      <c r="K28" s="69" t="b">
        <v>0</v>
      </c>
      <c r="L28" s="69" t="b">
        <v>0</v>
      </c>
    </row>
    <row r="29" spans="1:12" ht="15">
      <c r="A29" s="69" t="s">
        <v>368</v>
      </c>
      <c r="B29" s="69" t="s">
        <v>1569</v>
      </c>
      <c r="C29" s="69">
        <v>3</v>
      </c>
      <c r="D29" s="87">
        <v>0.005979683929606964</v>
      </c>
      <c r="E29" s="87">
        <v>1.0235096669150838</v>
      </c>
      <c r="F29" s="69" t="s">
        <v>267</v>
      </c>
      <c r="G29" s="69" t="b">
        <v>0</v>
      </c>
      <c r="H29" s="69" t="b">
        <v>0</v>
      </c>
      <c r="I29" s="69" t="b">
        <v>0</v>
      </c>
      <c r="J29" s="69" t="b">
        <v>0</v>
      </c>
      <c r="K29" s="69" t="b">
        <v>0</v>
      </c>
      <c r="L29" s="69" t="b">
        <v>0</v>
      </c>
    </row>
    <row r="30" spans="1:12" ht="15">
      <c r="A30" s="69" t="s">
        <v>738</v>
      </c>
      <c r="B30" s="69" t="s">
        <v>813</v>
      </c>
      <c r="C30" s="69">
        <v>3</v>
      </c>
      <c r="D30" s="87">
        <v>0.005979683929606964</v>
      </c>
      <c r="E30" s="87">
        <v>1.8474184078594025</v>
      </c>
      <c r="F30" s="69" t="s">
        <v>267</v>
      </c>
      <c r="G30" s="69" t="b">
        <v>0</v>
      </c>
      <c r="H30" s="69" t="b">
        <v>0</v>
      </c>
      <c r="I30" s="69" t="b">
        <v>0</v>
      </c>
      <c r="J30" s="69" t="b">
        <v>0</v>
      </c>
      <c r="K30" s="69" t="b">
        <v>0</v>
      </c>
      <c r="L30" s="69" t="b">
        <v>0</v>
      </c>
    </row>
    <row r="31" spans="1:12" ht="15">
      <c r="A31" s="69" t="s">
        <v>813</v>
      </c>
      <c r="B31" s="69" t="s">
        <v>737</v>
      </c>
      <c r="C31" s="69">
        <v>3</v>
      </c>
      <c r="D31" s="87">
        <v>0.005979683929606964</v>
      </c>
      <c r="E31" s="87">
        <v>1.2319944549734587</v>
      </c>
      <c r="F31" s="69" t="s">
        <v>267</v>
      </c>
      <c r="G31" s="69" t="b">
        <v>0</v>
      </c>
      <c r="H31" s="69" t="b">
        <v>0</v>
      </c>
      <c r="I31" s="69" t="b">
        <v>0</v>
      </c>
      <c r="J31" s="69" t="b">
        <v>0</v>
      </c>
      <c r="K31" s="69" t="b">
        <v>0</v>
      </c>
      <c r="L31" s="69" t="b">
        <v>0</v>
      </c>
    </row>
    <row r="32" spans="1:12" ht="15">
      <c r="A32" s="69" t="s">
        <v>737</v>
      </c>
      <c r="B32" s="69" t="s">
        <v>1690</v>
      </c>
      <c r="C32" s="69">
        <v>3</v>
      </c>
      <c r="D32" s="87">
        <v>0.005979683929606964</v>
      </c>
      <c r="E32" s="87">
        <v>1.1170399392717598</v>
      </c>
      <c r="F32" s="69" t="s">
        <v>267</v>
      </c>
      <c r="G32" s="69" t="b">
        <v>0</v>
      </c>
      <c r="H32" s="69" t="b">
        <v>0</v>
      </c>
      <c r="I32" s="69" t="b">
        <v>0</v>
      </c>
      <c r="J32" s="69" t="b">
        <v>0</v>
      </c>
      <c r="K32" s="69" t="b">
        <v>0</v>
      </c>
      <c r="L32" s="69" t="b">
        <v>0</v>
      </c>
    </row>
    <row r="33" spans="1:12" ht="15">
      <c r="A33" s="69" t="s">
        <v>1690</v>
      </c>
      <c r="B33" s="69" t="s">
        <v>1691</v>
      </c>
      <c r="C33" s="69">
        <v>3</v>
      </c>
      <c r="D33" s="87">
        <v>0.005979683929606964</v>
      </c>
      <c r="E33" s="87">
        <v>2.2733871401316836</v>
      </c>
      <c r="F33" s="69" t="s">
        <v>267</v>
      </c>
      <c r="G33" s="69" t="b">
        <v>0</v>
      </c>
      <c r="H33" s="69" t="b">
        <v>0</v>
      </c>
      <c r="I33" s="69" t="b">
        <v>0</v>
      </c>
      <c r="J33" s="69" t="b">
        <v>0</v>
      </c>
      <c r="K33" s="69" t="b">
        <v>0</v>
      </c>
      <c r="L33" s="69" t="b">
        <v>0</v>
      </c>
    </row>
    <row r="34" spans="1:12" ht="15">
      <c r="A34" s="69" t="s">
        <v>1691</v>
      </c>
      <c r="B34" s="69" t="s">
        <v>884</v>
      </c>
      <c r="C34" s="69">
        <v>3</v>
      </c>
      <c r="D34" s="87">
        <v>0.005979683929606964</v>
      </c>
      <c r="E34" s="87">
        <v>2.2733871401316836</v>
      </c>
      <c r="F34" s="69" t="s">
        <v>267</v>
      </c>
      <c r="G34" s="69" t="b">
        <v>0</v>
      </c>
      <c r="H34" s="69" t="b">
        <v>0</v>
      </c>
      <c r="I34" s="69" t="b">
        <v>0</v>
      </c>
      <c r="J34" s="69" t="b">
        <v>0</v>
      </c>
      <c r="K34" s="69" t="b">
        <v>0</v>
      </c>
      <c r="L34" s="69" t="b">
        <v>0</v>
      </c>
    </row>
    <row r="35" spans="1:12" ht="15">
      <c r="A35" s="69" t="s">
        <v>884</v>
      </c>
      <c r="B35" s="69" t="s">
        <v>1692</v>
      </c>
      <c r="C35" s="69">
        <v>3</v>
      </c>
      <c r="D35" s="87">
        <v>0.005979683929606964</v>
      </c>
      <c r="E35" s="87">
        <v>2.2733871401316836</v>
      </c>
      <c r="F35" s="69" t="s">
        <v>267</v>
      </c>
      <c r="G35" s="69" t="b">
        <v>0</v>
      </c>
      <c r="H35" s="69" t="b">
        <v>0</v>
      </c>
      <c r="I35" s="69" t="b">
        <v>0</v>
      </c>
      <c r="J35" s="69" t="b">
        <v>0</v>
      </c>
      <c r="K35" s="69" t="b">
        <v>0</v>
      </c>
      <c r="L35" s="69" t="b">
        <v>0</v>
      </c>
    </row>
    <row r="36" spans="1:12" ht="15">
      <c r="A36" s="69" t="s">
        <v>1692</v>
      </c>
      <c r="B36" s="69" t="s">
        <v>1693</v>
      </c>
      <c r="C36" s="69">
        <v>3</v>
      </c>
      <c r="D36" s="87">
        <v>0.005979683929606964</v>
      </c>
      <c r="E36" s="87">
        <v>2.2733871401316836</v>
      </c>
      <c r="F36" s="69" t="s">
        <v>267</v>
      </c>
      <c r="G36" s="69" t="b">
        <v>0</v>
      </c>
      <c r="H36" s="69" t="b">
        <v>0</v>
      </c>
      <c r="I36" s="69" t="b">
        <v>0</v>
      </c>
      <c r="J36" s="69" t="b">
        <v>0</v>
      </c>
      <c r="K36" s="69" t="b">
        <v>0</v>
      </c>
      <c r="L36" s="69" t="b">
        <v>0</v>
      </c>
    </row>
    <row r="37" spans="1:12" ht="15">
      <c r="A37" s="69" t="s">
        <v>1693</v>
      </c>
      <c r="B37" s="69" t="s">
        <v>883</v>
      </c>
      <c r="C37" s="69">
        <v>3</v>
      </c>
      <c r="D37" s="87">
        <v>0.005979683929606964</v>
      </c>
      <c r="E37" s="87">
        <v>2.2733871401316836</v>
      </c>
      <c r="F37" s="69" t="s">
        <v>267</v>
      </c>
      <c r="G37" s="69" t="b">
        <v>0</v>
      </c>
      <c r="H37" s="69" t="b">
        <v>0</v>
      </c>
      <c r="I37" s="69" t="b">
        <v>0</v>
      </c>
      <c r="J37" s="69" t="b">
        <v>0</v>
      </c>
      <c r="K37" s="69" t="b">
        <v>0</v>
      </c>
      <c r="L37" s="69" t="b">
        <v>0</v>
      </c>
    </row>
    <row r="38" spans="1:12" ht="15">
      <c r="A38" s="69" t="s">
        <v>883</v>
      </c>
      <c r="B38" s="69" t="s">
        <v>795</v>
      </c>
      <c r="C38" s="69">
        <v>3</v>
      </c>
      <c r="D38" s="87">
        <v>0.005979683929606964</v>
      </c>
      <c r="E38" s="87">
        <v>1.7505083948513462</v>
      </c>
      <c r="F38" s="69" t="s">
        <v>267</v>
      </c>
      <c r="G38" s="69" t="b">
        <v>0</v>
      </c>
      <c r="H38" s="69" t="b">
        <v>0</v>
      </c>
      <c r="I38" s="69" t="b">
        <v>0</v>
      </c>
      <c r="J38" s="69" t="b">
        <v>0</v>
      </c>
      <c r="K38" s="69" t="b">
        <v>0</v>
      </c>
      <c r="L38" s="69" t="b">
        <v>0</v>
      </c>
    </row>
    <row r="39" spans="1:12" ht="15">
      <c r="A39" s="69" t="s">
        <v>1569</v>
      </c>
      <c r="B39" s="69" t="s">
        <v>432</v>
      </c>
      <c r="C39" s="69">
        <v>3</v>
      </c>
      <c r="D39" s="87">
        <v>0.005979683929606964</v>
      </c>
      <c r="E39" s="87">
        <v>1.2064403505010708</v>
      </c>
      <c r="F39" s="69" t="s">
        <v>267</v>
      </c>
      <c r="G39" s="69" t="b">
        <v>0</v>
      </c>
      <c r="H39" s="69" t="b">
        <v>0</v>
      </c>
      <c r="I39" s="69" t="b">
        <v>0</v>
      </c>
      <c r="J39" s="69" t="b">
        <v>0</v>
      </c>
      <c r="K39" s="69" t="b">
        <v>0</v>
      </c>
      <c r="L39" s="69" t="b">
        <v>0</v>
      </c>
    </row>
    <row r="40" spans="1:12" ht="15">
      <c r="A40" s="69" t="s">
        <v>866</v>
      </c>
      <c r="B40" s="69" t="s">
        <v>869</v>
      </c>
      <c r="C40" s="69">
        <v>3</v>
      </c>
      <c r="D40" s="87">
        <v>0.005979683929606964</v>
      </c>
      <c r="E40" s="87">
        <v>1.9723571444677026</v>
      </c>
      <c r="F40" s="69" t="s">
        <v>267</v>
      </c>
      <c r="G40" s="69" t="b">
        <v>0</v>
      </c>
      <c r="H40" s="69" t="b">
        <v>0</v>
      </c>
      <c r="I40" s="69" t="b">
        <v>0</v>
      </c>
      <c r="J40" s="69" t="b">
        <v>0</v>
      </c>
      <c r="K40" s="69" t="b">
        <v>0</v>
      </c>
      <c r="L40" s="69" t="b">
        <v>0</v>
      </c>
    </row>
    <row r="41" spans="1:12" ht="15">
      <c r="A41" s="69" t="s">
        <v>869</v>
      </c>
      <c r="B41" s="69" t="s">
        <v>868</v>
      </c>
      <c r="C41" s="69">
        <v>3</v>
      </c>
      <c r="D41" s="87">
        <v>0.005979683929606964</v>
      </c>
      <c r="E41" s="87">
        <v>2.2733871401316836</v>
      </c>
      <c r="F41" s="69" t="s">
        <v>267</v>
      </c>
      <c r="G41" s="69" t="b">
        <v>0</v>
      </c>
      <c r="H41" s="69" t="b">
        <v>0</v>
      </c>
      <c r="I41" s="69" t="b">
        <v>0</v>
      </c>
      <c r="J41" s="69" t="b">
        <v>0</v>
      </c>
      <c r="K41" s="69" t="b">
        <v>0</v>
      </c>
      <c r="L41" s="69" t="b">
        <v>0</v>
      </c>
    </row>
    <row r="42" spans="1:12" ht="15">
      <c r="A42" s="69" t="s">
        <v>1569</v>
      </c>
      <c r="B42" s="69" t="s">
        <v>1570</v>
      </c>
      <c r="C42" s="69">
        <v>3</v>
      </c>
      <c r="D42" s="87">
        <v>0.005979683929606964</v>
      </c>
      <c r="E42" s="87">
        <v>1.5744171357956651</v>
      </c>
      <c r="F42" s="69" t="s">
        <v>267</v>
      </c>
      <c r="G42" s="69" t="b">
        <v>0</v>
      </c>
      <c r="H42" s="69" t="b">
        <v>0</v>
      </c>
      <c r="I42" s="69" t="b">
        <v>0</v>
      </c>
      <c r="J42" s="69" t="b">
        <v>0</v>
      </c>
      <c r="K42" s="69" t="b">
        <v>0</v>
      </c>
      <c r="L42" s="69" t="b">
        <v>0</v>
      </c>
    </row>
    <row r="43" spans="1:12" ht="15">
      <c r="A43" s="69" t="s">
        <v>1570</v>
      </c>
      <c r="B43" s="69" t="s">
        <v>432</v>
      </c>
      <c r="C43" s="69">
        <v>3</v>
      </c>
      <c r="D43" s="87">
        <v>0.005979683929606964</v>
      </c>
      <c r="E43" s="87">
        <v>1.9054103548370893</v>
      </c>
      <c r="F43" s="69" t="s">
        <v>267</v>
      </c>
      <c r="G43" s="69" t="b">
        <v>0</v>
      </c>
      <c r="H43" s="69" t="b">
        <v>0</v>
      </c>
      <c r="I43" s="69" t="b">
        <v>0</v>
      </c>
      <c r="J43" s="69" t="b">
        <v>0</v>
      </c>
      <c r="K43" s="69" t="b">
        <v>0</v>
      </c>
      <c r="L43" s="69" t="b">
        <v>0</v>
      </c>
    </row>
    <row r="44" spans="1:12" ht="15">
      <c r="A44" s="69" t="s">
        <v>866</v>
      </c>
      <c r="B44" s="69" t="s">
        <v>856</v>
      </c>
      <c r="C44" s="69">
        <v>3</v>
      </c>
      <c r="D44" s="87">
        <v>0.005979683929606964</v>
      </c>
      <c r="E44" s="87">
        <v>1.9723571444677026</v>
      </c>
      <c r="F44" s="69" t="s">
        <v>267</v>
      </c>
      <c r="G44" s="69" t="b">
        <v>0</v>
      </c>
      <c r="H44" s="69" t="b">
        <v>0</v>
      </c>
      <c r="I44" s="69" t="b">
        <v>0</v>
      </c>
      <c r="J44" s="69" t="b">
        <v>0</v>
      </c>
      <c r="K44" s="69" t="b">
        <v>0</v>
      </c>
      <c r="L44" s="69" t="b">
        <v>0</v>
      </c>
    </row>
    <row r="45" spans="1:12" ht="15">
      <c r="A45" s="69" t="s">
        <v>856</v>
      </c>
      <c r="B45" s="69" t="s">
        <v>865</v>
      </c>
      <c r="C45" s="69">
        <v>3</v>
      </c>
      <c r="D45" s="87">
        <v>0.005979683929606964</v>
      </c>
      <c r="E45" s="87">
        <v>2.2733871401316836</v>
      </c>
      <c r="F45" s="69" t="s">
        <v>267</v>
      </c>
      <c r="G45" s="69" t="b">
        <v>0</v>
      </c>
      <c r="H45" s="69" t="b">
        <v>0</v>
      </c>
      <c r="I45" s="69" t="b">
        <v>0</v>
      </c>
      <c r="J45" s="69" t="b">
        <v>0</v>
      </c>
      <c r="K45" s="69" t="b">
        <v>0</v>
      </c>
      <c r="L45" s="69" t="b">
        <v>0</v>
      </c>
    </row>
    <row r="46" spans="1:12" ht="15">
      <c r="A46" s="69" t="s">
        <v>905</v>
      </c>
      <c r="B46" s="69" t="s">
        <v>899</v>
      </c>
      <c r="C46" s="69">
        <v>2</v>
      </c>
      <c r="D46" s="87">
        <v>0.004560978821115947</v>
      </c>
      <c r="E46" s="87">
        <v>1.9723571444677026</v>
      </c>
      <c r="F46" s="69" t="s">
        <v>267</v>
      </c>
      <c r="G46" s="69" t="b">
        <v>0</v>
      </c>
      <c r="H46" s="69" t="b">
        <v>0</v>
      </c>
      <c r="I46" s="69" t="b">
        <v>0</v>
      </c>
      <c r="J46" s="69" t="b">
        <v>0</v>
      </c>
      <c r="K46" s="69" t="b">
        <v>0</v>
      </c>
      <c r="L46" s="69" t="b">
        <v>0</v>
      </c>
    </row>
    <row r="47" spans="1:12" ht="15">
      <c r="A47" s="69" t="s">
        <v>848</v>
      </c>
      <c r="B47" s="69" t="s">
        <v>902</v>
      </c>
      <c r="C47" s="69">
        <v>2</v>
      </c>
      <c r="D47" s="87">
        <v>0.004560978821115947</v>
      </c>
      <c r="E47" s="87">
        <v>0.7293190957814083</v>
      </c>
      <c r="F47" s="69" t="s">
        <v>267</v>
      </c>
      <c r="G47" s="69" t="b">
        <v>0</v>
      </c>
      <c r="H47" s="69" t="b">
        <v>0</v>
      </c>
      <c r="I47" s="69" t="b">
        <v>0</v>
      </c>
      <c r="J47" s="69" t="b">
        <v>0</v>
      </c>
      <c r="K47" s="69" t="b">
        <v>0</v>
      </c>
      <c r="L47" s="69" t="b">
        <v>0</v>
      </c>
    </row>
    <row r="48" spans="1:12" ht="15">
      <c r="A48" s="69" t="s">
        <v>860</v>
      </c>
      <c r="B48" s="69" t="s">
        <v>899</v>
      </c>
      <c r="C48" s="69">
        <v>2</v>
      </c>
      <c r="D48" s="87">
        <v>0.004560978821115947</v>
      </c>
      <c r="E48" s="87">
        <v>1.1594437878248471</v>
      </c>
      <c r="F48" s="69" t="s">
        <v>267</v>
      </c>
      <c r="G48" s="69" t="b">
        <v>0</v>
      </c>
      <c r="H48" s="69" t="b">
        <v>0</v>
      </c>
      <c r="I48" s="69" t="b">
        <v>0</v>
      </c>
      <c r="J48" s="69" t="b">
        <v>0</v>
      </c>
      <c r="K48" s="69" t="b">
        <v>0</v>
      </c>
      <c r="L48" s="69" t="b">
        <v>0</v>
      </c>
    </row>
    <row r="49" spans="1:12" ht="15">
      <c r="A49" s="69" t="s">
        <v>862</v>
      </c>
      <c r="B49" s="69" t="s">
        <v>898</v>
      </c>
      <c r="C49" s="69">
        <v>2</v>
      </c>
      <c r="D49" s="87">
        <v>0.004560978821115947</v>
      </c>
      <c r="E49" s="87">
        <v>2.449478399187365</v>
      </c>
      <c r="F49" s="69" t="s">
        <v>267</v>
      </c>
      <c r="G49" s="69" t="b">
        <v>0</v>
      </c>
      <c r="H49" s="69" t="b">
        <v>0</v>
      </c>
      <c r="I49" s="69" t="b">
        <v>0</v>
      </c>
      <c r="J49" s="69" t="b">
        <v>0</v>
      </c>
      <c r="K49" s="69" t="b">
        <v>0</v>
      </c>
      <c r="L49" s="69" t="b">
        <v>0</v>
      </c>
    </row>
    <row r="50" spans="1:12" ht="15">
      <c r="A50" s="69" t="s">
        <v>1695</v>
      </c>
      <c r="B50" s="69" t="s">
        <v>1683</v>
      </c>
      <c r="C50" s="69">
        <v>2</v>
      </c>
      <c r="D50" s="87">
        <v>0.004560978821115947</v>
      </c>
      <c r="E50" s="87">
        <v>2.2733871401316836</v>
      </c>
      <c r="F50" s="69" t="s">
        <v>267</v>
      </c>
      <c r="G50" s="69" t="b">
        <v>0</v>
      </c>
      <c r="H50" s="69" t="b">
        <v>0</v>
      </c>
      <c r="I50" s="69" t="b">
        <v>0</v>
      </c>
      <c r="J50" s="69" t="b">
        <v>0</v>
      </c>
      <c r="K50" s="69" t="b">
        <v>0</v>
      </c>
      <c r="L50" s="69" t="b">
        <v>0</v>
      </c>
    </row>
    <row r="51" spans="1:12" ht="15">
      <c r="A51" s="69" t="s">
        <v>1683</v>
      </c>
      <c r="B51" s="69" t="s">
        <v>1696</v>
      </c>
      <c r="C51" s="69">
        <v>2</v>
      </c>
      <c r="D51" s="87">
        <v>0.004560978821115947</v>
      </c>
      <c r="E51" s="87">
        <v>2.1484484035233837</v>
      </c>
      <c r="F51" s="69" t="s">
        <v>267</v>
      </c>
      <c r="G51" s="69" t="b">
        <v>0</v>
      </c>
      <c r="H51" s="69" t="b">
        <v>0</v>
      </c>
      <c r="I51" s="69" t="b">
        <v>0</v>
      </c>
      <c r="J51" s="69" t="b">
        <v>0</v>
      </c>
      <c r="K51" s="69" t="b">
        <v>0</v>
      </c>
      <c r="L51" s="69" t="b">
        <v>0</v>
      </c>
    </row>
    <row r="52" spans="1:12" ht="15">
      <c r="A52" s="69" t="s">
        <v>1696</v>
      </c>
      <c r="B52" s="69" t="s">
        <v>1697</v>
      </c>
      <c r="C52" s="69">
        <v>2</v>
      </c>
      <c r="D52" s="87">
        <v>0.004560978821115947</v>
      </c>
      <c r="E52" s="87">
        <v>2.449478399187365</v>
      </c>
      <c r="F52" s="69" t="s">
        <v>267</v>
      </c>
      <c r="G52" s="69" t="b">
        <v>0</v>
      </c>
      <c r="H52" s="69" t="b">
        <v>0</v>
      </c>
      <c r="I52" s="69" t="b">
        <v>0</v>
      </c>
      <c r="J52" s="69" t="b">
        <v>0</v>
      </c>
      <c r="K52" s="69" t="b">
        <v>0</v>
      </c>
      <c r="L52" s="69" t="b">
        <v>0</v>
      </c>
    </row>
    <row r="53" spans="1:12" ht="15">
      <c r="A53" s="69" t="s">
        <v>1697</v>
      </c>
      <c r="B53" s="69" t="s">
        <v>798</v>
      </c>
      <c r="C53" s="69">
        <v>2</v>
      </c>
      <c r="D53" s="87">
        <v>0.004560978821115947</v>
      </c>
      <c r="E53" s="87">
        <v>1.9723571444677026</v>
      </c>
      <c r="F53" s="69" t="s">
        <v>267</v>
      </c>
      <c r="G53" s="69" t="b">
        <v>0</v>
      </c>
      <c r="H53" s="69" t="b">
        <v>0</v>
      </c>
      <c r="I53" s="69" t="b">
        <v>0</v>
      </c>
      <c r="J53" s="69" t="b">
        <v>0</v>
      </c>
      <c r="K53" s="69" t="b">
        <v>0</v>
      </c>
      <c r="L53" s="69" t="b">
        <v>0</v>
      </c>
    </row>
    <row r="54" spans="1:12" ht="15">
      <c r="A54" s="69" t="s">
        <v>799</v>
      </c>
      <c r="B54" s="69" t="s">
        <v>1698</v>
      </c>
      <c r="C54" s="69">
        <v>2</v>
      </c>
      <c r="D54" s="87">
        <v>0.004560978821115947</v>
      </c>
      <c r="E54" s="87">
        <v>1.9723571444677026</v>
      </c>
      <c r="F54" s="69" t="s">
        <v>267</v>
      </c>
      <c r="G54" s="69" t="b">
        <v>0</v>
      </c>
      <c r="H54" s="69" t="b">
        <v>0</v>
      </c>
      <c r="I54" s="69" t="b">
        <v>0</v>
      </c>
      <c r="J54" s="69" t="b">
        <v>0</v>
      </c>
      <c r="K54" s="69" t="b">
        <v>0</v>
      </c>
      <c r="L54" s="69" t="b">
        <v>0</v>
      </c>
    </row>
    <row r="55" spans="1:12" ht="15">
      <c r="A55" s="69" t="s">
        <v>1698</v>
      </c>
      <c r="B55" s="69" t="s">
        <v>894</v>
      </c>
      <c r="C55" s="69">
        <v>2</v>
      </c>
      <c r="D55" s="87">
        <v>0.004560978821115947</v>
      </c>
      <c r="E55" s="87">
        <v>2.449478399187365</v>
      </c>
      <c r="F55" s="69" t="s">
        <v>267</v>
      </c>
      <c r="G55" s="69" t="b">
        <v>0</v>
      </c>
      <c r="H55" s="69" t="b">
        <v>0</v>
      </c>
      <c r="I55" s="69" t="b">
        <v>0</v>
      </c>
      <c r="J55" s="69" t="b">
        <v>0</v>
      </c>
      <c r="K55" s="69" t="b">
        <v>0</v>
      </c>
      <c r="L55" s="69" t="b">
        <v>0</v>
      </c>
    </row>
    <row r="56" spans="1:12" ht="15">
      <c r="A56" s="69" t="s">
        <v>894</v>
      </c>
      <c r="B56" s="69" t="s">
        <v>1699</v>
      </c>
      <c r="C56" s="69">
        <v>2</v>
      </c>
      <c r="D56" s="87">
        <v>0.004560978821115947</v>
      </c>
      <c r="E56" s="87">
        <v>2.449478399187365</v>
      </c>
      <c r="F56" s="69" t="s">
        <v>267</v>
      </c>
      <c r="G56" s="69" t="b">
        <v>0</v>
      </c>
      <c r="H56" s="69" t="b">
        <v>0</v>
      </c>
      <c r="I56" s="69" t="b">
        <v>0</v>
      </c>
      <c r="J56" s="69" t="b">
        <v>0</v>
      </c>
      <c r="K56" s="69" t="b">
        <v>0</v>
      </c>
      <c r="L56" s="69" t="b">
        <v>0</v>
      </c>
    </row>
    <row r="57" spans="1:12" ht="15">
      <c r="A57" s="69" t="s">
        <v>1699</v>
      </c>
      <c r="B57" s="69" t="s">
        <v>1700</v>
      </c>
      <c r="C57" s="69">
        <v>2</v>
      </c>
      <c r="D57" s="87">
        <v>0.004560978821115947</v>
      </c>
      <c r="E57" s="87">
        <v>2.449478399187365</v>
      </c>
      <c r="F57" s="69" t="s">
        <v>267</v>
      </c>
      <c r="G57" s="69" t="b">
        <v>0</v>
      </c>
      <c r="H57" s="69" t="b">
        <v>0</v>
      </c>
      <c r="I57" s="69" t="b">
        <v>0</v>
      </c>
      <c r="J57" s="69" t="b">
        <v>0</v>
      </c>
      <c r="K57" s="69" t="b">
        <v>0</v>
      </c>
      <c r="L57" s="69" t="b">
        <v>0</v>
      </c>
    </row>
    <row r="58" spans="1:12" ht="15">
      <c r="A58" s="69" t="s">
        <v>1700</v>
      </c>
      <c r="B58" s="69" t="s">
        <v>1701</v>
      </c>
      <c r="C58" s="69">
        <v>2</v>
      </c>
      <c r="D58" s="87">
        <v>0.004560978821115947</v>
      </c>
      <c r="E58" s="87">
        <v>2.449478399187365</v>
      </c>
      <c r="F58" s="69" t="s">
        <v>267</v>
      </c>
      <c r="G58" s="69" t="b">
        <v>0</v>
      </c>
      <c r="H58" s="69" t="b">
        <v>0</v>
      </c>
      <c r="I58" s="69" t="b">
        <v>0</v>
      </c>
      <c r="J58" s="69" t="b">
        <v>0</v>
      </c>
      <c r="K58" s="69" t="b">
        <v>0</v>
      </c>
      <c r="L58" s="69" t="b">
        <v>0</v>
      </c>
    </row>
    <row r="59" spans="1:12" ht="15">
      <c r="A59" s="69" t="s">
        <v>1701</v>
      </c>
      <c r="B59" s="69" t="s">
        <v>874</v>
      </c>
      <c r="C59" s="69">
        <v>2</v>
      </c>
      <c r="D59" s="87">
        <v>0.004560978821115947</v>
      </c>
      <c r="E59" s="87">
        <v>2.1484484035233837</v>
      </c>
      <c r="F59" s="69" t="s">
        <v>267</v>
      </c>
      <c r="G59" s="69" t="b">
        <v>0</v>
      </c>
      <c r="H59" s="69" t="b">
        <v>0</v>
      </c>
      <c r="I59" s="69" t="b">
        <v>0</v>
      </c>
      <c r="J59" s="69" t="b">
        <v>0</v>
      </c>
      <c r="K59" s="69" t="b">
        <v>0</v>
      </c>
      <c r="L59" s="69" t="b">
        <v>0</v>
      </c>
    </row>
    <row r="60" spans="1:12" ht="15">
      <c r="A60" s="69" t="s">
        <v>1702</v>
      </c>
      <c r="B60" s="69" t="s">
        <v>1703</v>
      </c>
      <c r="C60" s="69">
        <v>2</v>
      </c>
      <c r="D60" s="87">
        <v>0.004560978821115947</v>
      </c>
      <c r="E60" s="87">
        <v>2.449478399187365</v>
      </c>
      <c r="F60" s="69" t="s">
        <v>267</v>
      </c>
      <c r="G60" s="69" t="b">
        <v>0</v>
      </c>
      <c r="H60" s="69" t="b">
        <v>0</v>
      </c>
      <c r="I60" s="69" t="b">
        <v>0</v>
      </c>
      <c r="J60" s="69" t="b">
        <v>0</v>
      </c>
      <c r="K60" s="69" t="b">
        <v>0</v>
      </c>
      <c r="L60" s="69" t="b">
        <v>0</v>
      </c>
    </row>
    <row r="61" spans="1:12" ht="15">
      <c r="A61" s="69" t="s">
        <v>1703</v>
      </c>
      <c r="B61" s="69" t="s">
        <v>1569</v>
      </c>
      <c r="C61" s="69">
        <v>2</v>
      </c>
      <c r="D61" s="87">
        <v>0.004560978821115947</v>
      </c>
      <c r="E61" s="87">
        <v>1.7505083948513462</v>
      </c>
      <c r="F61" s="69" t="s">
        <v>267</v>
      </c>
      <c r="G61" s="69" t="b">
        <v>0</v>
      </c>
      <c r="H61" s="69" t="b">
        <v>0</v>
      </c>
      <c r="I61" s="69" t="b">
        <v>0</v>
      </c>
      <c r="J61" s="69" t="b">
        <v>0</v>
      </c>
      <c r="K61" s="69" t="b">
        <v>0</v>
      </c>
      <c r="L61" s="69" t="b">
        <v>0</v>
      </c>
    </row>
    <row r="62" spans="1:12" ht="15">
      <c r="A62" s="69" t="s">
        <v>1569</v>
      </c>
      <c r="B62" s="69" t="s">
        <v>1562</v>
      </c>
      <c r="C62" s="69">
        <v>2</v>
      </c>
      <c r="D62" s="87">
        <v>0.004560978821115947</v>
      </c>
      <c r="E62" s="87">
        <v>1.574417135795665</v>
      </c>
      <c r="F62" s="69" t="s">
        <v>267</v>
      </c>
      <c r="G62" s="69" t="b">
        <v>0</v>
      </c>
      <c r="H62" s="69" t="b">
        <v>0</v>
      </c>
      <c r="I62" s="69" t="b">
        <v>0</v>
      </c>
      <c r="J62" s="69" t="b">
        <v>0</v>
      </c>
      <c r="K62" s="69" t="b">
        <v>0</v>
      </c>
      <c r="L62" s="69" t="b">
        <v>0</v>
      </c>
    </row>
    <row r="63" spans="1:12" ht="15">
      <c r="A63" s="69" t="s">
        <v>1562</v>
      </c>
      <c r="B63" s="69" t="s">
        <v>855</v>
      </c>
      <c r="C63" s="69">
        <v>2</v>
      </c>
      <c r="D63" s="87">
        <v>0.004560978821115947</v>
      </c>
      <c r="E63" s="87">
        <v>1.574417135795665</v>
      </c>
      <c r="F63" s="69" t="s">
        <v>267</v>
      </c>
      <c r="G63" s="69" t="b">
        <v>0</v>
      </c>
      <c r="H63" s="69" t="b">
        <v>0</v>
      </c>
      <c r="I63" s="69" t="b">
        <v>0</v>
      </c>
      <c r="J63" s="69" t="b">
        <v>0</v>
      </c>
      <c r="K63" s="69" t="b">
        <v>0</v>
      </c>
      <c r="L63" s="69" t="b">
        <v>0</v>
      </c>
    </row>
    <row r="64" spans="1:12" ht="15">
      <c r="A64" s="69" t="s">
        <v>795</v>
      </c>
      <c r="B64" s="69" t="s">
        <v>740</v>
      </c>
      <c r="C64" s="69">
        <v>2</v>
      </c>
      <c r="D64" s="87">
        <v>0.004560978821115947</v>
      </c>
      <c r="E64" s="87">
        <v>1.7505083948513462</v>
      </c>
      <c r="F64" s="69" t="s">
        <v>267</v>
      </c>
      <c r="G64" s="69" t="b">
        <v>0</v>
      </c>
      <c r="H64" s="69" t="b">
        <v>0</v>
      </c>
      <c r="I64" s="69" t="b">
        <v>0</v>
      </c>
      <c r="J64" s="69" t="b">
        <v>0</v>
      </c>
      <c r="K64" s="69" t="b">
        <v>0</v>
      </c>
      <c r="L64" s="69" t="b">
        <v>0</v>
      </c>
    </row>
    <row r="65" spans="1:12" ht="15">
      <c r="A65" s="69" t="s">
        <v>814</v>
      </c>
      <c r="B65" s="69" t="s">
        <v>847</v>
      </c>
      <c r="C65" s="69">
        <v>2</v>
      </c>
      <c r="D65" s="87">
        <v>0.004560978821115947</v>
      </c>
      <c r="E65" s="87">
        <v>1.9054103548370893</v>
      </c>
      <c r="F65" s="69" t="s">
        <v>267</v>
      </c>
      <c r="G65" s="69" t="b">
        <v>0</v>
      </c>
      <c r="H65" s="69" t="b">
        <v>0</v>
      </c>
      <c r="I65" s="69" t="b">
        <v>0</v>
      </c>
      <c r="J65" s="69" t="b">
        <v>0</v>
      </c>
      <c r="K65" s="69" t="b">
        <v>0</v>
      </c>
      <c r="L65" s="69" t="b">
        <v>0</v>
      </c>
    </row>
    <row r="66" spans="1:12" ht="15">
      <c r="A66" s="69" t="s">
        <v>847</v>
      </c>
      <c r="B66" s="69" t="s">
        <v>1704</v>
      </c>
      <c r="C66" s="69">
        <v>2</v>
      </c>
      <c r="D66" s="87">
        <v>0.004560978821115947</v>
      </c>
      <c r="E66" s="87">
        <v>2.449478399187365</v>
      </c>
      <c r="F66" s="69" t="s">
        <v>267</v>
      </c>
      <c r="G66" s="69" t="b">
        <v>0</v>
      </c>
      <c r="H66" s="69" t="b">
        <v>0</v>
      </c>
      <c r="I66" s="69" t="b">
        <v>0</v>
      </c>
      <c r="J66" s="69" t="b">
        <v>0</v>
      </c>
      <c r="K66" s="69" t="b">
        <v>0</v>
      </c>
      <c r="L66" s="69" t="b">
        <v>0</v>
      </c>
    </row>
    <row r="67" spans="1:12" ht="15">
      <c r="A67" s="69" t="s">
        <v>1704</v>
      </c>
      <c r="B67" s="69" t="s">
        <v>739</v>
      </c>
      <c r="C67" s="69">
        <v>2</v>
      </c>
      <c r="D67" s="87">
        <v>0.004560978821115947</v>
      </c>
      <c r="E67" s="87">
        <v>1.709115709693121</v>
      </c>
      <c r="F67" s="69" t="s">
        <v>267</v>
      </c>
      <c r="G67" s="69" t="b">
        <v>0</v>
      </c>
      <c r="H67" s="69" t="b">
        <v>0</v>
      </c>
      <c r="I67" s="69" t="b">
        <v>0</v>
      </c>
      <c r="J67" s="69" t="b">
        <v>0</v>
      </c>
      <c r="K67" s="69" t="b">
        <v>0</v>
      </c>
      <c r="L67" s="69" t="b">
        <v>0</v>
      </c>
    </row>
    <row r="68" spans="1:12" ht="15">
      <c r="A68" s="69" t="s">
        <v>739</v>
      </c>
      <c r="B68" s="69" t="s">
        <v>1705</v>
      </c>
      <c r="C68" s="69">
        <v>2</v>
      </c>
      <c r="D68" s="87">
        <v>0.004560978821115947</v>
      </c>
      <c r="E68" s="87">
        <v>1.7505083948513462</v>
      </c>
      <c r="F68" s="69" t="s">
        <v>267</v>
      </c>
      <c r="G68" s="69" t="b">
        <v>0</v>
      </c>
      <c r="H68" s="69" t="b">
        <v>0</v>
      </c>
      <c r="I68" s="69" t="b">
        <v>0</v>
      </c>
      <c r="J68" s="69" t="b">
        <v>0</v>
      </c>
      <c r="K68" s="69" t="b">
        <v>0</v>
      </c>
      <c r="L68" s="69" t="b">
        <v>0</v>
      </c>
    </row>
    <row r="69" spans="1:12" ht="15">
      <c r="A69" s="69" t="s">
        <v>1705</v>
      </c>
      <c r="B69" s="69" t="s">
        <v>795</v>
      </c>
      <c r="C69" s="69">
        <v>2</v>
      </c>
      <c r="D69" s="87">
        <v>0.004560978821115947</v>
      </c>
      <c r="E69" s="87">
        <v>1.7505083948513462</v>
      </c>
      <c r="F69" s="69" t="s">
        <v>267</v>
      </c>
      <c r="G69" s="69" t="b">
        <v>0</v>
      </c>
      <c r="H69" s="69" t="b">
        <v>0</v>
      </c>
      <c r="I69" s="69" t="b">
        <v>0</v>
      </c>
      <c r="J69" s="69" t="b">
        <v>0</v>
      </c>
      <c r="K69" s="69" t="b">
        <v>0</v>
      </c>
      <c r="L69" s="69" t="b">
        <v>0</v>
      </c>
    </row>
    <row r="70" spans="1:12" ht="15">
      <c r="A70" s="69" t="s">
        <v>795</v>
      </c>
      <c r="B70" s="69" t="s">
        <v>845</v>
      </c>
      <c r="C70" s="69">
        <v>2</v>
      </c>
      <c r="D70" s="87">
        <v>0.004560978821115947</v>
      </c>
      <c r="E70" s="87">
        <v>1.7505083948513462</v>
      </c>
      <c r="F70" s="69" t="s">
        <v>267</v>
      </c>
      <c r="G70" s="69" t="b">
        <v>0</v>
      </c>
      <c r="H70" s="69" t="b">
        <v>0</v>
      </c>
      <c r="I70" s="69" t="b">
        <v>0</v>
      </c>
      <c r="J70" s="69" t="b">
        <v>0</v>
      </c>
      <c r="K70" s="69" t="b">
        <v>0</v>
      </c>
      <c r="L70" s="69" t="b">
        <v>0</v>
      </c>
    </row>
    <row r="71" spans="1:12" ht="15">
      <c r="A71" s="69" t="s">
        <v>845</v>
      </c>
      <c r="B71" s="69" t="s">
        <v>737</v>
      </c>
      <c r="C71" s="69">
        <v>2</v>
      </c>
      <c r="D71" s="87">
        <v>0.004560978821115947</v>
      </c>
      <c r="E71" s="87">
        <v>1.2319944549734587</v>
      </c>
      <c r="F71" s="69" t="s">
        <v>267</v>
      </c>
      <c r="G71" s="69" t="b">
        <v>0</v>
      </c>
      <c r="H71" s="69" t="b">
        <v>0</v>
      </c>
      <c r="I71" s="69" t="b">
        <v>0</v>
      </c>
      <c r="J71" s="69" t="b">
        <v>0</v>
      </c>
      <c r="K71" s="69" t="b">
        <v>0</v>
      </c>
      <c r="L71" s="69" t="b">
        <v>0</v>
      </c>
    </row>
    <row r="72" spans="1:12" ht="15">
      <c r="A72" s="69" t="s">
        <v>737</v>
      </c>
      <c r="B72" s="69" t="s">
        <v>841</v>
      </c>
      <c r="C72" s="69">
        <v>2</v>
      </c>
      <c r="D72" s="87">
        <v>0.004560978821115947</v>
      </c>
      <c r="E72" s="87">
        <v>1.1170399392717596</v>
      </c>
      <c r="F72" s="69" t="s">
        <v>267</v>
      </c>
      <c r="G72" s="69" t="b">
        <v>0</v>
      </c>
      <c r="H72" s="69" t="b">
        <v>0</v>
      </c>
      <c r="I72" s="69" t="b">
        <v>0</v>
      </c>
      <c r="J72" s="69" t="b">
        <v>0</v>
      </c>
      <c r="K72" s="69" t="b">
        <v>0</v>
      </c>
      <c r="L72" s="69" t="b">
        <v>0</v>
      </c>
    </row>
    <row r="73" spans="1:12" ht="15">
      <c r="A73" s="69" t="s">
        <v>841</v>
      </c>
      <c r="B73" s="69" t="s">
        <v>882</v>
      </c>
      <c r="C73" s="69">
        <v>2</v>
      </c>
      <c r="D73" s="87">
        <v>0.004560978821115947</v>
      </c>
      <c r="E73" s="87">
        <v>2.449478399187365</v>
      </c>
      <c r="F73" s="69" t="s">
        <v>267</v>
      </c>
      <c r="G73" s="69" t="b">
        <v>0</v>
      </c>
      <c r="H73" s="69" t="b">
        <v>0</v>
      </c>
      <c r="I73" s="69" t="b">
        <v>0</v>
      </c>
      <c r="J73" s="69" t="b">
        <v>0</v>
      </c>
      <c r="K73" s="69" t="b">
        <v>0</v>
      </c>
      <c r="L73" s="69" t="b">
        <v>0</v>
      </c>
    </row>
    <row r="74" spans="1:12" ht="15">
      <c r="A74" s="69" t="s">
        <v>882</v>
      </c>
      <c r="B74" s="69" t="s">
        <v>796</v>
      </c>
      <c r="C74" s="69">
        <v>2</v>
      </c>
      <c r="D74" s="87">
        <v>0.004560978821115947</v>
      </c>
      <c r="E74" s="87">
        <v>2.1484484035233837</v>
      </c>
      <c r="F74" s="69" t="s">
        <v>267</v>
      </c>
      <c r="G74" s="69" t="b">
        <v>0</v>
      </c>
      <c r="H74" s="69" t="b">
        <v>0</v>
      </c>
      <c r="I74" s="69" t="b">
        <v>0</v>
      </c>
      <c r="J74" s="69" t="b">
        <v>0</v>
      </c>
      <c r="K74" s="69" t="b">
        <v>0</v>
      </c>
      <c r="L74" s="69" t="b">
        <v>0</v>
      </c>
    </row>
    <row r="75" spans="1:12" ht="15">
      <c r="A75" s="69" t="s">
        <v>855</v>
      </c>
      <c r="B75" s="69" t="s">
        <v>1706</v>
      </c>
      <c r="C75" s="69">
        <v>2</v>
      </c>
      <c r="D75" s="87">
        <v>0.004560978821115947</v>
      </c>
      <c r="E75" s="87">
        <v>1.574417135795665</v>
      </c>
      <c r="F75" s="69" t="s">
        <v>267</v>
      </c>
      <c r="G75" s="69" t="b">
        <v>0</v>
      </c>
      <c r="H75" s="69" t="b">
        <v>0</v>
      </c>
      <c r="I75" s="69" t="b">
        <v>0</v>
      </c>
      <c r="J75" s="69" t="b">
        <v>0</v>
      </c>
      <c r="K75" s="69" t="b">
        <v>0</v>
      </c>
      <c r="L75" s="69" t="b">
        <v>0</v>
      </c>
    </row>
    <row r="76" spans="1:12" ht="15">
      <c r="A76" s="69" t="s">
        <v>1706</v>
      </c>
      <c r="B76" s="69" t="s">
        <v>814</v>
      </c>
      <c r="C76" s="69">
        <v>2</v>
      </c>
      <c r="D76" s="87">
        <v>0.004560978821115947</v>
      </c>
      <c r="E76" s="87">
        <v>1.9054103548370893</v>
      </c>
      <c r="F76" s="69" t="s">
        <v>267</v>
      </c>
      <c r="G76" s="69" t="b">
        <v>0</v>
      </c>
      <c r="H76" s="69" t="b">
        <v>0</v>
      </c>
      <c r="I76" s="69" t="b">
        <v>0</v>
      </c>
      <c r="J76" s="69" t="b">
        <v>0</v>
      </c>
      <c r="K76" s="69" t="b">
        <v>0</v>
      </c>
      <c r="L76" s="69" t="b">
        <v>0</v>
      </c>
    </row>
    <row r="77" spans="1:12" ht="15">
      <c r="A77" s="69" t="s">
        <v>795</v>
      </c>
      <c r="B77" s="69" t="s">
        <v>801</v>
      </c>
      <c r="C77" s="69">
        <v>2</v>
      </c>
      <c r="D77" s="87">
        <v>0.004560978821115947</v>
      </c>
      <c r="E77" s="87">
        <v>1.7505083948513462</v>
      </c>
      <c r="F77" s="69" t="s">
        <v>267</v>
      </c>
      <c r="G77" s="69" t="b">
        <v>0</v>
      </c>
      <c r="H77" s="69" t="b">
        <v>0</v>
      </c>
      <c r="I77" s="69" t="b">
        <v>0</v>
      </c>
      <c r="J77" s="69" t="b">
        <v>0</v>
      </c>
      <c r="K77" s="69" t="b">
        <v>0</v>
      </c>
      <c r="L77" s="69" t="b">
        <v>0</v>
      </c>
    </row>
    <row r="78" spans="1:12" ht="15">
      <c r="A78" s="69" t="s">
        <v>801</v>
      </c>
      <c r="B78" s="69" t="s">
        <v>800</v>
      </c>
      <c r="C78" s="69">
        <v>2</v>
      </c>
      <c r="D78" s="87">
        <v>0.004560978821115947</v>
      </c>
      <c r="E78" s="87">
        <v>2.449478399187365</v>
      </c>
      <c r="F78" s="69" t="s">
        <v>267</v>
      </c>
      <c r="G78" s="69" t="b">
        <v>0</v>
      </c>
      <c r="H78" s="69" t="b">
        <v>0</v>
      </c>
      <c r="I78" s="69" t="b">
        <v>0</v>
      </c>
      <c r="J78" s="69" t="b">
        <v>0</v>
      </c>
      <c r="K78" s="69" t="b">
        <v>0</v>
      </c>
      <c r="L78" s="69" t="b">
        <v>0</v>
      </c>
    </row>
    <row r="79" spans="1:12" ht="15">
      <c r="A79" s="69" t="s">
        <v>739</v>
      </c>
      <c r="B79" s="69" t="s">
        <v>893</v>
      </c>
      <c r="C79" s="69">
        <v>2</v>
      </c>
      <c r="D79" s="87">
        <v>0.004560978821115947</v>
      </c>
      <c r="E79" s="87">
        <v>1.7505083948513462</v>
      </c>
      <c r="F79" s="69" t="s">
        <v>267</v>
      </c>
      <c r="G79" s="69" t="b">
        <v>0</v>
      </c>
      <c r="H79" s="69" t="b">
        <v>0</v>
      </c>
      <c r="I79" s="69" t="b">
        <v>0</v>
      </c>
      <c r="J79" s="69" t="b">
        <v>0</v>
      </c>
      <c r="K79" s="69" t="b">
        <v>0</v>
      </c>
      <c r="L79" s="69" t="b">
        <v>0</v>
      </c>
    </row>
    <row r="80" spans="1:12" ht="15">
      <c r="A80" s="69" t="s">
        <v>893</v>
      </c>
      <c r="B80" s="69" t="s">
        <v>892</v>
      </c>
      <c r="C80" s="69">
        <v>2</v>
      </c>
      <c r="D80" s="87">
        <v>0.004560978821115947</v>
      </c>
      <c r="E80" s="87">
        <v>2.449478399187365</v>
      </c>
      <c r="F80" s="69" t="s">
        <v>267</v>
      </c>
      <c r="G80" s="69" t="b">
        <v>0</v>
      </c>
      <c r="H80" s="69" t="b">
        <v>0</v>
      </c>
      <c r="I80" s="69" t="b">
        <v>0</v>
      </c>
      <c r="J80" s="69" t="b">
        <v>0</v>
      </c>
      <c r="K80" s="69" t="b">
        <v>0</v>
      </c>
      <c r="L80" s="69" t="b">
        <v>0</v>
      </c>
    </row>
    <row r="81" spans="1:12" ht="15">
      <c r="A81" s="69" t="s">
        <v>892</v>
      </c>
      <c r="B81" s="69" t="s">
        <v>891</v>
      </c>
      <c r="C81" s="69">
        <v>2</v>
      </c>
      <c r="D81" s="87">
        <v>0.004560978821115947</v>
      </c>
      <c r="E81" s="87">
        <v>2.449478399187365</v>
      </c>
      <c r="F81" s="69" t="s">
        <v>267</v>
      </c>
      <c r="G81" s="69" t="b">
        <v>0</v>
      </c>
      <c r="H81" s="69" t="b">
        <v>0</v>
      </c>
      <c r="I81" s="69" t="b">
        <v>0</v>
      </c>
      <c r="J81" s="69" t="b">
        <v>0</v>
      </c>
      <c r="K81" s="69" t="b">
        <v>0</v>
      </c>
      <c r="L81" s="69" t="b">
        <v>0</v>
      </c>
    </row>
    <row r="82" spans="1:12" ht="15">
      <c r="A82" s="69" t="s">
        <v>891</v>
      </c>
      <c r="B82" s="69" t="s">
        <v>890</v>
      </c>
      <c r="C82" s="69">
        <v>2</v>
      </c>
      <c r="D82" s="87">
        <v>0.004560978821115947</v>
      </c>
      <c r="E82" s="87">
        <v>2.449478399187365</v>
      </c>
      <c r="F82" s="69" t="s">
        <v>267</v>
      </c>
      <c r="G82" s="69" t="b">
        <v>0</v>
      </c>
      <c r="H82" s="69" t="b">
        <v>0</v>
      </c>
      <c r="I82" s="69" t="b">
        <v>0</v>
      </c>
      <c r="J82" s="69" t="b">
        <v>0</v>
      </c>
      <c r="K82" s="69" t="b">
        <v>0</v>
      </c>
      <c r="L82" s="69" t="b">
        <v>0</v>
      </c>
    </row>
    <row r="83" spans="1:12" ht="15">
      <c r="A83" s="69" t="s">
        <v>890</v>
      </c>
      <c r="B83" s="69" t="s">
        <v>889</v>
      </c>
      <c r="C83" s="69">
        <v>2</v>
      </c>
      <c r="D83" s="87">
        <v>0.004560978821115947</v>
      </c>
      <c r="E83" s="87">
        <v>2.449478399187365</v>
      </c>
      <c r="F83" s="69" t="s">
        <v>267</v>
      </c>
      <c r="G83" s="69" t="b">
        <v>0</v>
      </c>
      <c r="H83" s="69" t="b">
        <v>0</v>
      </c>
      <c r="I83" s="69" t="b">
        <v>0</v>
      </c>
      <c r="J83" s="69" t="b">
        <v>0</v>
      </c>
      <c r="K83" s="69" t="b">
        <v>0</v>
      </c>
      <c r="L83" s="69" t="b">
        <v>0</v>
      </c>
    </row>
    <row r="84" spans="1:12" ht="15">
      <c r="A84" s="69" t="s">
        <v>889</v>
      </c>
      <c r="B84" s="69" t="s">
        <v>888</v>
      </c>
      <c r="C84" s="69">
        <v>2</v>
      </c>
      <c r="D84" s="87">
        <v>0.004560978821115947</v>
      </c>
      <c r="E84" s="87">
        <v>2.449478399187365</v>
      </c>
      <c r="F84" s="69" t="s">
        <v>267</v>
      </c>
      <c r="G84" s="69" t="b">
        <v>0</v>
      </c>
      <c r="H84" s="69" t="b">
        <v>0</v>
      </c>
      <c r="I84" s="69" t="b">
        <v>0</v>
      </c>
      <c r="J84" s="69" t="b">
        <v>0</v>
      </c>
      <c r="K84" s="69" t="b">
        <v>0</v>
      </c>
      <c r="L84" s="69" t="b">
        <v>0</v>
      </c>
    </row>
    <row r="85" spans="1:12" ht="15">
      <c r="A85" s="69" t="s">
        <v>888</v>
      </c>
      <c r="B85" s="69" t="s">
        <v>887</v>
      </c>
      <c r="C85" s="69">
        <v>2</v>
      </c>
      <c r="D85" s="87">
        <v>0.004560978821115947</v>
      </c>
      <c r="E85" s="87">
        <v>2.449478399187365</v>
      </c>
      <c r="F85" s="69" t="s">
        <v>267</v>
      </c>
      <c r="G85" s="69" t="b">
        <v>0</v>
      </c>
      <c r="H85" s="69" t="b">
        <v>0</v>
      </c>
      <c r="I85" s="69" t="b">
        <v>0</v>
      </c>
      <c r="J85" s="69" t="b">
        <v>0</v>
      </c>
      <c r="K85" s="69" t="b">
        <v>0</v>
      </c>
      <c r="L85" s="69" t="b">
        <v>0</v>
      </c>
    </row>
    <row r="86" spans="1:12" ht="15">
      <c r="A86" s="69" t="s">
        <v>887</v>
      </c>
      <c r="B86" s="69" t="s">
        <v>886</v>
      </c>
      <c r="C86" s="69">
        <v>2</v>
      </c>
      <c r="D86" s="87">
        <v>0.004560978821115947</v>
      </c>
      <c r="E86" s="87">
        <v>2.449478399187365</v>
      </c>
      <c r="F86" s="69" t="s">
        <v>267</v>
      </c>
      <c r="G86" s="69" t="b">
        <v>0</v>
      </c>
      <c r="H86" s="69" t="b">
        <v>0</v>
      </c>
      <c r="I86" s="69" t="b">
        <v>0</v>
      </c>
      <c r="J86" s="69" t="b">
        <v>0</v>
      </c>
      <c r="K86" s="69" t="b">
        <v>0</v>
      </c>
      <c r="L86" s="69" t="b">
        <v>0</v>
      </c>
    </row>
    <row r="87" spans="1:12" ht="15">
      <c r="A87" s="69" t="s">
        <v>795</v>
      </c>
      <c r="B87" s="69" t="s">
        <v>1708</v>
      </c>
      <c r="C87" s="69">
        <v>2</v>
      </c>
      <c r="D87" s="87">
        <v>0.004560978821115947</v>
      </c>
      <c r="E87" s="87">
        <v>1.7505083948513462</v>
      </c>
      <c r="F87" s="69" t="s">
        <v>267</v>
      </c>
      <c r="G87" s="69" t="b">
        <v>0</v>
      </c>
      <c r="H87" s="69" t="b">
        <v>0</v>
      </c>
      <c r="I87" s="69" t="b">
        <v>0</v>
      </c>
      <c r="J87" s="69" t="b">
        <v>0</v>
      </c>
      <c r="K87" s="69" t="b">
        <v>0</v>
      </c>
      <c r="L87" s="69" t="b">
        <v>0</v>
      </c>
    </row>
    <row r="88" spans="1:12" ht="15">
      <c r="A88" s="69" t="s">
        <v>1708</v>
      </c>
      <c r="B88" s="69" t="s">
        <v>1709</v>
      </c>
      <c r="C88" s="69">
        <v>2</v>
      </c>
      <c r="D88" s="87">
        <v>0.004560978821115947</v>
      </c>
      <c r="E88" s="87">
        <v>2.449478399187365</v>
      </c>
      <c r="F88" s="69" t="s">
        <v>267</v>
      </c>
      <c r="G88" s="69" t="b">
        <v>0</v>
      </c>
      <c r="H88" s="69" t="b">
        <v>0</v>
      </c>
      <c r="I88" s="69" t="b">
        <v>0</v>
      </c>
      <c r="J88" s="69" t="b">
        <v>0</v>
      </c>
      <c r="K88" s="69" t="b">
        <v>0</v>
      </c>
      <c r="L88" s="69" t="b">
        <v>0</v>
      </c>
    </row>
    <row r="89" spans="1:12" ht="15">
      <c r="A89" s="69" t="s">
        <v>1709</v>
      </c>
      <c r="B89" s="69" t="s">
        <v>1710</v>
      </c>
      <c r="C89" s="69">
        <v>2</v>
      </c>
      <c r="D89" s="87">
        <v>0.004560978821115947</v>
      </c>
      <c r="E89" s="87">
        <v>2.449478399187365</v>
      </c>
      <c r="F89" s="69" t="s">
        <v>267</v>
      </c>
      <c r="G89" s="69" t="b">
        <v>0</v>
      </c>
      <c r="H89" s="69" t="b">
        <v>0</v>
      </c>
      <c r="I89" s="69" t="b">
        <v>0</v>
      </c>
      <c r="J89" s="69" t="b">
        <v>0</v>
      </c>
      <c r="K89" s="69" t="b">
        <v>0</v>
      </c>
      <c r="L89" s="69" t="b">
        <v>0</v>
      </c>
    </row>
    <row r="90" spans="1:12" ht="15">
      <c r="A90" s="69" t="s">
        <v>1711</v>
      </c>
      <c r="B90" s="69" t="s">
        <v>345</v>
      </c>
      <c r="C90" s="69">
        <v>2</v>
      </c>
      <c r="D90" s="87">
        <v>0.004560978821115947</v>
      </c>
      <c r="E90" s="87">
        <v>2.449478399187365</v>
      </c>
      <c r="F90" s="69" t="s">
        <v>267</v>
      </c>
      <c r="G90" s="69" t="b">
        <v>0</v>
      </c>
      <c r="H90" s="69" t="b">
        <v>0</v>
      </c>
      <c r="I90" s="69" t="b">
        <v>0</v>
      </c>
      <c r="J90" s="69" t="b">
        <v>0</v>
      </c>
      <c r="K90" s="69" t="b">
        <v>0</v>
      </c>
      <c r="L90" s="69" t="b">
        <v>0</v>
      </c>
    </row>
    <row r="91" spans="1:12" ht="15">
      <c r="A91" s="69" t="s">
        <v>345</v>
      </c>
      <c r="B91" s="69" t="s">
        <v>737</v>
      </c>
      <c r="C91" s="69">
        <v>2</v>
      </c>
      <c r="D91" s="87">
        <v>0.004560978821115947</v>
      </c>
      <c r="E91" s="87">
        <v>1.2319944549734587</v>
      </c>
      <c r="F91" s="69" t="s">
        <v>267</v>
      </c>
      <c r="G91" s="69" t="b">
        <v>0</v>
      </c>
      <c r="H91" s="69" t="b">
        <v>0</v>
      </c>
      <c r="I91" s="69" t="b">
        <v>0</v>
      </c>
      <c r="J91" s="69" t="b">
        <v>0</v>
      </c>
      <c r="K91" s="69" t="b">
        <v>0</v>
      </c>
      <c r="L91" s="69" t="b">
        <v>0</v>
      </c>
    </row>
    <row r="92" spans="1:12" ht="15">
      <c r="A92" s="69" t="s">
        <v>737</v>
      </c>
      <c r="B92" s="69" t="s">
        <v>881</v>
      </c>
      <c r="C92" s="69">
        <v>2</v>
      </c>
      <c r="D92" s="87">
        <v>0.004560978821115947</v>
      </c>
      <c r="E92" s="87">
        <v>1.1170399392717596</v>
      </c>
      <c r="F92" s="69" t="s">
        <v>267</v>
      </c>
      <c r="G92" s="69" t="b">
        <v>0</v>
      </c>
      <c r="H92" s="69" t="b">
        <v>0</v>
      </c>
      <c r="I92" s="69" t="b">
        <v>0</v>
      </c>
      <c r="J92" s="69" t="b">
        <v>0</v>
      </c>
      <c r="K92" s="69" t="b">
        <v>0</v>
      </c>
      <c r="L92" s="69" t="b">
        <v>0</v>
      </c>
    </row>
    <row r="93" spans="1:12" ht="15">
      <c r="A93" s="69" t="s">
        <v>881</v>
      </c>
      <c r="B93" s="69" t="s">
        <v>796</v>
      </c>
      <c r="C93" s="69">
        <v>2</v>
      </c>
      <c r="D93" s="87">
        <v>0.004560978821115947</v>
      </c>
      <c r="E93" s="87">
        <v>2.1484484035233837</v>
      </c>
      <c r="F93" s="69" t="s">
        <v>267</v>
      </c>
      <c r="G93" s="69" t="b">
        <v>0</v>
      </c>
      <c r="H93" s="69" t="b">
        <v>0</v>
      </c>
      <c r="I93" s="69" t="b">
        <v>0</v>
      </c>
      <c r="J93" s="69" t="b">
        <v>0</v>
      </c>
      <c r="K93" s="69" t="b">
        <v>0</v>
      </c>
      <c r="L93" s="69" t="b">
        <v>0</v>
      </c>
    </row>
    <row r="94" spans="1:12" ht="15">
      <c r="A94" s="69" t="s">
        <v>796</v>
      </c>
      <c r="B94" s="69" t="s">
        <v>1712</v>
      </c>
      <c r="C94" s="69">
        <v>2</v>
      </c>
      <c r="D94" s="87">
        <v>0.004560978821115947</v>
      </c>
      <c r="E94" s="87">
        <v>2.449478399187365</v>
      </c>
      <c r="F94" s="69" t="s">
        <v>267</v>
      </c>
      <c r="G94" s="69" t="b">
        <v>0</v>
      </c>
      <c r="H94" s="69" t="b">
        <v>0</v>
      </c>
      <c r="I94" s="69" t="b">
        <v>0</v>
      </c>
      <c r="J94" s="69" t="b">
        <v>0</v>
      </c>
      <c r="K94" s="69" t="b">
        <v>0</v>
      </c>
      <c r="L94" s="69" t="b">
        <v>0</v>
      </c>
    </row>
    <row r="95" spans="1:12" ht="15">
      <c r="A95" s="69" t="s">
        <v>1712</v>
      </c>
      <c r="B95" s="69" t="s">
        <v>842</v>
      </c>
      <c r="C95" s="69">
        <v>2</v>
      </c>
      <c r="D95" s="87">
        <v>0.004560978821115947</v>
      </c>
      <c r="E95" s="87">
        <v>1.9054103548370893</v>
      </c>
      <c r="F95" s="69" t="s">
        <v>267</v>
      </c>
      <c r="G95" s="69" t="b">
        <v>0</v>
      </c>
      <c r="H95" s="69" t="b">
        <v>0</v>
      </c>
      <c r="I95" s="69" t="b">
        <v>0</v>
      </c>
      <c r="J95" s="69" t="b">
        <v>0</v>
      </c>
      <c r="K95" s="69" t="b">
        <v>0</v>
      </c>
      <c r="L95" s="69" t="b">
        <v>0</v>
      </c>
    </row>
    <row r="96" spans="1:12" ht="15">
      <c r="A96" s="69" t="s">
        <v>842</v>
      </c>
      <c r="B96" s="69" t="s">
        <v>1713</v>
      </c>
      <c r="C96" s="69">
        <v>2</v>
      </c>
      <c r="D96" s="87">
        <v>0.004560978821115947</v>
      </c>
      <c r="E96" s="87">
        <v>1.9054103548370893</v>
      </c>
      <c r="F96" s="69" t="s">
        <v>267</v>
      </c>
      <c r="G96" s="69" t="b">
        <v>0</v>
      </c>
      <c r="H96" s="69" t="b">
        <v>0</v>
      </c>
      <c r="I96" s="69" t="b">
        <v>0</v>
      </c>
      <c r="J96" s="69" t="b">
        <v>0</v>
      </c>
      <c r="K96" s="69" t="b">
        <v>0</v>
      </c>
      <c r="L96" s="69" t="b">
        <v>0</v>
      </c>
    </row>
    <row r="97" spans="1:12" ht="15">
      <c r="A97" s="69" t="s">
        <v>1713</v>
      </c>
      <c r="B97" s="69" t="s">
        <v>1714</v>
      </c>
      <c r="C97" s="69">
        <v>2</v>
      </c>
      <c r="D97" s="87">
        <v>0.004560978821115947</v>
      </c>
      <c r="E97" s="87">
        <v>2.449478399187365</v>
      </c>
      <c r="F97" s="69" t="s">
        <v>267</v>
      </c>
      <c r="G97" s="69" t="b">
        <v>0</v>
      </c>
      <c r="H97" s="69" t="b">
        <v>0</v>
      </c>
      <c r="I97" s="69" t="b">
        <v>0</v>
      </c>
      <c r="J97" s="69" t="b">
        <v>0</v>
      </c>
      <c r="K97" s="69" t="b">
        <v>0</v>
      </c>
      <c r="L97" s="69" t="b">
        <v>0</v>
      </c>
    </row>
    <row r="98" spans="1:12" ht="15">
      <c r="A98" s="69" t="s">
        <v>1714</v>
      </c>
      <c r="B98" s="69" t="s">
        <v>1715</v>
      </c>
      <c r="C98" s="69">
        <v>2</v>
      </c>
      <c r="D98" s="87">
        <v>0.004560978821115947</v>
      </c>
      <c r="E98" s="87">
        <v>2.449478399187365</v>
      </c>
      <c r="F98" s="69" t="s">
        <v>267</v>
      </c>
      <c r="G98" s="69" t="b">
        <v>0</v>
      </c>
      <c r="H98" s="69" t="b">
        <v>0</v>
      </c>
      <c r="I98" s="69" t="b">
        <v>0</v>
      </c>
      <c r="J98" s="69" t="b">
        <v>0</v>
      </c>
      <c r="K98" s="69" t="b">
        <v>0</v>
      </c>
      <c r="L98" s="69" t="b">
        <v>0</v>
      </c>
    </row>
    <row r="99" spans="1:12" ht="15">
      <c r="A99" s="69" t="s">
        <v>1715</v>
      </c>
      <c r="B99" s="69" t="s">
        <v>1573</v>
      </c>
      <c r="C99" s="69">
        <v>2</v>
      </c>
      <c r="D99" s="87">
        <v>0.004560978821115947</v>
      </c>
      <c r="E99" s="87">
        <v>2.1484484035233837</v>
      </c>
      <c r="F99" s="69" t="s">
        <v>267</v>
      </c>
      <c r="G99" s="69" t="b">
        <v>0</v>
      </c>
      <c r="H99" s="69" t="b">
        <v>0</v>
      </c>
      <c r="I99" s="69" t="b">
        <v>0</v>
      </c>
      <c r="J99" s="69" t="b">
        <v>0</v>
      </c>
      <c r="K99" s="69" t="b">
        <v>0</v>
      </c>
      <c r="L99" s="69" t="b">
        <v>0</v>
      </c>
    </row>
    <row r="100" spans="1:12" ht="15">
      <c r="A100" s="69" t="s">
        <v>1683</v>
      </c>
      <c r="B100" s="69" t="s">
        <v>368</v>
      </c>
      <c r="C100" s="69">
        <v>2</v>
      </c>
      <c r="D100" s="87">
        <v>0.004560978821115947</v>
      </c>
      <c r="E100" s="87">
        <v>1.40808571402914</v>
      </c>
      <c r="F100" s="69" t="s">
        <v>267</v>
      </c>
      <c r="G100" s="69" t="b">
        <v>0</v>
      </c>
      <c r="H100" s="69" t="b">
        <v>0</v>
      </c>
      <c r="I100" s="69" t="b">
        <v>0</v>
      </c>
      <c r="J100" s="69" t="b">
        <v>0</v>
      </c>
      <c r="K100" s="69" t="b">
        <v>0</v>
      </c>
      <c r="L100" s="69" t="b">
        <v>0</v>
      </c>
    </row>
    <row r="101" spans="1:12" ht="15">
      <c r="A101" s="69" t="s">
        <v>368</v>
      </c>
      <c r="B101" s="69" t="s">
        <v>1694</v>
      </c>
      <c r="C101" s="69">
        <v>2</v>
      </c>
      <c r="D101" s="87">
        <v>0.004560978821115947</v>
      </c>
      <c r="E101" s="87">
        <v>1.37029715313974</v>
      </c>
      <c r="F101" s="69" t="s">
        <v>267</v>
      </c>
      <c r="G101" s="69" t="b">
        <v>0</v>
      </c>
      <c r="H101" s="69" t="b">
        <v>0</v>
      </c>
      <c r="I101" s="69" t="b">
        <v>0</v>
      </c>
      <c r="J101" s="69" t="b">
        <v>0</v>
      </c>
      <c r="K101" s="69" t="b">
        <v>0</v>
      </c>
      <c r="L101" s="69" t="b">
        <v>0</v>
      </c>
    </row>
    <row r="102" spans="1:12" ht="15">
      <c r="A102" s="69" t="s">
        <v>1694</v>
      </c>
      <c r="B102" s="69" t="s">
        <v>1684</v>
      </c>
      <c r="C102" s="69">
        <v>2</v>
      </c>
      <c r="D102" s="87">
        <v>0.004560978821115947</v>
      </c>
      <c r="E102" s="87">
        <v>1.9723571444677026</v>
      </c>
      <c r="F102" s="69" t="s">
        <v>267</v>
      </c>
      <c r="G102" s="69" t="b">
        <v>0</v>
      </c>
      <c r="H102" s="69" t="b">
        <v>0</v>
      </c>
      <c r="I102" s="69" t="b">
        <v>0</v>
      </c>
      <c r="J102" s="69" t="b">
        <v>0</v>
      </c>
      <c r="K102" s="69" t="b">
        <v>0</v>
      </c>
      <c r="L102" s="69" t="b">
        <v>0</v>
      </c>
    </row>
    <row r="103" spans="1:12" ht="15">
      <c r="A103" s="69" t="s">
        <v>1684</v>
      </c>
      <c r="B103" s="69" t="s">
        <v>1685</v>
      </c>
      <c r="C103" s="69">
        <v>2</v>
      </c>
      <c r="D103" s="87">
        <v>0.004560978821115947</v>
      </c>
      <c r="E103" s="87">
        <v>1.8474184078594027</v>
      </c>
      <c r="F103" s="69" t="s">
        <v>267</v>
      </c>
      <c r="G103" s="69" t="b">
        <v>0</v>
      </c>
      <c r="H103" s="69" t="b">
        <v>0</v>
      </c>
      <c r="I103" s="69" t="b">
        <v>0</v>
      </c>
      <c r="J103" s="69" t="b">
        <v>0</v>
      </c>
      <c r="K103" s="69" t="b">
        <v>0</v>
      </c>
      <c r="L103" s="69" t="b">
        <v>0</v>
      </c>
    </row>
    <row r="104" spans="1:12" ht="15">
      <c r="A104" s="69" t="s">
        <v>1685</v>
      </c>
      <c r="B104" s="69" t="s">
        <v>1686</v>
      </c>
      <c r="C104" s="69">
        <v>2</v>
      </c>
      <c r="D104" s="87">
        <v>0.004560978821115947</v>
      </c>
      <c r="E104" s="87">
        <v>1.8474184078594027</v>
      </c>
      <c r="F104" s="69" t="s">
        <v>267</v>
      </c>
      <c r="G104" s="69" t="b">
        <v>0</v>
      </c>
      <c r="H104" s="69" t="b">
        <v>0</v>
      </c>
      <c r="I104" s="69" t="b">
        <v>0</v>
      </c>
      <c r="J104" s="69" t="b">
        <v>0</v>
      </c>
      <c r="K104" s="69" t="b">
        <v>0</v>
      </c>
      <c r="L104" s="69" t="b">
        <v>0</v>
      </c>
    </row>
    <row r="105" spans="1:12" ht="15">
      <c r="A105" s="69" t="s">
        <v>1686</v>
      </c>
      <c r="B105" s="69" t="s">
        <v>343</v>
      </c>
      <c r="C105" s="69">
        <v>2</v>
      </c>
      <c r="D105" s="87">
        <v>0.004560978821115947</v>
      </c>
      <c r="E105" s="87">
        <v>2.1484484035233837</v>
      </c>
      <c r="F105" s="69" t="s">
        <v>267</v>
      </c>
      <c r="G105" s="69" t="b">
        <v>0</v>
      </c>
      <c r="H105" s="69" t="b">
        <v>0</v>
      </c>
      <c r="I105" s="69" t="b">
        <v>0</v>
      </c>
      <c r="J105" s="69" t="b">
        <v>0</v>
      </c>
      <c r="K105" s="69" t="b">
        <v>0</v>
      </c>
      <c r="L105" s="69" t="b">
        <v>0</v>
      </c>
    </row>
    <row r="106" spans="1:12" ht="15">
      <c r="A106" s="69" t="s">
        <v>343</v>
      </c>
      <c r="B106" s="69" t="s">
        <v>1718</v>
      </c>
      <c r="C106" s="69">
        <v>2</v>
      </c>
      <c r="D106" s="87">
        <v>0.004560978821115947</v>
      </c>
      <c r="E106" s="87">
        <v>2.449478399187365</v>
      </c>
      <c r="F106" s="69" t="s">
        <v>267</v>
      </c>
      <c r="G106" s="69" t="b">
        <v>0</v>
      </c>
      <c r="H106" s="69" t="b">
        <v>0</v>
      </c>
      <c r="I106" s="69" t="b">
        <v>0</v>
      </c>
      <c r="J106" s="69" t="b">
        <v>0</v>
      </c>
      <c r="K106" s="69" t="b">
        <v>0</v>
      </c>
      <c r="L106" s="69" t="b">
        <v>0</v>
      </c>
    </row>
    <row r="107" spans="1:12" ht="15">
      <c r="A107" s="69" t="s">
        <v>1718</v>
      </c>
      <c r="B107" s="69" t="s">
        <v>842</v>
      </c>
      <c r="C107" s="69">
        <v>2</v>
      </c>
      <c r="D107" s="87">
        <v>0.004560978821115947</v>
      </c>
      <c r="E107" s="87">
        <v>1.9054103548370893</v>
      </c>
      <c r="F107" s="69" t="s">
        <v>267</v>
      </c>
      <c r="G107" s="69" t="b">
        <v>0</v>
      </c>
      <c r="H107" s="69" t="b">
        <v>0</v>
      </c>
      <c r="I107" s="69" t="b">
        <v>0</v>
      </c>
      <c r="J107" s="69" t="b">
        <v>0</v>
      </c>
      <c r="K107" s="69" t="b">
        <v>0</v>
      </c>
      <c r="L107" s="69" t="b">
        <v>0</v>
      </c>
    </row>
    <row r="108" spans="1:12" ht="15">
      <c r="A108" s="69" t="s">
        <v>842</v>
      </c>
      <c r="B108" s="69" t="s">
        <v>1719</v>
      </c>
      <c r="C108" s="69">
        <v>2</v>
      </c>
      <c r="D108" s="87">
        <v>0.004560978821115947</v>
      </c>
      <c r="E108" s="87">
        <v>1.9054103548370893</v>
      </c>
      <c r="F108" s="69" t="s">
        <v>267</v>
      </c>
      <c r="G108" s="69" t="b">
        <v>0</v>
      </c>
      <c r="H108" s="69" t="b">
        <v>0</v>
      </c>
      <c r="I108" s="69" t="b">
        <v>0</v>
      </c>
      <c r="J108" s="69" t="b">
        <v>0</v>
      </c>
      <c r="K108" s="69" t="b">
        <v>0</v>
      </c>
      <c r="L108" s="69" t="b">
        <v>0</v>
      </c>
    </row>
    <row r="109" spans="1:12" ht="15">
      <c r="A109" s="69" t="s">
        <v>1719</v>
      </c>
      <c r="B109" s="69" t="s">
        <v>1684</v>
      </c>
      <c r="C109" s="69">
        <v>2</v>
      </c>
      <c r="D109" s="87">
        <v>0.004560978821115947</v>
      </c>
      <c r="E109" s="87">
        <v>2.1484484035233837</v>
      </c>
      <c r="F109" s="69" t="s">
        <v>267</v>
      </c>
      <c r="G109" s="69" t="b">
        <v>0</v>
      </c>
      <c r="H109" s="69" t="b">
        <v>0</v>
      </c>
      <c r="I109" s="69" t="b">
        <v>0</v>
      </c>
      <c r="J109" s="69" t="b">
        <v>0</v>
      </c>
      <c r="K109" s="69" t="b">
        <v>0</v>
      </c>
      <c r="L109" s="69" t="b">
        <v>0</v>
      </c>
    </row>
    <row r="110" spans="1:12" ht="15">
      <c r="A110" s="69" t="s">
        <v>1720</v>
      </c>
      <c r="B110" s="69" t="s">
        <v>1721</v>
      </c>
      <c r="C110" s="69">
        <v>2</v>
      </c>
      <c r="D110" s="87">
        <v>0.004560978821115947</v>
      </c>
      <c r="E110" s="87">
        <v>2.449478399187365</v>
      </c>
      <c r="F110" s="69" t="s">
        <v>267</v>
      </c>
      <c r="G110" s="69" t="b">
        <v>0</v>
      </c>
      <c r="H110" s="69" t="b">
        <v>0</v>
      </c>
      <c r="I110" s="69" t="b">
        <v>0</v>
      </c>
      <c r="J110" s="69" t="b">
        <v>0</v>
      </c>
      <c r="K110" s="69" t="b">
        <v>0</v>
      </c>
      <c r="L110" s="69" t="b">
        <v>0</v>
      </c>
    </row>
    <row r="111" spans="1:12" ht="15">
      <c r="A111" s="69" t="s">
        <v>1721</v>
      </c>
      <c r="B111" s="69" t="s">
        <v>1722</v>
      </c>
      <c r="C111" s="69">
        <v>2</v>
      </c>
      <c r="D111" s="87">
        <v>0.004560978821115947</v>
      </c>
      <c r="E111" s="87">
        <v>2.449478399187365</v>
      </c>
      <c r="F111" s="69" t="s">
        <v>267</v>
      </c>
      <c r="G111" s="69" t="b">
        <v>0</v>
      </c>
      <c r="H111" s="69" t="b">
        <v>0</v>
      </c>
      <c r="I111" s="69" t="b">
        <v>0</v>
      </c>
      <c r="J111" s="69" t="b">
        <v>0</v>
      </c>
      <c r="K111" s="69" t="b">
        <v>0</v>
      </c>
      <c r="L111" s="69" t="b">
        <v>0</v>
      </c>
    </row>
    <row r="112" spans="1:12" ht="15">
      <c r="A112" s="69" t="s">
        <v>1722</v>
      </c>
      <c r="B112" s="69" t="s">
        <v>802</v>
      </c>
      <c r="C112" s="69">
        <v>2</v>
      </c>
      <c r="D112" s="87">
        <v>0.004560978821115947</v>
      </c>
      <c r="E112" s="87">
        <v>2.449478399187365</v>
      </c>
      <c r="F112" s="69" t="s">
        <v>267</v>
      </c>
      <c r="G112" s="69" t="b">
        <v>0</v>
      </c>
      <c r="H112" s="69" t="b">
        <v>0</v>
      </c>
      <c r="I112" s="69" t="b">
        <v>0</v>
      </c>
      <c r="J112" s="69" t="b">
        <v>0</v>
      </c>
      <c r="K112" s="69" t="b">
        <v>0</v>
      </c>
      <c r="L112" s="69" t="b">
        <v>0</v>
      </c>
    </row>
    <row r="113" spans="1:12" ht="15">
      <c r="A113" s="69" t="s">
        <v>1689</v>
      </c>
      <c r="B113" s="69" t="s">
        <v>1685</v>
      </c>
      <c r="C113" s="69">
        <v>2</v>
      </c>
      <c r="D113" s="87">
        <v>0.004560978821115947</v>
      </c>
      <c r="E113" s="87">
        <v>1.9723571444677026</v>
      </c>
      <c r="F113" s="69" t="s">
        <v>267</v>
      </c>
      <c r="G113" s="69" t="b">
        <v>0</v>
      </c>
      <c r="H113" s="69" t="b">
        <v>0</v>
      </c>
      <c r="I113" s="69" t="b">
        <v>0</v>
      </c>
      <c r="J113" s="69" t="b">
        <v>0</v>
      </c>
      <c r="K113" s="69" t="b">
        <v>0</v>
      </c>
      <c r="L113" s="69" t="b">
        <v>0</v>
      </c>
    </row>
    <row r="114" spans="1:12" ht="15">
      <c r="A114" s="69" t="s">
        <v>1685</v>
      </c>
      <c r="B114" s="69" t="s">
        <v>1723</v>
      </c>
      <c r="C114" s="69">
        <v>2</v>
      </c>
      <c r="D114" s="87">
        <v>0.004560978821115947</v>
      </c>
      <c r="E114" s="87">
        <v>2.1484484035233837</v>
      </c>
      <c r="F114" s="69" t="s">
        <v>267</v>
      </c>
      <c r="G114" s="69" t="b">
        <v>0</v>
      </c>
      <c r="H114" s="69" t="b">
        <v>0</v>
      </c>
      <c r="I114" s="69" t="b">
        <v>0</v>
      </c>
      <c r="J114" s="69" t="b">
        <v>0</v>
      </c>
      <c r="K114" s="69" t="b">
        <v>0</v>
      </c>
      <c r="L114" s="69" t="b">
        <v>0</v>
      </c>
    </row>
    <row r="115" spans="1:12" ht="15">
      <c r="A115" s="69" t="s">
        <v>1723</v>
      </c>
      <c r="B115" s="69" t="s">
        <v>1724</v>
      </c>
      <c r="C115" s="69">
        <v>2</v>
      </c>
      <c r="D115" s="87">
        <v>0.004560978821115947</v>
      </c>
      <c r="E115" s="87">
        <v>2.449478399187365</v>
      </c>
      <c r="F115" s="69" t="s">
        <v>267</v>
      </c>
      <c r="G115" s="69" t="b">
        <v>0</v>
      </c>
      <c r="H115" s="69" t="b">
        <v>0</v>
      </c>
      <c r="I115" s="69" t="b">
        <v>0</v>
      </c>
      <c r="J115" s="69" t="b">
        <v>0</v>
      </c>
      <c r="K115" s="69" t="b">
        <v>0</v>
      </c>
      <c r="L115" s="69" t="b">
        <v>0</v>
      </c>
    </row>
    <row r="116" spans="1:12" ht="15">
      <c r="A116" s="69" t="s">
        <v>1724</v>
      </c>
      <c r="B116" s="69" t="s">
        <v>1725</v>
      </c>
      <c r="C116" s="69">
        <v>2</v>
      </c>
      <c r="D116" s="87">
        <v>0.004560978821115947</v>
      </c>
      <c r="E116" s="87">
        <v>2.449478399187365</v>
      </c>
      <c r="F116" s="69" t="s">
        <v>267</v>
      </c>
      <c r="G116" s="69" t="b">
        <v>0</v>
      </c>
      <c r="H116" s="69" t="b">
        <v>0</v>
      </c>
      <c r="I116" s="69" t="b">
        <v>0</v>
      </c>
      <c r="J116" s="69" t="b">
        <v>0</v>
      </c>
      <c r="K116" s="69" t="b">
        <v>0</v>
      </c>
      <c r="L116" s="69" t="b">
        <v>0</v>
      </c>
    </row>
    <row r="117" spans="1:12" ht="15">
      <c r="A117" s="69" t="s">
        <v>1725</v>
      </c>
      <c r="B117" s="69" t="s">
        <v>1726</v>
      </c>
      <c r="C117" s="69">
        <v>2</v>
      </c>
      <c r="D117" s="87">
        <v>0.004560978821115947</v>
      </c>
      <c r="E117" s="87">
        <v>2.449478399187365</v>
      </c>
      <c r="F117" s="69" t="s">
        <v>267</v>
      </c>
      <c r="G117" s="69" t="b">
        <v>0</v>
      </c>
      <c r="H117" s="69" t="b">
        <v>0</v>
      </c>
      <c r="I117" s="69" t="b">
        <v>0</v>
      </c>
      <c r="J117" s="69" t="b">
        <v>0</v>
      </c>
      <c r="K117" s="69" t="b">
        <v>0</v>
      </c>
      <c r="L117" s="69" t="b">
        <v>0</v>
      </c>
    </row>
    <row r="118" spans="1:12" ht="15">
      <c r="A118" s="69" t="s">
        <v>1726</v>
      </c>
      <c r="B118" s="69" t="s">
        <v>1547</v>
      </c>
      <c r="C118" s="69">
        <v>2</v>
      </c>
      <c r="D118" s="87">
        <v>0.004560978821115947</v>
      </c>
      <c r="E118" s="87">
        <v>2.2733871401316836</v>
      </c>
      <c r="F118" s="69" t="s">
        <v>267</v>
      </c>
      <c r="G118" s="69" t="b">
        <v>0</v>
      </c>
      <c r="H118" s="69" t="b">
        <v>0</v>
      </c>
      <c r="I118" s="69" t="b">
        <v>0</v>
      </c>
      <c r="J118" s="69" t="b">
        <v>0</v>
      </c>
      <c r="K118" s="69" t="b">
        <v>0</v>
      </c>
      <c r="L118" s="69" t="b">
        <v>0</v>
      </c>
    </row>
    <row r="119" spans="1:12" ht="15">
      <c r="A119" s="69" t="s">
        <v>1547</v>
      </c>
      <c r="B119" s="69" t="s">
        <v>1727</v>
      </c>
      <c r="C119" s="69">
        <v>2</v>
      </c>
      <c r="D119" s="87">
        <v>0.004560978821115947</v>
      </c>
      <c r="E119" s="87">
        <v>2.2733871401316836</v>
      </c>
      <c r="F119" s="69" t="s">
        <v>267</v>
      </c>
      <c r="G119" s="69" t="b">
        <v>0</v>
      </c>
      <c r="H119" s="69" t="b">
        <v>0</v>
      </c>
      <c r="I119" s="69" t="b">
        <v>0</v>
      </c>
      <c r="J119" s="69" t="b">
        <v>0</v>
      </c>
      <c r="K119" s="69" t="b">
        <v>0</v>
      </c>
      <c r="L119" s="69" t="b">
        <v>0</v>
      </c>
    </row>
    <row r="120" spans="1:12" ht="15">
      <c r="A120" s="69" t="s">
        <v>1727</v>
      </c>
      <c r="B120" s="69" t="s">
        <v>1728</v>
      </c>
      <c r="C120" s="69">
        <v>2</v>
      </c>
      <c r="D120" s="87">
        <v>0.004560978821115947</v>
      </c>
      <c r="E120" s="87">
        <v>2.449478399187365</v>
      </c>
      <c r="F120" s="69" t="s">
        <v>267</v>
      </c>
      <c r="G120" s="69" t="b">
        <v>0</v>
      </c>
      <c r="H120" s="69" t="b">
        <v>0</v>
      </c>
      <c r="I120" s="69" t="b">
        <v>0</v>
      </c>
      <c r="J120" s="69" t="b">
        <v>0</v>
      </c>
      <c r="K120" s="69" t="b">
        <v>0</v>
      </c>
      <c r="L120" s="69" t="b">
        <v>0</v>
      </c>
    </row>
    <row r="121" spans="1:12" ht="15">
      <c r="A121" s="69" t="s">
        <v>1728</v>
      </c>
      <c r="B121" s="69" t="s">
        <v>1686</v>
      </c>
      <c r="C121" s="69">
        <v>2</v>
      </c>
      <c r="D121" s="87">
        <v>0.004560978821115947</v>
      </c>
      <c r="E121" s="87">
        <v>2.1484484035233837</v>
      </c>
      <c r="F121" s="69" t="s">
        <v>267</v>
      </c>
      <c r="G121" s="69" t="b">
        <v>0</v>
      </c>
      <c r="H121" s="69" t="b">
        <v>0</v>
      </c>
      <c r="I121" s="69" t="b">
        <v>0</v>
      </c>
      <c r="J121" s="69" t="b">
        <v>0</v>
      </c>
      <c r="K121" s="69" t="b">
        <v>0</v>
      </c>
      <c r="L121" s="69" t="b">
        <v>0</v>
      </c>
    </row>
    <row r="122" spans="1:12" ht="15">
      <c r="A122" s="69" t="s">
        <v>1686</v>
      </c>
      <c r="B122" s="69" t="s">
        <v>1729</v>
      </c>
      <c r="C122" s="69">
        <v>2</v>
      </c>
      <c r="D122" s="87">
        <v>0.004560978821115947</v>
      </c>
      <c r="E122" s="87">
        <v>2.1484484035233837</v>
      </c>
      <c r="F122" s="69" t="s">
        <v>267</v>
      </c>
      <c r="G122" s="69" t="b">
        <v>0</v>
      </c>
      <c r="H122" s="69" t="b">
        <v>0</v>
      </c>
      <c r="I122" s="69" t="b">
        <v>0</v>
      </c>
      <c r="J122" s="69" t="b">
        <v>0</v>
      </c>
      <c r="K122" s="69" t="b">
        <v>0</v>
      </c>
      <c r="L122" s="69" t="b">
        <v>0</v>
      </c>
    </row>
    <row r="123" spans="1:12" ht="15">
      <c r="A123" s="69" t="s">
        <v>855</v>
      </c>
      <c r="B123" s="69" t="s">
        <v>1730</v>
      </c>
      <c r="C123" s="69">
        <v>2</v>
      </c>
      <c r="D123" s="87">
        <v>0.004560978821115947</v>
      </c>
      <c r="E123" s="87">
        <v>1.574417135795665</v>
      </c>
      <c r="F123" s="69" t="s">
        <v>267</v>
      </c>
      <c r="G123" s="69" t="b">
        <v>0</v>
      </c>
      <c r="H123" s="69" t="b">
        <v>0</v>
      </c>
      <c r="I123" s="69" t="b">
        <v>0</v>
      </c>
      <c r="J123" s="69" t="b">
        <v>0</v>
      </c>
      <c r="K123" s="69" t="b">
        <v>0</v>
      </c>
      <c r="L123" s="69" t="b">
        <v>0</v>
      </c>
    </row>
    <row r="124" spans="1:12" ht="15">
      <c r="A124" s="69" t="s">
        <v>1730</v>
      </c>
      <c r="B124" s="69" t="s">
        <v>1731</v>
      </c>
      <c r="C124" s="69">
        <v>2</v>
      </c>
      <c r="D124" s="87">
        <v>0.004560978821115947</v>
      </c>
      <c r="E124" s="87">
        <v>2.449478399187365</v>
      </c>
      <c r="F124" s="69" t="s">
        <v>267</v>
      </c>
      <c r="G124" s="69" t="b">
        <v>0</v>
      </c>
      <c r="H124" s="69" t="b">
        <v>0</v>
      </c>
      <c r="I124" s="69" t="b">
        <v>0</v>
      </c>
      <c r="J124" s="69" t="b">
        <v>0</v>
      </c>
      <c r="K124" s="69" t="b">
        <v>0</v>
      </c>
      <c r="L124" s="69" t="b">
        <v>0</v>
      </c>
    </row>
    <row r="125" spans="1:12" ht="15">
      <c r="A125" s="69" t="s">
        <v>1731</v>
      </c>
      <c r="B125" s="69" t="s">
        <v>1732</v>
      </c>
      <c r="C125" s="69">
        <v>2</v>
      </c>
      <c r="D125" s="87">
        <v>0.004560978821115947</v>
      </c>
      <c r="E125" s="87">
        <v>2.449478399187365</v>
      </c>
      <c r="F125" s="69" t="s">
        <v>267</v>
      </c>
      <c r="G125" s="69" t="b">
        <v>0</v>
      </c>
      <c r="H125" s="69" t="b">
        <v>0</v>
      </c>
      <c r="I125" s="69" t="b">
        <v>0</v>
      </c>
      <c r="J125" s="69" t="b">
        <v>0</v>
      </c>
      <c r="K125" s="69" t="b">
        <v>0</v>
      </c>
      <c r="L125" s="69" t="b">
        <v>0</v>
      </c>
    </row>
    <row r="126" spans="1:12" ht="15">
      <c r="A126" s="69" t="s">
        <v>1732</v>
      </c>
      <c r="B126" s="69" t="s">
        <v>1733</v>
      </c>
      <c r="C126" s="69">
        <v>2</v>
      </c>
      <c r="D126" s="87">
        <v>0.004560978821115947</v>
      </c>
      <c r="E126" s="87">
        <v>2.449478399187365</v>
      </c>
      <c r="F126" s="69" t="s">
        <v>267</v>
      </c>
      <c r="G126" s="69" t="b">
        <v>0</v>
      </c>
      <c r="H126" s="69" t="b">
        <v>0</v>
      </c>
      <c r="I126" s="69" t="b">
        <v>0</v>
      </c>
      <c r="J126" s="69" t="b">
        <v>0</v>
      </c>
      <c r="K126" s="69" t="b">
        <v>0</v>
      </c>
      <c r="L126" s="69" t="b">
        <v>0</v>
      </c>
    </row>
    <row r="127" spans="1:12" ht="15">
      <c r="A127" s="69" t="s">
        <v>1733</v>
      </c>
      <c r="B127" s="69" t="s">
        <v>1572</v>
      </c>
      <c r="C127" s="69">
        <v>2</v>
      </c>
      <c r="D127" s="87">
        <v>0.004560978821115947</v>
      </c>
      <c r="E127" s="87">
        <v>2.1484484035233837</v>
      </c>
      <c r="F127" s="69" t="s">
        <v>267</v>
      </c>
      <c r="G127" s="69" t="b">
        <v>0</v>
      </c>
      <c r="H127" s="69" t="b">
        <v>0</v>
      </c>
      <c r="I127" s="69" t="b">
        <v>0</v>
      </c>
      <c r="J127" s="69" t="b">
        <v>0</v>
      </c>
      <c r="K127" s="69" t="b">
        <v>0</v>
      </c>
      <c r="L127" s="69" t="b">
        <v>0</v>
      </c>
    </row>
    <row r="128" spans="1:12" ht="15">
      <c r="A128" s="69" t="s">
        <v>1572</v>
      </c>
      <c r="B128" s="69" t="s">
        <v>1572</v>
      </c>
      <c r="C128" s="69">
        <v>2</v>
      </c>
      <c r="D128" s="87">
        <v>0.004560978821115947</v>
      </c>
      <c r="E128" s="87">
        <v>2.1484484035233837</v>
      </c>
      <c r="F128" s="69" t="s">
        <v>267</v>
      </c>
      <c r="G128" s="69" t="b">
        <v>0</v>
      </c>
      <c r="H128" s="69" t="b">
        <v>0</v>
      </c>
      <c r="I128" s="69" t="b">
        <v>0</v>
      </c>
      <c r="J128" s="69" t="b">
        <v>0</v>
      </c>
      <c r="K128" s="69" t="b">
        <v>0</v>
      </c>
      <c r="L128" s="69" t="b">
        <v>0</v>
      </c>
    </row>
    <row r="129" spans="1:12" ht="15">
      <c r="A129" s="69" t="s">
        <v>850</v>
      </c>
      <c r="B129" s="69" t="s">
        <v>1734</v>
      </c>
      <c r="C129" s="69">
        <v>2</v>
      </c>
      <c r="D129" s="87">
        <v>0.004560978821115947</v>
      </c>
      <c r="E129" s="87">
        <v>2.449478399187365</v>
      </c>
      <c r="F129" s="69" t="s">
        <v>267</v>
      </c>
      <c r="G129" s="69" t="b">
        <v>0</v>
      </c>
      <c r="H129" s="69" t="b">
        <v>0</v>
      </c>
      <c r="I129" s="69" t="b">
        <v>0</v>
      </c>
      <c r="J129" s="69" t="b">
        <v>0</v>
      </c>
      <c r="K129" s="69" t="b">
        <v>0</v>
      </c>
      <c r="L129" s="69" t="b">
        <v>0</v>
      </c>
    </row>
    <row r="130" spans="1:12" ht="15">
      <c r="A130" s="69" t="s">
        <v>1734</v>
      </c>
      <c r="B130" s="69" t="s">
        <v>1573</v>
      </c>
      <c r="C130" s="69">
        <v>2</v>
      </c>
      <c r="D130" s="87">
        <v>0.004560978821115947</v>
      </c>
      <c r="E130" s="87">
        <v>2.1484484035233837</v>
      </c>
      <c r="F130" s="69" t="s">
        <v>267</v>
      </c>
      <c r="G130" s="69" t="b">
        <v>0</v>
      </c>
      <c r="H130" s="69" t="b">
        <v>0</v>
      </c>
      <c r="I130" s="69" t="b">
        <v>0</v>
      </c>
      <c r="J130" s="69" t="b">
        <v>0</v>
      </c>
      <c r="K130" s="69" t="b">
        <v>0</v>
      </c>
      <c r="L130" s="69" t="b">
        <v>0</v>
      </c>
    </row>
    <row r="131" spans="1:12" ht="15">
      <c r="A131" s="69" t="s">
        <v>1129</v>
      </c>
      <c r="B131" s="69" t="s">
        <v>1735</v>
      </c>
      <c r="C131" s="69">
        <v>2</v>
      </c>
      <c r="D131" s="87">
        <v>0.004560978821115947</v>
      </c>
      <c r="E131" s="87">
        <v>2.1484484035233837</v>
      </c>
      <c r="F131" s="69" t="s">
        <v>267</v>
      </c>
      <c r="G131" s="69" t="b">
        <v>0</v>
      </c>
      <c r="H131" s="69" t="b">
        <v>0</v>
      </c>
      <c r="I131" s="69" t="b">
        <v>0</v>
      </c>
      <c r="J131" s="69" t="b">
        <v>0</v>
      </c>
      <c r="K131" s="69" t="b">
        <v>0</v>
      </c>
      <c r="L131" s="69" t="b">
        <v>0</v>
      </c>
    </row>
    <row r="132" spans="1:12" ht="15">
      <c r="A132" s="69" t="s">
        <v>1735</v>
      </c>
      <c r="B132" s="69" t="s">
        <v>1736</v>
      </c>
      <c r="C132" s="69">
        <v>2</v>
      </c>
      <c r="D132" s="87">
        <v>0.004560978821115947</v>
      </c>
      <c r="E132" s="87">
        <v>2.449478399187365</v>
      </c>
      <c r="F132" s="69" t="s">
        <v>267</v>
      </c>
      <c r="G132" s="69" t="b">
        <v>0</v>
      </c>
      <c r="H132" s="69" t="b">
        <v>0</v>
      </c>
      <c r="I132" s="69" t="b">
        <v>0</v>
      </c>
      <c r="J132" s="69" t="b">
        <v>0</v>
      </c>
      <c r="K132" s="69" t="b">
        <v>0</v>
      </c>
      <c r="L132" s="69" t="b">
        <v>0</v>
      </c>
    </row>
    <row r="133" spans="1:12" ht="15">
      <c r="A133" s="69" t="s">
        <v>1736</v>
      </c>
      <c r="B133" s="69" t="s">
        <v>1737</v>
      </c>
      <c r="C133" s="69">
        <v>2</v>
      </c>
      <c r="D133" s="87">
        <v>0.004560978821115947</v>
      </c>
      <c r="E133" s="87">
        <v>2.449478399187365</v>
      </c>
      <c r="F133" s="69" t="s">
        <v>267</v>
      </c>
      <c r="G133" s="69" t="b">
        <v>0</v>
      </c>
      <c r="H133" s="69" t="b">
        <v>0</v>
      </c>
      <c r="I133" s="69" t="b">
        <v>0</v>
      </c>
      <c r="J133" s="69" t="b">
        <v>0</v>
      </c>
      <c r="K133" s="69" t="b">
        <v>0</v>
      </c>
      <c r="L133" s="69" t="b">
        <v>0</v>
      </c>
    </row>
    <row r="134" spans="1:12" ht="15">
      <c r="A134" s="69" t="s">
        <v>1737</v>
      </c>
      <c r="B134" s="69" t="s">
        <v>1738</v>
      </c>
      <c r="C134" s="69">
        <v>2</v>
      </c>
      <c r="D134" s="87">
        <v>0.004560978821115947</v>
      </c>
      <c r="E134" s="87">
        <v>2.449478399187365</v>
      </c>
      <c r="F134" s="69" t="s">
        <v>267</v>
      </c>
      <c r="G134" s="69" t="b">
        <v>0</v>
      </c>
      <c r="H134" s="69" t="b">
        <v>0</v>
      </c>
      <c r="I134" s="69" t="b">
        <v>0</v>
      </c>
      <c r="J134" s="69" t="b">
        <v>0</v>
      </c>
      <c r="K134" s="69" t="b">
        <v>0</v>
      </c>
      <c r="L134" s="69" t="b">
        <v>0</v>
      </c>
    </row>
    <row r="135" spans="1:12" ht="15">
      <c r="A135" s="69" t="s">
        <v>1738</v>
      </c>
      <c r="B135" s="69" t="s">
        <v>842</v>
      </c>
      <c r="C135" s="69">
        <v>2</v>
      </c>
      <c r="D135" s="87">
        <v>0.004560978821115947</v>
      </c>
      <c r="E135" s="87">
        <v>1.9054103548370893</v>
      </c>
      <c r="F135" s="69" t="s">
        <v>267</v>
      </c>
      <c r="G135" s="69" t="b">
        <v>0</v>
      </c>
      <c r="H135" s="69" t="b">
        <v>0</v>
      </c>
      <c r="I135" s="69" t="b">
        <v>0</v>
      </c>
      <c r="J135" s="69" t="b">
        <v>0</v>
      </c>
      <c r="K135" s="69" t="b">
        <v>0</v>
      </c>
      <c r="L135" s="69" t="b">
        <v>0</v>
      </c>
    </row>
    <row r="136" spans="1:12" ht="15">
      <c r="A136" s="69" t="s">
        <v>842</v>
      </c>
      <c r="B136" s="69" t="s">
        <v>1739</v>
      </c>
      <c r="C136" s="69">
        <v>2</v>
      </c>
      <c r="D136" s="87">
        <v>0.004560978821115947</v>
      </c>
      <c r="E136" s="87">
        <v>1.9054103548370893</v>
      </c>
      <c r="F136" s="69" t="s">
        <v>267</v>
      </c>
      <c r="G136" s="69" t="b">
        <v>0</v>
      </c>
      <c r="H136" s="69" t="b">
        <v>0</v>
      </c>
      <c r="I136" s="69" t="b">
        <v>0</v>
      </c>
      <c r="J136" s="69" t="b">
        <v>0</v>
      </c>
      <c r="K136" s="69" t="b">
        <v>0</v>
      </c>
      <c r="L136" s="69" t="b">
        <v>0</v>
      </c>
    </row>
    <row r="137" spans="1:12" ht="15">
      <c r="A137" s="69" t="s">
        <v>1739</v>
      </c>
      <c r="B137" s="69" t="s">
        <v>1687</v>
      </c>
      <c r="C137" s="69">
        <v>2</v>
      </c>
      <c r="D137" s="87">
        <v>0.004560978821115947</v>
      </c>
      <c r="E137" s="87">
        <v>2.1484484035233837</v>
      </c>
      <c r="F137" s="69" t="s">
        <v>267</v>
      </c>
      <c r="G137" s="69" t="b">
        <v>0</v>
      </c>
      <c r="H137" s="69" t="b">
        <v>0</v>
      </c>
      <c r="I137" s="69" t="b">
        <v>0</v>
      </c>
      <c r="J137" s="69" t="b">
        <v>0</v>
      </c>
      <c r="K137" s="69" t="b">
        <v>0</v>
      </c>
      <c r="L137" s="69" t="b">
        <v>0</v>
      </c>
    </row>
    <row r="138" spans="1:12" ht="15">
      <c r="A138" s="69" t="s">
        <v>1687</v>
      </c>
      <c r="B138" s="69" t="s">
        <v>1740</v>
      </c>
      <c r="C138" s="69">
        <v>2</v>
      </c>
      <c r="D138" s="87">
        <v>0.004560978821115947</v>
      </c>
      <c r="E138" s="87">
        <v>2.1484484035233837</v>
      </c>
      <c r="F138" s="69" t="s">
        <v>267</v>
      </c>
      <c r="G138" s="69" t="b">
        <v>0</v>
      </c>
      <c r="H138" s="69" t="b">
        <v>0</v>
      </c>
      <c r="I138" s="69" t="b">
        <v>0</v>
      </c>
      <c r="J138" s="69" t="b">
        <v>0</v>
      </c>
      <c r="K138" s="69" t="b">
        <v>0</v>
      </c>
      <c r="L138" s="69" t="b">
        <v>0</v>
      </c>
    </row>
    <row r="139" spans="1:12" ht="15">
      <c r="A139" s="69" t="s">
        <v>879</v>
      </c>
      <c r="B139" s="69" t="s">
        <v>1571</v>
      </c>
      <c r="C139" s="69">
        <v>2</v>
      </c>
      <c r="D139" s="87">
        <v>0.004560978821115947</v>
      </c>
      <c r="E139" s="87">
        <v>2.449478399187365</v>
      </c>
      <c r="F139" s="69" t="s">
        <v>267</v>
      </c>
      <c r="G139" s="69" t="b">
        <v>0</v>
      </c>
      <c r="H139" s="69" t="b">
        <v>0</v>
      </c>
      <c r="I139" s="69" t="b">
        <v>0</v>
      </c>
      <c r="J139" s="69" t="b">
        <v>0</v>
      </c>
      <c r="K139" s="69" t="b">
        <v>0</v>
      </c>
      <c r="L139" s="69" t="b">
        <v>0</v>
      </c>
    </row>
    <row r="140" spans="1:12" ht="15">
      <c r="A140" s="69" t="s">
        <v>1571</v>
      </c>
      <c r="B140" s="69" t="s">
        <v>878</v>
      </c>
      <c r="C140" s="69">
        <v>2</v>
      </c>
      <c r="D140" s="87">
        <v>0.004560978821115947</v>
      </c>
      <c r="E140" s="87">
        <v>2.449478399187365</v>
      </c>
      <c r="F140" s="69" t="s">
        <v>267</v>
      </c>
      <c r="G140" s="69" t="b">
        <v>0</v>
      </c>
      <c r="H140" s="69" t="b">
        <v>0</v>
      </c>
      <c r="I140" s="69" t="b">
        <v>0</v>
      </c>
      <c r="J140" s="69" t="b">
        <v>0</v>
      </c>
      <c r="K140" s="69" t="b">
        <v>0</v>
      </c>
      <c r="L140" s="69" t="b">
        <v>0</v>
      </c>
    </row>
    <row r="141" spans="1:12" ht="15">
      <c r="A141" s="69" t="s">
        <v>878</v>
      </c>
      <c r="B141" s="69" t="s">
        <v>877</v>
      </c>
      <c r="C141" s="69">
        <v>2</v>
      </c>
      <c r="D141" s="87">
        <v>0.004560978821115947</v>
      </c>
      <c r="E141" s="87">
        <v>2.449478399187365</v>
      </c>
      <c r="F141" s="69" t="s">
        <v>267</v>
      </c>
      <c r="G141" s="69" t="b">
        <v>0</v>
      </c>
      <c r="H141" s="69" t="b">
        <v>0</v>
      </c>
      <c r="I141" s="69" t="b">
        <v>0</v>
      </c>
      <c r="J141" s="69" t="b">
        <v>0</v>
      </c>
      <c r="K141" s="69" t="b">
        <v>0</v>
      </c>
      <c r="L141" s="69" t="b">
        <v>0</v>
      </c>
    </row>
    <row r="142" spans="1:12" ht="15">
      <c r="A142" s="69" t="s">
        <v>877</v>
      </c>
      <c r="B142" s="69" t="s">
        <v>876</v>
      </c>
      <c r="C142" s="69">
        <v>2</v>
      </c>
      <c r="D142" s="87">
        <v>0.004560978821115947</v>
      </c>
      <c r="E142" s="87">
        <v>2.449478399187365</v>
      </c>
      <c r="F142" s="69" t="s">
        <v>267</v>
      </c>
      <c r="G142" s="69" t="b">
        <v>0</v>
      </c>
      <c r="H142" s="69" t="b">
        <v>0</v>
      </c>
      <c r="I142" s="69" t="b">
        <v>0</v>
      </c>
      <c r="J142" s="69" t="b">
        <v>0</v>
      </c>
      <c r="K142" s="69" t="b">
        <v>0</v>
      </c>
      <c r="L142" s="69" t="b">
        <v>0</v>
      </c>
    </row>
    <row r="143" spans="1:12" ht="15">
      <c r="A143" s="69" t="s">
        <v>876</v>
      </c>
      <c r="B143" s="69" t="s">
        <v>1741</v>
      </c>
      <c r="C143" s="69">
        <v>2</v>
      </c>
      <c r="D143" s="87">
        <v>0.004560978821115947</v>
      </c>
      <c r="E143" s="87">
        <v>2.449478399187365</v>
      </c>
      <c r="F143" s="69" t="s">
        <v>267</v>
      </c>
      <c r="G143" s="69" t="b">
        <v>0</v>
      </c>
      <c r="H143" s="69" t="b">
        <v>0</v>
      </c>
      <c r="I143" s="69" t="b">
        <v>0</v>
      </c>
      <c r="J143" s="69" t="b">
        <v>0</v>
      </c>
      <c r="K143" s="69" t="b">
        <v>0</v>
      </c>
      <c r="L143" s="69" t="b">
        <v>0</v>
      </c>
    </row>
    <row r="144" spans="1:12" ht="15">
      <c r="A144" s="69" t="s">
        <v>1741</v>
      </c>
      <c r="B144" s="69" t="s">
        <v>1742</v>
      </c>
      <c r="C144" s="69">
        <v>2</v>
      </c>
      <c r="D144" s="87">
        <v>0.004560978821115947</v>
      </c>
      <c r="E144" s="87">
        <v>2.449478399187365</v>
      </c>
      <c r="F144" s="69" t="s">
        <v>267</v>
      </c>
      <c r="G144" s="69" t="b">
        <v>0</v>
      </c>
      <c r="H144" s="69" t="b">
        <v>0</v>
      </c>
      <c r="I144" s="69" t="b">
        <v>0</v>
      </c>
      <c r="J144" s="69" t="b">
        <v>0</v>
      </c>
      <c r="K144" s="69" t="b">
        <v>0</v>
      </c>
      <c r="L144" s="69" t="b">
        <v>0</v>
      </c>
    </row>
    <row r="145" spans="1:12" ht="15">
      <c r="A145" s="69" t="s">
        <v>1742</v>
      </c>
      <c r="B145" s="69" t="s">
        <v>1743</v>
      </c>
      <c r="C145" s="69">
        <v>2</v>
      </c>
      <c r="D145" s="87">
        <v>0.004560978821115947</v>
      </c>
      <c r="E145" s="87">
        <v>2.449478399187365</v>
      </c>
      <c r="F145" s="69" t="s">
        <v>267</v>
      </c>
      <c r="G145" s="69" t="b">
        <v>0</v>
      </c>
      <c r="H145" s="69" t="b">
        <v>0</v>
      </c>
      <c r="I145" s="69" t="b">
        <v>0</v>
      </c>
      <c r="J145" s="69" t="b">
        <v>0</v>
      </c>
      <c r="K145" s="69" t="b">
        <v>0</v>
      </c>
      <c r="L145" s="69" t="b">
        <v>0</v>
      </c>
    </row>
    <row r="146" spans="1:12" ht="15">
      <c r="A146" s="69" t="s">
        <v>1743</v>
      </c>
      <c r="B146" s="69" t="s">
        <v>875</v>
      </c>
      <c r="C146" s="69">
        <v>2</v>
      </c>
      <c r="D146" s="87">
        <v>0.004560978821115947</v>
      </c>
      <c r="E146" s="87">
        <v>2.449478399187365</v>
      </c>
      <c r="F146" s="69" t="s">
        <v>267</v>
      </c>
      <c r="G146" s="69" t="b">
        <v>0</v>
      </c>
      <c r="H146" s="69" t="b">
        <v>0</v>
      </c>
      <c r="I146" s="69" t="b">
        <v>0</v>
      </c>
      <c r="J146" s="69" t="b">
        <v>0</v>
      </c>
      <c r="K146" s="69" t="b">
        <v>0</v>
      </c>
      <c r="L146" s="69" t="b">
        <v>0</v>
      </c>
    </row>
    <row r="147" spans="1:12" ht="15">
      <c r="A147" s="69" t="s">
        <v>875</v>
      </c>
      <c r="B147" s="69" t="s">
        <v>737</v>
      </c>
      <c r="C147" s="69">
        <v>2</v>
      </c>
      <c r="D147" s="87">
        <v>0.004560978821115947</v>
      </c>
      <c r="E147" s="87">
        <v>1.2319944549734587</v>
      </c>
      <c r="F147" s="69" t="s">
        <v>267</v>
      </c>
      <c r="G147" s="69" t="b">
        <v>0</v>
      </c>
      <c r="H147" s="69" t="b">
        <v>0</v>
      </c>
      <c r="I147" s="69" t="b">
        <v>0</v>
      </c>
      <c r="J147" s="69" t="b">
        <v>0</v>
      </c>
      <c r="K147" s="69" t="b">
        <v>0</v>
      </c>
      <c r="L147" s="69" t="b">
        <v>0</v>
      </c>
    </row>
    <row r="148" spans="1:12" ht="15">
      <c r="A148" s="69" t="s">
        <v>737</v>
      </c>
      <c r="B148" s="69" t="s">
        <v>874</v>
      </c>
      <c r="C148" s="69">
        <v>2</v>
      </c>
      <c r="D148" s="87">
        <v>0.004560978821115947</v>
      </c>
      <c r="E148" s="87">
        <v>0.8160099436077785</v>
      </c>
      <c r="F148" s="69" t="s">
        <v>267</v>
      </c>
      <c r="G148" s="69" t="b">
        <v>0</v>
      </c>
      <c r="H148" s="69" t="b">
        <v>0</v>
      </c>
      <c r="I148" s="69" t="b">
        <v>0</v>
      </c>
      <c r="J148" s="69" t="b">
        <v>0</v>
      </c>
      <c r="K148" s="69" t="b">
        <v>0</v>
      </c>
      <c r="L148" s="69" t="b">
        <v>0</v>
      </c>
    </row>
    <row r="149" spans="1:12" ht="15">
      <c r="A149" s="69" t="s">
        <v>1745</v>
      </c>
      <c r="B149" s="69" t="s">
        <v>1746</v>
      </c>
      <c r="C149" s="69">
        <v>2</v>
      </c>
      <c r="D149" s="87">
        <v>0.004560978821115947</v>
      </c>
      <c r="E149" s="87">
        <v>2.449478399187365</v>
      </c>
      <c r="F149" s="69" t="s">
        <v>267</v>
      </c>
      <c r="G149" s="69" t="b">
        <v>0</v>
      </c>
      <c r="H149" s="69" t="b">
        <v>0</v>
      </c>
      <c r="I149" s="69" t="b">
        <v>0</v>
      </c>
      <c r="J149" s="69" t="b">
        <v>0</v>
      </c>
      <c r="K149" s="69" t="b">
        <v>0</v>
      </c>
      <c r="L149" s="69" t="b">
        <v>0</v>
      </c>
    </row>
    <row r="150" spans="1:12" ht="15">
      <c r="A150" s="69" t="s">
        <v>1746</v>
      </c>
      <c r="B150" s="69" t="s">
        <v>846</v>
      </c>
      <c r="C150" s="69">
        <v>2</v>
      </c>
      <c r="D150" s="87">
        <v>0.004560978821115947</v>
      </c>
      <c r="E150" s="87">
        <v>2.449478399187365</v>
      </c>
      <c r="F150" s="69" t="s">
        <v>267</v>
      </c>
      <c r="G150" s="69" t="b">
        <v>0</v>
      </c>
      <c r="H150" s="69" t="b">
        <v>0</v>
      </c>
      <c r="I150" s="69" t="b">
        <v>0</v>
      </c>
      <c r="J150" s="69" t="b">
        <v>0</v>
      </c>
      <c r="K150" s="69" t="b">
        <v>0</v>
      </c>
      <c r="L150" s="69" t="b">
        <v>0</v>
      </c>
    </row>
    <row r="151" spans="1:12" ht="15">
      <c r="A151" s="69" t="s">
        <v>846</v>
      </c>
      <c r="B151" s="69" t="s">
        <v>1747</v>
      </c>
      <c r="C151" s="69">
        <v>2</v>
      </c>
      <c r="D151" s="87">
        <v>0.004560978821115947</v>
      </c>
      <c r="E151" s="87">
        <v>2.449478399187365</v>
      </c>
      <c r="F151" s="69" t="s">
        <v>267</v>
      </c>
      <c r="G151" s="69" t="b">
        <v>0</v>
      </c>
      <c r="H151" s="69" t="b">
        <v>0</v>
      </c>
      <c r="I151" s="69" t="b">
        <v>0</v>
      </c>
      <c r="J151" s="69" t="b">
        <v>0</v>
      </c>
      <c r="K151" s="69" t="b">
        <v>0</v>
      </c>
      <c r="L151" s="69" t="b">
        <v>0</v>
      </c>
    </row>
    <row r="152" spans="1:12" ht="15">
      <c r="A152" s="69" t="s">
        <v>1747</v>
      </c>
      <c r="B152" s="69" t="s">
        <v>1687</v>
      </c>
      <c r="C152" s="69">
        <v>2</v>
      </c>
      <c r="D152" s="87">
        <v>0.004560978821115947</v>
      </c>
      <c r="E152" s="87">
        <v>2.1484484035233837</v>
      </c>
      <c r="F152" s="69" t="s">
        <v>267</v>
      </c>
      <c r="G152" s="69" t="b">
        <v>0</v>
      </c>
      <c r="H152" s="69" t="b">
        <v>0</v>
      </c>
      <c r="I152" s="69" t="b">
        <v>0</v>
      </c>
      <c r="J152" s="69" t="b">
        <v>0</v>
      </c>
      <c r="K152" s="69" t="b">
        <v>0</v>
      </c>
      <c r="L152" s="69" t="b">
        <v>0</v>
      </c>
    </row>
    <row r="153" spans="1:12" ht="15">
      <c r="A153" s="69" t="s">
        <v>1687</v>
      </c>
      <c r="B153" s="69" t="s">
        <v>1748</v>
      </c>
      <c r="C153" s="69">
        <v>2</v>
      </c>
      <c r="D153" s="87">
        <v>0.004560978821115947</v>
      </c>
      <c r="E153" s="87">
        <v>2.1484484035233837</v>
      </c>
      <c r="F153" s="69" t="s">
        <v>267</v>
      </c>
      <c r="G153" s="69" t="b">
        <v>0</v>
      </c>
      <c r="H153" s="69" t="b">
        <v>0</v>
      </c>
      <c r="I153" s="69" t="b">
        <v>0</v>
      </c>
      <c r="J153" s="69" t="b">
        <v>0</v>
      </c>
      <c r="K153" s="69" t="b">
        <v>0</v>
      </c>
      <c r="L153" s="69" t="b">
        <v>0</v>
      </c>
    </row>
    <row r="154" spans="1:12" ht="15">
      <c r="A154" s="69" t="s">
        <v>1748</v>
      </c>
      <c r="B154" s="69" t="s">
        <v>1749</v>
      </c>
      <c r="C154" s="69">
        <v>2</v>
      </c>
      <c r="D154" s="87">
        <v>0.004560978821115947</v>
      </c>
      <c r="E154" s="87">
        <v>2.449478399187365</v>
      </c>
      <c r="F154" s="69" t="s">
        <v>267</v>
      </c>
      <c r="G154" s="69" t="b">
        <v>0</v>
      </c>
      <c r="H154" s="69" t="b">
        <v>0</v>
      </c>
      <c r="I154" s="69" t="b">
        <v>0</v>
      </c>
      <c r="J154" s="69" t="b">
        <v>0</v>
      </c>
      <c r="K154" s="69" t="b">
        <v>0</v>
      </c>
      <c r="L154" s="69" t="b">
        <v>0</v>
      </c>
    </row>
    <row r="155" spans="1:12" ht="15">
      <c r="A155" s="69" t="s">
        <v>1749</v>
      </c>
      <c r="B155" s="69" t="s">
        <v>738</v>
      </c>
      <c r="C155" s="69">
        <v>2</v>
      </c>
      <c r="D155" s="87">
        <v>0.004560978821115947</v>
      </c>
      <c r="E155" s="87">
        <v>1.9723571444677026</v>
      </c>
      <c r="F155" s="69" t="s">
        <v>267</v>
      </c>
      <c r="G155" s="69" t="b">
        <v>0</v>
      </c>
      <c r="H155" s="69" t="b">
        <v>0</v>
      </c>
      <c r="I155" s="69" t="b">
        <v>0</v>
      </c>
      <c r="J155" s="69" t="b">
        <v>0</v>
      </c>
      <c r="K155" s="69" t="b">
        <v>0</v>
      </c>
      <c r="L155" s="69" t="b">
        <v>0</v>
      </c>
    </row>
    <row r="156" spans="1:12" ht="15">
      <c r="A156" s="69" t="s">
        <v>738</v>
      </c>
      <c r="B156" s="69" t="s">
        <v>798</v>
      </c>
      <c r="C156" s="69">
        <v>2</v>
      </c>
      <c r="D156" s="87">
        <v>0.004560978821115947</v>
      </c>
      <c r="E156" s="87">
        <v>1.37029715313974</v>
      </c>
      <c r="F156" s="69" t="s">
        <v>267</v>
      </c>
      <c r="G156" s="69" t="b">
        <v>0</v>
      </c>
      <c r="H156" s="69" t="b">
        <v>0</v>
      </c>
      <c r="I156" s="69" t="b">
        <v>0</v>
      </c>
      <c r="J156" s="69" t="b">
        <v>0</v>
      </c>
      <c r="K156" s="69" t="b">
        <v>0</v>
      </c>
      <c r="L156" s="69" t="b">
        <v>0</v>
      </c>
    </row>
    <row r="157" spans="1:12" ht="15">
      <c r="A157" s="69" t="s">
        <v>799</v>
      </c>
      <c r="B157" s="69" t="s">
        <v>1750</v>
      </c>
      <c r="C157" s="69">
        <v>2</v>
      </c>
      <c r="D157" s="87">
        <v>0.004560978821115947</v>
      </c>
      <c r="E157" s="87">
        <v>1.9723571444677026</v>
      </c>
      <c r="F157" s="69" t="s">
        <v>267</v>
      </c>
      <c r="G157" s="69" t="b">
        <v>0</v>
      </c>
      <c r="H157" s="69" t="b">
        <v>0</v>
      </c>
      <c r="I157" s="69" t="b">
        <v>0</v>
      </c>
      <c r="J157" s="69" t="b">
        <v>0</v>
      </c>
      <c r="K157" s="69" t="b">
        <v>0</v>
      </c>
      <c r="L157" s="69" t="b">
        <v>0</v>
      </c>
    </row>
    <row r="158" spans="1:12" ht="15">
      <c r="A158" s="69" t="s">
        <v>1750</v>
      </c>
      <c r="B158" s="69" t="s">
        <v>1751</v>
      </c>
      <c r="C158" s="69">
        <v>2</v>
      </c>
      <c r="D158" s="87">
        <v>0.004560978821115947</v>
      </c>
      <c r="E158" s="87">
        <v>2.449478399187365</v>
      </c>
      <c r="F158" s="69" t="s">
        <v>267</v>
      </c>
      <c r="G158" s="69" t="b">
        <v>0</v>
      </c>
      <c r="H158" s="69" t="b">
        <v>0</v>
      </c>
      <c r="I158" s="69" t="b">
        <v>0</v>
      </c>
      <c r="J158" s="69" t="b">
        <v>0</v>
      </c>
      <c r="K158" s="69" t="b">
        <v>0</v>
      </c>
      <c r="L158" s="69" t="b">
        <v>0</v>
      </c>
    </row>
    <row r="159" spans="1:12" ht="15">
      <c r="A159" s="69" t="s">
        <v>1751</v>
      </c>
      <c r="B159" s="69" t="s">
        <v>1752</v>
      </c>
      <c r="C159" s="69">
        <v>2</v>
      </c>
      <c r="D159" s="87">
        <v>0.004560978821115947</v>
      </c>
      <c r="E159" s="87">
        <v>2.449478399187365</v>
      </c>
      <c r="F159" s="69" t="s">
        <v>267</v>
      </c>
      <c r="G159" s="69" t="b">
        <v>0</v>
      </c>
      <c r="H159" s="69" t="b">
        <v>0</v>
      </c>
      <c r="I159" s="69" t="b">
        <v>0</v>
      </c>
      <c r="J159" s="69" t="b">
        <v>0</v>
      </c>
      <c r="K159" s="69" t="b">
        <v>0</v>
      </c>
      <c r="L159" s="69" t="b">
        <v>0</v>
      </c>
    </row>
    <row r="160" spans="1:12" ht="15">
      <c r="A160" s="69" t="s">
        <v>868</v>
      </c>
      <c r="B160" s="69" t="s">
        <v>867</v>
      </c>
      <c r="C160" s="69">
        <v>2</v>
      </c>
      <c r="D160" s="87">
        <v>0.004560978821115947</v>
      </c>
      <c r="E160" s="87">
        <v>2.449478399187365</v>
      </c>
      <c r="F160" s="69" t="s">
        <v>267</v>
      </c>
      <c r="G160" s="69" t="b">
        <v>0</v>
      </c>
      <c r="H160" s="69" t="b">
        <v>0</v>
      </c>
      <c r="I160" s="69" t="b">
        <v>0</v>
      </c>
      <c r="J160" s="69" t="b">
        <v>0</v>
      </c>
      <c r="K160" s="69" t="b">
        <v>0</v>
      </c>
      <c r="L160" s="69" t="b">
        <v>0</v>
      </c>
    </row>
    <row r="161" spans="1:12" ht="15">
      <c r="A161" s="69" t="s">
        <v>867</v>
      </c>
      <c r="B161" s="69" t="s">
        <v>1753</v>
      </c>
      <c r="C161" s="69">
        <v>2</v>
      </c>
      <c r="D161" s="87">
        <v>0.004560978821115947</v>
      </c>
      <c r="E161" s="87">
        <v>2.449478399187365</v>
      </c>
      <c r="F161" s="69" t="s">
        <v>267</v>
      </c>
      <c r="G161" s="69" t="b">
        <v>0</v>
      </c>
      <c r="H161" s="69" t="b">
        <v>0</v>
      </c>
      <c r="I161" s="69" t="b">
        <v>0</v>
      </c>
      <c r="J161" s="69" t="b">
        <v>0</v>
      </c>
      <c r="K161" s="69" t="b">
        <v>0</v>
      </c>
      <c r="L161" s="69" t="b">
        <v>0</v>
      </c>
    </row>
    <row r="162" spans="1:12" ht="15">
      <c r="A162" s="69" t="s">
        <v>865</v>
      </c>
      <c r="B162" s="69" t="s">
        <v>864</v>
      </c>
      <c r="C162" s="69">
        <v>2</v>
      </c>
      <c r="D162" s="87">
        <v>0.004560978821115947</v>
      </c>
      <c r="E162" s="87">
        <v>2.449478399187365</v>
      </c>
      <c r="F162" s="69" t="s">
        <v>267</v>
      </c>
      <c r="G162" s="69" t="b">
        <v>0</v>
      </c>
      <c r="H162" s="69" t="b">
        <v>0</v>
      </c>
      <c r="I162" s="69" t="b">
        <v>0</v>
      </c>
      <c r="J162" s="69" t="b">
        <v>0</v>
      </c>
      <c r="K162" s="69" t="b">
        <v>0</v>
      </c>
      <c r="L162" s="69" t="b">
        <v>0</v>
      </c>
    </row>
    <row r="163" spans="1:12" ht="15">
      <c r="A163" s="69" t="s">
        <v>737</v>
      </c>
      <c r="B163" s="69" t="s">
        <v>739</v>
      </c>
      <c r="C163" s="69">
        <v>7</v>
      </c>
      <c r="D163" s="87">
        <v>0.012217962789886573</v>
      </c>
      <c r="E163" s="87">
        <v>1.0811872287452233</v>
      </c>
      <c r="F163" s="69" t="s">
        <v>220</v>
      </c>
      <c r="G163" s="69" t="b">
        <v>0</v>
      </c>
      <c r="H163" s="69" t="b">
        <v>0</v>
      </c>
      <c r="I163" s="69" t="b">
        <v>0</v>
      </c>
      <c r="J163" s="69" t="b">
        <v>0</v>
      </c>
      <c r="K163" s="69" t="b">
        <v>0</v>
      </c>
      <c r="L163" s="69" t="b">
        <v>0</v>
      </c>
    </row>
    <row r="164" spans="1:12" ht="15">
      <c r="A164" s="69" t="s">
        <v>432</v>
      </c>
      <c r="B164" s="69" t="s">
        <v>737</v>
      </c>
      <c r="C164" s="69">
        <v>6</v>
      </c>
      <c r="D164" s="87">
        <v>0.012181819269438189</v>
      </c>
      <c r="E164" s="87">
        <v>1.3822172244092046</v>
      </c>
      <c r="F164" s="69" t="s">
        <v>220</v>
      </c>
      <c r="G164" s="69" t="b">
        <v>0</v>
      </c>
      <c r="H164" s="69" t="b">
        <v>0</v>
      </c>
      <c r="I164" s="69" t="b">
        <v>0</v>
      </c>
      <c r="J164" s="69" t="b">
        <v>0</v>
      </c>
      <c r="K164" s="69" t="b">
        <v>0</v>
      </c>
      <c r="L164" s="69" t="b">
        <v>0</v>
      </c>
    </row>
    <row r="165" spans="1:12" ht="15">
      <c r="A165" s="69" t="s">
        <v>739</v>
      </c>
      <c r="B165" s="69" t="s">
        <v>855</v>
      </c>
      <c r="C165" s="69">
        <v>6</v>
      </c>
      <c r="D165" s="87">
        <v>0.012181819269438189</v>
      </c>
      <c r="E165" s="87">
        <v>1.1603684747928482</v>
      </c>
      <c r="F165" s="69" t="s">
        <v>220</v>
      </c>
      <c r="G165" s="69" t="b">
        <v>0</v>
      </c>
      <c r="H165" s="69" t="b">
        <v>0</v>
      </c>
      <c r="I165" s="69" t="b">
        <v>0</v>
      </c>
      <c r="J165" s="69" t="b">
        <v>0</v>
      </c>
      <c r="K165" s="69" t="b">
        <v>0</v>
      </c>
      <c r="L165" s="69" t="b">
        <v>0</v>
      </c>
    </row>
    <row r="166" spans="1:12" ht="15">
      <c r="A166" s="69" t="s">
        <v>855</v>
      </c>
      <c r="B166" s="69" t="s">
        <v>866</v>
      </c>
      <c r="C166" s="69">
        <v>6</v>
      </c>
      <c r="D166" s="87">
        <v>0.012181819269438189</v>
      </c>
      <c r="E166" s="87">
        <v>1.3364597338485296</v>
      </c>
      <c r="F166" s="69" t="s">
        <v>220</v>
      </c>
      <c r="G166" s="69" t="b">
        <v>0</v>
      </c>
      <c r="H166" s="69" t="b">
        <v>0</v>
      </c>
      <c r="I166" s="69" t="b">
        <v>0</v>
      </c>
      <c r="J166" s="69" t="b">
        <v>0</v>
      </c>
      <c r="K166" s="69" t="b">
        <v>0</v>
      </c>
      <c r="L166" s="69" t="b">
        <v>0</v>
      </c>
    </row>
    <row r="167" spans="1:12" ht="15">
      <c r="A167" s="69" t="s">
        <v>737</v>
      </c>
      <c r="B167" s="69" t="s">
        <v>1569</v>
      </c>
      <c r="C167" s="69">
        <v>4</v>
      </c>
      <c r="D167" s="87">
        <v>0.011118510872771808</v>
      </c>
      <c r="E167" s="87">
        <v>0.8893017025063104</v>
      </c>
      <c r="F167" s="69" t="s">
        <v>220</v>
      </c>
      <c r="G167" s="69" t="b">
        <v>0</v>
      </c>
      <c r="H167" s="69" t="b">
        <v>0</v>
      </c>
      <c r="I167" s="69" t="b">
        <v>0</v>
      </c>
      <c r="J167" s="69" t="b">
        <v>0</v>
      </c>
      <c r="K167" s="69" t="b">
        <v>0</v>
      </c>
      <c r="L167" s="69" t="b">
        <v>0</v>
      </c>
    </row>
    <row r="168" spans="1:12" ht="15">
      <c r="A168" s="69" t="s">
        <v>1569</v>
      </c>
      <c r="B168" s="69" t="s">
        <v>1570</v>
      </c>
      <c r="C168" s="69">
        <v>3</v>
      </c>
      <c r="D168" s="87">
        <v>0.009933845749578429</v>
      </c>
      <c r="E168" s="87">
        <v>1.3364597338485296</v>
      </c>
      <c r="F168" s="69" t="s">
        <v>220</v>
      </c>
      <c r="G168" s="69" t="b">
        <v>0</v>
      </c>
      <c r="H168" s="69" t="b">
        <v>0</v>
      </c>
      <c r="I168" s="69" t="b">
        <v>0</v>
      </c>
      <c r="J168" s="69" t="b">
        <v>0</v>
      </c>
      <c r="K168" s="69" t="b">
        <v>0</v>
      </c>
      <c r="L168" s="69" t="b">
        <v>0</v>
      </c>
    </row>
    <row r="169" spans="1:12" ht="15">
      <c r="A169" s="69" t="s">
        <v>1570</v>
      </c>
      <c r="B169" s="69" t="s">
        <v>432</v>
      </c>
      <c r="C169" s="69">
        <v>3</v>
      </c>
      <c r="D169" s="87">
        <v>0.009933845749578429</v>
      </c>
      <c r="E169" s="87">
        <v>1.558308483464886</v>
      </c>
      <c r="F169" s="69" t="s">
        <v>220</v>
      </c>
      <c r="G169" s="69" t="b">
        <v>0</v>
      </c>
      <c r="H169" s="69" t="b">
        <v>0</v>
      </c>
      <c r="I169" s="69" t="b">
        <v>0</v>
      </c>
      <c r="J169" s="69" t="b">
        <v>0</v>
      </c>
      <c r="K169" s="69" t="b">
        <v>0</v>
      </c>
      <c r="L169" s="69" t="b">
        <v>0</v>
      </c>
    </row>
    <row r="170" spans="1:12" ht="15">
      <c r="A170" s="69" t="s">
        <v>866</v>
      </c>
      <c r="B170" s="69" t="s">
        <v>856</v>
      </c>
      <c r="C170" s="69">
        <v>3</v>
      </c>
      <c r="D170" s="87">
        <v>0.009933845749578429</v>
      </c>
      <c r="E170" s="87">
        <v>1.558308483464886</v>
      </c>
      <c r="F170" s="69" t="s">
        <v>220</v>
      </c>
      <c r="G170" s="69" t="b">
        <v>0</v>
      </c>
      <c r="H170" s="69" t="b">
        <v>0</v>
      </c>
      <c r="I170" s="69" t="b">
        <v>0</v>
      </c>
      <c r="J170" s="69" t="b">
        <v>0</v>
      </c>
      <c r="K170" s="69" t="b">
        <v>0</v>
      </c>
      <c r="L170" s="69" t="b">
        <v>0</v>
      </c>
    </row>
    <row r="171" spans="1:12" ht="15">
      <c r="A171" s="69" t="s">
        <v>856</v>
      </c>
      <c r="B171" s="69" t="s">
        <v>865</v>
      </c>
      <c r="C171" s="69">
        <v>3</v>
      </c>
      <c r="D171" s="87">
        <v>0.009933845749578429</v>
      </c>
      <c r="E171" s="87">
        <v>1.859338479128867</v>
      </c>
      <c r="F171" s="69" t="s">
        <v>220</v>
      </c>
      <c r="G171" s="69" t="b">
        <v>0</v>
      </c>
      <c r="H171" s="69" t="b">
        <v>0</v>
      </c>
      <c r="I171" s="69" t="b">
        <v>0</v>
      </c>
      <c r="J171" s="69" t="b">
        <v>0</v>
      </c>
      <c r="K171" s="69" t="b">
        <v>0</v>
      </c>
      <c r="L171" s="69" t="b">
        <v>0</v>
      </c>
    </row>
    <row r="172" spans="1:12" ht="15">
      <c r="A172" s="69" t="s">
        <v>1569</v>
      </c>
      <c r="B172" s="69" t="s">
        <v>432</v>
      </c>
      <c r="C172" s="69">
        <v>3</v>
      </c>
      <c r="D172" s="87">
        <v>0.009933845749578429</v>
      </c>
      <c r="E172" s="87">
        <v>1.0354297381845483</v>
      </c>
      <c r="F172" s="69" t="s">
        <v>220</v>
      </c>
      <c r="G172" s="69" t="b">
        <v>0</v>
      </c>
      <c r="H172" s="69" t="b">
        <v>0</v>
      </c>
      <c r="I172" s="69" t="b">
        <v>0</v>
      </c>
      <c r="J172" s="69" t="b">
        <v>0</v>
      </c>
      <c r="K172" s="69" t="b">
        <v>0</v>
      </c>
      <c r="L172" s="69" t="b">
        <v>0</v>
      </c>
    </row>
    <row r="173" spans="1:12" ht="15">
      <c r="A173" s="69" t="s">
        <v>866</v>
      </c>
      <c r="B173" s="69" t="s">
        <v>869</v>
      </c>
      <c r="C173" s="69">
        <v>3</v>
      </c>
      <c r="D173" s="87">
        <v>0.009933845749578429</v>
      </c>
      <c r="E173" s="87">
        <v>1.558308483464886</v>
      </c>
      <c r="F173" s="69" t="s">
        <v>220</v>
      </c>
      <c r="G173" s="69" t="b">
        <v>0</v>
      </c>
      <c r="H173" s="69" t="b">
        <v>0</v>
      </c>
      <c r="I173" s="69" t="b">
        <v>0</v>
      </c>
      <c r="J173" s="69" t="b">
        <v>0</v>
      </c>
      <c r="K173" s="69" t="b">
        <v>0</v>
      </c>
      <c r="L173" s="69" t="b">
        <v>0</v>
      </c>
    </row>
    <row r="174" spans="1:12" ht="15">
      <c r="A174" s="69" t="s">
        <v>869</v>
      </c>
      <c r="B174" s="69" t="s">
        <v>868</v>
      </c>
      <c r="C174" s="69">
        <v>3</v>
      </c>
      <c r="D174" s="87">
        <v>0.009933845749578429</v>
      </c>
      <c r="E174" s="87">
        <v>1.859338479128867</v>
      </c>
      <c r="F174" s="69" t="s">
        <v>220</v>
      </c>
      <c r="G174" s="69" t="b">
        <v>0</v>
      </c>
      <c r="H174" s="69" t="b">
        <v>0</v>
      </c>
      <c r="I174" s="69" t="b">
        <v>0</v>
      </c>
      <c r="J174" s="69" t="b">
        <v>0</v>
      </c>
      <c r="K174" s="69" t="b">
        <v>0</v>
      </c>
      <c r="L174" s="69" t="b">
        <v>0</v>
      </c>
    </row>
    <row r="175" spans="1:12" ht="15">
      <c r="A175" s="69" t="s">
        <v>368</v>
      </c>
      <c r="B175" s="69" t="s">
        <v>1569</v>
      </c>
      <c r="C175" s="69">
        <v>3</v>
      </c>
      <c r="D175" s="87">
        <v>0.009933845749578429</v>
      </c>
      <c r="E175" s="87">
        <v>1.0653929615619917</v>
      </c>
      <c r="F175" s="69" t="s">
        <v>220</v>
      </c>
      <c r="G175" s="69" t="b">
        <v>0</v>
      </c>
      <c r="H175" s="69" t="b">
        <v>0</v>
      </c>
      <c r="I175" s="69" t="b">
        <v>0</v>
      </c>
      <c r="J175" s="69" t="b">
        <v>0</v>
      </c>
      <c r="K175" s="69" t="b">
        <v>0</v>
      </c>
      <c r="L175" s="69" t="b">
        <v>0</v>
      </c>
    </row>
    <row r="176" spans="1:12" ht="15">
      <c r="A176" s="69" t="s">
        <v>1569</v>
      </c>
      <c r="B176" s="69" t="s">
        <v>855</v>
      </c>
      <c r="C176" s="69">
        <v>3</v>
      </c>
      <c r="D176" s="87">
        <v>0.009933845749578429</v>
      </c>
      <c r="E176" s="87">
        <v>0.8135809885681919</v>
      </c>
      <c r="F176" s="69" t="s">
        <v>220</v>
      </c>
      <c r="G176" s="69" t="b">
        <v>0</v>
      </c>
      <c r="H176" s="69" t="b">
        <v>0</v>
      </c>
      <c r="I176" s="69" t="b">
        <v>0</v>
      </c>
      <c r="J176" s="69" t="b">
        <v>0</v>
      </c>
      <c r="K176" s="69" t="b">
        <v>0</v>
      </c>
      <c r="L176" s="69" t="b">
        <v>0</v>
      </c>
    </row>
    <row r="177" spans="1:12" ht="15">
      <c r="A177" s="69" t="s">
        <v>798</v>
      </c>
      <c r="B177" s="69" t="s">
        <v>799</v>
      </c>
      <c r="C177" s="69">
        <v>2</v>
      </c>
      <c r="D177" s="87">
        <v>0.008121212846292126</v>
      </c>
      <c r="E177" s="87">
        <v>2.0354297381845483</v>
      </c>
      <c r="F177" s="69" t="s">
        <v>220</v>
      </c>
      <c r="G177" s="69" t="b">
        <v>0</v>
      </c>
      <c r="H177" s="69" t="b">
        <v>0</v>
      </c>
      <c r="I177" s="69" t="b">
        <v>0</v>
      </c>
      <c r="J177" s="69" t="b">
        <v>0</v>
      </c>
      <c r="K177" s="69" t="b">
        <v>0</v>
      </c>
      <c r="L177" s="69" t="b">
        <v>0</v>
      </c>
    </row>
    <row r="178" spans="1:12" ht="15">
      <c r="A178" s="69" t="s">
        <v>1573</v>
      </c>
      <c r="B178" s="69" t="s">
        <v>1129</v>
      </c>
      <c r="C178" s="69">
        <v>2</v>
      </c>
      <c r="D178" s="87">
        <v>0.008121212846292126</v>
      </c>
      <c r="E178" s="87">
        <v>2.0354297381845483</v>
      </c>
      <c r="F178" s="69" t="s">
        <v>220</v>
      </c>
      <c r="G178" s="69" t="b">
        <v>0</v>
      </c>
      <c r="H178" s="69" t="b">
        <v>0</v>
      </c>
      <c r="I178" s="69" t="b">
        <v>0</v>
      </c>
      <c r="J178" s="69" t="b">
        <v>0</v>
      </c>
      <c r="K178" s="69" t="b">
        <v>0</v>
      </c>
      <c r="L178" s="69" t="b">
        <v>0</v>
      </c>
    </row>
    <row r="179" spans="1:12" ht="15">
      <c r="A179" s="69" t="s">
        <v>1720</v>
      </c>
      <c r="B179" s="69" t="s">
        <v>1721</v>
      </c>
      <c r="C179" s="69">
        <v>2</v>
      </c>
      <c r="D179" s="87">
        <v>0.008121212846292126</v>
      </c>
      <c r="E179" s="87">
        <v>2.0354297381845483</v>
      </c>
      <c r="F179" s="69" t="s">
        <v>220</v>
      </c>
      <c r="G179" s="69" t="b">
        <v>0</v>
      </c>
      <c r="H179" s="69" t="b">
        <v>0</v>
      </c>
      <c r="I179" s="69" t="b">
        <v>0</v>
      </c>
      <c r="J179" s="69" t="b">
        <v>0</v>
      </c>
      <c r="K179" s="69" t="b">
        <v>0</v>
      </c>
      <c r="L179" s="69" t="b">
        <v>0</v>
      </c>
    </row>
    <row r="180" spans="1:12" ht="15">
      <c r="A180" s="69" t="s">
        <v>1721</v>
      </c>
      <c r="B180" s="69" t="s">
        <v>1722</v>
      </c>
      <c r="C180" s="69">
        <v>2</v>
      </c>
      <c r="D180" s="87">
        <v>0.008121212846292126</v>
      </c>
      <c r="E180" s="87">
        <v>2.0354297381845483</v>
      </c>
      <c r="F180" s="69" t="s">
        <v>220</v>
      </c>
      <c r="G180" s="69" t="b">
        <v>0</v>
      </c>
      <c r="H180" s="69" t="b">
        <v>0</v>
      </c>
      <c r="I180" s="69" t="b">
        <v>0</v>
      </c>
      <c r="J180" s="69" t="b">
        <v>0</v>
      </c>
      <c r="K180" s="69" t="b">
        <v>0</v>
      </c>
      <c r="L180" s="69" t="b">
        <v>0</v>
      </c>
    </row>
    <row r="181" spans="1:12" ht="15">
      <c r="A181" s="69" t="s">
        <v>1722</v>
      </c>
      <c r="B181" s="69" t="s">
        <v>802</v>
      </c>
      <c r="C181" s="69">
        <v>2</v>
      </c>
      <c r="D181" s="87">
        <v>0.008121212846292126</v>
      </c>
      <c r="E181" s="87">
        <v>2.0354297381845483</v>
      </c>
      <c r="F181" s="69" t="s">
        <v>220</v>
      </c>
      <c r="G181" s="69" t="b">
        <v>0</v>
      </c>
      <c r="H181" s="69" t="b">
        <v>0</v>
      </c>
      <c r="I181" s="69" t="b">
        <v>0</v>
      </c>
      <c r="J181" s="69" t="b">
        <v>0</v>
      </c>
      <c r="K181" s="69" t="b">
        <v>0</v>
      </c>
      <c r="L181" s="69" t="b">
        <v>0</v>
      </c>
    </row>
    <row r="182" spans="1:12" ht="15">
      <c r="A182" s="69" t="s">
        <v>739</v>
      </c>
      <c r="B182" s="69" t="s">
        <v>893</v>
      </c>
      <c r="C182" s="69">
        <v>2</v>
      </c>
      <c r="D182" s="87">
        <v>0.008121212846292126</v>
      </c>
      <c r="E182" s="87">
        <v>1.3822172244092046</v>
      </c>
      <c r="F182" s="69" t="s">
        <v>220</v>
      </c>
      <c r="G182" s="69" t="b">
        <v>0</v>
      </c>
      <c r="H182" s="69" t="b">
        <v>0</v>
      </c>
      <c r="I182" s="69" t="b">
        <v>0</v>
      </c>
      <c r="J182" s="69" t="b">
        <v>0</v>
      </c>
      <c r="K182" s="69" t="b">
        <v>0</v>
      </c>
      <c r="L182" s="69" t="b">
        <v>0</v>
      </c>
    </row>
    <row r="183" spans="1:12" ht="15">
      <c r="A183" s="69" t="s">
        <v>893</v>
      </c>
      <c r="B183" s="69" t="s">
        <v>892</v>
      </c>
      <c r="C183" s="69">
        <v>2</v>
      </c>
      <c r="D183" s="87">
        <v>0.008121212846292126</v>
      </c>
      <c r="E183" s="87">
        <v>2.0354297381845483</v>
      </c>
      <c r="F183" s="69" t="s">
        <v>220</v>
      </c>
      <c r="G183" s="69" t="b">
        <v>0</v>
      </c>
      <c r="H183" s="69" t="b">
        <v>0</v>
      </c>
      <c r="I183" s="69" t="b">
        <v>0</v>
      </c>
      <c r="J183" s="69" t="b">
        <v>0</v>
      </c>
      <c r="K183" s="69" t="b">
        <v>0</v>
      </c>
      <c r="L183" s="69" t="b">
        <v>0</v>
      </c>
    </row>
    <row r="184" spans="1:12" ht="15">
      <c r="A184" s="69" t="s">
        <v>892</v>
      </c>
      <c r="B184" s="69" t="s">
        <v>891</v>
      </c>
      <c r="C184" s="69">
        <v>2</v>
      </c>
      <c r="D184" s="87">
        <v>0.008121212846292126</v>
      </c>
      <c r="E184" s="87">
        <v>2.0354297381845483</v>
      </c>
      <c r="F184" s="69" t="s">
        <v>220</v>
      </c>
      <c r="G184" s="69" t="b">
        <v>0</v>
      </c>
      <c r="H184" s="69" t="b">
        <v>0</v>
      </c>
      <c r="I184" s="69" t="b">
        <v>0</v>
      </c>
      <c r="J184" s="69" t="b">
        <v>0</v>
      </c>
      <c r="K184" s="69" t="b">
        <v>0</v>
      </c>
      <c r="L184" s="69" t="b">
        <v>0</v>
      </c>
    </row>
    <row r="185" spans="1:12" ht="15">
      <c r="A185" s="69" t="s">
        <v>891</v>
      </c>
      <c r="B185" s="69" t="s">
        <v>890</v>
      </c>
      <c r="C185" s="69">
        <v>2</v>
      </c>
      <c r="D185" s="87">
        <v>0.008121212846292126</v>
      </c>
      <c r="E185" s="87">
        <v>2.0354297381845483</v>
      </c>
      <c r="F185" s="69" t="s">
        <v>220</v>
      </c>
      <c r="G185" s="69" t="b">
        <v>0</v>
      </c>
      <c r="H185" s="69" t="b">
        <v>0</v>
      </c>
      <c r="I185" s="69" t="b">
        <v>0</v>
      </c>
      <c r="J185" s="69" t="b">
        <v>0</v>
      </c>
      <c r="K185" s="69" t="b">
        <v>0</v>
      </c>
      <c r="L185" s="69" t="b">
        <v>0</v>
      </c>
    </row>
    <row r="186" spans="1:12" ht="15">
      <c r="A186" s="69" t="s">
        <v>890</v>
      </c>
      <c r="B186" s="69" t="s">
        <v>889</v>
      </c>
      <c r="C186" s="69">
        <v>2</v>
      </c>
      <c r="D186" s="87">
        <v>0.008121212846292126</v>
      </c>
      <c r="E186" s="87">
        <v>2.0354297381845483</v>
      </c>
      <c r="F186" s="69" t="s">
        <v>220</v>
      </c>
      <c r="G186" s="69" t="b">
        <v>0</v>
      </c>
      <c r="H186" s="69" t="b">
        <v>0</v>
      </c>
      <c r="I186" s="69" t="b">
        <v>0</v>
      </c>
      <c r="J186" s="69" t="b">
        <v>0</v>
      </c>
      <c r="K186" s="69" t="b">
        <v>0</v>
      </c>
      <c r="L186" s="69" t="b">
        <v>0</v>
      </c>
    </row>
    <row r="187" spans="1:12" ht="15">
      <c r="A187" s="69" t="s">
        <v>889</v>
      </c>
      <c r="B187" s="69" t="s">
        <v>888</v>
      </c>
      <c r="C187" s="69">
        <v>2</v>
      </c>
      <c r="D187" s="87">
        <v>0.008121212846292126</v>
      </c>
      <c r="E187" s="87">
        <v>2.0354297381845483</v>
      </c>
      <c r="F187" s="69" t="s">
        <v>220</v>
      </c>
      <c r="G187" s="69" t="b">
        <v>0</v>
      </c>
      <c r="H187" s="69" t="b">
        <v>0</v>
      </c>
      <c r="I187" s="69" t="b">
        <v>0</v>
      </c>
      <c r="J187" s="69" t="b">
        <v>0</v>
      </c>
      <c r="K187" s="69" t="b">
        <v>0</v>
      </c>
      <c r="L187" s="69" t="b">
        <v>0</v>
      </c>
    </row>
    <row r="188" spans="1:12" ht="15">
      <c r="A188" s="69" t="s">
        <v>888</v>
      </c>
      <c r="B188" s="69" t="s">
        <v>887</v>
      </c>
      <c r="C188" s="69">
        <v>2</v>
      </c>
      <c r="D188" s="87">
        <v>0.008121212846292126</v>
      </c>
      <c r="E188" s="87">
        <v>2.0354297381845483</v>
      </c>
      <c r="F188" s="69" t="s">
        <v>220</v>
      </c>
      <c r="G188" s="69" t="b">
        <v>0</v>
      </c>
      <c r="H188" s="69" t="b">
        <v>0</v>
      </c>
      <c r="I188" s="69" t="b">
        <v>0</v>
      </c>
      <c r="J188" s="69" t="b">
        <v>0</v>
      </c>
      <c r="K188" s="69" t="b">
        <v>0</v>
      </c>
      <c r="L188" s="69" t="b">
        <v>0</v>
      </c>
    </row>
    <row r="189" spans="1:12" ht="15">
      <c r="A189" s="69" t="s">
        <v>887</v>
      </c>
      <c r="B189" s="69" t="s">
        <v>886</v>
      </c>
      <c r="C189" s="69">
        <v>2</v>
      </c>
      <c r="D189" s="87">
        <v>0.008121212846292126</v>
      </c>
      <c r="E189" s="87">
        <v>2.0354297381845483</v>
      </c>
      <c r="F189" s="69" t="s">
        <v>220</v>
      </c>
      <c r="G189" s="69" t="b">
        <v>0</v>
      </c>
      <c r="H189" s="69" t="b">
        <v>0</v>
      </c>
      <c r="I189" s="69" t="b">
        <v>0</v>
      </c>
      <c r="J189" s="69" t="b">
        <v>0</v>
      </c>
      <c r="K189" s="69" t="b">
        <v>0</v>
      </c>
      <c r="L189" s="69" t="b">
        <v>0</v>
      </c>
    </row>
    <row r="190" spans="1:12" ht="15">
      <c r="A190" s="69" t="s">
        <v>814</v>
      </c>
      <c r="B190" s="69" t="s">
        <v>795</v>
      </c>
      <c r="C190" s="69">
        <v>2</v>
      </c>
      <c r="D190" s="87">
        <v>0.008121212846292126</v>
      </c>
      <c r="E190" s="87">
        <v>1.558308483464886</v>
      </c>
      <c r="F190" s="69" t="s">
        <v>220</v>
      </c>
      <c r="G190" s="69" t="b">
        <v>0</v>
      </c>
      <c r="H190" s="69" t="b">
        <v>0</v>
      </c>
      <c r="I190" s="69" t="b">
        <v>0</v>
      </c>
      <c r="J190" s="69" t="b">
        <v>0</v>
      </c>
      <c r="K190" s="69" t="b">
        <v>0</v>
      </c>
      <c r="L190" s="69" t="b">
        <v>0</v>
      </c>
    </row>
    <row r="191" spans="1:12" ht="15">
      <c r="A191" s="69" t="s">
        <v>855</v>
      </c>
      <c r="B191" s="69" t="s">
        <v>814</v>
      </c>
      <c r="C191" s="69">
        <v>2</v>
      </c>
      <c r="D191" s="87">
        <v>0.008121212846292126</v>
      </c>
      <c r="E191" s="87">
        <v>1.1603684747928482</v>
      </c>
      <c r="F191" s="69" t="s">
        <v>220</v>
      </c>
      <c r="G191" s="69" t="b">
        <v>0</v>
      </c>
      <c r="H191" s="69" t="b">
        <v>0</v>
      </c>
      <c r="I191" s="69" t="b">
        <v>0</v>
      </c>
      <c r="J191" s="69" t="b">
        <v>0</v>
      </c>
      <c r="K191" s="69" t="b">
        <v>0</v>
      </c>
      <c r="L191" s="69" t="b">
        <v>0</v>
      </c>
    </row>
    <row r="192" spans="1:12" ht="15">
      <c r="A192" s="69" t="s">
        <v>868</v>
      </c>
      <c r="B192" s="69" t="s">
        <v>867</v>
      </c>
      <c r="C192" s="69">
        <v>2</v>
      </c>
      <c r="D192" s="87">
        <v>0.008121212846292126</v>
      </c>
      <c r="E192" s="87">
        <v>2.0354297381845483</v>
      </c>
      <c r="F192" s="69" t="s">
        <v>220</v>
      </c>
      <c r="G192" s="69" t="b">
        <v>0</v>
      </c>
      <c r="H192" s="69" t="b">
        <v>0</v>
      </c>
      <c r="I192" s="69" t="b">
        <v>0</v>
      </c>
      <c r="J192" s="69" t="b">
        <v>0</v>
      </c>
      <c r="K192" s="69" t="b">
        <v>0</v>
      </c>
      <c r="L192" s="69" t="b">
        <v>0</v>
      </c>
    </row>
    <row r="193" spans="1:12" ht="15">
      <c r="A193" s="69" t="s">
        <v>867</v>
      </c>
      <c r="B193" s="69" t="s">
        <v>1753</v>
      </c>
      <c r="C193" s="69">
        <v>2</v>
      </c>
      <c r="D193" s="87">
        <v>0.008121212846292126</v>
      </c>
      <c r="E193" s="87">
        <v>2.0354297381845483</v>
      </c>
      <c r="F193" s="69" t="s">
        <v>220</v>
      </c>
      <c r="G193" s="69" t="b">
        <v>0</v>
      </c>
      <c r="H193" s="69" t="b">
        <v>0</v>
      </c>
      <c r="I193" s="69" t="b">
        <v>0</v>
      </c>
      <c r="J193" s="69" t="b">
        <v>0</v>
      </c>
      <c r="K193" s="69" t="b">
        <v>0</v>
      </c>
      <c r="L193" s="69" t="b">
        <v>0</v>
      </c>
    </row>
    <row r="194" spans="1:12" ht="15">
      <c r="A194" s="69" t="s">
        <v>865</v>
      </c>
      <c r="B194" s="69" t="s">
        <v>864</v>
      </c>
      <c r="C194" s="69">
        <v>2</v>
      </c>
      <c r="D194" s="87">
        <v>0.008121212846292126</v>
      </c>
      <c r="E194" s="87">
        <v>2.0354297381845483</v>
      </c>
      <c r="F194" s="69" t="s">
        <v>220</v>
      </c>
      <c r="G194" s="69" t="b">
        <v>0</v>
      </c>
      <c r="H194" s="69" t="b">
        <v>0</v>
      </c>
      <c r="I194" s="69" t="b">
        <v>0</v>
      </c>
      <c r="J194" s="69" t="b">
        <v>0</v>
      </c>
      <c r="K194" s="69" t="b">
        <v>0</v>
      </c>
      <c r="L194" s="69" t="b">
        <v>0</v>
      </c>
    </row>
    <row r="195" spans="1:12" ht="15">
      <c r="A195" s="69" t="s">
        <v>902</v>
      </c>
      <c r="B195" s="69" t="s">
        <v>901</v>
      </c>
      <c r="C195" s="69">
        <v>15</v>
      </c>
      <c r="D195" s="87">
        <v>0</v>
      </c>
      <c r="E195" s="87">
        <v>0.9606293081007256</v>
      </c>
      <c r="F195" s="69" t="s">
        <v>695</v>
      </c>
      <c r="G195" s="69" t="b">
        <v>0</v>
      </c>
      <c r="H195" s="69" t="b">
        <v>0</v>
      </c>
      <c r="I195" s="69" t="b">
        <v>0</v>
      </c>
      <c r="J195" s="69" t="b">
        <v>0</v>
      </c>
      <c r="K195" s="69" t="b">
        <v>0</v>
      </c>
      <c r="L195" s="69" t="b">
        <v>0</v>
      </c>
    </row>
    <row r="196" spans="1:12" ht="15">
      <c r="A196" s="69" t="s">
        <v>737</v>
      </c>
      <c r="B196" s="69" t="s">
        <v>900</v>
      </c>
      <c r="C196" s="69">
        <v>15</v>
      </c>
      <c r="D196" s="87">
        <v>0</v>
      </c>
      <c r="E196" s="87">
        <v>0.9606293081007256</v>
      </c>
      <c r="F196" s="69" t="s">
        <v>695</v>
      </c>
      <c r="G196" s="69" t="b">
        <v>0</v>
      </c>
      <c r="H196" s="69" t="b">
        <v>0</v>
      </c>
      <c r="I196" s="69" t="b">
        <v>0</v>
      </c>
      <c r="J196" s="69" t="b">
        <v>0</v>
      </c>
      <c r="K196" s="69" t="b">
        <v>0</v>
      </c>
      <c r="L196" s="69" t="b">
        <v>0</v>
      </c>
    </row>
    <row r="197" spans="1:12" ht="15">
      <c r="A197" s="69" t="s">
        <v>900</v>
      </c>
      <c r="B197" s="69" t="s">
        <v>860</v>
      </c>
      <c r="C197" s="69">
        <v>15</v>
      </c>
      <c r="D197" s="87">
        <v>0</v>
      </c>
      <c r="E197" s="87">
        <v>0.9606293081007256</v>
      </c>
      <c r="F197" s="69" t="s">
        <v>695</v>
      </c>
      <c r="G197" s="69" t="b">
        <v>0</v>
      </c>
      <c r="H197" s="69" t="b">
        <v>0</v>
      </c>
      <c r="I197" s="69" t="b">
        <v>0</v>
      </c>
      <c r="J197" s="69" t="b">
        <v>0</v>
      </c>
      <c r="K197" s="69" t="b">
        <v>0</v>
      </c>
      <c r="L197" s="69" t="b">
        <v>0</v>
      </c>
    </row>
    <row r="198" spans="1:12" ht="15">
      <c r="A198" s="69" t="s">
        <v>907</v>
      </c>
      <c r="B198" s="69" t="s">
        <v>902</v>
      </c>
      <c r="C198" s="69">
        <v>13</v>
      </c>
      <c r="D198" s="87">
        <v>0.005315281498256432</v>
      </c>
      <c r="E198" s="87">
        <v>0.9606293081007256</v>
      </c>
      <c r="F198" s="69" t="s">
        <v>695</v>
      </c>
      <c r="G198" s="69" t="b">
        <v>0</v>
      </c>
      <c r="H198" s="69" t="b">
        <v>0</v>
      </c>
      <c r="I198" s="69" t="b">
        <v>0</v>
      </c>
      <c r="J198" s="69" t="b">
        <v>0</v>
      </c>
      <c r="K198" s="69" t="b">
        <v>0</v>
      </c>
      <c r="L198" s="69" t="b">
        <v>0</v>
      </c>
    </row>
    <row r="199" spans="1:12" ht="15">
      <c r="A199" s="69" t="s">
        <v>901</v>
      </c>
      <c r="B199" s="69" t="s">
        <v>737</v>
      </c>
      <c r="C199" s="69">
        <v>12</v>
      </c>
      <c r="D199" s="87">
        <v>0.007650790500636033</v>
      </c>
      <c r="E199" s="87">
        <v>0.8637192950926691</v>
      </c>
      <c r="F199" s="69" t="s">
        <v>695</v>
      </c>
      <c r="G199" s="69" t="b">
        <v>0</v>
      </c>
      <c r="H199" s="69" t="b">
        <v>0</v>
      </c>
      <c r="I199" s="69" t="b">
        <v>0</v>
      </c>
      <c r="J199" s="69" t="b">
        <v>0</v>
      </c>
      <c r="K199" s="69" t="b">
        <v>0</v>
      </c>
      <c r="L199" s="69" t="b">
        <v>0</v>
      </c>
    </row>
    <row r="200" spans="1:12" ht="15">
      <c r="A200" s="69" t="s">
        <v>860</v>
      </c>
      <c r="B200" s="69" t="s">
        <v>906</v>
      </c>
      <c r="C200" s="69">
        <v>11</v>
      </c>
      <c r="D200" s="87">
        <v>0.00974792311100012</v>
      </c>
      <c r="E200" s="87">
        <v>1.02277721484957</v>
      </c>
      <c r="F200" s="69" t="s">
        <v>695</v>
      </c>
      <c r="G200" s="69" t="b">
        <v>0</v>
      </c>
      <c r="H200" s="69" t="b">
        <v>0</v>
      </c>
      <c r="I200" s="69" t="b">
        <v>0</v>
      </c>
      <c r="J200" s="69" t="b">
        <v>0</v>
      </c>
      <c r="K200" s="69" t="b">
        <v>0</v>
      </c>
      <c r="L200" s="69" t="b">
        <v>0</v>
      </c>
    </row>
    <row r="201" spans="1:12" ht="15">
      <c r="A201" s="69" t="s">
        <v>848</v>
      </c>
      <c r="B201" s="69" t="s">
        <v>368</v>
      </c>
      <c r="C201" s="69">
        <v>6</v>
      </c>
      <c r="D201" s="87">
        <v>0.015708158237054116</v>
      </c>
      <c r="E201" s="87">
        <v>0.9905925314781687</v>
      </c>
      <c r="F201" s="69" t="s">
        <v>695</v>
      </c>
      <c r="G201" s="69" t="b">
        <v>0</v>
      </c>
      <c r="H201" s="69" t="b">
        <v>0</v>
      </c>
      <c r="I201" s="69" t="b">
        <v>0</v>
      </c>
      <c r="J201" s="69" t="b">
        <v>0</v>
      </c>
      <c r="K201" s="69" t="b">
        <v>0</v>
      </c>
      <c r="L201" s="69" t="b">
        <v>0</v>
      </c>
    </row>
    <row r="202" spans="1:12" ht="15">
      <c r="A202" s="69" t="s">
        <v>368</v>
      </c>
      <c r="B202" s="69" t="s">
        <v>907</v>
      </c>
      <c r="C202" s="69">
        <v>6</v>
      </c>
      <c r="D202" s="87">
        <v>0.015708158237054116</v>
      </c>
      <c r="E202" s="87">
        <v>1.02277721484957</v>
      </c>
      <c r="F202" s="69" t="s">
        <v>695</v>
      </c>
      <c r="G202" s="69" t="b">
        <v>0</v>
      </c>
      <c r="H202" s="69" t="b">
        <v>0</v>
      </c>
      <c r="I202" s="69" t="b">
        <v>0</v>
      </c>
      <c r="J202" s="69" t="b">
        <v>0</v>
      </c>
      <c r="K202" s="69" t="b">
        <v>0</v>
      </c>
      <c r="L202" s="69" t="b">
        <v>0</v>
      </c>
    </row>
    <row r="203" spans="1:12" ht="15">
      <c r="A203" s="69" t="s">
        <v>848</v>
      </c>
      <c r="B203" s="69" t="s">
        <v>907</v>
      </c>
      <c r="C203" s="69">
        <v>6</v>
      </c>
      <c r="D203" s="87">
        <v>0.015708158237054116</v>
      </c>
      <c r="E203" s="87">
        <v>0.6548004295549756</v>
      </c>
      <c r="F203" s="69" t="s">
        <v>695</v>
      </c>
      <c r="G203" s="69" t="b">
        <v>0</v>
      </c>
      <c r="H203" s="69" t="b">
        <v>0</v>
      </c>
      <c r="I203" s="69" t="b">
        <v>0</v>
      </c>
      <c r="J203" s="69" t="b">
        <v>0</v>
      </c>
      <c r="K203" s="69" t="b">
        <v>0</v>
      </c>
      <c r="L203" s="69" t="b">
        <v>0</v>
      </c>
    </row>
    <row r="204" spans="1:12" ht="15">
      <c r="A204" s="69" t="s">
        <v>906</v>
      </c>
      <c r="B204" s="69" t="s">
        <v>905</v>
      </c>
      <c r="C204" s="69">
        <v>4</v>
      </c>
      <c r="D204" s="87">
        <v>0.015106085992834705</v>
      </c>
      <c r="E204" s="87">
        <v>1.358569316772763</v>
      </c>
      <c r="F204" s="69" t="s">
        <v>695</v>
      </c>
      <c r="G204" s="69" t="b">
        <v>0</v>
      </c>
      <c r="H204" s="69" t="b">
        <v>0</v>
      </c>
      <c r="I204" s="69" t="b">
        <v>0</v>
      </c>
      <c r="J204" s="69" t="b">
        <v>0</v>
      </c>
      <c r="K204" s="69" t="b">
        <v>0</v>
      </c>
      <c r="L204" s="69" t="b">
        <v>0</v>
      </c>
    </row>
    <row r="205" spans="1:12" ht="15">
      <c r="A205" s="69" t="s">
        <v>812</v>
      </c>
      <c r="B205" s="69" t="s">
        <v>848</v>
      </c>
      <c r="C205" s="69">
        <v>4</v>
      </c>
      <c r="D205" s="87">
        <v>0.015106085992834705</v>
      </c>
      <c r="E205" s="87">
        <v>1.437750562820388</v>
      </c>
      <c r="F205" s="69" t="s">
        <v>695</v>
      </c>
      <c r="G205" s="69" t="b">
        <v>0</v>
      </c>
      <c r="H205" s="69" t="b">
        <v>0</v>
      </c>
      <c r="I205" s="69" t="b">
        <v>0</v>
      </c>
      <c r="J205" s="69" t="b">
        <v>0</v>
      </c>
      <c r="K205" s="69" t="b">
        <v>0</v>
      </c>
      <c r="L205" s="69" t="b">
        <v>0</v>
      </c>
    </row>
    <row r="206" spans="1:12" ht="15">
      <c r="A206" s="69" t="s">
        <v>901</v>
      </c>
      <c r="B206" s="69" t="s">
        <v>908</v>
      </c>
      <c r="C206" s="69">
        <v>3</v>
      </c>
      <c r="D206" s="87">
        <v>0.013795460611895108</v>
      </c>
      <c r="E206" s="87">
        <v>0.9606293081007256</v>
      </c>
      <c r="F206" s="69" t="s">
        <v>695</v>
      </c>
      <c r="G206" s="69" t="b">
        <v>0</v>
      </c>
      <c r="H206" s="69" t="b">
        <v>0</v>
      </c>
      <c r="I206" s="69" t="b">
        <v>0</v>
      </c>
      <c r="J206" s="69" t="b">
        <v>0</v>
      </c>
      <c r="K206" s="69" t="b">
        <v>0</v>
      </c>
      <c r="L206" s="69" t="b">
        <v>0</v>
      </c>
    </row>
    <row r="207" spans="1:12" ht="15">
      <c r="A207" s="69" t="s">
        <v>908</v>
      </c>
      <c r="B207" s="69" t="s">
        <v>737</v>
      </c>
      <c r="C207" s="69">
        <v>3</v>
      </c>
      <c r="D207" s="87">
        <v>0.013795460611895108</v>
      </c>
      <c r="E207" s="87">
        <v>0.9606293081007256</v>
      </c>
      <c r="F207" s="69" t="s">
        <v>695</v>
      </c>
      <c r="G207" s="69" t="b">
        <v>0</v>
      </c>
      <c r="H207" s="69" t="b">
        <v>0</v>
      </c>
      <c r="I207" s="69" t="b">
        <v>0</v>
      </c>
      <c r="J207" s="69" t="b">
        <v>0</v>
      </c>
      <c r="K207" s="69" t="b">
        <v>0</v>
      </c>
      <c r="L207" s="69" t="b">
        <v>0</v>
      </c>
    </row>
    <row r="208" spans="1:12" ht="15">
      <c r="A208" s="69" t="s">
        <v>899</v>
      </c>
      <c r="B208" s="69" t="s">
        <v>862</v>
      </c>
      <c r="C208" s="69">
        <v>3</v>
      </c>
      <c r="D208" s="87">
        <v>0.013795460611895108</v>
      </c>
      <c r="E208" s="87">
        <v>1.437750562820388</v>
      </c>
      <c r="F208" s="69" t="s">
        <v>695</v>
      </c>
      <c r="G208" s="69" t="b">
        <v>0</v>
      </c>
      <c r="H208" s="69" t="b">
        <v>0</v>
      </c>
      <c r="I208" s="69" t="b">
        <v>0</v>
      </c>
      <c r="J208" s="69" t="b">
        <v>0</v>
      </c>
      <c r="K208" s="69" t="b">
        <v>0</v>
      </c>
      <c r="L208" s="69" t="b">
        <v>0</v>
      </c>
    </row>
    <row r="209" spans="1:12" ht="15">
      <c r="A209" s="69" t="s">
        <v>848</v>
      </c>
      <c r="B209" s="69" t="s">
        <v>902</v>
      </c>
      <c r="C209" s="69">
        <v>2</v>
      </c>
      <c r="D209" s="87">
        <v>0.011513963991996053</v>
      </c>
      <c r="E209" s="87">
        <v>0.1155312680864687</v>
      </c>
      <c r="F209" s="69" t="s">
        <v>695</v>
      </c>
      <c r="G209" s="69" t="b">
        <v>0</v>
      </c>
      <c r="H209" s="69" t="b">
        <v>0</v>
      </c>
      <c r="I209" s="69" t="b">
        <v>0</v>
      </c>
      <c r="J209" s="69" t="b">
        <v>0</v>
      </c>
      <c r="K209" s="69" t="b">
        <v>0</v>
      </c>
      <c r="L209" s="69" t="b">
        <v>0</v>
      </c>
    </row>
    <row r="210" spans="1:12" ht="15">
      <c r="A210" s="69" t="s">
        <v>860</v>
      </c>
      <c r="B210" s="69" t="s">
        <v>899</v>
      </c>
      <c r="C210" s="69">
        <v>2</v>
      </c>
      <c r="D210" s="87">
        <v>0.011513963991996053</v>
      </c>
      <c r="E210" s="87">
        <v>0.5456559601299076</v>
      </c>
      <c r="F210" s="69" t="s">
        <v>695</v>
      </c>
      <c r="G210" s="69" t="b">
        <v>0</v>
      </c>
      <c r="H210" s="69" t="b">
        <v>0</v>
      </c>
      <c r="I210" s="69" t="b">
        <v>0</v>
      </c>
      <c r="J210" s="69" t="b">
        <v>0</v>
      </c>
      <c r="K210" s="69" t="b">
        <v>0</v>
      </c>
      <c r="L210" s="69" t="b">
        <v>0</v>
      </c>
    </row>
    <row r="211" spans="1:12" ht="15">
      <c r="A211" s="69" t="s">
        <v>862</v>
      </c>
      <c r="B211" s="69" t="s">
        <v>898</v>
      </c>
      <c r="C211" s="69">
        <v>2</v>
      </c>
      <c r="D211" s="87">
        <v>0.011513963991996053</v>
      </c>
      <c r="E211" s="87">
        <v>1.8356905714924256</v>
      </c>
      <c r="F211" s="69" t="s">
        <v>695</v>
      </c>
      <c r="G211" s="69" t="b">
        <v>0</v>
      </c>
      <c r="H211" s="69" t="b">
        <v>0</v>
      </c>
      <c r="I211" s="69" t="b">
        <v>0</v>
      </c>
      <c r="J211" s="69" t="b">
        <v>0</v>
      </c>
      <c r="K211" s="69" t="b">
        <v>0</v>
      </c>
      <c r="L211" s="69" t="b">
        <v>0</v>
      </c>
    </row>
    <row r="212" spans="1:12" ht="15">
      <c r="A212" s="69" t="s">
        <v>905</v>
      </c>
      <c r="B212" s="69" t="s">
        <v>899</v>
      </c>
      <c r="C212" s="69">
        <v>2</v>
      </c>
      <c r="D212" s="87">
        <v>0.011513963991996053</v>
      </c>
      <c r="E212" s="87">
        <v>1.358569316772763</v>
      </c>
      <c r="F212" s="69" t="s">
        <v>695</v>
      </c>
      <c r="G212" s="69" t="b">
        <v>0</v>
      </c>
      <c r="H212" s="69" t="b">
        <v>0</v>
      </c>
      <c r="I212" s="69" t="b">
        <v>0</v>
      </c>
      <c r="J212" s="69" t="b">
        <v>0</v>
      </c>
      <c r="K212" s="69" t="b">
        <v>0</v>
      </c>
      <c r="L212" s="69" t="b">
        <v>0</v>
      </c>
    </row>
    <row r="213" spans="1:12" ht="15">
      <c r="A213" s="69" t="s">
        <v>798</v>
      </c>
      <c r="B213" s="69" t="s">
        <v>799</v>
      </c>
      <c r="C213" s="69">
        <v>4</v>
      </c>
      <c r="D213" s="87">
        <v>0.012947526695224998</v>
      </c>
      <c r="E213" s="87">
        <v>1.3374592612906562</v>
      </c>
      <c r="F213" s="69" t="s">
        <v>696</v>
      </c>
      <c r="G213" s="69" t="b">
        <v>0</v>
      </c>
      <c r="H213" s="69" t="b">
        <v>0</v>
      </c>
      <c r="I213" s="69" t="b">
        <v>0</v>
      </c>
      <c r="J213" s="69" t="b">
        <v>0</v>
      </c>
      <c r="K213" s="69" t="b">
        <v>0</v>
      </c>
      <c r="L213" s="69" t="b">
        <v>0</v>
      </c>
    </row>
    <row r="214" spans="1:12" ht="15">
      <c r="A214" s="69" t="s">
        <v>879</v>
      </c>
      <c r="B214" s="69" t="s">
        <v>1571</v>
      </c>
      <c r="C214" s="69">
        <v>2</v>
      </c>
      <c r="D214" s="87">
        <v>0.01026067214450887</v>
      </c>
      <c r="E214" s="87">
        <v>1.6384892569546374</v>
      </c>
      <c r="F214" s="69" t="s">
        <v>696</v>
      </c>
      <c r="G214" s="69" t="b">
        <v>0</v>
      </c>
      <c r="H214" s="69" t="b">
        <v>0</v>
      </c>
      <c r="I214" s="69" t="b">
        <v>0</v>
      </c>
      <c r="J214" s="69" t="b">
        <v>0</v>
      </c>
      <c r="K214" s="69" t="b">
        <v>0</v>
      </c>
      <c r="L214" s="69" t="b">
        <v>0</v>
      </c>
    </row>
    <row r="215" spans="1:12" ht="15">
      <c r="A215" s="69" t="s">
        <v>1571</v>
      </c>
      <c r="B215" s="69" t="s">
        <v>878</v>
      </c>
      <c r="C215" s="69">
        <v>2</v>
      </c>
      <c r="D215" s="87">
        <v>0.01026067214450887</v>
      </c>
      <c r="E215" s="87">
        <v>1.6384892569546374</v>
      </c>
      <c r="F215" s="69" t="s">
        <v>696</v>
      </c>
      <c r="G215" s="69" t="b">
        <v>0</v>
      </c>
      <c r="H215" s="69" t="b">
        <v>0</v>
      </c>
      <c r="I215" s="69" t="b">
        <v>0</v>
      </c>
      <c r="J215" s="69" t="b">
        <v>0</v>
      </c>
      <c r="K215" s="69" t="b">
        <v>0</v>
      </c>
      <c r="L215" s="69" t="b">
        <v>0</v>
      </c>
    </row>
    <row r="216" spans="1:12" ht="15">
      <c r="A216" s="69" t="s">
        <v>878</v>
      </c>
      <c r="B216" s="69" t="s">
        <v>877</v>
      </c>
      <c r="C216" s="69">
        <v>2</v>
      </c>
      <c r="D216" s="87">
        <v>0.01026067214450887</v>
      </c>
      <c r="E216" s="87">
        <v>1.6384892569546374</v>
      </c>
      <c r="F216" s="69" t="s">
        <v>696</v>
      </c>
      <c r="G216" s="69" t="b">
        <v>0</v>
      </c>
      <c r="H216" s="69" t="b">
        <v>0</v>
      </c>
      <c r="I216" s="69" t="b">
        <v>0</v>
      </c>
      <c r="J216" s="69" t="b">
        <v>0</v>
      </c>
      <c r="K216" s="69" t="b">
        <v>0</v>
      </c>
      <c r="L216" s="69" t="b">
        <v>0</v>
      </c>
    </row>
    <row r="217" spans="1:12" ht="15">
      <c r="A217" s="69" t="s">
        <v>877</v>
      </c>
      <c r="B217" s="69" t="s">
        <v>876</v>
      </c>
      <c r="C217" s="69">
        <v>2</v>
      </c>
      <c r="D217" s="87">
        <v>0.01026067214450887</v>
      </c>
      <c r="E217" s="87">
        <v>1.6384892569546374</v>
      </c>
      <c r="F217" s="69" t="s">
        <v>696</v>
      </c>
      <c r="G217" s="69" t="b">
        <v>0</v>
      </c>
      <c r="H217" s="69" t="b">
        <v>0</v>
      </c>
      <c r="I217" s="69" t="b">
        <v>0</v>
      </c>
      <c r="J217" s="69" t="b">
        <v>0</v>
      </c>
      <c r="K217" s="69" t="b">
        <v>0</v>
      </c>
      <c r="L217" s="69" t="b">
        <v>0</v>
      </c>
    </row>
    <row r="218" spans="1:12" ht="15">
      <c r="A218" s="69" t="s">
        <v>876</v>
      </c>
      <c r="B218" s="69" t="s">
        <v>1741</v>
      </c>
      <c r="C218" s="69">
        <v>2</v>
      </c>
      <c r="D218" s="87">
        <v>0.01026067214450887</v>
      </c>
      <c r="E218" s="87">
        <v>1.6384892569546374</v>
      </c>
      <c r="F218" s="69" t="s">
        <v>696</v>
      </c>
      <c r="G218" s="69" t="b">
        <v>0</v>
      </c>
      <c r="H218" s="69" t="b">
        <v>0</v>
      </c>
      <c r="I218" s="69" t="b">
        <v>0</v>
      </c>
      <c r="J218" s="69" t="b">
        <v>0</v>
      </c>
      <c r="K218" s="69" t="b">
        <v>0</v>
      </c>
      <c r="L218" s="69" t="b">
        <v>0</v>
      </c>
    </row>
    <row r="219" spans="1:12" ht="15">
      <c r="A219" s="69" t="s">
        <v>1741</v>
      </c>
      <c r="B219" s="69" t="s">
        <v>1742</v>
      </c>
      <c r="C219" s="69">
        <v>2</v>
      </c>
      <c r="D219" s="87">
        <v>0.01026067214450887</v>
      </c>
      <c r="E219" s="87">
        <v>1.6384892569546374</v>
      </c>
      <c r="F219" s="69" t="s">
        <v>696</v>
      </c>
      <c r="G219" s="69" t="b">
        <v>0</v>
      </c>
      <c r="H219" s="69" t="b">
        <v>0</v>
      </c>
      <c r="I219" s="69" t="b">
        <v>0</v>
      </c>
      <c r="J219" s="69" t="b">
        <v>0</v>
      </c>
      <c r="K219" s="69" t="b">
        <v>0</v>
      </c>
      <c r="L219" s="69" t="b">
        <v>0</v>
      </c>
    </row>
    <row r="220" spans="1:12" ht="15">
      <c r="A220" s="69" t="s">
        <v>1742</v>
      </c>
      <c r="B220" s="69" t="s">
        <v>1743</v>
      </c>
      <c r="C220" s="69">
        <v>2</v>
      </c>
      <c r="D220" s="87">
        <v>0.01026067214450887</v>
      </c>
      <c r="E220" s="87">
        <v>1.6384892569546374</v>
      </c>
      <c r="F220" s="69" t="s">
        <v>696</v>
      </c>
      <c r="G220" s="69" t="b">
        <v>0</v>
      </c>
      <c r="H220" s="69" t="b">
        <v>0</v>
      </c>
      <c r="I220" s="69" t="b">
        <v>0</v>
      </c>
      <c r="J220" s="69" t="b">
        <v>0</v>
      </c>
      <c r="K220" s="69" t="b">
        <v>0</v>
      </c>
      <c r="L220" s="69" t="b">
        <v>0</v>
      </c>
    </row>
    <row r="221" spans="1:12" ht="15">
      <c r="A221" s="69" t="s">
        <v>1743</v>
      </c>
      <c r="B221" s="69" t="s">
        <v>875</v>
      </c>
      <c r="C221" s="69">
        <v>2</v>
      </c>
      <c r="D221" s="87">
        <v>0.01026067214450887</v>
      </c>
      <c r="E221" s="87">
        <v>1.6384892569546374</v>
      </c>
      <c r="F221" s="69" t="s">
        <v>696</v>
      </c>
      <c r="G221" s="69" t="b">
        <v>0</v>
      </c>
      <c r="H221" s="69" t="b">
        <v>0</v>
      </c>
      <c r="I221" s="69" t="b">
        <v>0</v>
      </c>
      <c r="J221" s="69" t="b">
        <v>0</v>
      </c>
      <c r="K221" s="69" t="b">
        <v>0</v>
      </c>
      <c r="L221" s="69" t="b">
        <v>0</v>
      </c>
    </row>
    <row r="222" spans="1:12" ht="15">
      <c r="A222" s="69" t="s">
        <v>875</v>
      </c>
      <c r="B222" s="69" t="s">
        <v>737</v>
      </c>
      <c r="C222" s="69">
        <v>2</v>
      </c>
      <c r="D222" s="87">
        <v>0.01026067214450887</v>
      </c>
      <c r="E222" s="87">
        <v>1.3374592612906562</v>
      </c>
      <c r="F222" s="69" t="s">
        <v>696</v>
      </c>
      <c r="G222" s="69" t="b">
        <v>0</v>
      </c>
      <c r="H222" s="69" t="b">
        <v>0</v>
      </c>
      <c r="I222" s="69" t="b">
        <v>0</v>
      </c>
      <c r="J222" s="69" t="b">
        <v>0</v>
      </c>
      <c r="K222" s="69" t="b">
        <v>0</v>
      </c>
      <c r="L222" s="69" t="b">
        <v>0</v>
      </c>
    </row>
    <row r="223" spans="1:12" ht="15">
      <c r="A223" s="69" t="s">
        <v>737</v>
      </c>
      <c r="B223" s="69" t="s">
        <v>874</v>
      </c>
      <c r="C223" s="69">
        <v>2</v>
      </c>
      <c r="D223" s="87">
        <v>0.01026067214450887</v>
      </c>
      <c r="E223" s="87">
        <v>1.161368002234975</v>
      </c>
      <c r="F223" s="69" t="s">
        <v>696</v>
      </c>
      <c r="G223" s="69" t="b">
        <v>0</v>
      </c>
      <c r="H223" s="69" t="b">
        <v>0</v>
      </c>
      <c r="I223" s="69" t="b">
        <v>0</v>
      </c>
      <c r="J223" s="69" t="b">
        <v>0</v>
      </c>
      <c r="K223" s="69" t="b">
        <v>0</v>
      </c>
      <c r="L223" s="69" t="b">
        <v>0</v>
      </c>
    </row>
    <row r="224" spans="1:12" ht="15">
      <c r="A224" s="69" t="s">
        <v>737</v>
      </c>
      <c r="B224" s="69" t="s">
        <v>738</v>
      </c>
      <c r="C224" s="69">
        <v>2</v>
      </c>
      <c r="D224" s="87">
        <v>0.01026067214450887</v>
      </c>
      <c r="E224" s="87">
        <v>1.036429265626675</v>
      </c>
      <c r="F224" s="69" t="s">
        <v>696</v>
      </c>
      <c r="G224" s="69" t="b">
        <v>0</v>
      </c>
      <c r="H224" s="69" t="b">
        <v>0</v>
      </c>
      <c r="I224" s="69" t="b">
        <v>0</v>
      </c>
      <c r="J224" s="69" t="b">
        <v>0</v>
      </c>
      <c r="K224" s="69" t="b">
        <v>0</v>
      </c>
      <c r="L224" s="69" t="b">
        <v>0</v>
      </c>
    </row>
    <row r="225" spans="1:12" ht="15">
      <c r="A225" s="69" t="s">
        <v>1745</v>
      </c>
      <c r="B225" s="69" t="s">
        <v>1746</v>
      </c>
      <c r="C225" s="69">
        <v>2</v>
      </c>
      <c r="D225" s="87">
        <v>0.01026067214450887</v>
      </c>
      <c r="E225" s="87">
        <v>1.6384892569546374</v>
      </c>
      <c r="F225" s="69" t="s">
        <v>696</v>
      </c>
      <c r="G225" s="69" t="b">
        <v>0</v>
      </c>
      <c r="H225" s="69" t="b">
        <v>0</v>
      </c>
      <c r="I225" s="69" t="b">
        <v>0</v>
      </c>
      <c r="J225" s="69" t="b">
        <v>0</v>
      </c>
      <c r="K225" s="69" t="b">
        <v>0</v>
      </c>
      <c r="L225" s="69" t="b">
        <v>0</v>
      </c>
    </row>
    <row r="226" spans="1:12" ht="15">
      <c r="A226" s="69" t="s">
        <v>1746</v>
      </c>
      <c r="B226" s="69" t="s">
        <v>846</v>
      </c>
      <c r="C226" s="69">
        <v>2</v>
      </c>
      <c r="D226" s="87">
        <v>0.01026067214450887</v>
      </c>
      <c r="E226" s="87">
        <v>1.6384892569546374</v>
      </c>
      <c r="F226" s="69" t="s">
        <v>696</v>
      </c>
      <c r="G226" s="69" t="b">
        <v>0</v>
      </c>
      <c r="H226" s="69" t="b">
        <v>0</v>
      </c>
      <c r="I226" s="69" t="b">
        <v>0</v>
      </c>
      <c r="J226" s="69" t="b">
        <v>0</v>
      </c>
      <c r="K226" s="69" t="b">
        <v>0</v>
      </c>
      <c r="L226" s="69" t="b">
        <v>0</v>
      </c>
    </row>
    <row r="227" spans="1:12" ht="15">
      <c r="A227" s="69" t="s">
        <v>846</v>
      </c>
      <c r="B227" s="69" t="s">
        <v>1747</v>
      </c>
      <c r="C227" s="69">
        <v>2</v>
      </c>
      <c r="D227" s="87">
        <v>0.01026067214450887</v>
      </c>
      <c r="E227" s="87">
        <v>1.6384892569546374</v>
      </c>
      <c r="F227" s="69" t="s">
        <v>696</v>
      </c>
      <c r="G227" s="69" t="b">
        <v>0</v>
      </c>
      <c r="H227" s="69" t="b">
        <v>0</v>
      </c>
      <c r="I227" s="69" t="b">
        <v>0</v>
      </c>
      <c r="J227" s="69" t="b">
        <v>0</v>
      </c>
      <c r="K227" s="69" t="b">
        <v>0</v>
      </c>
      <c r="L227" s="69" t="b">
        <v>0</v>
      </c>
    </row>
    <row r="228" spans="1:12" ht="15">
      <c r="A228" s="69" t="s">
        <v>1747</v>
      </c>
      <c r="B228" s="69" t="s">
        <v>1687</v>
      </c>
      <c r="C228" s="69">
        <v>2</v>
      </c>
      <c r="D228" s="87">
        <v>0.01026067214450887</v>
      </c>
      <c r="E228" s="87">
        <v>1.6384892569546374</v>
      </c>
      <c r="F228" s="69" t="s">
        <v>696</v>
      </c>
      <c r="G228" s="69" t="b">
        <v>0</v>
      </c>
      <c r="H228" s="69" t="b">
        <v>0</v>
      </c>
      <c r="I228" s="69" t="b">
        <v>0</v>
      </c>
      <c r="J228" s="69" t="b">
        <v>0</v>
      </c>
      <c r="K228" s="69" t="b">
        <v>0</v>
      </c>
      <c r="L228" s="69" t="b">
        <v>0</v>
      </c>
    </row>
    <row r="229" spans="1:12" ht="15">
      <c r="A229" s="69" t="s">
        <v>1687</v>
      </c>
      <c r="B229" s="69" t="s">
        <v>1748</v>
      </c>
      <c r="C229" s="69">
        <v>2</v>
      </c>
      <c r="D229" s="87">
        <v>0.01026067214450887</v>
      </c>
      <c r="E229" s="87">
        <v>1.6384892569546374</v>
      </c>
      <c r="F229" s="69" t="s">
        <v>696</v>
      </c>
      <c r="G229" s="69" t="b">
        <v>0</v>
      </c>
      <c r="H229" s="69" t="b">
        <v>0</v>
      </c>
      <c r="I229" s="69" t="b">
        <v>0</v>
      </c>
      <c r="J229" s="69" t="b">
        <v>0</v>
      </c>
      <c r="K229" s="69" t="b">
        <v>0</v>
      </c>
      <c r="L229" s="69" t="b">
        <v>0</v>
      </c>
    </row>
    <row r="230" spans="1:12" ht="15">
      <c r="A230" s="69" t="s">
        <v>1748</v>
      </c>
      <c r="B230" s="69" t="s">
        <v>1749</v>
      </c>
      <c r="C230" s="69">
        <v>2</v>
      </c>
      <c r="D230" s="87">
        <v>0.01026067214450887</v>
      </c>
      <c r="E230" s="87">
        <v>1.6384892569546374</v>
      </c>
      <c r="F230" s="69" t="s">
        <v>696</v>
      </c>
      <c r="G230" s="69" t="b">
        <v>0</v>
      </c>
      <c r="H230" s="69" t="b">
        <v>0</v>
      </c>
      <c r="I230" s="69" t="b">
        <v>0</v>
      </c>
      <c r="J230" s="69" t="b">
        <v>0</v>
      </c>
      <c r="K230" s="69" t="b">
        <v>0</v>
      </c>
      <c r="L230" s="69" t="b">
        <v>0</v>
      </c>
    </row>
    <row r="231" spans="1:12" ht="15">
      <c r="A231" s="69" t="s">
        <v>1749</v>
      </c>
      <c r="B231" s="69" t="s">
        <v>738</v>
      </c>
      <c r="C231" s="69">
        <v>2</v>
      </c>
      <c r="D231" s="87">
        <v>0.01026067214450887</v>
      </c>
      <c r="E231" s="87">
        <v>1.3374592612906562</v>
      </c>
      <c r="F231" s="69" t="s">
        <v>696</v>
      </c>
      <c r="G231" s="69" t="b">
        <v>0</v>
      </c>
      <c r="H231" s="69" t="b">
        <v>0</v>
      </c>
      <c r="I231" s="69" t="b">
        <v>0</v>
      </c>
      <c r="J231" s="69" t="b">
        <v>0</v>
      </c>
      <c r="K231" s="69" t="b">
        <v>0</v>
      </c>
      <c r="L231" s="69" t="b">
        <v>0</v>
      </c>
    </row>
    <row r="232" spans="1:12" ht="15">
      <c r="A232" s="69" t="s">
        <v>738</v>
      </c>
      <c r="B232" s="69" t="s">
        <v>798</v>
      </c>
      <c r="C232" s="69">
        <v>2</v>
      </c>
      <c r="D232" s="87">
        <v>0.01026067214450887</v>
      </c>
      <c r="E232" s="87">
        <v>1.036429265626675</v>
      </c>
      <c r="F232" s="69" t="s">
        <v>696</v>
      </c>
      <c r="G232" s="69" t="b">
        <v>0</v>
      </c>
      <c r="H232" s="69" t="b">
        <v>0</v>
      </c>
      <c r="I232" s="69" t="b">
        <v>0</v>
      </c>
      <c r="J232" s="69" t="b">
        <v>0</v>
      </c>
      <c r="K232" s="69" t="b">
        <v>0</v>
      </c>
      <c r="L232" s="69" t="b">
        <v>0</v>
      </c>
    </row>
    <row r="233" spans="1:12" ht="15">
      <c r="A233" s="69" t="s">
        <v>799</v>
      </c>
      <c r="B233" s="69" t="s">
        <v>1750</v>
      </c>
      <c r="C233" s="69">
        <v>2</v>
      </c>
      <c r="D233" s="87">
        <v>0.01026067214450887</v>
      </c>
      <c r="E233" s="87">
        <v>1.3374592612906562</v>
      </c>
      <c r="F233" s="69" t="s">
        <v>696</v>
      </c>
      <c r="G233" s="69" t="b">
        <v>0</v>
      </c>
      <c r="H233" s="69" t="b">
        <v>0</v>
      </c>
      <c r="I233" s="69" t="b">
        <v>0</v>
      </c>
      <c r="J233" s="69" t="b">
        <v>0</v>
      </c>
      <c r="K233" s="69" t="b">
        <v>0</v>
      </c>
      <c r="L233" s="69" t="b">
        <v>0</v>
      </c>
    </row>
    <row r="234" spans="1:12" ht="15">
      <c r="A234" s="69" t="s">
        <v>1750</v>
      </c>
      <c r="B234" s="69" t="s">
        <v>1751</v>
      </c>
      <c r="C234" s="69">
        <v>2</v>
      </c>
      <c r="D234" s="87">
        <v>0.01026067214450887</v>
      </c>
      <c r="E234" s="87">
        <v>1.6384892569546374</v>
      </c>
      <c r="F234" s="69" t="s">
        <v>696</v>
      </c>
      <c r="G234" s="69" t="b">
        <v>0</v>
      </c>
      <c r="H234" s="69" t="b">
        <v>0</v>
      </c>
      <c r="I234" s="69" t="b">
        <v>0</v>
      </c>
      <c r="J234" s="69" t="b">
        <v>0</v>
      </c>
      <c r="K234" s="69" t="b">
        <v>0</v>
      </c>
      <c r="L234" s="69" t="b">
        <v>0</v>
      </c>
    </row>
    <row r="235" spans="1:12" ht="15">
      <c r="A235" s="69" t="s">
        <v>1751</v>
      </c>
      <c r="B235" s="69" t="s">
        <v>1752</v>
      </c>
      <c r="C235" s="69">
        <v>2</v>
      </c>
      <c r="D235" s="87">
        <v>0.01026067214450887</v>
      </c>
      <c r="E235" s="87">
        <v>1.6384892569546374</v>
      </c>
      <c r="F235" s="69" t="s">
        <v>696</v>
      </c>
      <c r="G235" s="69" t="b">
        <v>0</v>
      </c>
      <c r="H235" s="69" t="b">
        <v>0</v>
      </c>
      <c r="I235" s="69" t="b">
        <v>0</v>
      </c>
      <c r="J235" s="69" t="b">
        <v>0</v>
      </c>
      <c r="K235" s="69" t="b">
        <v>0</v>
      </c>
      <c r="L235" s="69" t="b">
        <v>0</v>
      </c>
    </row>
    <row r="236" spans="1:12" ht="15">
      <c r="A236" s="69" t="s">
        <v>1569</v>
      </c>
      <c r="B236" s="69" t="s">
        <v>855</v>
      </c>
      <c r="C236" s="69">
        <v>3</v>
      </c>
      <c r="D236" s="87">
        <v>0.012727927002373591</v>
      </c>
      <c r="E236" s="87">
        <v>1.165541076722373</v>
      </c>
      <c r="F236" s="69" t="s">
        <v>697</v>
      </c>
      <c r="G236" s="69" t="b">
        <v>0</v>
      </c>
      <c r="H236" s="69" t="b">
        <v>0</v>
      </c>
      <c r="I236" s="69" t="b">
        <v>0</v>
      </c>
      <c r="J236" s="69" t="b">
        <v>0</v>
      </c>
      <c r="K236" s="69" t="b">
        <v>0</v>
      </c>
      <c r="L236" s="69" t="b">
        <v>0</v>
      </c>
    </row>
    <row r="237" spans="1:12" ht="15">
      <c r="A237" s="69" t="s">
        <v>1573</v>
      </c>
      <c r="B237" s="69" t="s">
        <v>1129</v>
      </c>
      <c r="C237" s="69">
        <v>2</v>
      </c>
      <c r="D237" s="87">
        <v>0.011133273526229231</v>
      </c>
      <c r="E237" s="87">
        <v>1.785329835010767</v>
      </c>
      <c r="F237" s="69" t="s">
        <v>697</v>
      </c>
      <c r="G237" s="69" t="b">
        <v>0</v>
      </c>
      <c r="H237" s="69" t="b">
        <v>0</v>
      </c>
      <c r="I237" s="69" t="b">
        <v>0</v>
      </c>
      <c r="J237" s="69" t="b">
        <v>0</v>
      </c>
      <c r="K237" s="69" t="b">
        <v>0</v>
      </c>
      <c r="L237" s="69" t="b">
        <v>0</v>
      </c>
    </row>
    <row r="238" spans="1:12" ht="15">
      <c r="A238" s="69" t="s">
        <v>737</v>
      </c>
      <c r="B238" s="69" t="s">
        <v>738</v>
      </c>
      <c r="C238" s="69">
        <v>2</v>
      </c>
      <c r="D238" s="87">
        <v>0.011133273526229231</v>
      </c>
      <c r="E238" s="87">
        <v>1.0863598306747482</v>
      </c>
      <c r="F238" s="69" t="s">
        <v>697</v>
      </c>
      <c r="G238" s="69" t="b">
        <v>0</v>
      </c>
      <c r="H238" s="69" t="b">
        <v>0</v>
      </c>
      <c r="I238" s="69" t="b">
        <v>0</v>
      </c>
      <c r="J238" s="69" t="b">
        <v>0</v>
      </c>
      <c r="K238" s="69" t="b">
        <v>0</v>
      </c>
      <c r="L238" s="69" t="b">
        <v>0</v>
      </c>
    </row>
    <row r="239" spans="1:12" ht="15">
      <c r="A239" s="69" t="s">
        <v>738</v>
      </c>
      <c r="B239" s="69" t="s">
        <v>813</v>
      </c>
      <c r="C239" s="69">
        <v>2</v>
      </c>
      <c r="D239" s="87">
        <v>0.011133273526229231</v>
      </c>
      <c r="E239" s="87">
        <v>1.785329835010767</v>
      </c>
      <c r="F239" s="69" t="s">
        <v>697</v>
      </c>
      <c r="G239" s="69" t="b">
        <v>0</v>
      </c>
      <c r="H239" s="69" t="b">
        <v>0</v>
      </c>
      <c r="I239" s="69" t="b">
        <v>0</v>
      </c>
      <c r="J239" s="69" t="b">
        <v>0</v>
      </c>
      <c r="K239" s="69" t="b">
        <v>0</v>
      </c>
      <c r="L239" s="69" t="b">
        <v>0</v>
      </c>
    </row>
    <row r="240" spans="1:12" ht="15">
      <c r="A240" s="69" t="s">
        <v>813</v>
      </c>
      <c r="B240" s="69" t="s">
        <v>737</v>
      </c>
      <c r="C240" s="69">
        <v>2</v>
      </c>
      <c r="D240" s="87">
        <v>0.011133273526229231</v>
      </c>
      <c r="E240" s="87">
        <v>1.3873898263387294</v>
      </c>
      <c r="F240" s="69" t="s">
        <v>697</v>
      </c>
      <c r="G240" s="69" t="b">
        <v>0</v>
      </c>
      <c r="H240" s="69" t="b">
        <v>0</v>
      </c>
      <c r="I240" s="69" t="b">
        <v>0</v>
      </c>
      <c r="J240" s="69" t="b">
        <v>0</v>
      </c>
      <c r="K240" s="69" t="b">
        <v>0</v>
      </c>
      <c r="L240" s="69" t="b">
        <v>0</v>
      </c>
    </row>
    <row r="241" spans="1:12" ht="15">
      <c r="A241" s="69" t="s">
        <v>737</v>
      </c>
      <c r="B241" s="69" t="s">
        <v>1690</v>
      </c>
      <c r="C241" s="69">
        <v>2</v>
      </c>
      <c r="D241" s="87">
        <v>0.011133273526229231</v>
      </c>
      <c r="E241" s="87">
        <v>1.0863598306747482</v>
      </c>
      <c r="F241" s="69" t="s">
        <v>697</v>
      </c>
      <c r="G241" s="69" t="b">
        <v>0</v>
      </c>
      <c r="H241" s="69" t="b">
        <v>0</v>
      </c>
      <c r="I241" s="69" t="b">
        <v>0</v>
      </c>
      <c r="J241" s="69" t="b">
        <v>0</v>
      </c>
      <c r="K241" s="69" t="b">
        <v>0</v>
      </c>
      <c r="L241" s="69" t="b">
        <v>0</v>
      </c>
    </row>
    <row r="242" spans="1:12" ht="15">
      <c r="A242" s="69" t="s">
        <v>1690</v>
      </c>
      <c r="B242" s="69" t="s">
        <v>1691</v>
      </c>
      <c r="C242" s="69">
        <v>2</v>
      </c>
      <c r="D242" s="87">
        <v>0.011133273526229231</v>
      </c>
      <c r="E242" s="87">
        <v>1.785329835010767</v>
      </c>
      <c r="F242" s="69" t="s">
        <v>697</v>
      </c>
      <c r="G242" s="69" t="b">
        <v>0</v>
      </c>
      <c r="H242" s="69" t="b">
        <v>0</v>
      </c>
      <c r="I242" s="69" t="b">
        <v>0</v>
      </c>
      <c r="J242" s="69" t="b">
        <v>0</v>
      </c>
      <c r="K242" s="69" t="b">
        <v>0</v>
      </c>
      <c r="L242" s="69" t="b">
        <v>0</v>
      </c>
    </row>
    <row r="243" spans="1:12" ht="15">
      <c r="A243" s="69" t="s">
        <v>1691</v>
      </c>
      <c r="B243" s="69" t="s">
        <v>884</v>
      </c>
      <c r="C243" s="69">
        <v>2</v>
      </c>
      <c r="D243" s="87">
        <v>0.011133273526229231</v>
      </c>
      <c r="E243" s="87">
        <v>1.785329835010767</v>
      </c>
      <c r="F243" s="69" t="s">
        <v>697</v>
      </c>
      <c r="G243" s="69" t="b">
        <v>0</v>
      </c>
      <c r="H243" s="69" t="b">
        <v>0</v>
      </c>
      <c r="I243" s="69" t="b">
        <v>0</v>
      </c>
      <c r="J243" s="69" t="b">
        <v>0</v>
      </c>
      <c r="K243" s="69" t="b">
        <v>0</v>
      </c>
      <c r="L243" s="69" t="b">
        <v>0</v>
      </c>
    </row>
    <row r="244" spans="1:12" ht="15">
      <c r="A244" s="69" t="s">
        <v>884</v>
      </c>
      <c r="B244" s="69" t="s">
        <v>1692</v>
      </c>
      <c r="C244" s="69">
        <v>2</v>
      </c>
      <c r="D244" s="87">
        <v>0.011133273526229231</v>
      </c>
      <c r="E244" s="87">
        <v>1.785329835010767</v>
      </c>
      <c r="F244" s="69" t="s">
        <v>697</v>
      </c>
      <c r="G244" s="69" t="b">
        <v>0</v>
      </c>
      <c r="H244" s="69" t="b">
        <v>0</v>
      </c>
      <c r="I244" s="69" t="b">
        <v>0</v>
      </c>
      <c r="J244" s="69" t="b">
        <v>0</v>
      </c>
      <c r="K244" s="69" t="b">
        <v>0</v>
      </c>
      <c r="L244" s="69" t="b">
        <v>0</v>
      </c>
    </row>
    <row r="245" spans="1:12" ht="15">
      <c r="A245" s="69" t="s">
        <v>1692</v>
      </c>
      <c r="B245" s="69" t="s">
        <v>1693</v>
      </c>
      <c r="C245" s="69">
        <v>2</v>
      </c>
      <c r="D245" s="87">
        <v>0.011133273526229231</v>
      </c>
      <c r="E245" s="87">
        <v>1.785329835010767</v>
      </c>
      <c r="F245" s="69" t="s">
        <v>697</v>
      </c>
      <c r="G245" s="69" t="b">
        <v>0</v>
      </c>
      <c r="H245" s="69" t="b">
        <v>0</v>
      </c>
      <c r="I245" s="69" t="b">
        <v>0</v>
      </c>
      <c r="J245" s="69" t="b">
        <v>0</v>
      </c>
      <c r="K245" s="69" t="b">
        <v>0</v>
      </c>
      <c r="L245" s="69" t="b">
        <v>0</v>
      </c>
    </row>
    <row r="246" spans="1:12" ht="15">
      <c r="A246" s="69" t="s">
        <v>1693</v>
      </c>
      <c r="B246" s="69" t="s">
        <v>883</v>
      </c>
      <c r="C246" s="69">
        <v>2</v>
      </c>
      <c r="D246" s="87">
        <v>0.011133273526229231</v>
      </c>
      <c r="E246" s="87">
        <v>1.785329835010767</v>
      </c>
      <c r="F246" s="69" t="s">
        <v>697</v>
      </c>
      <c r="G246" s="69" t="b">
        <v>0</v>
      </c>
      <c r="H246" s="69" t="b">
        <v>0</v>
      </c>
      <c r="I246" s="69" t="b">
        <v>0</v>
      </c>
      <c r="J246" s="69" t="b">
        <v>0</v>
      </c>
      <c r="K246" s="69" t="b">
        <v>0</v>
      </c>
      <c r="L246" s="69" t="b">
        <v>0</v>
      </c>
    </row>
    <row r="247" spans="1:12" ht="15">
      <c r="A247" s="69" t="s">
        <v>883</v>
      </c>
      <c r="B247" s="69" t="s">
        <v>795</v>
      </c>
      <c r="C247" s="69">
        <v>2</v>
      </c>
      <c r="D247" s="87">
        <v>0.011133273526229231</v>
      </c>
      <c r="E247" s="87">
        <v>1.3082085802911045</v>
      </c>
      <c r="F247" s="69" t="s">
        <v>697</v>
      </c>
      <c r="G247" s="69" t="b">
        <v>0</v>
      </c>
      <c r="H247" s="69" t="b">
        <v>0</v>
      </c>
      <c r="I247" s="69" t="b">
        <v>0</v>
      </c>
      <c r="J247" s="69" t="b">
        <v>0</v>
      </c>
      <c r="K247" s="69" t="b">
        <v>0</v>
      </c>
      <c r="L247" s="69" t="b">
        <v>0</v>
      </c>
    </row>
    <row r="248" spans="1:12" ht="15">
      <c r="A248" s="69" t="s">
        <v>795</v>
      </c>
      <c r="B248" s="69" t="s">
        <v>1708</v>
      </c>
      <c r="C248" s="69">
        <v>2</v>
      </c>
      <c r="D248" s="87">
        <v>0.011133273526229231</v>
      </c>
      <c r="E248" s="87">
        <v>1.3082085802911045</v>
      </c>
      <c r="F248" s="69" t="s">
        <v>697</v>
      </c>
      <c r="G248" s="69" t="b">
        <v>0</v>
      </c>
      <c r="H248" s="69" t="b">
        <v>0</v>
      </c>
      <c r="I248" s="69" t="b">
        <v>0</v>
      </c>
      <c r="J248" s="69" t="b">
        <v>0</v>
      </c>
      <c r="K248" s="69" t="b">
        <v>0</v>
      </c>
      <c r="L248" s="69" t="b">
        <v>0</v>
      </c>
    </row>
    <row r="249" spans="1:12" ht="15">
      <c r="A249" s="69" t="s">
        <v>1708</v>
      </c>
      <c r="B249" s="69" t="s">
        <v>1709</v>
      </c>
      <c r="C249" s="69">
        <v>2</v>
      </c>
      <c r="D249" s="87">
        <v>0.011133273526229231</v>
      </c>
      <c r="E249" s="87">
        <v>1.785329835010767</v>
      </c>
      <c r="F249" s="69" t="s">
        <v>697</v>
      </c>
      <c r="G249" s="69" t="b">
        <v>0</v>
      </c>
      <c r="H249" s="69" t="b">
        <v>0</v>
      </c>
      <c r="I249" s="69" t="b">
        <v>0</v>
      </c>
      <c r="J249" s="69" t="b">
        <v>0</v>
      </c>
      <c r="K249" s="69" t="b">
        <v>0</v>
      </c>
      <c r="L249" s="69" t="b">
        <v>0</v>
      </c>
    </row>
    <row r="250" spans="1:12" ht="15">
      <c r="A250" s="69" t="s">
        <v>1709</v>
      </c>
      <c r="B250" s="69" t="s">
        <v>1710</v>
      </c>
      <c r="C250" s="69">
        <v>2</v>
      </c>
      <c r="D250" s="87">
        <v>0.011133273526229231</v>
      </c>
      <c r="E250" s="87">
        <v>1.785329835010767</v>
      </c>
      <c r="F250" s="69" t="s">
        <v>697</v>
      </c>
      <c r="G250" s="69" t="b">
        <v>0</v>
      </c>
      <c r="H250" s="69" t="b">
        <v>0</v>
      </c>
      <c r="I250" s="69" t="b">
        <v>0</v>
      </c>
      <c r="J250" s="69" t="b">
        <v>0</v>
      </c>
      <c r="K250" s="69" t="b">
        <v>0</v>
      </c>
      <c r="L250" s="69" t="b">
        <v>0</v>
      </c>
    </row>
    <row r="251" spans="1:12" ht="15">
      <c r="A251" s="69" t="s">
        <v>814</v>
      </c>
      <c r="B251" s="69" t="s">
        <v>795</v>
      </c>
      <c r="C251" s="69">
        <v>2</v>
      </c>
      <c r="D251" s="87">
        <v>0.011133273526229231</v>
      </c>
      <c r="E251" s="87">
        <v>1.0071785846271235</v>
      </c>
      <c r="F251" s="69" t="s">
        <v>697</v>
      </c>
      <c r="G251" s="69" t="b">
        <v>0</v>
      </c>
      <c r="H251" s="69" t="b">
        <v>0</v>
      </c>
      <c r="I251" s="69" t="b">
        <v>0</v>
      </c>
      <c r="J251" s="69" t="b">
        <v>0</v>
      </c>
      <c r="K251" s="69" t="b">
        <v>0</v>
      </c>
      <c r="L251" s="69" t="b">
        <v>0</v>
      </c>
    </row>
    <row r="252" spans="1:12" ht="15">
      <c r="A252" s="69" t="s">
        <v>855</v>
      </c>
      <c r="B252" s="69" t="s">
        <v>814</v>
      </c>
      <c r="C252" s="69">
        <v>2</v>
      </c>
      <c r="D252" s="87">
        <v>0.011133273526229231</v>
      </c>
      <c r="E252" s="87">
        <v>1.0863598306747482</v>
      </c>
      <c r="F252" s="69" t="s">
        <v>697</v>
      </c>
      <c r="G252" s="69" t="b">
        <v>0</v>
      </c>
      <c r="H252" s="69" t="b">
        <v>0</v>
      </c>
      <c r="I252" s="69" t="b">
        <v>0</v>
      </c>
      <c r="J252" s="69" t="b">
        <v>0</v>
      </c>
      <c r="K252" s="69" t="b">
        <v>0</v>
      </c>
      <c r="L252" s="69"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271</v>
      </c>
      <c r="B1" s="13" t="s">
        <v>34</v>
      </c>
    </row>
    <row r="2" spans="1:2" ht="15">
      <c r="A2" s="107" t="s">
        <v>737</v>
      </c>
      <c r="B2" s="63">
        <v>2942.095238</v>
      </c>
    </row>
    <row r="3" spans="1:2" ht="15">
      <c r="A3" s="107" t="s">
        <v>812</v>
      </c>
      <c r="B3" s="63">
        <v>1017.280952</v>
      </c>
    </row>
    <row r="4" spans="1:2" ht="15">
      <c r="A4" s="107" t="s">
        <v>736</v>
      </c>
      <c r="B4" s="63">
        <v>685</v>
      </c>
    </row>
    <row r="5" spans="1:2" ht="15">
      <c r="A5" s="107" t="s">
        <v>859</v>
      </c>
      <c r="B5" s="63">
        <v>381</v>
      </c>
    </row>
    <row r="6" spans="1:2" ht="15">
      <c r="A6" s="107" t="s">
        <v>860</v>
      </c>
      <c r="B6" s="63">
        <v>312.5</v>
      </c>
    </row>
    <row r="7" spans="1:2" ht="15">
      <c r="A7" s="107" t="s">
        <v>857</v>
      </c>
      <c r="B7" s="63">
        <v>264.97619</v>
      </c>
    </row>
    <row r="8" spans="1:2" ht="15">
      <c r="A8" s="107" t="s">
        <v>368</v>
      </c>
      <c r="B8" s="63">
        <v>237.738095</v>
      </c>
    </row>
    <row r="9" spans="1:2" ht="15">
      <c r="A9" s="107" t="s">
        <v>738</v>
      </c>
      <c r="B9" s="63">
        <v>224.892857</v>
      </c>
    </row>
    <row r="10" spans="1:2" ht="15">
      <c r="A10" s="107" t="s">
        <v>862</v>
      </c>
      <c r="B10" s="63">
        <v>185.242857</v>
      </c>
    </row>
    <row r="11" spans="1:2" ht="15">
      <c r="A11" s="107" t="s">
        <v>853</v>
      </c>
      <c r="B11" s="63">
        <v>127.27381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428</v>
      </c>
      <c r="B1" s="13" t="s">
        <v>264</v>
      </c>
      <c r="C1" s="13" t="s">
        <v>193</v>
      </c>
      <c r="D1" s="13" t="s">
        <v>338</v>
      </c>
    </row>
    <row r="2" spans="1:4" ht="15">
      <c r="A2" s="63" t="s">
        <v>368</v>
      </c>
      <c r="B2" s="63" t="s">
        <v>429</v>
      </c>
      <c r="C2" s="69" t="s">
        <v>386</v>
      </c>
      <c r="D2" s="128">
        <v>43660.63070601852</v>
      </c>
    </row>
    <row r="3" spans="1:4" ht="15">
      <c r="A3" s="63" t="s">
        <v>368</v>
      </c>
      <c r="B3" s="63" t="s">
        <v>348</v>
      </c>
      <c r="C3" s="69" t="s">
        <v>386</v>
      </c>
      <c r="D3" s="128">
        <v>43660.63070601852</v>
      </c>
    </row>
    <row r="4" spans="1:4" ht="15">
      <c r="A4" s="63" t="s">
        <v>368</v>
      </c>
      <c r="B4" s="63" t="s">
        <v>430</v>
      </c>
      <c r="C4" s="69" t="s">
        <v>386</v>
      </c>
      <c r="D4" s="128">
        <v>43660.63070601852</v>
      </c>
    </row>
    <row r="5" spans="1:4" ht="15">
      <c r="A5" s="63" t="s">
        <v>368</v>
      </c>
      <c r="B5" s="63" t="s">
        <v>431</v>
      </c>
      <c r="C5" s="69" t="s">
        <v>386</v>
      </c>
      <c r="D5" s="128">
        <v>43660.63070601852</v>
      </c>
    </row>
    <row r="6" spans="1:4" ht="15">
      <c r="A6" s="63" t="s">
        <v>368</v>
      </c>
      <c r="B6" s="63" t="s">
        <v>432</v>
      </c>
      <c r="C6" s="69" t="s">
        <v>386</v>
      </c>
      <c r="D6" s="128">
        <v>43660.63070601852</v>
      </c>
    </row>
    <row r="7" spans="1:4" ht="15">
      <c r="A7" s="63" t="s">
        <v>368</v>
      </c>
      <c r="B7" s="63" t="s">
        <v>433</v>
      </c>
      <c r="C7" s="69" t="s">
        <v>386</v>
      </c>
      <c r="D7" s="128">
        <v>43660.63070601852</v>
      </c>
    </row>
    <row r="8" spans="1:4" ht="15">
      <c r="A8" s="63" t="s">
        <v>368</v>
      </c>
      <c r="B8" s="63" t="s">
        <v>373</v>
      </c>
      <c r="C8" s="69" t="s">
        <v>386</v>
      </c>
      <c r="D8" s="128">
        <v>43660.63070601852</v>
      </c>
    </row>
    <row r="9" spans="1:4" ht="15">
      <c r="A9" s="63" t="s">
        <v>368</v>
      </c>
      <c r="B9" s="63" t="s">
        <v>434</v>
      </c>
      <c r="C9" s="69" t="s">
        <v>386</v>
      </c>
      <c r="D9" s="128">
        <v>43660.63070601852</v>
      </c>
    </row>
    <row r="10" spans="1:4" ht="15">
      <c r="A10" s="63" t="s">
        <v>368</v>
      </c>
      <c r="B10" s="63" t="s">
        <v>435</v>
      </c>
      <c r="C10" s="69" t="s">
        <v>386</v>
      </c>
      <c r="D10" s="128">
        <v>43660.63070601852</v>
      </c>
    </row>
    <row r="11" spans="1:4" ht="15">
      <c r="A11" s="63" t="s">
        <v>368</v>
      </c>
      <c r="B11" s="63" t="s">
        <v>394</v>
      </c>
      <c r="C11" s="69" t="s">
        <v>386</v>
      </c>
      <c r="D11" s="128">
        <v>43660.63070601852</v>
      </c>
    </row>
    <row r="12" spans="1:4" ht="15">
      <c r="A12" s="63" t="s">
        <v>368</v>
      </c>
      <c r="B12" s="63" t="s">
        <v>436</v>
      </c>
      <c r="C12" s="69" t="s">
        <v>391</v>
      </c>
      <c r="D12" s="128">
        <v>43656.98128472222</v>
      </c>
    </row>
    <row r="13" spans="1:4" ht="15">
      <c r="A13" s="63" t="s">
        <v>368</v>
      </c>
      <c r="B13" s="63" t="s">
        <v>437</v>
      </c>
      <c r="C13" s="69" t="s">
        <v>391</v>
      </c>
      <c r="D13" s="128">
        <v>43656.98128472222</v>
      </c>
    </row>
    <row r="14" spans="1:4" ht="15">
      <c r="A14" s="63" t="s">
        <v>368</v>
      </c>
      <c r="B14" s="63" t="s">
        <v>403</v>
      </c>
      <c r="C14" s="69" t="s">
        <v>391</v>
      </c>
      <c r="D14" s="128">
        <v>43656.98128472222</v>
      </c>
    </row>
    <row r="15" spans="1:4" ht="15">
      <c r="A15" s="63" t="s">
        <v>368</v>
      </c>
      <c r="B15" s="63">
        <v>60</v>
      </c>
      <c r="C15" s="69" t="s">
        <v>391</v>
      </c>
      <c r="D15" s="128">
        <v>43656.98128472222</v>
      </c>
    </row>
    <row r="16" spans="1:4" ht="15">
      <c r="A16" s="63" t="s">
        <v>368</v>
      </c>
      <c r="B16" s="63" t="s">
        <v>344</v>
      </c>
      <c r="C16" s="69" t="s">
        <v>391</v>
      </c>
      <c r="D16" s="128">
        <v>43656.98128472222</v>
      </c>
    </row>
    <row r="17" spans="1:4" ht="15">
      <c r="A17" s="63" t="s">
        <v>368</v>
      </c>
      <c r="B17" s="63" t="s">
        <v>438</v>
      </c>
      <c r="C17" s="69" t="s">
        <v>391</v>
      </c>
      <c r="D17" s="128">
        <v>43656.98128472222</v>
      </c>
    </row>
    <row r="18" spans="1:4" ht="15">
      <c r="A18" s="63" t="s">
        <v>368</v>
      </c>
      <c r="B18" s="63" t="s">
        <v>439</v>
      </c>
      <c r="C18" s="69" t="s">
        <v>391</v>
      </c>
      <c r="D18" s="128">
        <v>43656.98128472222</v>
      </c>
    </row>
    <row r="19" spans="1:4" ht="15">
      <c r="A19" s="63" t="s">
        <v>368</v>
      </c>
      <c r="B19" s="63" t="s">
        <v>440</v>
      </c>
      <c r="C19" s="69" t="s">
        <v>390</v>
      </c>
      <c r="D19" s="128">
        <v>43657.011030092595</v>
      </c>
    </row>
    <row r="20" spans="1:4" ht="15">
      <c r="A20" s="63" t="s">
        <v>368</v>
      </c>
      <c r="B20" s="63" t="s">
        <v>350</v>
      </c>
      <c r="C20" s="69" t="s">
        <v>390</v>
      </c>
      <c r="D20" s="128">
        <v>43657.011030092595</v>
      </c>
    </row>
    <row r="21" spans="1:4" ht="15">
      <c r="A21" s="63" t="s">
        <v>368</v>
      </c>
      <c r="B21" s="63" t="s">
        <v>343</v>
      </c>
      <c r="C21" s="69" t="s">
        <v>390</v>
      </c>
      <c r="D21" s="128">
        <v>43657.011030092595</v>
      </c>
    </row>
    <row r="22" spans="1:4" ht="15">
      <c r="A22" s="63" t="s">
        <v>368</v>
      </c>
      <c r="B22" s="63" t="s">
        <v>437</v>
      </c>
      <c r="C22" s="69" t="s">
        <v>390</v>
      </c>
      <c r="D22" s="128">
        <v>43657.011030092595</v>
      </c>
    </row>
    <row r="23" spans="1:4" ht="15">
      <c r="A23" s="63" t="s">
        <v>368</v>
      </c>
      <c r="B23" s="63" t="s">
        <v>441</v>
      </c>
      <c r="C23" s="69" t="s">
        <v>390</v>
      </c>
      <c r="D23" s="128">
        <v>43657.011030092595</v>
      </c>
    </row>
    <row r="24" spans="1:4" ht="15">
      <c r="A24" s="63" t="s">
        <v>368</v>
      </c>
      <c r="B24" s="63" t="s">
        <v>341</v>
      </c>
      <c r="C24" s="69" t="s">
        <v>390</v>
      </c>
      <c r="D24" s="128">
        <v>43657.011030092595</v>
      </c>
    </row>
    <row r="25" spans="1:4" ht="15">
      <c r="A25" s="63" t="s">
        <v>368</v>
      </c>
      <c r="B25" s="63" t="s">
        <v>407</v>
      </c>
      <c r="C25" s="69" t="s">
        <v>390</v>
      </c>
      <c r="D25" s="128">
        <v>43657.011030092595</v>
      </c>
    </row>
    <row r="26" spans="1:4" ht="15">
      <c r="A26" s="63" t="s">
        <v>368</v>
      </c>
      <c r="B26" s="63" t="s">
        <v>404</v>
      </c>
      <c r="C26" s="69" t="s">
        <v>390</v>
      </c>
      <c r="D26" s="128">
        <v>43657.011030092595</v>
      </c>
    </row>
    <row r="27" spans="1:4" ht="15">
      <c r="A27" s="63" t="s">
        <v>368</v>
      </c>
      <c r="B27" s="63" t="s">
        <v>351</v>
      </c>
      <c r="C27" s="69" t="s">
        <v>390</v>
      </c>
      <c r="D27" s="128">
        <v>43657.011030092595</v>
      </c>
    </row>
    <row r="28" spans="1:4" ht="15">
      <c r="A28" s="63" t="s">
        <v>368</v>
      </c>
      <c r="B28" s="63" t="s">
        <v>439</v>
      </c>
      <c r="C28" s="69" t="s">
        <v>390</v>
      </c>
      <c r="D28" s="128">
        <v>43657.011030092595</v>
      </c>
    </row>
    <row r="29" spans="1:4" ht="15">
      <c r="A29" s="63" t="s">
        <v>368</v>
      </c>
      <c r="B29" s="63" t="s">
        <v>434</v>
      </c>
      <c r="C29" s="69" t="s">
        <v>390</v>
      </c>
      <c r="D29" s="128">
        <v>43657.011030092595</v>
      </c>
    </row>
    <row r="30" spans="1:4" ht="15">
      <c r="A30" s="63" t="s">
        <v>368</v>
      </c>
      <c r="B30" s="63" t="s">
        <v>442</v>
      </c>
      <c r="C30" s="69" t="s">
        <v>385</v>
      </c>
      <c r="D30" s="128">
        <v>43657.00068287037</v>
      </c>
    </row>
    <row r="31" spans="1:4" ht="15">
      <c r="A31" s="63" t="s">
        <v>368</v>
      </c>
      <c r="B31" s="63" t="s">
        <v>395</v>
      </c>
      <c r="C31" s="69" t="s">
        <v>385</v>
      </c>
      <c r="D31" s="128">
        <v>43657.00068287037</v>
      </c>
    </row>
    <row r="32" spans="1:4" ht="15">
      <c r="A32" s="63" t="s">
        <v>368</v>
      </c>
      <c r="B32" s="63" t="s">
        <v>341</v>
      </c>
      <c r="C32" s="69" t="s">
        <v>385</v>
      </c>
      <c r="D32" s="128">
        <v>43657.00068287037</v>
      </c>
    </row>
    <row r="33" spans="1:4" ht="15">
      <c r="A33" s="63" t="s">
        <v>368</v>
      </c>
      <c r="B33" s="63" t="s">
        <v>443</v>
      </c>
      <c r="C33" s="69" t="s">
        <v>385</v>
      </c>
      <c r="D33" s="128">
        <v>43657.00068287037</v>
      </c>
    </row>
    <row r="34" spans="1:4" ht="15">
      <c r="A34" s="63" t="s">
        <v>368</v>
      </c>
      <c r="B34" s="63" t="s">
        <v>372</v>
      </c>
      <c r="C34" s="69" t="s">
        <v>385</v>
      </c>
      <c r="D34" s="128">
        <v>43657.00068287037</v>
      </c>
    </row>
    <row r="35" spans="1:4" ht="15">
      <c r="A35" s="63" t="s">
        <v>368</v>
      </c>
      <c r="B35" s="63" t="s">
        <v>439</v>
      </c>
      <c r="C35" s="69" t="s">
        <v>385</v>
      </c>
      <c r="D35" s="128">
        <v>43657.00068287037</v>
      </c>
    </row>
    <row r="36" spans="1:4" ht="15">
      <c r="A36" s="63" t="s">
        <v>368</v>
      </c>
      <c r="B36" s="63" t="s">
        <v>434</v>
      </c>
      <c r="C36" s="69" t="s">
        <v>385</v>
      </c>
      <c r="D36" s="128">
        <v>43657.00068287037</v>
      </c>
    </row>
    <row r="37" spans="1:4" ht="15">
      <c r="A37" s="63" t="s">
        <v>368</v>
      </c>
      <c r="B37" s="63" t="s">
        <v>444</v>
      </c>
      <c r="C37" s="69" t="s">
        <v>389</v>
      </c>
      <c r="D37" s="128">
        <v>43656.995034722226</v>
      </c>
    </row>
    <row r="38" spans="1:4" ht="15">
      <c r="A38" s="63" t="s">
        <v>368</v>
      </c>
      <c r="B38" s="63" t="s">
        <v>445</v>
      </c>
      <c r="C38" s="69" t="s">
        <v>389</v>
      </c>
      <c r="D38" s="128">
        <v>43656.995034722226</v>
      </c>
    </row>
    <row r="39" spans="1:4" ht="15">
      <c r="A39" s="63" t="s">
        <v>368</v>
      </c>
      <c r="B39" s="63" t="s">
        <v>394</v>
      </c>
      <c r="C39" s="69" t="s">
        <v>389</v>
      </c>
      <c r="D39" s="128">
        <v>43656.995034722226</v>
      </c>
    </row>
    <row r="40" spans="1:4" ht="15">
      <c r="A40" s="63" t="s">
        <v>368</v>
      </c>
      <c r="B40" s="63" t="s">
        <v>396</v>
      </c>
      <c r="C40" s="69" t="s">
        <v>389</v>
      </c>
      <c r="D40" s="128">
        <v>43656.995034722226</v>
      </c>
    </row>
    <row r="41" spans="1:4" ht="15">
      <c r="A41" s="63" t="s">
        <v>368</v>
      </c>
      <c r="B41" s="63" t="s">
        <v>446</v>
      </c>
      <c r="C41" s="69" t="s">
        <v>389</v>
      </c>
      <c r="D41" s="128">
        <v>43656.995034722226</v>
      </c>
    </row>
    <row r="42" spans="1:4" ht="15">
      <c r="A42" s="63" t="s">
        <v>368</v>
      </c>
      <c r="B42" s="63" t="s">
        <v>439</v>
      </c>
      <c r="C42" s="69" t="s">
        <v>389</v>
      </c>
      <c r="D42" s="128">
        <v>43656.995034722226</v>
      </c>
    </row>
    <row r="43" spans="1:4" ht="15">
      <c r="A43" s="63" t="s">
        <v>368</v>
      </c>
      <c r="B43" s="63" t="s">
        <v>434</v>
      </c>
      <c r="C43" s="69" t="s">
        <v>389</v>
      </c>
      <c r="D43" s="128">
        <v>43656.995034722226</v>
      </c>
    </row>
    <row r="44" spans="1:4" ht="15">
      <c r="A44" s="63" t="s">
        <v>368</v>
      </c>
      <c r="B44" s="63" t="s">
        <v>447</v>
      </c>
      <c r="C44" s="69" t="s">
        <v>388</v>
      </c>
      <c r="D44" s="128">
        <v>43656.98375</v>
      </c>
    </row>
    <row r="45" spans="1:4" ht="15">
      <c r="A45" s="63" t="s">
        <v>368</v>
      </c>
      <c r="B45" s="63" t="s">
        <v>441</v>
      </c>
      <c r="C45" s="69" t="s">
        <v>388</v>
      </c>
      <c r="D45" s="128">
        <v>43656.98375</v>
      </c>
    </row>
    <row r="46" spans="1:4" ht="15">
      <c r="A46" s="63" t="s">
        <v>368</v>
      </c>
      <c r="B46" s="63" t="s">
        <v>448</v>
      </c>
      <c r="C46" s="69" t="s">
        <v>388</v>
      </c>
      <c r="D46" s="128">
        <v>43656.98375</v>
      </c>
    </row>
    <row r="47" spans="1:4" ht="15">
      <c r="A47" s="63" t="s">
        <v>368</v>
      </c>
      <c r="B47" s="63" t="s">
        <v>403</v>
      </c>
      <c r="C47" s="69" t="s">
        <v>388</v>
      </c>
      <c r="D47" s="128">
        <v>43656.98375</v>
      </c>
    </row>
    <row r="48" spans="1:4" ht="15">
      <c r="A48" s="63" t="s">
        <v>368</v>
      </c>
      <c r="B48" s="63" t="s">
        <v>439</v>
      </c>
      <c r="C48" s="69" t="s">
        <v>388</v>
      </c>
      <c r="D48" s="128">
        <v>43656.98375</v>
      </c>
    </row>
    <row r="49" spans="1:4" ht="15">
      <c r="A49" s="63" t="s">
        <v>368</v>
      </c>
      <c r="B49" s="63" t="s">
        <v>434</v>
      </c>
      <c r="C49" s="69" t="s">
        <v>388</v>
      </c>
      <c r="D49" s="128">
        <v>43656.98375</v>
      </c>
    </row>
    <row r="50" spans="1:4" ht="15">
      <c r="A50" s="63" t="s">
        <v>368</v>
      </c>
      <c r="B50" s="63" t="s">
        <v>439</v>
      </c>
      <c r="C50" s="69" t="s">
        <v>387</v>
      </c>
      <c r="D50" s="128">
        <v>43656.97730324074</v>
      </c>
    </row>
    <row r="51" spans="1:4" ht="15">
      <c r="A51" s="63" t="s">
        <v>368</v>
      </c>
      <c r="B51" s="63" t="s">
        <v>437</v>
      </c>
      <c r="C51" s="69" t="s">
        <v>387</v>
      </c>
      <c r="D51" s="128">
        <v>43656.97730324074</v>
      </c>
    </row>
    <row r="52" spans="1:4" ht="15">
      <c r="A52" s="63" t="s">
        <v>368</v>
      </c>
      <c r="B52" s="63" t="s">
        <v>441</v>
      </c>
      <c r="C52" s="69" t="s">
        <v>387</v>
      </c>
      <c r="D52" s="128">
        <v>43656.97730324074</v>
      </c>
    </row>
    <row r="53" spans="1:4" ht="15">
      <c r="A53" s="63" t="s">
        <v>368</v>
      </c>
      <c r="B53" s="63" t="s">
        <v>341</v>
      </c>
      <c r="C53" s="69" t="s">
        <v>387</v>
      </c>
      <c r="D53" s="128">
        <v>43656.97730324074</v>
      </c>
    </row>
    <row r="54" spans="1:4" ht="15">
      <c r="A54" s="63" t="s">
        <v>368</v>
      </c>
      <c r="B54" s="63" t="s">
        <v>434</v>
      </c>
      <c r="C54" s="69" t="s">
        <v>387</v>
      </c>
      <c r="D54" s="128">
        <v>43656.97730324074</v>
      </c>
    </row>
    <row r="55" spans="1:4" ht="15">
      <c r="A55" s="63" t="s">
        <v>365</v>
      </c>
      <c r="B55" s="63" t="s">
        <v>434</v>
      </c>
      <c r="C55" s="69" t="s">
        <v>378</v>
      </c>
      <c r="D55" s="128">
        <v>43654.69541666667</v>
      </c>
    </row>
    <row r="56" spans="1:4" ht="15">
      <c r="A56" s="63" t="s">
        <v>365</v>
      </c>
      <c r="B56" s="63" t="s">
        <v>449</v>
      </c>
      <c r="C56" s="69" t="s">
        <v>378</v>
      </c>
      <c r="D56" s="128">
        <v>43654.69541666667</v>
      </c>
    </row>
    <row r="57" spans="1:4" ht="15">
      <c r="A57" s="63" t="s">
        <v>365</v>
      </c>
      <c r="B57" s="63" t="s">
        <v>450</v>
      </c>
      <c r="C57" s="69" t="s">
        <v>378</v>
      </c>
      <c r="D57" s="128">
        <v>43654.69541666667</v>
      </c>
    </row>
    <row r="58" spans="1:4" ht="15">
      <c r="A58" s="63" t="s">
        <v>365</v>
      </c>
      <c r="B58" s="63" t="s">
        <v>451</v>
      </c>
      <c r="C58" s="69" t="s">
        <v>378</v>
      </c>
      <c r="D58" s="128">
        <v>43654.69541666667</v>
      </c>
    </row>
    <row r="59" spans="1:4" ht="15">
      <c r="A59" s="63" t="s">
        <v>365</v>
      </c>
      <c r="B59" s="63" t="s">
        <v>371</v>
      </c>
      <c r="C59" s="69" t="s">
        <v>378</v>
      </c>
      <c r="D59" s="128">
        <v>43654.69541666667</v>
      </c>
    </row>
    <row r="60" spans="1:4" ht="15">
      <c r="A60" s="63" t="s">
        <v>365</v>
      </c>
      <c r="B60" s="63" t="s">
        <v>452</v>
      </c>
      <c r="C60" s="69" t="s">
        <v>378</v>
      </c>
      <c r="D60" s="128">
        <v>43654.69541666667</v>
      </c>
    </row>
    <row r="61" spans="1:4" ht="15">
      <c r="A61" s="63" t="s">
        <v>365</v>
      </c>
      <c r="B61" s="63" t="s">
        <v>453</v>
      </c>
      <c r="C61" s="69" t="s">
        <v>378</v>
      </c>
      <c r="D61" s="128">
        <v>43654.69541666667</v>
      </c>
    </row>
    <row r="62" spans="1:4" ht="15">
      <c r="A62" s="63" t="s">
        <v>365</v>
      </c>
      <c r="B62" s="63" t="s">
        <v>454</v>
      </c>
      <c r="C62" s="69" t="s">
        <v>378</v>
      </c>
      <c r="D62" s="128">
        <v>43654.69541666667</v>
      </c>
    </row>
    <row r="63" spans="1:4" ht="15">
      <c r="A63" s="63" t="s">
        <v>365</v>
      </c>
      <c r="B63" s="63" t="s">
        <v>455</v>
      </c>
      <c r="C63" s="69" t="s">
        <v>378</v>
      </c>
      <c r="D63" s="128">
        <v>43654.69541666667</v>
      </c>
    </row>
    <row r="64" spans="1:4" ht="15">
      <c r="A64" s="63" t="s">
        <v>365</v>
      </c>
      <c r="B64" s="63" t="s">
        <v>456</v>
      </c>
      <c r="C64" s="69" t="s">
        <v>378</v>
      </c>
      <c r="D64" s="128">
        <v>43654.69541666667</v>
      </c>
    </row>
    <row r="65" spans="1:4" ht="15">
      <c r="A65" s="63" t="s">
        <v>365</v>
      </c>
      <c r="B65" s="63" t="s">
        <v>457</v>
      </c>
      <c r="C65" s="69" t="s">
        <v>378</v>
      </c>
      <c r="D65" s="128">
        <v>43654.69541666667</v>
      </c>
    </row>
    <row r="66" spans="1:4" ht="15">
      <c r="A66" s="63" t="s">
        <v>365</v>
      </c>
      <c r="B66" s="63" t="s">
        <v>458</v>
      </c>
      <c r="C66" s="69" t="s">
        <v>378</v>
      </c>
      <c r="D66" s="128">
        <v>43654.69541666667</v>
      </c>
    </row>
    <row r="67" spans="1:4" ht="15">
      <c r="A67" s="63" t="s">
        <v>365</v>
      </c>
      <c r="B67" s="63" t="s">
        <v>414</v>
      </c>
      <c r="C67" s="69" t="s">
        <v>378</v>
      </c>
      <c r="D67" s="128">
        <v>43654.69541666667</v>
      </c>
    </row>
    <row r="68" spans="1:4" ht="15">
      <c r="A68" s="63" t="s">
        <v>365</v>
      </c>
      <c r="B68" s="63" t="s">
        <v>415</v>
      </c>
      <c r="C68" s="69" t="s">
        <v>378</v>
      </c>
      <c r="D68" s="128">
        <v>43654.69541666667</v>
      </c>
    </row>
    <row r="69" spans="1:4" ht="15">
      <c r="A69" s="63" t="s">
        <v>365</v>
      </c>
      <c r="B69" s="63" t="s">
        <v>459</v>
      </c>
      <c r="C69" s="69" t="s">
        <v>378</v>
      </c>
      <c r="D69" s="128">
        <v>43654.69541666667</v>
      </c>
    </row>
    <row r="70" spans="1:4" ht="15">
      <c r="A70" s="63" t="s">
        <v>365</v>
      </c>
      <c r="B70" s="63" t="s">
        <v>460</v>
      </c>
      <c r="C70" s="69" t="s">
        <v>378</v>
      </c>
      <c r="D70" s="128">
        <v>43654.69541666667</v>
      </c>
    </row>
    <row r="71" spans="1:4" ht="15">
      <c r="A71" s="63" t="s">
        <v>365</v>
      </c>
      <c r="B71" s="63" t="s">
        <v>353</v>
      </c>
      <c r="C71" s="69" t="s">
        <v>378</v>
      </c>
      <c r="D71" s="128">
        <v>43654.69541666667</v>
      </c>
    </row>
    <row r="72" spans="1:4" ht="15">
      <c r="A72" s="63" t="s">
        <v>365</v>
      </c>
      <c r="B72" s="63" t="s">
        <v>416</v>
      </c>
      <c r="C72" s="69" t="s">
        <v>378</v>
      </c>
      <c r="D72" s="128">
        <v>43654.69541666667</v>
      </c>
    </row>
    <row r="73" spans="1:4" ht="15">
      <c r="A73" s="63" t="s">
        <v>365</v>
      </c>
      <c r="B73" s="63" t="s">
        <v>461</v>
      </c>
      <c r="C73" s="69" t="s">
        <v>378</v>
      </c>
      <c r="D73" s="128">
        <v>43654.69541666667</v>
      </c>
    </row>
    <row r="74" spans="1:4" ht="15">
      <c r="A74" s="63" t="s">
        <v>365</v>
      </c>
      <c r="B74" s="63" t="s">
        <v>462</v>
      </c>
      <c r="C74" s="69" t="s">
        <v>378</v>
      </c>
      <c r="D74" s="128">
        <v>43654.69541666667</v>
      </c>
    </row>
    <row r="75" spans="1:4" ht="15">
      <c r="A75" s="63" t="s">
        <v>365</v>
      </c>
      <c r="B75" s="63" t="s">
        <v>463</v>
      </c>
      <c r="C75" s="69" t="s">
        <v>378</v>
      </c>
      <c r="D75" s="128">
        <v>43654.69541666667</v>
      </c>
    </row>
    <row r="76" spans="1:4" ht="15">
      <c r="A76" s="63" t="s">
        <v>365</v>
      </c>
      <c r="B76" s="63" t="s">
        <v>464</v>
      </c>
      <c r="C76" s="69" t="s">
        <v>378</v>
      </c>
      <c r="D76" s="128">
        <v>43654.69541666667</v>
      </c>
    </row>
    <row r="77" spans="1:4" ht="15">
      <c r="A77" s="63" t="s">
        <v>365</v>
      </c>
      <c r="B77" s="63" t="s">
        <v>417</v>
      </c>
      <c r="C77" s="69" t="s">
        <v>378</v>
      </c>
      <c r="D77" s="128">
        <v>43654.69541666667</v>
      </c>
    </row>
    <row r="78" spans="1:4" ht="15">
      <c r="A78" s="63" t="s">
        <v>365</v>
      </c>
      <c r="B78" s="63" t="s">
        <v>465</v>
      </c>
      <c r="C78" s="69" t="s">
        <v>378</v>
      </c>
      <c r="D78" s="128">
        <v>43654.69541666667</v>
      </c>
    </row>
    <row r="79" spans="1:4" ht="15">
      <c r="A79" s="63" t="s">
        <v>365</v>
      </c>
      <c r="B79" s="63" t="s">
        <v>466</v>
      </c>
      <c r="C79" s="69" t="s">
        <v>378</v>
      </c>
      <c r="D79" s="128">
        <v>43654.69541666667</v>
      </c>
    </row>
    <row r="80" spans="1:4" ht="15">
      <c r="A80" s="63" t="s">
        <v>365</v>
      </c>
      <c r="B80" s="63" t="s">
        <v>439</v>
      </c>
      <c r="C80" s="69" t="s">
        <v>378</v>
      </c>
      <c r="D80" s="128">
        <v>43654.69541666667</v>
      </c>
    </row>
    <row r="81" spans="1:4" ht="15">
      <c r="A81" s="63" t="s">
        <v>365</v>
      </c>
      <c r="B81" s="63" t="s">
        <v>431</v>
      </c>
      <c r="C81" s="69" t="s">
        <v>378</v>
      </c>
      <c r="D81" s="128">
        <v>43654.69541666667</v>
      </c>
    </row>
    <row r="82" spans="1:4" ht="15">
      <c r="A82" s="63" t="s">
        <v>365</v>
      </c>
      <c r="B82" s="63" t="s">
        <v>418</v>
      </c>
      <c r="C82" s="69" t="s">
        <v>378</v>
      </c>
      <c r="D82" s="128">
        <v>43654.69541666667</v>
      </c>
    </row>
    <row r="83" spans="1:4" ht="15">
      <c r="A83" s="63" t="s">
        <v>365</v>
      </c>
      <c r="B83" s="63" t="s">
        <v>419</v>
      </c>
      <c r="C83" s="69" t="s">
        <v>378</v>
      </c>
      <c r="D83" s="128">
        <v>43654.69541666667</v>
      </c>
    </row>
    <row r="84" spans="1:4" ht="15">
      <c r="A84" s="63" t="s">
        <v>365</v>
      </c>
      <c r="B84" s="63" t="s">
        <v>467</v>
      </c>
      <c r="C84" s="69" t="s">
        <v>378</v>
      </c>
      <c r="D84" s="128">
        <v>43654.69541666667</v>
      </c>
    </row>
    <row r="85" spans="1:4" ht="15">
      <c r="A85" s="63" t="s">
        <v>365</v>
      </c>
      <c r="B85" s="63" t="s">
        <v>357</v>
      </c>
      <c r="C85" s="69" t="s">
        <v>378</v>
      </c>
      <c r="D85" s="128">
        <v>43654.69541666667</v>
      </c>
    </row>
    <row r="86" spans="1:4" ht="15">
      <c r="A86" s="63" t="s">
        <v>365</v>
      </c>
      <c r="B86" s="63" t="s">
        <v>468</v>
      </c>
      <c r="C86" s="69" t="s">
        <v>378</v>
      </c>
      <c r="D86" s="128">
        <v>43654.69541666667</v>
      </c>
    </row>
    <row r="87" spans="1:4" ht="15">
      <c r="A87" s="63" t="s">
        <v>365</v>
      </c>
      <c r="B87" s="63" t="s">
        <v>349</v>
      </c>
      <c r="C87" s="69" t="s">
        <v>378</v>
      </c>
      <c r="D87" s="128">
        <v>43654.69541666667</v>
      </c>
    </row>
    <row r="88" spans="1:4" ht="15">
      <c r="A88" s="63" t="s">
        <v>365</v>
      </c>
      <c r="B88" s="63" t="s">
        <v>420</v>
      </c>
      <c r="C88" s="69" t="s">
        <v>378</v>
      </c>
      <c r="D88" s="128">
        <v>43654.69541666667</v>
      </c>
    </row>
    <row r="89" spans="1:4" ht="15">
      <c r="A89" s="63" t="s">
        <v>365</v>
      </c>
      <c r="B89" s="63" t="s">
        <v>433</v>
      </c>
      <c r="C89" s="69" t="s">
        <v>378</v>
      </c>
      <c r="D89" s="128">
        <v>43654.69541666667</v>
      </c>
    </row>
    <row r="90" spans="1:4" ht="15">
      <c r="A90" s="63" t="s">
        <v>365</v>
      </c>
      <c r="B90" s="63" t="s">
        <v>401</v>
      </c>
      <c r="C90" s="69" t="s">
        <v>378</v>
      </c>
      <c r="D90" s="128">
        <v>43654.69541666667</v>
      </c>
    </row>
    <row r="91" spans="1:4" ht="15">
      <c r="A91" s="63" t="s">
        <v>365</v>
      </c>
      <c r="B91" s="63" t="s">
        <v>402</v>
      </c>
      <c r="C91" s="69" t="s">
        <v>378</v>
      </c>
      <c r="D91" s="128">
        <v>43654.69541666667</v>
      </c>
    </row>
    <row r="92" spans="1:4" ht="15">
      <c r="A92" s="63" t="s">
        <v>365</v>
      </c>
      <c r="B92" s="63" t="s">
        <v>421</v>
      </c>
      <c r="C92" s="69" t="s">
        <v>378</v>
      </c>
      <c r="D92" s="128">
        <v>43654.69541666667</v>
      </c>
    </row>
    <row r="93" spans="1:4" ht="15">
      <c r="A93" s="63" t="s">
        <v>365</v>
      </c>
      <c r="B93" s="63" t="s">
        <v>469</v>
      </c>
      <c r="C93" s="69" t="s">
        <v>378</v>
      </c>
      <c r="D93" s="128">
        <v>43654.69541666667</v>
      </c>
    </row>
    <row r="94" spans="1:4" ht="15">
      <c r="A94" s="63" t="s">
        <v>365</v>
      </c>
      <c r="B94" s="63" t="s">
        <v>434</v>
      </c>
      <c r="C94" s="69" t="s">
        <v>377</v>
      </c>
      <c r="D94" s="128">
        <v>43654.694375</v>
      </c>
    </row>
    <row r="95" spans="1:4" ht="15">
      <c r="A95" s="63" t="s">
        <v>365</v>
      </c>
      <c r="B95" s="63" t="s">
        <v>449</v>
      </c>
      <c r="C95" s="69" t="s">
        <v>377</v>
      </c>
      <c r="D95" s="128">
        <v>43654.694375</v>
      </c>
    </row>
    <row r="96" spans="1:4" ht="15">
      <c r="A96" s="63" t="s">
        <v>365</v>
      </c>
      <c r="B96" s="63" t="s">
        <v>450</v>
      </c>
      <c r="C96" s="69" t="s">
        <v>377</v>
      </c>
      <c r="D96" s="128">
        <v>43654.694375</v>
      </c>
    </row>
    <row r="97" spans="1:4" ht="15">
      <c r="A97" s="63" t="s">
        <v>365</v>
      </c>
      <c r="B97" s="63" t="s">
        <v>451</v>
      </c>
      <c r="C97" s="69" t="s">
        <v>377</v>
      </c>
      <c r="D97" s="128">
        <v>43654.694375</v>
      </c>
    </row>
    <row r="98" spans="1:4" ht="15">
      <c r="A98" s="63" t="s">
        <v>365</v>
      </c>
      <c r="B98" s="63" t="s">
        <v>371</v>
      </c>
      <c r="C98" s="69" t="s">
        <v>377</v>
      </c>
      <c r="D98" s="128">
        <v>43654.694375</v>
      </c>
    </row>
    <row r="99" spans="1:4" ht="15">
      <c r="A99" s="63" t="s">
        <v>365</v>
      </c>
      <c r="B99" s="63" t="s">
        <v>452</v>
      </c>
      <c r="C99" s="69" t="s">
        <v>377</v>
      </c>
      <c r="D99" s="128">
        <v>43654.694375</v>
      </c>
    </row>
    <row r="100" spans="1:4" ht="15">
      <c r="A100" s="63" t="s">
        <v>365</v>
      </c>
      <c r="B100" s="63" t="s">
        <v>453</v>
      </c>
      <c r="C100" s="69" t="s">
        <v>377</v>
      </c>
      <c r="D100" s="128">
        <v>43654.694375</v>
      </c>
    </row>
    <row r="101" spans="1:4" ht="15">
      <c r="A101" s="63" t="s">
        <v>365</v>
      </c>
      <c r="B101" s="63" t="s">
        <v>454</v>
      </c>
      <c r="C101" s="69" t="s">
        <v>377</v>
      </c>
      <c r="D101" s="128">
        <v>43654.694375</v>
      </c>
    </row>
    <row r="102" spans="1:4" ht="15">
      <c r="A102" s="63" t="s">
        <v>365</v>
      </c>
      <c r="B102" s="63" t="s">
        <v>455</v>
      </c>
      <c r="C102" s="69" t="s">
        <v>377</v>
      </c>
      <c r="D102" s="128">
        <v>43654.694375</v>
      </c>
    </row>
    <row r="103" spans="1:4" ht="15">
      <c r="A103" s="63" t="s">
        <v>365</v>
      </c>
      <c r="B103" s="63" t="s">
        <v>470</v>
      </c>
      <c r="C103" s="69" t="s">
        <v>377</v>
      </c>
      <c r="D103" s="128">
        <v>43654.694375</v>
      </c>
    </row>
    <row r="104" spans="1:4" ht="15">
      <c r="A104" s="63" t="s">
        <v>365</v>
      </c>
      <c r="B104" s="63" t="s">
        <v>457</v>
      </c>
      <c r="C104" s="69" t="s">
        <v>377</v>
      </c>
      <c r="D104" s="128">
        <v>43654.694375</v>
      </c>
    </row>
    <row r="105" spans="1:4" ht="15">
      <c r="A105" s="63" t="s">
        <v>365</v>
      </c>
      <c r="B105" s="63" t="s">
        <v>458</v>
      </c>
      <c r="C105" s="69" t="s">
        <v>377</v>
      </c>
      <c r="D105" s="128">
        <v>43654.694375</v>
      </c>
    </row>
    <row r="106" spans="1:4" ht="15">
      <c r="A106" s="63" t="s">
        <v>365</v>
      </c>
      <c r="B106" s="63" t="s">
        <v>414</v>
      </c>
      <c r="C106" s="69" t="s">
        <v>377</v>
      </c>
      <c r="D106" s="128">
        <v>43654.694375</v>
      </c>
    </row>
    <row r="107" spans="1:4" ht="15">
      <c r="A107" s="63" t="s">
        <v>365</v>
      </c>
      <c r="B107" s="63" t="s">
        <v>415</v>
      </c>
      <c r="C107" s="69" t="s">
        <v>377</v>
      </c>
      <c r="D107" s="128">
        <v>43654.694375</v>
      </c>
    </row>
    <row r="108" spans="1:4" ht="15">
      <c r="A108" s="63" t="s">
        <v>365</v>
      </c>
      <c r="B108" s="63" t="s">
        <v>459</v>
      </c>
      <c r="C108" s="69" t="s">
        <v>377</v>
      </c>
      <c r="D108" s="128">
        <v>43654.694375</v>
      </c>
    </row>
    <row r="109" spans="1:4" ht="15">
      <c r="A109" s="63" t="s">
        <v>365</v>
      </c>
      <c r="B109" s="63" t="s">
        <v>460</v>
      </c>
      <c r="C109" s="69" t="s">
        <v>377</v>
      </c>
      <c r="D109" s="128">
        <v>43654.694375</v>
      </c>
    </row>
    <row r="110" spans="1:4" ht="15">
      <c r="A110" s="63" t="s">
        <v>365</v>
      </c>
      <c r="B110" s="63" t="s">
        <v>353</v>
      </c>
      <c r="C110" s="69" t="s">
        <v>377</v>
      </c>
      <c r="D110" s="128">
        <v>43654.694375</v>
      </c>
    </row>
    <row r="111" spans="1:4" ht="15">
      <c r="A111" s="63" t="s">
        <v>365</v>
      </c>
      <c r="B111" s="63" t="s">
        <v>416</v>
      </c>
      <c r="C111" s="69" t="s">
        <v>377</v>
      </c>
      <c r="D111" s="128">
        <v>43654.694375</v>
      </c>
    </row>
    <row r="112" spans="1:4" ht="15">
      <c r="A112" s="63" t="s">
        <v>365</v>
      </c>
      <c r="B112" s="63" t="s">
        <v>461</v>
      </c>
      <c r="C112" s="69" t="s">
        <v>377</v>
      </c>
      <c r="D112" s="128">
        <v>43654.694375</v>
      </c>
    </row>
    <row r="113" spans="1:4" ht="15">
      <c r="A113" s="63" t="s">
        <v>365</v>
      </c>
      <c r="B113" s="63" t="s">
        <v>462</v>
      </c>
      <c r="C113" s="69" t="s">
        <v>377</v>
      </c>
      <c r="D113" s="128">
        <v>43654.694375</v>
      </c>
    </row>
    <row r="114" spans="1:4" ht="15">
      <c r="A114" s="63" t="s">
        <v>365</v>
      </c>
      <c r="B114" s="63" t="s">
        <v>463</v>
      </c>
      <c r="C114" s="69" t="s">
        <v>377</v>
      </c>
      <c r="D114" s="128">
        <v>43654.694375</v>
      </c>
    </row>
    <row r="115" spans="1:4" ht="15">
      <c r="A115" s="63" t="s">
        <v>365</v>
      </c>
      <c r="B115" s="63" t="s">
        <v>464</v>
      </c>
      <c r="C115" s="69" t="s">
        <v>377</v>
      </c>
      <c r="D115" s="128">
        <v>43654.694375</v>
      </c>
    </row>
    <row r="116" spans="1:4" ht="15">
      <c r="A116" s="63" t="s">
        <v>365</v>
      </c>
      <c r="B116" s="63" t="s">
        <v>417</v>
      </c>
      <c r="C116" s="69" t="s">
        <v>377</v>
      </c>
      <c r="D116" s="128">
        <v>43654.694375</v>
      </c>
    </row>
    <row r="117" spans="1:4" ht="15">
      <c r="A117" s="63" t="s">
        <v>365</v>
      </c>
      <c r="B117" s="63" t="s">
        <v>465</v>
      </c>
      <c r="C117" s="69" t="s">
        <v>377</v>
      </c>
      <c r="D117" s="128">
        <v>43654.694375</v>
      </c>
    </row>
    <row r="118" spans="1:4" ht="15">
      <c r="A118" s="63" t="s">
        <v>365</v>
      </c>
      <c r="B118" s="63" t="s">
        <v>466</v>
      </c>
      <c r="C118" s="69" t="s">
        <v>377</v>
      </c>
      <c r="D118" s="128">
        <v>43654.694375</v>
      </c>
    </row>
    <row r="119" spans="1:4" ht="15">
      <c r="A119" s="63" t="s">
        <v>365</v>
      </c>
      <c r="B119" s="63" t="s">
        <v>439</v>
      </c>
      <c r="C119" s="69" t="s">
        <v>377</v>
      </c>
      <c r="D119" s="128">
        <v>43654.694375</v>
      </c>
    </row>
    <row r="120" spans="1:4" ht="15">
      <c r="A120" s="63" t="s">
        <v>365</v>
      </c>
      <c r="B120" s="63" t="s">
        <v>431</v>
      </c>
      <c r="C120" s="69" t="s">
        <v>377</v>
      </c>
      <c r="D120" s="128">
        <v>43654.694375</v>
      </c>
    </row>
    <row r="121" spans="1:4" ht="15">
      <c r="A121" s="63" t="s">
        <v>365</v>
      </c>
      <c r="B121" s="63" t="s">
        <v>418</v>
      </c>
      <c r="C121" s="69" t="s">
        <v>377</v>
      </c>
      <c r="D121" s="128">
        <v>43654.694375</v>
      </c>
    </row>
    <row r="122" spans="1:4" ht="15">
      <c r="A122" s="63" t="s">
        <v>365</v>
      </c>
      <c r="B122" s="63" t="s">
        <v>419</v>
      </c>
      <c r="C122" s="69" t="s">
        <v>377</v>
      </c>
      <c r="D122" s="128">
        <v>43654.694375</v>
      </c>
    </row>
    <row r="123" spans="1:4" ht="15">
      <c r="A123" s="63" t="s">
        <v>365</v>
      </c>
      <c r="B123" s="63" t="s">
        <v>467</v>
      </c>
      <c r="C123" s="69" t="s">
        <v>377</v>
      </c>
      <c r="D123" s="128">
        <v>43654.694375</v>
      </c>
    </row>
    <row r="124" spans="1:4" ht="15">
      <c r="A124" s="63" t="s">
        <v>365</v>
      </c>
      <c r="B124" s="63" t="s">
        <v>357</v>
      </c>
      <c r="C124" s="69" t="s">
        <v>377</v>
      </c>
      <c r="D124" s="128">
        <v>43654.694375</v>
      </c>
    </row>
    <row r="125" spans="1:4" ht="15">
      <c r="A125" s="63" t="s">
        <v>365</v>
      </c>
      <c r="B125" s="63" t="s">
        <v>468</v>
      </c>
      <c r="C125" s="69" t="s">
        <v>377</v>
      </c>
      <c r="D125" s="128">
        <v>43654.694375</v>
      </c>
    </row>
    <row r="126" spans="1:4" ht="15">
      <c r="A126" s="63" t="s">
        <v>365</v>
      </c>
      <c r="B126" s="63" t="s">
        <v>349</v>
      </c>
      <c r="C126" s="69" t="s">
        <v>377</v>
      </c>
      <c r="D126" s="128">
        <v>43654.694375</v>
      </c>
    </row>
    <row r="127" spans="1:4" ht="15">
      <c r="A127" s="63" t="s">
        <v>365</v>
      </c>
      <c r="B127" s="63" t="s">
        <v>420</v>
      </c>
      <c r="C127" s="69" t="s">
        <v>377</v>
      </c>
      <c r="D127" s="128">
        <v>43654.694375</v>
      </c>
    </row>
    <row r="128" spans="1:4" ht="15">
      <c r="A128" s="63" t="s">
        <v>365</v>
      </c>
      <c r="B128" s="63" t="s">
        <v>433</v>
      </c>
      <c r="C128" s="69" t="s">
        <v>377</v>
      </c>
      <c r="D128" s="128">
        <v>43654.694375</v>
      </c>
    </row>
    <row r="129" spans="1:4" ht="15">
      <c r="A129" s="63" t="s">
        <v>365</v>
      </c>
      <c r="B129" s="63" t="s">
        <v>401</v>
      </c>
      <c r="C129" s="69" t="s">
        <v>377</v>
      </c>
      <c r="D129" s="128">
        <v>43654.694375</v>
      </c>
    </row>
    <row r="130" spans="1:4" ht="15">
      <c r="A130" s="63" t="s">
        <v>365</v>
      </c>
      <c r="B130" s="63" t="s">
        <v>402</v>
      </c>
      <c r="C130" s="69" t="s">
        <v>377</v>
      </c>
      <c r="D130" s="128">
        <v>43654.694375</v>
      </c>
    </row>
    <row r="131" spans="1:4" ht="15">
      <c r="A131" s="63" t="s">
        <v>365</v>
      </c>
      <c r="B131" s="63" t="s">
        <v>421</v>
      </c>
      <c r="C131" s="69" t="s">
        <v>377</v>
      </c>
      <c r="D131" s="128">
        <v>43654.694375</v>
      </c>
    </row>
    <row r="132" spans="1:4" ht="15">
      <c r="A132" s="63" t="s">
        <v>365</v>
      </c>
      <c r="B132" s="63" t="s">
        <v>469</v>
      </c>
      <c r="C132" s="69" t="s">
        <v>377</v>
      </c>
      <c r="D132" s="128">
        <v>43654.694375</v>
      </c>
    </row>
    <row r="133" spans="1:4" ht="15">
      <c r="A133" s="63" t="s">
        <v>364</v>
      </c>
      <c r="B133" s="63" t="s">
        <v>471</v>
      </c>
      <c r="C133" s="69" t="s">
        <v>376</v>
      </c>
      <c r="D133" s="128">
        <v>43655.71891203704</v>
      </c>
    </row>
    <row r="134" spans="1:4" ht="15">
      <c r="A134" s="63" t="s">
        <v>364</v>
      </c>
      <c r="B134" s="63" t="s">
        <v>347</v>
      </c>
      <c r="C134" s="69" t="s">
        <v>376</v>
      </c>
      <c r="D134" s="128">
        <v>43655.71891203704</v>
      </c>
    </row>
    <row r="135" spans="1:4" ht="15">
      <c r="A135" s="63" t="s">
        <v>364</v>
      </c>
      <c r="B135" s="63" t="s">
        <v>370</v>
      </c>
      <c r="C135" s="69" t="s">
        <v>376</v>
      </c>
      <c r="D135" s="128">
        <v>43655.71891203704</v>
      </c>
    </row>
    <row r="136" spans="1:4" ht="15">
      <c r="A136" s="63" t="s">
        <v>364</v>
      </c>
      <c r="B136" s="63" t="s">
        <v>453</v>
      </c>
      <c r="C136" s="69" t="s">
        <v>376</v>
      </c>
      <c r="D136" s="128">
        <v>43655.71891203704</v>
      </c>
    </row>
    <row r="137" spans="1:4" ht="15">
      <c r="A137" s="63" t="s">
        <v>364</v>
      </c>
      <c r="B137" s="63" t="s">
        <v>369</v>
      </c>
      <c r="C137" s="69" t="s">
        <v>376</v>
      </c>
      <c r="D137" s="128">
        <v>43655.71891203704</v>
      </c>
    </row>
    <row r="138" spans="1:4" ht="15">
      <c r="A138" s="63" t="s">
        <v>364</v>
      </c>
      <c r="B138" s="63" t="s">
        <v>463</v>
      </c>
      <c r="C138" s="69" t="s">
        <v>376</v>
      </c>
      <c r="D138" s="128">
        <v>43655.71891203704</v>
      </c>
    </row>
    <row r="139" spans="1:4" ht="15">
      <c r="A139" s="63" t="s">
        <v>364</v>
      </c>
      <c r="B139" s="63" t="s">
        <v>472</v>
      </c>
      <c r="C139" s="69" t="s">
        <v>376</v>
      </c>
      <c r="D139" s="128">
        <v>43655.71891203704</v>
      </c>
    </row>
    <row r="140" spans="1:4" ht="15">
      <c r="A140" s="63" t="s">
        <v>364</v>
      </c>
      <c r="B140" s="63" t="s">
        <v>459</v>
      </c>
      <c r="C140" s="69" t="s">
        <v>376</v>
      </c>
      <c r="D140" s="128">
        <v>43655.71891203704</v>
      </c>
    </row>
    <row r="141" spans="1:4" ht="15">
      <c r="A141" s="63" t="s">
        <v>364</v>
      </c>
      <c r="B141" s="63" t="s">
        <v>437</v>
      </c>
      <c r="C141" s="69" t="s">
        <v>376</v>
      </c>
      <c r="D141" s="128">
        <v>43655.71891203704</v>
      </c>
    </row>
    <row r="142" spans="1:4" ht="15">
      <c r="A142" s="63" t="s">
        <v>364</v>
      </c>
      <c r="B142" s="63" t="s">
        <v>473</v>
      </c>
      <c r="C142" s="69" t="s">
        <v>376</v>
      </c>
      <c r="D142" s="128">
        <v>43655.71891203704</v>
      </c>
    </row>
    <row r="143" spans="1:4" ht="15">
      <c r="A143" s="63" t="s">
        <v>364</v>
      </c>
      <c r="B143" s="63" t="s">
        <v>441</v>
      </c>
      <c r="C143" s="69" t="s">
        <v>376</v>
      </c>
      <c r="D143" s="128">
        <v>43655.71891203704</v>
      </c>
    </row>
    <row r="144" spans="1:4" ht="15">
      <c r="A144" s="63" t="s">
        <v>364</v>
      </c>
      <c r="B144" s="63" t="s">
        <v>474</v>
      </c>
      <c r="C144" s="69" t="s">
        <v>376</v>
      </c>
      <c r="D144" s="128">
        <v>43655.71891203704</v>
      </c>
    </row>
    <row r="145" spans="1:4" ht="15">
      <c r="A145" s="63" t="s">
        <v>364</v>
      </c>
      <c r="B145" s="63" t="s">
        <v>475</v>
      </c>
      <c r="C145" s="69" t="s">
        <v>376</v>
      </c>
      <c r="D145" s="128">
        <v>43655.71891203704</v>
      </c>
    </row>
    <row r="146" spans="1:4" ht="15">
      <c r="A146" s="63" t="s">
        <v>364</v>
      </c>
      <c r="B146" s="63" t="s">
        <v>476</v>
      </c>
      <c r="C146" s="69" t="s">
        <v>376</v>
      </c>
      <c r="D146" s="128">
        <v>43655.71891203704</v>
      </c>
    </row>
    <row r="147" spans="1:4" ht="15">
      <c r="A147" s="63" t="s">
        <v>364</v>
      </c>
      <c r="B147" s="63" t="s">
        <v>477</v>
      </c>
      <c r="C147" s="69" t="s">
        <v>376</v>
      </c>
      <c r="D147" s="128">
        <v>43655.71891203704</v>
      </c>
    </row>
    <row r="148" spans="1:4" ht="15">
      <c r="A148" s="63" t="s">
        <v>364</v>
      </c>
      <c r="B148" s="63" t="s">
        <v>478</v>
      </c>
      <c r="C148" s="69" t="s">
        <v>376</v>
      </c>
      <c r="D148" s="128">
        <v>43655.71891203704</v>
      </c>
    </row>
    <row r="149" spans="1:4" ht="15">
      <c r="A149" s="63" t="s">
        <v>364</v>
      </c>
      <c r="B149" s="63" t="s">
        <v>434</v>
      </c>
      <c r="C149" s="69" t="s">
        <v>376</v>
      </c>
      <c r="D149" s="128">
        <v>43655.71891203704</v>
      </c>
    </row>
    <row r="150" spans="1:4" ht="15">
      <c r="A150" s="63" t="s">
        <v>364</v>
      </c>
      <c r="B150" s="63" t="s">
        <v>479</v>
      </c>
      <c r="C150" s="69" t="s">
        <v>376</v>
      </c>
      <c r="D150" s="128">
        <v>43655.71891203704</v>
      </c>
    </row>
    <row r="151" spans="1:4" ht="15">
      <c r="A151" s="63" t="s">
        <v>364</v>
      </c>
      <c r="B151" s="63" t="s">
        <v>480</v>
      </c>
      <c r="C151" s="69" t="s">
        <v>376</v>
      </c>
      <c r="D151" s="128">
        <v>43655.71891203704</v>
      </c>
    </row>
    <row r="152" spans="1:4" ht="15">
      <c r="A152" s="63" t="s">
        <v>364</v>
      </c>
      <c r="B152" s="63" t="s">
        <v>481</v>
      </c>
      <c r="C152" s="69" t="s">
        <v>376</v>
      </c>
      <c r="D152" s="128">
        <v>43655.71891203704</v>
      </c>
    </row>
    <row r="153" spans="1:4" ht="15">
      <c r="A153" s="63" t="s">
        <v>365</v>
      </c>
      <c r="B153" s="63" t="s">
        <v>482</v>
      </c>
      <c r="C153" s="69" t="s">
        <v>384</v>
      </c>
      <c r="D153" s="128">
        <v>43656.997569444444</v>
      </c>
    </row>
    <row r="154" spans="1:4" ht="15">
      <c r="A154" s="63" t="s">
        <v>365</v>
      </c>
      <c r="B154" s="63">
        <v>1871</v>
      </c>
      <c r="C154" s="69" t="s">
        <v>384</v>
      </c>
      <c r="D154" s="128">
        <v>43656.997569444444</v>
      </c>
    </row>
    <row r="155" spans="1:4" ht="15">
      <c r="A155" s="63" t="s">
        <v>365</v>
      </c>
      <c r="B155" s="63" t="s">
        <v>422</v>
      </c>
      <c r="C155" s="69" t="s">
        <v>384</v>
      </c>
      <c r="D155" s="128">
        <v>43656.997569444444</v>
      </c>
    </row>
    <row r="156" spans="1:4" ht="15">
      <c r="A156" s="63" t="s">
        <v>365</v>
      </c>
      <c r="B156" s="63" t="s">
        <v>483</v>
      </c>
      <c r="C156" s="69" t="s">
        <v>384</v>
      </c>
      <c r="D156" s="128">
        <v>43656.997569444444</v>
      </c>
    </row>
    <row r="157" spans="1:4" ht="15">
      <c r="A157" s="63" t="s">
        <v>365</v>
      </c>
      <c r="B157" s="63" t="s">
        <v>460</v>
      </c>
      <c r="C157" s="69" t="s">
        <v>384</v>
      </c>
      <c r="D157" s="128">
        <v>43656.997569444444</v>
      </c>
    </row>
    <row r="158" spans="1:4" ht="15">
      <c r="A158" s="63" t="s">
        <v>365</v>
      </c>
      <c r="B158" s="63" t="s">
        <v>341</v>
      </c>
      <c r="C158" s="69" t="s">
        <v>384</v>
      </c>
      <c r="D158" s="128">
        <v>43656.997569444444</v>
      </c>
    </row>
    <row r="159" spans="1:4" ht="15">
      <c r="A159" s="63" t="s">
        <v>365</v>
      </c>
      <c r="B159" s="63" t="s">
        <v>463</v>
      </c>
      <c r="C159" s="69" t="s">
        <v>384</v>
      </c>
      <c r="D159" s="128">
        <v>43656.997569444444</v>
      </c>
    </row>
    <row r="160" spans="1:4" ht="15">
      <c r="A160" s="63" t="s">
        <v>365</v>
      </c>
      <c r="B160" s="63" t="s">
        <v>437</v>
      </c>
      <c r="C160" s="69" t="s">
        <v>384</v>
      </c>
      <c r="D160" s="128">
        <v>43656.997569444444</v>
      </c>
    </row>
    <row r="161" spans="1:4" ht="15">
      <c r="A161" s="63" t="s">
        <v>365</v>
      </c>
      <c r="B161" s="63" t="s">
        <v>441</v>
      </c>
      <c r="C161" s="69" t="s">
        <v>384</v>
      </c>
      <c r="D161" s="128">
        <v>43656.997569444444</v>
      </c>
    </row>
    <row r="162" spans="1:4" ht="15">
      <c r="A162" s="63" t="s">
        <v>365</v>
      </c>
      <c r="B162" s="63" t="s">
        <v>423</v>
      </c>
      <c r="C162" s="69" t="s">
        <v>384</v>
      </c>
      <c r="D162" s="128">
        <v>43656.997569444444</v>
      </c>
    </row>
    <row r="163" spans="1:4" ht="15">
      <c r="A163" s="63" t="s">
        <v>365</v>
      </c>
      <c r="B163" s="63" t="s">
        <v>424</v>
      </c>
      <c r="C163" s="69" t="s">
        <v>384</v>
      </c>
      <c r="D163" s="128">
        <v>43656.997569444444</v>
      </c>
    </row>
    <row r="164" spans="1:4" ht="15">
      <c r="A164" s="63" t="s">
        <v>365</v>
      </c>
      <c r="B164" s="63" t="s">
        <v>465</v>
      </c>
      <c r="C164" s="69" t="s">
        <v>384</v>
      </c>
      <c r="D164" s="128">
        <v>43656.997569444444</v>
      </c>
    </row>
    <row r="165" spans="1:4" ht="15">
      <c r="A165" s="63" t="s">
        <v>365</v>
      </c>
      <c r="B165" s="63" t="s">
        <v>364</v>
      </c>
      <c r="C165" s="69" t="s">
        <v>384</v>
      </c>
      <c r="D165" s="128">
        <v>43656.997569444444</v>
      </c>
    </row>
    <row r="166" spans="1:4" ht="15">
      <c r="A166" s="63" t="s">
        <v>365</v>
      </c>
      <c r="B166" s="63" t="s">
        <v>433</v>
      </c>
      <c r="C166" s="69" t="s">
        <v>384</v>
      </c>
      <c r="D166" s="128">
        <v>43656.997569444444</v>
      </c>
    </row>
    <row r="167" spans="1:4" ht="15">
      <c r="A167" s="63" t="s">
        <v>365</v>
      </c>
      <c r="B167" s="63" t="s">
        <v>406</v>
      </c>
      <c r="C167" s="69" t="s">
        <v>384</v>
      </c>
      <c r="D167" s="128">
        <v>43656.997569444444</v>
      </c>
    </row>
    <row r="168" spans="1:4" ht="15">
      <c r="A168" s="63" t="s">
        <v>365</v>
      </c>
      <c r="B168" s="63" t="s">
        <v>484</v>
      </c>
      <c r="C168" s="69" t="s">
        <v>384</v>
      </c>
      <c r="D168" s="128">
        <v>43656.997569444444</v>
      </c>
    </row>
    <row r="169" spans="1:4" ht="15">
      <c r="A169" s="63" t="s">
        <v>365</v>
      </c>
      <c r="B169" s="63" t="s">
        <v>373</v>
      </c>
      <c r="C169" s="69" t="s">
        <v>384</v>
      </c>
      <c r="D169" s="128">
        <v>43656.997569444444</v>
      </c>
    </row>
    <row r="170" spans="1:4" ht="15">
      <c r="A170" s="63" t="s">
        <v>365</v>
      </c>
      <c r="B170" s="63" t="s">
        <v>393</v>
      </c>
      <c r="C170" s="69" t="s">
        <v>384</v>
      </c>
      <c r="D170" s="128">
        <v>43656.997569444444</v>
      </c>
    </row>
    <row r="171" spans="1:4" ht="15">
      <c r="A171" s="63" t="s">
        <v>365</v>
      </c>
      <c r="B171" s="63" t="s">
        <v>392</v>
      </c>
      <c r="C171" s="69" t="s">
        <v>384</v>
      </c>
      <c r="D171" s="128">
        <v>43656.997569444444</v>
      </c>
    </row>
    <row r="172" spans="1:4" ht="15">
      <c r="A172" s="63" t="s">
        <v>367</v>
      </c>
      <c r="B172" s="63" t="s">
        <v>482</v>
      </c>
      <c r="C172" s="69" t="s">
        <v>383</v>
      </c>
      <c r="D172" s="128">
        <v>43656.988344907404</v>
      </c>
    </row>
    <row r="173" spans="1:4" ht="15">
      <c r="A173" s="63" t="s">
        <v>367</v>
      </c>
      <c r="B173" s="63">
        <v>1871</v>
      </c>
      <c r="C173" s="69" t="s">
        <v>383</v>
      </c>
      <c r="D173" s="128">
        <v>43656.988344907404</v>
      </c>
    </row>
    <row r="174" spans="1:4" ht="15">
      <c r="A174" s="63" t="s">
        <v>367</v>
      </c>
      <c r="B174" s="63" t="s">
        <v>422</v>
      </c>
      <c r="C174" s="69" t="s">
        <v>383</v>
      </c>
      <c r="D174" s="128">
        <v>43656.988344907404</v>
      </c>
    </row>
    <row r="175" spans="1:4" ht="15">
      <c r="A175" s="63" t="s">
        <v>367</v>
      </c>
      <c r="B175" s="63" t="s">
        <v>483</v>
      </c>
      <c r="C175" s="69" t="s">
        <v>383</v>
      </c>
      <c r="D175" s="128">
        <v>43656.988344907404</v>
      </c>
    </row>
    <row r="176" spans="1:4" ht="15">
      <c r="A176" s="63" t="s">
        <v>367</v>
      </c>
      <c r="B176" s="63" t="s">
        <v>460</v>
      </c>
      <c r="C176" s="69" t="s">
        <v>383</v>
      </c>
      <c r="D176" s="128">
        <v>43656.988344907404</v>
      </c>
    </row>
    <row r="177" spans="1:4" ht="15">
      <c r="A177" s="63" t="s">
        <v>367</v>
      </c>
      <c r="B177" s="63" t="s">
        <v>341</v>
      </c>
      <c r="C177" s="69" t="s">
        <v>383</v>
      </c>
      <c r="D177" s="128">
        <v>43656.988344907404</v>
      </c>
    </row>
    <row r="178" spans="1:4" ht="15">
      <c r="A178" s="63" t="s">
        <v>367</v>
      </c>
      <c r="B178" s="63" t="s">
        <v>463</v>
      </c>
      <c r="C178" s="69" t="s">
        <v>383</v>
      </c>
      <c r="D178" s="128">
        <v>43656.988344907404</v>
      </c>
    </row>
    <row r="179" spans="1:4" ht="15">
      <c r="A179" s="63" t="s">
        <v>367</v>
      </c>
      <c r="B179" s="63" t="s">
        <v>437</v>
      </c>
      <c r="C179" s="69" t="s">
        <v>383</v>
      </c>
      <c r="D179" s="128">
        <v>43656.988344907404</v>
      </c>
    </row>
    <row r="180" spans="1:4" ht="15">
      <c r="A180" s="63" t="s">
        <v>367</v>
      </c>
      <c r="B180" s="63" t="s">
        <v>441</v>
      </c>
      <c r="C180" s="69" t="s">
        <v>383</v>
      </c>
      <c r="D180" s="128">
        <v>43656.988344907404</v>
      </c>
    </row>
    <row r="181" spans="1:4" ht="15">
      <c r="A181" s="63" t="s">
        <v>367</v>
      </c>
      <c r="B181" s="63" t="s">
        <v>423</v>
      </c>
      <c r="C181" s="69" t="s">
        <v>383</v>
      </c>
      <c r="D181" s="128">
        <v>43656.988344907404</v>
      </c>
    </row>
    <row r="182" spans="1:4" ht="15">
      <c r="A182" s="63" t="s">
        <v>367</v>
      </c>
      <c r="B182" s="63" t="s">
        <v>424</v>
      </c>
      <c r="C182" s="69" t="s">
        <v>383</v>
      </c>
      <c r="D182" s="128">
        <v>43656.988344907404</v>
      </c>
    </row>
    <row r="183" spans="1:4" ht="15">
      <c r="A183" s="63" t="s">
        <v>367</v>
      </c>
      <c r="B183" s="63" t="s">
        <v>465</v>
      </c>
      <c r="C183" s="69" t="s">
        <v>383</v>
      </c>
      <c r="D183" s="128">
        <v>43656.988344907404</v>
      </c>
    </row>
    <row r="184" spans="1:4" ht="15">
      <c r="A184" s="63" t="s">
        <v>367</v>
      </c>
      <c r="B184" s="63" t="s">
        <v>364</v>
      </c>
      <c r="C184" s="69" t="s">
        <v>383</v>
      </c>
      <c r="D184" s="128">
        <v>43656.988344907404</v>
      </c>
    </row>
    <row r="185" spans="1:4" ht="15">
      <c r="A185" s="63" t="s">
        <v>367</v>
      </c>
      <c r="B185" s="63" t="s">
        <v>433</v>
      </c>
      <c r="C185" s="69" t="s">
        <v>383</v>
      </c>
      <c r="D185" s="128">
        <v>43656.988344907404</v>
      </c>
    </row>
    <row r="186" spans="1:4" ht="15">
      <c r="A186" s="63" t="s">
        <v>367</v>
      </c>
      <c r="B186" s="63" t="s">
        <v>406</v>
      </c>
      <c r="C186" s="69" t="s">
        <v>383</v>
      </c>
      <c r="D186" s="128">
        <v>43656.988344907404</v>
      </c>
    </row>
    <row r="187" spans="1:4" ht="15">
      <c r="A187" s="63" t="s">
        <v>367</v>
      </c>
      <c r="B187" s="63" t="s">
        <v>484</v>
      </c>
      <c r="C187" s="69" t="s">
        <v>383</v>
      </c>
      <c r="D187" s="128">
        <v>43656.988344907404</v>
      </c>
    </row>
    <row r="188" spans="1:4" ht="15">
      <c r="A188" s="63" t="s">
        <v>367</v>
      </c>
      <c r="B188" s="63" t="s">
        <v>373</v>
      </c>
      <c r="C188" s="69" t="s">
        <v>383</v>
      </c>
      <c r="D188" s="128">
        <v>43656.988344907404</v>
      </c>
    </row>
    <row r="189" spans="1:4" ht="15">
      <c r="A189" s="63" t="s">
        <v>367</v>
      </c>
      <c r="B189" s="63" t="s">
        <v>393</v>
      </c>
      <c r="C189" s="69" t="s">
        <v>383</v>
      </c>
      <c r="D189" s="128">
        <v>43656.988344907404</v>
      </c>
    </row>
    <row r="190" spans="1:4" ht="15">
      <c r="A190" s="63" t="s">
        <v>367</v>
      </c>
      <c r="B190" s="63" t="s">
        <v>392</v>
      </c>
      <c r="C190" s="69" t="s">
        <v>383</v>
      </c>
      <c r="D190" s="128">
        <v>43656.988344907404</v>
      </c>
    </row>
    <row r="191" spans="1:4" ht="15">
      <c r="A191" s="63" t="s">
        <v>367</v>
      </c>
      <c r="B191" s="63" t="s">
        <v>467</v>
      </c>
      <c r="C191" s="69" t="s">
        <v>381</v>
      </c>
      <c r="D191" s="128">
        <v>43654.829733796294</v>
      </c>
    </row>
    <row r="192" spans="1:4" ht="15">
      <c r="A192" s="63" t="s">
        <v>367</v>
      </c>
      <c r="B192" s="63" t="s">
        <v>356</v>
      </c>
      <c r="C192" s="69" t="s">
        <v>381</v>
      </c>
      <c r="D192" s="128">
        <v>43654.829733796294</v>
      </c>
    </row>
    <row r="193" spans="1:4" ht="15">
      <c r="A193" s="63" t="s">
        <v>367</v>
      </c>
      <c r="B193" s="63" t="s">
        <v>437</v>
      </c>
      <c r="C193" s="69" t="s">
        <v>381</v>
      </c>
      <c r="D193" s="128">
        <v>43654.829733796294</v>
      </c>
    </row>
    <row r="194" spans="1:4" ht="15">
      <c r="A194" s="63" t="s">
        <v>367</v>
      </c>
      <c r="B194" s="63" t="s">
        <v>473</v>
      </c>
      <c r="C194" s="69" t="s">
        <v>381</v>
      </c>
      <c r="D194" s="128">
        <v>43654.829733796294</v>
      </c>
    </row>
    <row r="195" spans="1:4" ht="15">
      <c r="A195" s="63" t="s">
        <v>367</v>
      </c>
      <c r="B195" s="63" t="s">
        <v>441</v>
      </c>
      <c r="C195" s="69" t="s">
        <v>381</v>
      </c>
      <c r="D195" s="128">
        <v>43654.829733796294</v>
      </c>
    </row>
    <row r="196" spans="1:4" ht="15">
      <c r="A196" s="63" t="s">
        <v>367</v>
      </c>
      <c r="B196" s="63" t="s">
        <v>485</v>
      </c>
      <c r="C196" s="69" t="s">
        <v>381</v>
      </c>
      <c r="D196" s="128">
        <v>43654.829733796294</v>
      </c>
    </row>
    <row r="197" spans="1:4" ht="15">
      <c r="A197" s="63" t="s">
        <v>367</v>
      </c>
      <c r="B197" s="63" t="s">
        <v>486</v>
      </c>
      <c r="C197" s="69" t="s">
        <v>381</v>
      </c>
      <c r="D197" s="128">
        <v>43654.829733796294</v>
      </c>
    </row>
    <row r="198" spans="1:4" ht="15">
      <c r="A198" s="63" t="s">
        <v>367</v>
      </c>
      <c r="B198" s="63" t="s">
        <v>487</v>
      </c>
      <c r="C198" s="69" t="s">
        <v>381</v>
      </c>
      <c r="D198" s="128">
        <v>43654.829733796294</v>
      </c>
    </row>
    <row r="199" spans="1:4" ht="15">
      <c r="A199" s="63" t="s">
        <v>367</v>
      </c>
      <c r="B199" s="63" t="s">
        <v>439</v>
      </c>
      <c r="C199" s="69" t="s">
        <v>381</v>
      </c>
      <c r="D199" s="128">
        <v>43654.829733796294</v>
      </c>
    </row>
    <row r="200" spans="1:4" ht="15">
      <c r="A200" s="63" t="s">
        <v>367</v>
      </c>
      <c r="B200" s="63" t="s">
        <v>365</v>
      </c>
      <c r="C200" s="69" t="s">
        <v>381</v>
      </c>
      <c r="D200" s="128">
        <v>43654.829733796294</v>
      </c>
    </row>
    <row r="201" spans="1:4" ht="15">
      <c r="A201" s="63" t="s">
        <v>367</v>
      </c>
      <c r="B201" s="63" t="s">
        <v>400</v>
      </c>
      <c r="C201" s="69" t="s">
        <v>381</v>
      </c>
      <c r="D201" s="128">
        <v>43654.829733796294</v>
      </c>
    </row>
    <row r="202" spans="1:4" ht="15">
      <c r="A202" s="63" t="s">
        <v>367</v>
      </c>
      <c r="B202" s="63" t="s">
        <v>488</v>
      </c>
      <c r="C202" s="69" t="s">
        <v>381</v>
      </c>
      <c r="D202" s="128">
        <v>43654.829733796294</v>
      </c>
    </row>
    <row r="203" spans="1:4" ht="15">
      <c r="A203" s="63" t="s">
        <v>367</v>
      </c>
      <c r="B203" s="63" t="s">
        <v>489</v>
      </c>
      <c r="C203" s="69" t="s">
        <v>381</v>
      </c>
      <c r="D203" s="128">
        <v>43654.829733796294</v>
      </c>
    </row>
    <row r="204" spans="1:4" ht="15">
      <c r="A204" s="63" t="s">
        <v>367</v>
      </c>
      <c r="B204" s="63" t="s">
        <v>480</v>
      </c>
      <c r="C204" s="69" t="s">
        <v>381</v>
      </c>
      <c r="D204" s="128">
        <v>43654.829733796294</v>
      </c>
    </row>
    <row r="205" spans="1:4" ht="15">
      <c r="A205" s="63" t="s">
        <v>367</v>
      </c>
      <c r="B205" s="63" t="s">
        <v>408</v>
      </c>
      <c r="C205" s="69" t="s">
        <v>381</v>
      </c>
      <c r="D205" s="128">
        <v>43654.829733796294</v>
      </c>
    </row>
    <row r="206" spans="1:4" ht="15">
      <c r="A206" s="63" t="s">
        <v>367</v>
      </c>
      <c r="B206" s="63" t="s">
        <v>355</v>
      </c>
      <c r="C206" s="69" t="s">
        <v>381</v>
      </c>
      <c r="D206" s="128">
        <v>43654.829733796294</v>
      </c>
    </row>
    <row r="207" spans="1:4" ht="15">
      <c r="A207" s="63" t="s">
        <v>367</v>
      </c>
      <c r="B207" s="63" t="s">
        <v>434</v>
      </c>
      <c r="C207" s="69" t="s">
        <v>381</v>
      </c>
      <c r="D207" s="128">
        <v>43654.829733796294</v>
      </c>
    </row>
    <row r="208" spans="1:4" ht="15">
      <c r="A208" s="63" t="s">
        <v>367</v>
      </c>
      <c r="B208" s="63" t="s">
        <v>478</v>
      </c>
      <c r="C208" s="69" t="s">
        <v>381</v>
      </c>
      <c r="D208" s="128">
        <v>43654.829733796294</v>
      </c>
    </row>
    <row r="209" spans="1:4" ht="15">
      <c r="A209" s="63" t="s">
        <v>367</v>
      </c>
      <c r="B209" s="63">
        <v>5</v>
      </c>
      <c r="C209" s="69" t="s">
        <v>381</v>
      </c>
      <c r="D209" s="128">
        <v>43654.829733796294</v>
      </c>
    </row>
    <row r="210" spans="1:4" ht="15">
      <c r="A210" s="63" t="s">
        <v>367</v>
      </c>
      <c r="B210" s="63" t="s">
        <v>409</v>
      </c>
      <c r="C210" s="69" t="s">
        <v>381</v>
      </c>
      <c r="D210" s="128">
        <v>43654.829733796294</v>
      </c>
    </row>
    <row r="211" spans="1:4" ht="15">
      <c r="A211" s="63" t="s">
        <v>367</v>
      </c>
      <c r="B211" s="63" t="s">
        <v>347</v>
      </c>
      <c r="C211" s="69" t="s">
        <v>381</v>
      </c>
      <c r="D211" s="128">
        <v>43654.829733796294</v>
      </c>
    </row>
    <row r="212" spans="1:4" ht="15">
      <c r="A212" s="63" t="s">
        <v>367</v>
      </c>
      <c r="B212" s="63" t="s">
        <v>490</v>
      </c>
      <c r="C212" s="69" t="s">
        <v>381</v>
      </c>
      <c r="D212" s="128">
        <v>43654.829733796294</v>
      </c>
    </row>
    <row r="213" spans="1:4" ht="15">
      <c r="A213" s="63" t="s">
        <v>367</v>
      </c>
      <c r="B213" s="63" t="s">
        <v>465</v>
      </c>
      <c r="C213" s="69" t="s">
        <v>381</v>
      </c>
      <c r="D213" s="128">
        <v>43654.829733796294</v>
      </c>
    </row>
    <row r="214" spans="1:4" ht="15">
      <c r="A214" s="63" t="s">
        <v>367</v>
      </c>
      <c r="B214" s="63" t="s">
        <v>360</v>
      </c>
      <c r="C214" s="69" t="s">
        <v>381</v>
      </c>
      <c r="D214" s="128">
        <v>43654.829733796294</v>
      </c>
    </row>
    <row r="215" spans="1:4" ht="15">
      <c r="A215" s="63" t="s">
        <v>367</v>
      </c>
      <c r="B215" s="63" t="s">
        <v>410</v>
      </c>
      <c r="C215" s="69" t="s">
        <v>381</v>
      </c>
      <c r="D215" s="128">
        <v>43654.829733796294</v>
      </c>
    </row>
    <row r="216" spans="1:4" ht="15">
      <c r="A216" s="63" t="s">
        <v>367</v>
      </c>
      <c r="B216" s="63" t="s">
        <v>411</v>
      </c>
      <c r="C216" s="69" t="s">
        <v>381</v>
      </c>
      <c r="D216" s="128">
        <v>43654.829733796294</v>
      </c>
    </row>
    <row r="217" spans="1:4" ht="15">
      <c r="A217" s="63" t="s">
        <v>367</v>
      </c>
      <c r="B217" s="63" t="s">
        <v>460</v>
      </c>
      <c r="C217" s="69" t="s">
        <v>381</v>
      </c>
      <c r="D217" s="128">
        <v>43654.829733796294</v>
      </c>
    </row>
    <row r="218" spans="1:4" ht="15">
      <c r="A218" s="63" t="s">
        <v>367</v>
      </c>
      <c r="B218" s="63" t="s">
        <v>359</v>
      </c>
      <c r="C218" s="69" t="s">
        <v>381</v>
      </c>
      <c r="D218" s="128">
        <v>43654.829733796294</v>
      </c>
    </row>
    <row r="219" spans="1:4" ht="15">
      <c r="A219" s="63" t="s">
        <v>367</v>
      </c>
      <c r="B219" s="63" t="s">
        <v>407</v>
      </c>
      <c r="C219" s="69" t="s">
        <v>381</v>
      </c>
      <c r="D219" s="128">
        <v>43654.829733796294</v>
      </c>
    </row>
    <row r="220" spans="1:4" ht="15">
      <c r="A220" s="63" t="s">
        <v>367</v>
      </c>
      <c r="B220" s="63" t="s">
        <v>463</v>
      </c>
      <c r="C220" s="69" t="s">
        <v>381</v>
      </c>
      <c r="D220" s="128">
        <v>43654.829733796294</v>
      </c>
    </row>
    <row r="221" spans="1:4" ht="15">
      <c r="A221" s="63" t="s">
        <v>367</v>
      </c>
      <c r="B221" s="63" t="s">
        <v>491</v>
      </c>
      <c r="C221" s="69" t="s">
        <v>381</v>
      </c>
      <c r="D221" s="128">
        <v>43654.829733796294</v>
      </c>
    </row>
    <row r="222" spans="1:4" ht="15">
      <c r="A222" s="63" t="s">
        <v>367</v>
      </c>
      <c r="B222" s="63" t="s">
        <v>458</v>
      </c>
      <c r="C222" s="69" t="s">
        <v>381</v>
      </c>
      <c r="D222" s="128">
        <v>43654.829733796294</v>
      </c>
    </row>
    <row r="223" spans="1:4" ht="15">
      <c r="A223" s="63" t="s">
        <v>367</v>
      </c>
      <c r="B223" s="63" t="s">
        <v>412</v>
      </c>
      <c r="C223" s="69" t="s">
        <v>381</v>
      </c>
      <c r="D223" s="128">
        <v>43654.829733796294</v>
      </c>
    </row>
    <row r="224" spans="1:4" ht="15">
      <c r="A224" s="63" t="s">
        <v>367</v>
      </c>
      <c r="B224" s="63" t="s">
        <v>413</v>
      </c>
      <c r="C224" s="69" t="s">
        <v>381</v>
      </c>
      <c r="D224" s="128">
        <v>43654.829733796294</v>
      </c>
    </row>
    <row r="225" spans="1:4" ht="15">
      <c r="A225" s="63" t="s">
        <v>367</v>
      </c>
      <c r="B225" s="63" t="s">
        <v>352</v>
      </c>
      <c r="C225" s="69" t="s">
        <v>381</v>
      </c>
      <c r="D225" s="128">
        <v>43654.829733796294</v>
      </c>
    </row>
    <row r="226" spans="1:4" ht="15">
      <c r="A226" s="63" t="s">
        <v>367</v>
      </c>
      <c r="B226" s="63" t="s">
        <v>492</v>
      </c>
      <c r="C226" s="69" t="s">
        <v>381</v>
      </c>
      <c r="D226" s="128">
        <v>43654.829733796294</v>
      </c>
    </row>
    <row r="227" spans="1:4" ht="15">
      <c r="A227" s="63" t="s">
        <v>367</v>
      </c>
      <c r="B227" s="63" t="s">
        <v>493</v>
      </c>
      <c r="C227" s="69" t="s">
        <v>381</v>
      </c>
      <c r="D227" s="128">
        <v>43654.829733796294</v>
      </c>
    </row>
    <row r="228" spans="1:4" ht="15">
      <c r="A228" s="63" t="s">
        <v>367</v>
      </c>
      <c r="B228" s="63" t="s">
        <v>494</v>
      </c>
      <c r="C228" s="69" t="s">
        <v>381</v>
      </c>
      <c r="D228" s="128">
        <v>43654.829733796294</v>
      </c>
    </row>
    <row r="229" spans="1:4" ht="15">
      <c r="A229" s="63" t="s">
        <v>365</v>
      </c>
      <c r="B229" s="63" t="s">
        <v>495</v>
      </c>
      <c r="C229" s="69" t="s">
        <v>382</v>
      </c>
      <c r="D229" s="128">
        <v>43654.77043981481</v>
      </c>
    </row>
    <row r="230" spans="1:4" ht="15">
      <c r="A230" s="63" t="s">
        <v>365</v>
      </c>
      <c r="B230" s="63" t="s">
        <v>354</v>
      </c>
      <c r="C230" s="69" t="s">
        <v>382</v>
      </c>
      <c r="D230" s="128">
        <v>43654.77043981481</v>
      </c>
    </row>
    <row r="231" spans="1:4" ht="15">
      <c r="A231" s="63" t="s">
        <v>365</v>
      </c>
      <c r="B231" s="63" t="s">
        <v>465</v>
      </c>
      <c r="C231" s="69" t="s">
        <v>382</v>
      </c>
      <c r="D231" s="128">
        <v>43654.77043981481</v>
      </c>
    </row>
    <row r="232" spans="1:4" ht="15">
      <c r="A232" s="63" t="s">
        <v>365</v>
      </c>
      <c r="B232" s="63" t="s">
        <v>434</v>
      </c>
      <c r="C232" s="69" t="s">
        <v>382</v>
      </c>
      <c r="D232" s="128">
        <v>43654.77043981481</v>
      </c>
    </row>
    <row r="233" spans="1:4" ht="15">
      <c r="A233" s="63" t="s">
        <v>365</v>
      </c>
      <c r="B233" s="63" t="s">
        <v>459</v>
      </c>
      <c r="C233" s="69" t="s">
        <v>382</v>
      </c>
      <c r="D233" s="128">
        <v>43654.77043981481</v>
      </c>
    </row>
    <row r="234" spans="1:4" ht="15">
      <c r="A234" s="63" t="s">
        <v>365</v>
      </c>
      <c r="B234" s="63" t="s">
        <v>425</v>
      </c>
      <c r="C234" s="69" t="s">
        <v>382</v>
      </c>
      <c r="D234" s="128">
        <v>43654.77043981481</v>
      </c>
    </row>
    <row r="235" spans="1:4" ht="15">
      <c r="A235" s="63" t="s">
        <v>365</v>
      </c>
      <c r="B235" s="63" t="s">
        <v>488</v>
      </c>
      <c r="C235" s="69" t="s">
        <v>382</v>
      </c>
      <c r="D235" s="128">
        <v>43654.77043981481</v>
      </c>
    </row>
    <row r="236" spans="1:4" ht="15">
      <c r="A236" s="63" t="s">
        <v>365</v>
      </c>
      <c r="B236" s="63" t="s">
        <v>496</v>
      </c>
      <c r="C236" s="69" t="s">
        <v>382</v>
      </c>
      <c r="D236" s="128">
        <v>43654.77043981481</v>
      </c>
    </row>
    <row r="237" spans="1:4" ht="15">
      <c r="A237" s="63" t="s">
        <v>365</v>
      </c>
      <c r="B237" s="63" t="s">
        <v>365</v>
      </c>
      <c r="C237" s="69" t="s">
        <v>382</v>
      </c>
      <c r="D237" s="128">
        <v>43654.77043981481</v>
      </c>
    </row>
    <row r="238" spans="1:4" ht="15">
      <c r="A238" s="63" t="s">
        <v>365</v>
      </c>
      <c r="B238" s="63" t="s">
        <v>497</v>
      </c>
      <c r="C238" s="69" t="s">
        <v>382</v>
      </c>
      <c r="D238" s="128">
        <v>43654.77043981481</v>
      </c>
    </row>
    <row r="239" spans="1:4" ht="15">
      <c r="A239" s="63" t="s">
        <v>365</v>
      </c>
      <c r="B239" s="63" t="s">
        <v>485</v>
      </c>
      <c r="C239" s="69" t="s">
        <v>382</v>
      </c>
      <c r="D239" s="128">
        <v>43654.77043981481</v>
      </c>
    </row>
    <row r="240" spans="1:4" ht="15">
      <c r="A240" s="63" t="s">
        <v>365</v>
      </c>
      <c r="B240" s="63" t="s">
        <v>486</v>
      </c>
      <c r="C240" s="69" t="s">
        <v>382</v>
      </c>
      <c r="D240" s="128">
        <v>43654.77043981481</v>
      </c>
    </row>
    <row r="241" spans="1:4" ht="15">
      <c r="A241" s="63" t="s">
        <v>365</v>
      </c>
      <c r="B241" s="63" t="s">
        <v>487</v>
      </c>
      <c r="C241" s="69" t="s">
        <v>382</v>
      </c>
      <c r="D241" s="128">
        <v>43654.77043981481</v>
      </c>
    </row>
    <row r="242" spans="1:4" ht="15">
      <c r="A242" s="63" t="s">
        <v>365</v>
      </c>
      <c r="B242" s="63" t="s">
        <v>439</v>
      </c>
      <c r="C242" s="69" t="s">
        <v>382</v>
      </c>
      <c r="D242" s="128">
        <v>43654.77043981481</v>
      </c>
    </row>
    <row r="243" spans="1:4" ht="15">
      <c r="A243" s="63" t="s">
        <v>365</v>
      </c>
      <c r="B243" s="63" t="s">
        <v>498</v>
      </c>
      <c r="C243" s="69" t="s">
        <v>382</v>
      </c>
      <c r="D243" s="128">
        <v>43654.77043981481</v>
      </c>
    </row>
    <row r="244" spans="1:4" ht="15">
      <c r="A244" s="63" t="s">
        <v>365</v>
      </c>
      <c r="B244" s="63" t="s">
        <v>345</v>
      </c>
      <c r="C244" s="69" t="s">
        <v>382</v>
      </c>
      <c r="D244" s="128">
        <v>43654.77043981481</v>
      </c>
    </row>
    <row r="245" spans="1:4" ht="15">
      <c r="A245" s="63" t="s">
        <v>365</v>
      </c>
      <c r="B245" s="63" t="s">
        <v>499</v>
      </c>
      <c r="C245" s="69" t="s">
        <v>382</v>
      </c>
      <c r="D245" s="128">
        <v>43654.77043981481</v>
      </c>
    </row>
    <row r="246" spans="1:4" ht="15">
      <c r="A246" s="63" t="s">
        <v>365</v>
      </c>
      <c r="B246" s="63" t="s">
        <v>461</v>
      </c>
      <c r="C246" s="69" t="s">
        <v>382</v>
      </c>
      <c r="D246" s="128">
        <v>43654.77043981481</v>
      </c>
    </row>
    <row r="247" spans="1:4" ht="15">
      <c r="A247" s="63" t="s">
        <v>365</v>
      </c>
      <c r="B247" s="63" t="s">
        <v>500</v>
      </c>
      <c r="C247" s="69" t="s">
        <v>382</v>
      </c>
      <c r="D247" s="128">
        <v>43654.77043981481</v>
      </c>
    </row>
    <row r="248" spans="1:4" ht="15">
      <c r="A248" s="63" t="s">
        <v>365</v>
      </c>
      <c r="B248" s="63" t="s">
        <v>426</v>
      </c>
      <c r="C248" s="69" t="s">
        <v>382</v>
      </c>
      <c r="D248" s="128">
        <v>43654.77043981481</v>
      </c>
    </row>
    <row r="249" spans="1:4" ht="15">
      <c r="A249" s="63" t="s">
        <v>365</v>
      </c>
      <c r="B249" s="63" t="s">
        <v>462</v>
      </c>
      <c r="C249" s="69" t="s">
        <v>382</v>
      </c>
      <c r="D249" s="128">
        <v>43654.77043981481</v>
      </c>
    </row>
    <row r="250" spans="1:4" ht="15">
      <c r="A250" s="63" t="s">
        <v>365</v>
      </c>
      <c r="B250" s="63" t="s">
        <v>464</v>
      </c>
      <c r="C250" s="69" t="s">
        <v>382</v>
      </c>
      <c r="D250" s="128">
        <v>43654.77043981481</v>
      </c>
    </row>
    <row r="251" spans="1:4" ht="15">
      <c r="A251" s="63" t="s">
        <v>365</v>
      </c>
      <c r="B251" s="63" t="s">
        <v>473</v>
      </c>
      <c r="C251" s="69" t="s">
        <v>382</v>
      </c>
      <c r="D251" s="128">
        <v>43654.77043981481</v>
      </c>
    </row>
    <row r="252" spans="1:4" ht="15">
      <c r="A252" s="63" t="s">
        <v>365</v>
      </c>
      <c r="B252" s="63" t="s">
        <v>501</v>
      </c>
      <c r="C252" s="69" t="s">
        <v>382</v>
      </c>
      <c r="D252" s="128">
        <v>43654.77043981481</v>
      </c>
    </row>
    <row r="253" spans="1:4" ht="15">
      <c r="A253" s="63" t="s">
        <v>365</v>
      </c>
      <c r="B253" s="63" t="s">
        <v>502</v>
      </c>
      <c r="C253" s="69" t="s">
        <v>382</v>
      </c>
      <c r="D253" s="128">
        <v>43654.77043981481</v>
      </c>
    </row>
    <row r="254" spans="1:4" ht="15">
      <c r="A254" s="63" t="s">
        <v>365</v>
      </c>
      <c r="B254" s="63" t="s">
        <v>503</v>
      </c>
      <c r="C254" s="69" t="s">
        <v>382</v>
      </c>
      <c r="D254" s="128">
        <v>43654.77043981481</v>
      </c>
    </row>
    <row r="255" spans="1:4" ht="15">
      <c r="A255" s="63" t="s">
        <v>365</v>
      </c>
      <c r="B255" s="63" t="s">
        <v>469</v>
      </c>
      <c r="C255" s="69" t="s">
        <v>382</v>
      </c>
      <c r="D255" s="128">
        <v>43654.77043981481</v>
      </c>
    </row>
    <row r="256" spans="1:4" ht="15">
      <c r="A256" s="63" t="s">
        <v>365</v>
      </c>
      <c r="B256" s="63" t="s">
        <v>449</v>
      </c>
      <c r="C256" s="69" t="s">
        <v>382</v>
      </c>
      <c r="D256" s="128">
        <v>43654.77043981481</v>
      </c>
    </row>
    <row r="257" spans="1:4" ht="15">
      <c r="A257" s="63" t="s">
        <v>365</v>
      </c>
      <c r="B257" s="63" t="s">
        <v>504</v>
      </c>
      <c r="C257" s="69" t="s">
        <v>382</v>
      </c>
      <c r="D257" s="128">
        <v>43654.77043981481</v>
      </c>
    </row>
    <row r="258" spans="1:4" ht="15">
      <c r="A258" s="63" t="s">
        <v>365</v>
      </c>
      <c r="B258" s="63" t="s">
        <v>505</v>
      </c>
      <c r="C258" s="69" t="s">
        <v>382</v>
      </c>
      <c r="D258" s="128">
        <v>43654.77043981481</v>
      </c>
    </row>
    <row r="259" spans="1:4" ht="15">
      <c r="A259" s="63" t="s">
        <v>365</v>
      </c>
      <c r="B259" s="63" t="s">
        <v>466</v>
      </c>
      <c r="C259" s="69" t="s">
        <v>382</v>
      </c>
      <c r="D259" s="128">
        <v>43654.77043981481</v>
      </c>
    </row>
    <row r="260" spans="1:4" ht="15">
      <c r="A260" s="63" t="s">
        <v>365</v>
      </c>
      <c r="B260" s="63" t="s">
        <v>506</v>
      </c>
      <c r="C260" s="69" t="s">
        <v>382</v>
      </c>
      <c r="D260" s="128">
        <v>43654.77043981481</v>
      </c>
    </row>
    <row r="261" spans="1:4" ht="15">
      <c r="A261" s="63" t="s">
        <v>365</v>
      </c>
      <c r="B261" s="63" t="s">
        <v>361</v>
      </c>
      <c r="C261" s="69" t="s">
        <v>382</v>
      </c>
      <c r="D261" s="128">
        <v>43654.77043981481</v>
      </c>
    </row>
    <row r="262" spans="1:4" ht="15">
      <c r="A262" s="63" t="s">
        <v>365</v>
      </c>
      <c r="B262" s="63" t="s">
        <v>427</v>
      </c>
      <c r="C262" s="69" t="s">
        <v>382</v>
      </c>
      <c r="D262" s="128">
        <v>43654.77043981481</v>
      </c>
    </row>
    <row r="263" spans="1:4" ht="15">
      <c r="A263" s="63" t="s">
        <v>366</v>
      </c>
      <c r="B263" s="63" t="s">
        <v>495</v>
      </c>
      <c r="C263" s="69" t="s">
        <v>380</v>
      </c>
      <c r="D263" s="128">
        <v>43655.006423611114</v>
      </c>
    </row>
    <row r="264" spans="1:4" ht="15">
      <c r="A264" s="63" t="s">
        <v>366</v>
      </c>
      <c r="B264" s="63" t="s">
        <v>354</v>
      </c>
      <c r="C264" s="69" t="s">
        <v>380</v>
      </c>
      <c r="D264" s="128">
        <v>43655.006423611114</v>
      </c>
    </row>
    <row r="265" spans="1:4" ht="15">
      <c r="A265" s="63" t="s">
        <v>366</v>
      </c>
      <c r="B265" s="63" t="s">
        <v>465</v>
      </c>
      <c r="C265" s="69" t="s">
        <v>380</v>
      </c>
      <c r="D265" s="128">
        <v>43655.006423611114</v>
      </c>
    </row>
    <row r="266" spans="1:4" ht="15">
      <c r="A266" s="63" t="s">
        <v>366</v>
      </c>
      <c r="B266" s="63" t="s">
        <v>434</v>
      </c>
      <c r="C266" s="69" t="s">
        <v>380</v>
      </c>
      <c r="D266" s="128">
        <v>43655.006423611114</v>
      </c>
    </row>
    <row r="267" spans="1:4" ht="15">
      <c r="A267" s="63" t="s">
        <v>366</v>
      </c>
      <c r="B267" s="63" t="s">
        <v>459</v>
      </c>
      <c r="C267" s="69" t="s">
        <v>380</v>
      </c>
      <c r="D267" s="128">
        <v>43655.006423611114</v>
      </c>
    </row>
    <row r="268" spans="1:4" ht="15">
      <c r="A268" s="63" t="s">
        <v>366</v>
      </c>
      <c r="B268" s="63" t="s">
        <v>425</v>
      </c>
      <c r="C268" s="69" t="s">
        <v>380</v>
      </c>
      <c r="D268" s="128">
        <v>43655.006423611114</v>
      </c>
    </row>
    <row r="269" spans="1:4" ht="15">
      <c r="A269" s="63" t="s">
        <v>366</v>
      </c>
      <c r="B269" s="63" t="s">
        <v>488</v>
      </c>
      <c r="C269" s="69" t="s">
        <v>380</v>
      </c>
      <c r="D269" s="128">
        <v>43655.006423611114</v>
      </c>
    </row>
    <row r="270" spans="1:4" ht="15">
      <c r="A270" s="63" t="s">
        <v>366</v>
      </c>
      <c r="B270" s="63" t="s">
        <v>496</v>
      </c>
      <c r="C270" s="69" t="s">
        <v>380</v>
      </c>
      <c r="D270" s="128">
        <v>43655.006423611114</v>
      </c>
    </row>
    <row r="271" spans="1:4" ht="15">
      <c r="A271" s="63" t="s">
        <v>366</v>
      </c>
      <c r="B271" s="63" t="s">
        <v>365</v>
      </c>
      <c r="C271" s="69" t="s">
        <v>380</v>
      </c>
      <c r="D271" s="128">
        <v>43655.006423611114</v>
      </c>
    </row>
    <row r="272" spans="1:4" ht="15">
      <c r="A272" s="63" t="s">
        <v>366</v>
      </c>
      <c r="B272" s="63" t="s">
        <v>497</v>
      </c>
      <c r="C272" s="69" t="s">
        <v>380</v>
      </c>
      <c r="D272" s="128">
        <v>43655.006423611114</v>
      </c>
    </row>
    <row r="273" spans="1:4" ht="15">
      <c r="A273" s="63" t="s">
        <v>366</v>
      </c>
      <c r="B273" s="63" t="s">
        <v>485</v>
      </c>
      <c r="C273" s="69" t="s">
        <v>380</v>
      </c>
      <c r="D273" s="128">
        <v>43655.006423611114</v>
      </c>
    </row>
    <row r="274" spans="1:4" ht="15">
      <c r="A274" s="63" t="s">
        <v>366</v>
      </c>
      <c r="B274" s="63" t="s">
        <v>486</v>
      </c>
      <c r="C274" s="69" t="s">
        <v>380</v>
      </c>
      <c r="D274" s="128">
        <v>43655.006423611114</v>
      </c>
    </row>
    <row r="275" spans="1:4" ht="15">
      <c r="A275" s="63" t="s">
        <v>366</v>
      </c>
      <c r="B275" s="63" t="s">
        <v>487</v>
      </c>
      <c r="C275" s="69" t="s">
        <v>380</v>
      </c>
      <c r="D275" s="128">
        <v>43655.006423611114</v>
      </c>
    </row>
    <row r="276" spans="1:4" ht="15">
      <c r="A276" s="63" t="s">
        <v>366</v>
      </c>
      <c r="B276" s="63" t="s">
        <v>439</v>
      </c>
      <c r="C276" s="69" t="s">
        <v>380</v>
      </c>
      <c r="D276" s="128">
        <v>43655.006423611114</v>
      </c>
    </row>
    <row r="277" spans="1:4" ht="15">
      <c r="A277" s="63" t="s">
        <v>366</v>
      </c>
      <c r="B277" s="63" t="s">
        <v>498</v>
      </c>
      <c r="C277" s="69" t="s">
        <v>380</v>
      </c>
      <c r="D277" s="128">
        <v>43655.006423611114</v>
      </c>
    </row>
    <row r="278" spans="1:4" ht="15">
      <c r="A278" s="63" t="s">
        <v>366</v>
      </c>
      <c r="B278" s="63" t="s">
        <v>345</v>
      </c>
      <c r="C278" s="69" t="s">
        <v>380</v>
      </c>
      <c r="D278" s="128">
        <v>43655.006423611114</v>
      </c>
    </row>
    <row r="279" spans="1:4" ht="15">
      <c r="A279" s="63" t="s">
        <v>366</v>
      </c>
      <c r="B279" s="63" t="s">
        <v>499</v>
      </c>
      <c r="C279" s="69" t="s">
        <v>380</v>
      </c>
      <c r="D279" s="128">
        <v>43655.006423611114</v>
      </c>
    </row>
    <row r="280" spans="1:4" ht="15">
      <c r="A280" s="63" t="s">
        <v>366</v>
      </c>
      <c r="B280" s="63" t="s">
        <v>461</v>
      </c>
      <c r="C280" s="69" t="s">
        <v>380</v>
      </c>
      <c r="D280" s="128">
        <v>43655.006423611114</v>
      </c>
    </row>
    <row r="281" spans="1:4" ht="15">
      <c r="A281" s="63" t="s">
        <v>366</v>
      </c>
      <c r="B281" s="63" t="s">
        <v>500</v>
      </c>
      <c r="C281" s="69" t="s">
        <v>380</v>
      </c>
      <c r="D281" s="128">
        <v>43655.006423611114</v>
      </c>
    </row>
    <row r="282" spans="1:4" ht="15">
      <c r="A282" s="63" t="s">
        <v>366</v>
      </c>
      <c r="B282" s="63" t="s">
        <v>426</v>
      </c>
      <c r="C282" s="69" t="s">
        <v>380</v>
      </c>
      <c r="D282" s="128">
        <v>43655.006423611114</v>
      </c>
    </row>
    <row r="283" spans="1:4" ht="15">
      <c r="A283" s="63" t="s">
        <v>366</v>
      </c>
      <c r="B283" s="63" t="s">
        <v>462</v>
      </c>
      <c r="C283" s="69" t="s">
        <v>380</v>
      </c>
      <c r="D283" s="128">
        <v>43655.006423611114</v>
      </c>
    </row>
    <row r="284" spans="1:4" ht="15">
      <c r="A284" s="63" t="s">
        <v>366</v>
      </c>
      <c r="B284" s="63" t="s">
        <v>464</v>
      </c>
      <c r="C284" s="69" t="s">
        <v>380</v>
      </c>
      <c r="D284" s="128">
        <v>43655.006423611114</v>
      </c>
    </row>
    <row r="285" spans="1:4" ht="15">
      <c r="A285" s="63" t="s">
        <v>366</v>
      </c>
      <c r="B285" s="63" t="s">
        <v>473</v>
      </c>
      <c r="C285" s="69" t="s">
        <v>380</v>
      </c>
      <c r="D285" s="128">
        <v>43655.006423611114</v>
      </c>
    </row>
    <row r="286" spans="1:4" ht="15">
      <c r="A286" s="63" t="s">
        <v>366</v>
      </c>
      <c r="B286" s="63" t="s">
        <v>501</v>
      </c>
      <c r="C286" s="69" t="s">
        <v>380</v>
      </c>
      <c r="D286" s="128">
        <v>43655.006423611114</v>
      </c>
    </row>
    <row r="287" spans="1:4" ht="15">
      <c r="A287" s="63" t="s">
        <v>366</v>
      </c>
      <c r="B287" s="63" t="s">
        <v>502</v>
      </c>
      <c r="C287" s="69" t="s">
        <v>380</v>
      </c>
      <c r="D287" s="128">
        <v>43655.006423611114</v>
      </c>
    </row>
    <row r="288" spans="1:4" ht="15">
      <c r="A288" s="63" t="s">
        <v>366</v>
      </c>
      <c r="B288" s="63" t="s">
        <v>503</v>
      </c>
      <c r="C288" s="69" t="s">
        <v>380</v>
      </c>
      <c r="D288" s="128">
        <v>43655.006423611114</v>
      </c>
    </row>
    <row r="289" spans="1:4" ht="15">
      <c r="A289" s="63" t="s">
        <v>366</v>
      </c>
      <c r="B289" s="63" t="s">
        <v>469</v>
      </c>
      <c r="C289" s="69" t="s">
        <v>380</v>
      </c>
      <c r="D289" s="128">
        <v>43655.006423611114</v>
      </c>
    </row>
    <row r="290" spans="1:4" ht="15">
      <c r="A290" s="63" t="s">
        <v>366</v>
      </c>
      <c r="B290" s="63" t="s">
        <v>449</v>
      </c>
      <c r="C290" s="69" t="s">
        <v>380</v>
      </c>
      <c r="D290" s="128">
        <v>43655.006423611114</v>
      </c>
    </row>
    <row r="291" spans="1:4" ht="15">
      <c r="A291" s="63" t="s">
        <v>366</v>
      </c>
      <c r="B291" s="63" t="s">
        <v>504</v>
      </c>
      <c r="C291" s="69" t="s">
        <v>380</v>
      </c>
      <c r="D291" s="128">
        <v>43655.006423611114</v>
      </c>
    </row>
    <row r="292" spans="1:4" ht="15">
      <c r="A292" s="63" t="s">
        <v>366</v>
      </c>
      <c r="B292" s="63" t="s">
        <v>505</v>
      </c>
      <c r="C292" s="69" t="s">
        <v>380</v>
      </c>
      <c r="D292" s="128">
        <v>43655.006423611114</v>
      </c>
    </row>
    <row r="293" spans="1:4" ht="15">
      <c r="A293" s="63" t="s">
        <v>366</v>
      </c>
      <c r="B293" s="63" t="s">
        <v>466</v>
      </c>
      <c r="C293" s="69" t="s">
        <v>380</v>
      </c>
      <c r="D293" s="128">
        <v>43655.006423611114</v>
      </c>
    </row>
    <row r="294" spans="1:4" ht="15">
      <c r="A294" s="63" t="s">
        <v>366</v>
      </c>
      <c r="B294" s="63" t="s">
        <v>506</v>
      </c>
      <c r="C294" s="69" t="s">
        <v>380</v>
      </c>
      <c r="D294" s="128">
        <v>43655.006423611114</v>
      </c>
    </row>
    <row r="295" spans="1:4" ht="15">
      <c r="A295" s="63" t="s">
        <v>366</v>
      </c>
      <c r="B295" s="63" t="s">
        <v>361</v>
      </c>
      <c r="C295" s="69" t="s">
        <v>380</v>
      </c>
      <c r="D295" s="128">
        <v>43655.006423611114</v>
      </c>
    </row>
    <row r="296" spans="1:4" ht="15">
      <c r="A296" s="63" t="s">
        <v>366</v>
      </c>
      <c r="B296" s="63" t="s">
        <v>427</v>
      </c>
      <c r="C296" s="69" t="s">
        <v>380</v>
      </c>
      <c r="D296" s="128">
        <v>43655.006423611114</v>
      </c>
    </row>
    <row r="297" spans="1:4" ht="15">
      <c r="A297" s="63" t="s">
        <v>363</v>
      </c>
      <c r="B297" s="63" t="s">
        <v>507</v>
      </c>
      <c r="C297" s="69" t="s">
        <v>375</v>
      </c>
      <c r="D297" s="128">
        <v>43655.60502314815</v>
      </c>
    </row>
    <row r="298" spans="1:4" ht="15">
      <c r="A298" s="63" t="s">
        <v>363</v>
      </c>
      <c r="B298" s="63" t="s">
        <v>508</v>
      </c>
      <c r="C298" s="69" t="s">
        <v>375</v>
      </c>
      <c r="D298" s="128">
        <v>43655.60502314815</v>
      </c>
    </row>
    <row r="299" spans="1:4" ht="15">
      <c r="A299" s="63" t="s">
        <v>363</v>
      </c>
      <c r="B299" s="63" t="s">
        <v>509</v>
      </c>
      <c r="C299" s="69" t="s">
        <v>375</v>
      </c>
      <c r="D299" s="128">
        <v>43655.60502314815</v>
      </c>
    </row>
    <row r="300" spans="1:4" ht="15">
      <c r="A300" s="63" t="s">
        <v>363</v>
      </c>
      <c r="B300" s="63" t="s">
        <v>500</v>
      </c>
      <c r="C300" s="69" t="s">
        <v>375</v>
      </c>
      <c r="D300" s="128">
        <v>43655.60502314815</v>
      </c>
    </row>
    <row r="301" spans="1:4" ht="15">
      <c r="A301" s="63" t="s">
        <v>363</v>
      </c>
      <c r="B301" s="63" t="s">
        <v>510</v>
      </c>
      <c r="C301" s="69" t="s">
        <v>375</v>
      </c>
      <c r="D301" s="128">
        <v>43655.60502314815</v>
      </c>
    </row>
    <row r="302" spans="1:4" ht="15">
      <c r="A302" s="63" t="s">
        <v>363</v>
      </c>
      <c r="B302" s="63" t="s">
        <v>405</v>
      </c>
      <c r="C302" s="69" t="s">
        <v>375</v>
      </c>
      <c r="D302" s="128">
        <v>43655.60502314815</v>
      </c>
    </row>
    <row r="303" spans="1:4" ht="15">
      <c r="A303" s="63" t="s">
        <v>363</v>
      </c>
      <c r="B303" s="63" t="s">
        <v>511</v>
      </c>
      <c r="C303" s="69" t="s">
        <v>375</v>
      </c>
      <c r="D303" s="128">
        <v>43655.60502314815</v>
      </c>
    </row>
    <row r="304" spans="1:4" ht="15">
      <c r="A304" s="63" t="s">
        <v>363</v>
      </c>
      <c r="B304" s="63" t="s">
        <v>465</v>
      </c>
      <c r="C304" s="69" t="s">
        <v>375</v>
      </c>
      <c r="D304" s="128">
        <v>43655.60502314815</v>
      </c>
    </row>
    <row r="305" spans="1:4" ht="15">
      <c r="A305" s="63" t="s">
        <v>363</v>
      </c>
      <c r="B305" s="63" t="s">
        <v>346</v>
      </c>
      <c r="C305" s="69" t="s">
        <v>375</v>
      </c>
      <c r="D305" s="128">
        <v>43655.60502314815</v>
      </c>
    </row>
    <row r="306" spans="1:4" ht="15">
      <c r="A306" s="63" t="s">
        <v>363</v>
      </c>
      <c r="B306" s="63" t="s">
        <v>512</v>
      </c>
      <c r="C306" s="69" t="s">
        <v>375</v>
      </c>
      <c r="D306" s="128">
        <v>43655.60502314815</v>
      </c>
    </row>
    <row r="307" spans="1:4" ht="15">
      <c r="A307" s="63" t="s">
        <v>363</v>
      </c>
      <c r="B307" s="63" t="s">
        <v>463</v>
      </c>
      <c r="C307" s="69" t="s">
        <v>375</v>
      </c>
      <c r="D307" s="128">
        <v>43655.60502314815</v>
      </c>
    </row>
    <row r="308" spans="1:4" ht="15">
      <c r="A308" s="63" t="s">
        <v>363</v>
      </c>
      <c r="B308" s="63" t="s">
        <v>513</v>
      </c>
      <c r="C308" s="69" t="s">
        <v>375</v>
      </c>
      <c r="D308" s="128">
        <v>43655.60502314815</v>
      </c>
    </row>
    <row r="309" spans="1:4" ht="15">
      <c r="A309" s="63" t="s">
        <v>363</v>
      </c>
      <c r="B309" s="63" t="s">
        <v>514</v>
      </c>
      <c r="C309" s="69" t="s">
        <v>375</v>
      </c>
      <c r="D309" s="128">
        <v>43655.60502314815</v>
      </c>
    </row>
    <row r="310" spans="1:4" ht="15">
      <c r="A310" s="63" t="s">
        <v>363</v>
      </c>
      <c r="B310" s="63" t="s">
        <v>515</v>
      </c>
      <c r="C310" s="69" t="s">
        <v>375</v>
      </c>
      <c r="D310" s="128">
        <v>43655.60502314815</v>
      </c>
    </row>
    <row r="311" spans="1:4" ht="15">
      <c r="A311" s="63" t="s">
        <v>363</v>
      </c>
      <c r="B311" s="63" t="s">
        <v>516</v>
      </c>
      <c r="C311" s="69" t="s">
        <v>375</v>
      </c>
      <c r="D311" s="128">
        <v>43655.60502314815</v>
      </c>
    </row>
    <row r="312" spans="1:4" ht="15">
      <c r="A312" s="63" t="s">
        <v>363</v>
      </c>
      <c r="B312" s="63" t="s">
        <v>505</v>
      </c>
      <c r="C312" s="69" t="s">
        <v>375</v>
      </c>
      <c r="D312" s="128">
        <v>43655.60502314815</v>
      </c>
    </row>
    <row r="313" spans="1:4" ht="15">
      <c r="A313" s="63" t="s">
        <v>363</v>
      </c>
      <c r="B313" s="63" t="s">
        <v>517</v>
      </c>
      <c r="C313" s="69" t="s">
        <v>375</v>
      </c>
      <c r="D313" s="128">
        <v>43655.60502314815</v>
      </c>
    </row>
    <row r="314" spans="1:4" ht="15">
      <c r="A314" s="63" t="s">
        <v>363</v>
      </c>
      <c r="B314" s="63" t="s">
        <v>518</v>
      </c>
      <c r="C314" s="69" t="s">
        <v>375</v>
      </c>
      <c r="D314" s="128">
        <v>43655.60502314815</v>
      </c>
    </row>
    <row r="315" spans="1:4" ht="15">
      <c r="A315" s="63" t="s">
        <v>363</v>
      </c>
      <c r="B315" s="63" t="s">
        <v>519</v>
      </c>
      <c r="C315" s="69" t="s">
        <v>375</v>
      </c>
      <c r="D315" s="128">
        <v>43655.60502314815</v>
      </c>
    </row>
    <row r="316" spans="1:4" ht="15">
      <c r="A316" s="63" t="s">
        <v>363</v>
      </c>
      <c r="B316" s="63" t="s">
        <v>520</v>
      </c>
      <c r="C316" s="69" t="s">
        <v>375</v>
      </c>
      <c r="D316" s="128">
        <v>43655.60502314815</v>
      </c>
    </row>
    <row r="317" spans="1:4" ht="15">
      <c r="A317" s="63" t="s">
        <v>363</v>
      </c>
      <c r="B317" s="63" t="s">
        <v>487</v>
      </c>
      <c r="C317" s="69" t="s">
        <v>375</v>
      </c>
      <c r="D317" s="128">
        <v>43655.60502314815</v>
      </c>
    </row>
    <row r="318" spans="1:4" ht="15">
      <c r="A318" s="63" t="s">
        <v>363</v>
      </c>
      <c r="B318" s="63" t="s">
        <v>358</v>
      </c>
      <c r="C318" s="69" t="s">
        <v>375</v>
      </c>
      <c r="D318" s="128">
        <v>43655.60502314815</v>
      </c>
    </row>
    <row r="319" spans="1:4" ht="15">
      <c r="A319" s="63" t="s">
        <v>363</v>
      </c>
      <c r="B319" s="63" t="s">
        <v>521</v>
      </c>
      <c r="C319" s="69" t="s">
        <v>375</v>
      </c>
      <c r="D319" s="128">
        <v>43655.60502314815</v>
      </c>
    </row>
    <row r="320" spans="1:4" ht="15">
      <c r="A320" s="63" t="s">
        <v>363</v>
      </c>
      <c r="B320" s="63" t="s">
        <v>522</v>
      </c>
      <c r="C320" s="69" t="s">
        <v>375</v>
      </c>
      <c r="D320" s="128">
        <v>43655.60502314815</v>
      </c>
    </row>
    <row r="321" spans="1:4" ht="15">
      <c r="A321" s="63" t="s">
        <v>363</v>
      </c>
      <c r="B321" s="63" t="s">
        <v>523</v>
      </c>
      <c r="C321" s="69" t="s">
        <v>375</v>
      </c>
      <c r="D321" s="128">
        <v>43655.60502314815</v>
      </c>
    </row>
    <row r="322" spans="1:4" ht="15">
      <c r="A322" s="63" t="s">
        <v>363</v>
      </c>
      <c r="B322" s="63" t="s">
        <v>524</v>
      </c>
      <c r="C322" s="69" t="s">
        <v>375</v>
      </c>
      <c r="D322" s="128">
        <v>43655.60502314815</v>
      </c>
    </row>
    <row r="323" spans="1:4" ht="15">
      <c r="A323" s="63" t="s">
        <v>363</v>
      </c>
      <c r="B323" s="63" t="s">
        <v>525</v>
      </c>
      <c r="C323" s="69" t="s">
        <v>375</v>
      </c>
      <c r="D323" s="128">
        <v>43655.60502314815</v>
      </c>
    </row>
    <row r="324" spans="1:4" ht="15">
      <c r="A324" s="63" t="s">
        <v>363</v>
      </c>
      <c r="B324" s="63" t="s">
        <v>431</v>
      </c>
      <c r="C324" s="69" t="s">
        <v>375</v>
      </c>
      <c r="D324" s="128">
        <v>43655.60502314815</v>
      </c>
    </row>
    <row r="325" spans="1:4" ht="15">
      <c r="A325" s="63" t="s">
        <v>363</v>
      </c>
      <c r="B325" s="63" t="s">
        <v>526</v>
      </c>
      <c r="C325" s="69" t="s">
        <v>375</v>
      </c>
      <c r="D325" s="128">
        <v>43655.60502314815</v>
      </c>
    </row>
    <row r="326" spans="1:4" ht="15">
      <c r="A326" s="63" t="s">
        <v>363</v>
      </c>
      <c r="B326" s="63" t="s">
        <v>527</v>
      </c>
      <c r="C326" s="69" t="s">
        <v>375</v>
      </c>
      <c r="D326" s="128">
        <v>43655.60502314815</v>
      </c>
    </row>
    <row r="327" spans="1:4" ht="15">
      <c r="A327" s="63" t="s">
        <v>363</v>
      </c>
      <c r="B327" s="63" t="s">
        <v>528</v>
      </c>
      <c r="C327" s="69" t="s">
        <v>375</v>
      </c>
      <c r="D327" s="128">
        <v>43655.60502314815</v>
      </c>
    </row>
    <row r="328" spans="1:4" ht="15">
      <c r="A328" s="63" t="s">
        <v>363</v>
      </c>
      <c r="B328" s="63" t="s">
        <v>397</v>
      </c>
      <c r="C328" s="69" t="s">
        <v>375</v>
      </c>
      <c r="D328" s="128">
        <v>43655.60502314815</v>
      </c>
    </row>
    <row r="329" spans="1:4" ht="15">
      <c r="A329" s="63" t="s">
        <v>363</v>
      </c>
      <c r="B329" s="63" t="s">
        <v>398</v>
      </c>
      <c r="C329" s="69" t="s">
        <v>375</v>
      </c>
      <c r="D329" s="128">
        <v>43655.60502314815</v>
      </c>
    </row>
    <row r="330" spans="1:4" ht="15">
      <c r="A330" s="63" t="s">
        <v>363</v>
      </c>
      <c r="B330" s="63" t="s">
        <v>399</v>
      </c>
      <c r="C330" s="69" t="s">
        <v>375</v>
      </c>
      <c r="D330" s="128">
        <v>43655.60502314815</v>
      </c>
    </row>
    <row r="331" spans="1:4" ht="15">
      <c r="A331" s="63" t="s">
        <v>363</v>
      </c>
      <c r="B331" s="63" t="s">
        <v>373</v>
      </c>
      <c r="C331" s="69" t="s">
        <v>375</v>
      </c>
      <c r="D331" s="128">
        <v>43655.60502314815</v>
      </c>
    </row>
    <row r="332" spans="1:4" ht="15">
      <c r="A332" s="63" t="s">
        <v>366</v>
      </c>
      <c r="B332" s="63" t="s">
        <v>467</v>
      </c>
      <c r="C332" s="69" t="s">
        <v>379</v>
      </c>
      <c r="D332" s="128">
        <v>43654.72467592593</v>
      </c>
    </row>
    <row r="333" spans="1:4" ht="15">
      <c r="A333" s="63" t="s">
        <v>366</v>
      </c>
      <c r="B333" s="63" t="s">
        <v>356</v>
      </c>
      <c r="C333" s="69" t="s">
        <v>379</v>
      </c>
      <c r="D333" s="128">
        <v>43654.72467592593</v>
      </c>
    </row>
    <row r="334" spans="1:4" ht="15">
      <c r="A334" s="63" t="s">
        <v>366</v>
      </c>
      <c r="B334" s="63" t="s">
        <v>437</v>
      </c>
      <c r="C334" s="69" t="s">
        <v>379</v>
      </c>
      <c r="D334" s="128">
        <v>43654.72467592593</v>
      </c>
    </row>
    <row r="335" spans="1:4" ht="15">
      <c r="A335" s="63" t="s">
        <v>366</v>
      </c>
      <c r="B335" s="63" t="s">
        <v>473</v>
      </c>
      <c r="C335" s="69" t="s">
        <v>379</v>
      </c>
      <c r="D335" s="128">
        <v>43654.72467592593</v>
      </c>
    </row>
    <row r="336" spans="1:4" ht="15">
      <c r="A336" s="63" t="s">
        <v>366</v>
      </c>
      <c r="B336" s="63" t="s">
        <v>441</v>
      </c>
      <c r="C336" s="69" t="s">
        <v>379</v>
      </c>
      <c r="D336" s="128">
        <v>43654.72467592593</v>
      </c>
    </row>
    <row r="337" spans="1:4" ht="15">
      <c r="A337" s="63" t="s">
        <v>366</v>
      </c>
      <c r="B337" s="63" t="s">
        <v>485</v>
      </c>
      <c r="C337" s="69" t="s">
        <v>379</v>
      </c>
      <c r="D337" s="128">
        <v>43654.72467592593</v>
      </c>
    </row>
    <row r="338" spans="1:4" ht="15">
      <c r="A338" s="63" t="s">
        <v>366</v>
      </c>
      <c r="B338" s="63" t="s">
        <v>486</v>
      </c>
      <c r="C338" s="69" t="s">
        <v>379</v>
      </c>
      <c r="D338" s="128">
        <v>43654.72467592593</v>
      </c>
    </row>
    <row r="339" spans="1:4" ht="15">
      <c r="A339" s="63" t="s">
        <v>366</v>
      </c>
      <c r="B339" s="63" t="s">
        <v>487</v>
      </c>
      <c r="C339" s="69" t="s">
        <v>379</v>
      </c>
      <c r="D339" s="128">
        <v>43654.72467592593</v>
      </c>
    </row>
    <row r="340" spans="1:4" ht="15">
      <c r="A340" s="63" t="s">
        <v>366</v>
      </c>
      <c r="B340" s="63" t="s">
        <v>439</v>
      </c>
      <c r="C340" s="69" t="s">
        <v>379</v>
      </c>
      <c r="D340" s="128">
        <v>43654.72467592593</v>
      </c>
    </row>
    <row r="341" spans="1:4" ht="15">
      <c r="A341" s="63" t="s">
        <v>366</v>
      </c>
      <c r="B341" s="63" t="s">
        <v>365</v>
      </c>
      <c r="C341" s="69" t="s">
        <v>379</v>
      </c>
      <c r="D341" s="128">
        <v>43654.72467592593</v>
      </c>
    </row>
    <row r="342" spans="1:4" ht="15">
      <c r="A342" s="63" t="s">
        <v>366</v>
      </c>
      <c r="B342" s="63" t="s">
        <v>400</v>
      </c>
      <c r="C342" s="69" t="s">
        <v>379</v>
      </c>
      <c r="D342" s="128">
        <v>43654.72467592593</v>
      </c>
    </row>
    <row r="343" spans="1:4" ht="15">
      <c r="A343" s="63" t="s">
        <v>366</v>
      </c>
      <c r="B343" s="63" t="s">
        <v>488</v>
      </c>
      <c r="C343" s="69" t="s">
        <v>379</v>
      </c>
      <c r="D343" s="128">
        <v>43654.72467592593</v>
      </c>
    </row>
    <row r="344" spans="1:4" ht="15">
      <c r="A344" s="63" t="s">
        <v>366</v>
      </c>
      <c r="B344" s="63" t="s">
        <v>489</v>
      </c>
      <c r="C344" s="69" t="s">
        <v>379</v>
      </c>
      <c r="D344" s="128">
        <v>43654.72467592593</v>
      </c>
    </row>
    <row r="345" spans="1:4" ht="15">
      <c r="A345" s="63" t="s">
        <v>366</v>
      </c>
      <c r="B345" s="63" t="s">
        <v>480</v>
      </c>
      <c r="C345" s="69" t="s">
        <v>379</v>
      </c>
      <c r="D345" s="128">
        <v>43654.72467592593</v>
      </c>
    </row>
    <row r="346" spans="1:4" ht="15">
      <c r="A346" s="63" t="s">
        <v>366</v>
      </c>
      <c r="B346" s="63" t="s">
        <v>408</v>
      </c>
      <c r="C346" s="69" t="s">
        <v>379</v>
      </c>
      <c r="D346" s="128">
        <v>43654.72467592593</v>
      </c>
    </row>
    <row r="347" spans="1:4" ht="15">
      <c r="A347" s="63" t="s">
        <v>366</v>
      </c>
      <c r="B347" s="63" t="s">
        <v>355</v>
      </c>
      <c r="C347" s="69" t="s">
        <v>379</v>
      </c>
      <c r="D347" s="128">
        <v>43654.72467592593</v>
      </c>
    </row>
    <row r="348" spans="1:4" ht="15">
      <c r="A348" s="63" t="s">
        <v>366</v>
      </c>
      <c r="B348" s="63" t="s">
        <v>434</v>
      </c>
      <c r="C348" s="69" t="s">
        <v>379</v>
      </c>
      <c r="D348" s="128">
        <v>43654.72467592593</v>
      </c>
    </row>
    <row r="349" spans="1:4" ht="15">
      <c r="A349" s="63" t="s">
        <v>366</v>
      </c>
      <c r="B349" s="63" t="s">
        <v>478</v>
      </c>
      <c r="C349" s="69" t="s">
        <v>379</v>
      </c>
      <c r="D349" s="128">
        <v>43654.72467592593</v>
      </c>
    </row>
    <row r="350" spans="1:4" ht="15">
      <c r="A350" s="63" t="s">
        <v>366</v>
      </c>
      <c r="B350" s="63">
        <v>5</v>
      </c>
      <c r="C350" s="69" t="s">
        <v>379</v>
      </c>
      <c r="D350" s="128">
        <v>43654.72467592593</v>
      </c>
    </row>
    <row r="351" spans="1:4" ht="15">
      <c r="A351" s="63" t="s">
        <v>366</v>
      </c>
      <c r="B351" s="63" t="s">
        <v>409</v>
      </c>
      <c r="C351" s="69" t="s">
        <v>379</v>
      </c>
      <c r="D351" s="128">
        <v>43654.72467592593</v>
      </c>
    </row>
    <row r="352" spans="1:4" ht="15">
      <c r="A352" s="63" t="s">
        <v>366</v>
      </c>
      <c r="B352" s="63" t="s">
        <v>347</v>
      </c>
      <c r="C352" s="69" t="s">
        <v>379</v>
      </c>
      <c r="D352" s="128">
        <v>43654.72467592593</v>
      </c>
    </row>
    <row r="353" spans="1:4" ht="15">
      <c r="A353" s="63" t="s">
        <v>366</v>
      </c>
      <c r="B353" s="63" t="s">
        <v>490</v>
      </c>
      <c r="C353" s="69" t="s">
        <v>379</v>
      </c>
      <c r="D353" s="128">
        <v>43654.72467592593</v>
      </c>
    </row>
    <row r="354" spans="1:4" ht="15">
      <c r="A354" s="63" t="s">
        <v>366</v>
      </c>
      <c r="B354" s="63" t="s">
        <v>465</v>
      </c>
      <c r="C354" s="69" t="s">
        <v>379</v>
      </c>
      <c r="D354" s="128">
        <v>43654.72467592593</v>
      </c>
    </row>
    <row r="355" spans="1:4" ht="15">
      <c r="A355" s="63" t="s">
        <v>366</v>
      </c>
      <c r="B355" s="63" t="s">
        <v>360</v>
      </c>
      <c r="C355" s="69" t="s">
        <v>379</v>
      </c>
      <c r="D355" s="128">
        <v>43654.72467592593</v>
      </c>
    </row>
    <row r="356" spans="1:4" ht="15">
      <c r="A356" s="63" t="s">
        <v>366</v>
      </c>
      <c r="B356" s="63" t="s">
        <v>410</v>
      </c>
      <c r="C356" s="69" t="s">
        <v>379</v>
      </c>
      <c r="D356" s="128">
        <v>43654.72467592593</v>
      </c>
    </row>
    <row r="357" spans="1:4" ht="15">
      <c r="A357" s="63" t="s">
        <v>366</v>
      </c>
      <c r="B357" s="63" t="s">
        <v>411</v>
      </c>
      <c r="C357" s="69" t="s">
        <v>379</v>
      </c>
      <c r="D357" s="128">
        <v>43654.72467592593</v>
      </c>
    </row>
    <row r="358" spans="1:4" ht="15">
      <c r="A358" s="63" t="s">
        <v>366</v>
      </c>
      <c r="B358" s="63" t="s">
        <v>460</v>
      </c>
      <c r="C358" s="69" t="s">
        <v>379</v>
      </c>
      <c r="D358" s="128">
        <v>43654.72467592593</v>
      </c>
    </row>
    <row r="359" spans="1:4" ht="15">
      <c r="A359" s="63" t="s">
        <v>366</v>
      </c>
      <c r="B359" s="63" t="s">
        <v>359</v>
      </c>
      <c r="C359" s="69" t="s">
        <v>379</v>
      </c>
      <c r="D359" s="128">
        <v>43654.72467592593</v>
      </c>
    </row>
    <row r="360" spans="1:4" ht="15">
      <c r="A360" s="63" t="s">
        <v>366</v>
      </c>
      <c r="B360" s="63" t="s">
        <v>407</v>
      </c>
      <c r="C360" s="69" t="s">
        <v>379</v>
      </c>
      <c r="D360" s="128">
        <v>43654.72467592593</v>
      </c>
    </row>
    <row r="361" spans="1:4" ht="15">
      <c r="A361" s="63" t="s">
        <v>366</v>
      </c>
      <c r="B361" s="63" t="s">
        <v>463</v>
      </c>
      <c r="C361" s="69" t="s">
        <v>379</v>
      </c>
      <c r="D361" s="128">
        <v>43654.72467592593</v>
      </c>
    </row>
    <row r="362" spans="1:4" ht="15">
      <c r="A362" s="63" t="s">
        <v>366</v>
      </c>
      <c r="B362" s="63" t="s">
        <v>491</v>
      </c>
      <c r="C362" s="69" t="s">
        <v>379</v>
      </c>
      <c r="D362" s="128">
        <v>43654.72467592593</v>
      </c>
    </row>
    <row r="363" spans="1:4" ht="15">
      <c r="A363" s="63" t="s">
        <v>366</v>
      </c>
      <c r="B363" s="63" t="s">
        <v>458</v>
      </c>
      <c r="C363" s="69" t="s">
        <v>379</v>
      </c>
      <c r="D363" s="128">
        <v>43654.72467592593</v>
      </c>
    </row>
    <row r="364" spans="1:4" ht="15">
      <c r="A364" s="63" t="s">
        <v>366</v>
      </c>
      <c r="B364" s="63" t="s">
        <v>412</v>
      </c>
      <c r="C364" s="69" t="s">
        <v>379</v>
      </c>
      <c r="D364" s="128">
        <v>43654.72467592593</v>
      </c>
    </row>
    <row r="365" spans="1:4" ht="15">
      <c r="A365" s="63" t="s">
        <v>366</v>
      </c>
      <c r="B365" s="63" t="s">
        <v>413</v>
      </c>
      <c r="C365" s="69" t="s">
        <v>379</v>
      </c>
      <c r="D365" s="128">
        <v>43654.72467592593</v>
      </c>
    </row>
    <row r="366" spans="1:4" ht="15">
      <c r="A366" s="63" t="s">
        <v>366</v>
      </c>
      <c r="B366" s="63" t="s">
        <v>352</v>
      </c>
      <c r="C366" s="69" t="s">
        <v>379</v>
      </c>
      <c r="D366" s="128">
        <v>43654.72467592593</v>
      </c>
    </row>
    <row r="367" spans="1:4" ht="15">
      <c r="A367" s="63" t="s">
        <v>366</v>
      </c>
      <c r="B367" s="63" t="s">
        <v>492</v>
      </c>
      <c r="C367" s="69" t="s">
        <v>379</v>
      </c>
      <c r="D367" s="128">
        <v>43654.72467592593</v>
      </c>
    </row>
    <row r="368" spans="1:4" ht="15">
      <c r="A368" s="63" t="s">
        <v>366</v>
      </c>
      <c r="B368" s="63" t="s">
        <v>493</v>
      </c>
      <c r="C368" s="69" t="s">
        <v>379</v>
      </c>
      <c r="D368" s="128">
        <v>43654.72467592593</v>
      </c>
    </row>
    <row r="369" spans="1:4" ht="15">
      <c r="A369" s="63" t="s">
        <v>366</v>
      </c>
      <c r="B369" s="63" t="s">
        <v>494</v>
      </c>
      <c r="C369" s="69" t="s">
        <v>379</v>
      </c>
      <c r="D369" s="128">
        <v>43654.72467592593</v>
      </c>
    </row>
    <row r="370" spans="1:4" ht="15">
      <c r="A370" s="63" t="s">
        <v>362</v>
      </c>
      <c r="B370" s="63" t="s">
        <v>467</v>
      </c>
      <c r="C370" s="69" t="s">
        <v>374</v>
      </c>
      <c r="D370" s="128">
        <v>43654.8299537037</v>
      </c>
    </row>
    <row r="371" spans="1:4" ht="15">
      <c r="A371" s="63" t="s">
        <v>362</v>
      </c>
      <c r="B371" s="63" t="s">
        <v>356</v>
      </c>
      <c r="C371" s="69" t="s">
        <v>374</v>
      </c>
      <c r="D371" s="128">
        <v>43654.8299537037</v>
      </c>
    </row>
    <row r="372" spans="1:4" ht="15">
      <c r="A372" s="63" t="s">
        <v>362</v>
      </c>
      <c r="B372" s="63" t="s">
        <v>437</v>
      </c>
      <c r="C372" s="69" t="s">
        <v>374</v>
      </c>
      <c r="D372" s="128">
        <v>43654.8299537037</v>
      </c>
    </row>
    <row r="373" spans="1:4" ht="15">
      <c r="A373" s="63" t="s">
        <v>362</v>
      </c>
      <c r="B373" s="63" t="s">
        <v>473</v>
      </c>
      <c r="C373" s="69" t="s">
        <v>374</v>
      </c>
      <c r="D373" s="128">
        <v>43654.8299537037</v>
      </c>
    </row>
    <row r="374" spans="1:4" ht="15">
      <c r="A374" s="63" t="s">
        <v>362</v>
      </c>
      <c r="B374" s="63" t="s">
        <v>441</v>
      </c>
      <c r="C374" s="69" t="s">
        <v>374</v>
      </c>
      <c r="D374" s="128">
        <v>43654.8299537037</v>
      </c>
    </row>
    <row r="375" spans="1:4" ht="15">
      <c r="A375" s="63" t="s">
        <v>362</v>
      </c>
      <c r="B375" s="63" t="s">
        <v>485</v>
      </c>
      <c r="C375" s="69" t="s">
        <v>374</v>
      </c>
      <c r="D375" s="128">
        <v>43654.8299537037</v>
      </c>
    </row>
    <row r="376" spans="1:4" ht="15">
      <c r="A376" s="63" t="s">
        <v>362</v>
      </c>
      <c r="B376" s="63" t="s">
        <v>486</v>
      </c>
      <c r="C376" s="69" t="s">
        <v>374</v>
      </c>
      <c r="D376" s="128">
        <v>43654.8299537037</v>
      </c>
    </row>
    <row r="377" spans="1:4" ht="15">
      <c r="A377" s="63" t="s">
        <v>362</v>
      </c>
      <c r="B377" s="63" t="s">
        <v>487</v>
      </c>
      <c r="C377" s="69" t="s">
        <v>374</v>
      </c>
      <c r="D377" s="128">
        <v>43654.8299537037</v>
      </c>
    </row>
    <row r="378" spans="1:4" ht="15">
      <c r="A378" s="63" t="s">
        <v>362</v>
      </c>
      <c r="B378" s="63" t="s">
        <v>439</v>
      </c>
      <c r="C378" s="69" t="s">
        <v>374</v>
      </c>
      <c r="D378" s="128">
        <v>43654.8299537037</v>
      </c>
    </row>
    <row r="379" spans="1:4" ht="15">
      <c r="A379" s="63" t="s">
        <v>362</v>
      </c>
      <c r="B379" s="63" t="s">
        <v>365</v>
      </c>
      <c r="C379" s="69" t="s">
        <v>374</v>
      </c>
      <c r="D379" s="128">
        <v>43654.8299537037</v>
      </c>
    </row>
    <row r="380" spans="1:4" ht="15">
      <c r="A380" s="63" t="s">
        <v>362</v>
      </c>
      <c r="B380" s="63" t="s">
        <v>400</v>
      </c>
      <c r="C380" s="69" t="s">
        <v>374</v>
      </c>
      <c r="D380" s="128">
        <v>43654.8299537037</v>
      </c>
    </row>
    <row r="381" spans="1:4" ht="15">
      <c r="A381" s="63" t="s">
        <v>362</v>
      </c>
      <c r="B381" s="63" t="s">
        <v>488</v>
      </c>
      <c r="C381" s="69" t="s">
        <v>374</v>
      </c>
      <c r="D381" s="128">
        <v>43654.8299537037</v>
      </c>
    </row>
    <row r="382" spans="1:4" ht="15">
      <c r="A382" s="63" t="s">
        <v>362</v>
      </c>
      <c r="B382" s="63" t="s">
        <v>489</v>
      </c>
      <c r="C382" s="69" t="s">
        <v>374</v>
      </c>
      <c r="D382" s="128">
        <v>43654.8299537037</v>
      </c>
    </row>
    <row r="383" spans="1:4" ht="15">
      <c r="A383" s="63" t="s">
        <v>362</v>
      </c>
      <c r="B383" s="63" t="s">
        <v>480</v>
      </c>
      <c r="C383" s="69" t="s">
        <v>374</v>
      </c>
      <c r="D383" s="128">
        <v>43654.8299537037</v>
      </c>
    </row>
    <row r="384" spans="1:4" ht="15">
      <c r="A384" s="63" t="s">
        <v>362</v>
      </c>
      <c r="B384" s="63" t="s">
        <v>408</v>
      </c>
      <c r="C384" s="69" t="s">
        <v>374</v>
      </c>
      <c r="D384" s="128">
        <v>43654.8299537037</v>
      </c>
    </row>
    <row r="385" spans="1:4" ht="15">
      <c r="A385" s="63" t="s">
        <v>362</v>
      </c>
      <c r="B385" s="63" t="s">
        <v>355</v>
      </c>
      <c r="C385" s="69" t="s">
        <v>374</v>
      </c>
      <c r="D385" s="128">
        <v>43654.8299537037</v>
      </c>
    </row>
    <row r="386" spans="1:4" ht="15">
      <c r="A386" s="63" t="s">
        <v>362</v>
      </c>
      <c r="B386" s="63" t="s">
        <v>434</v>
      </c>
      <c r="C386" s="69" t="s">
        <v>374</v>
      </c>
      <c r="D386" s="128">
        <v>43654.8299537037</v>
      </c>
    </row>
    <row r="387" spans="1:4" ht="15">
      <c r="A387" s="63" t="s">
        <v>362</v>
      </c>
      <c r="B387" s="63" t="s">
        <v>478</v>
      </c>
      <c r="C387" s="69" t="s">
        <v>374</v>
      </c>
      <c r="D387" s="128">
        <v>43654.8299537037</v>
      </c>
    </row>
    <row r="388" spans="1:4" ht="15">
      <c r="A388" s="63" t="s">
        <v>362</v>
      </c>
      <c r="B388" s="63">
        <v>5</v>
      </c>
      <c r="C388" s="69" t="s">
        <v>374</v>
      </c>
      <c r="D388" s="128">
        <v>43654.8299537037</v>
      </c>
    </row>
    <row r="389" spans="1:4" ht="15">
      <c r="A389" s="63" t="s">
        <v>362</v>
      </c>
      <c r="B389" s="63" t="s">
        <v>409</v>
      </c>
      <c r="C389" s="69" t="s">
        <v>374</v>
      </c>
      <c r="D389" s="128">
        <v>43654.8299537037</v>
      </c>
    </row>
    <row r="390" spans="1:4" ht="15">
      <c r="A390" s="63" t="s">
        <v>362</v>
      </c>
      <c r="B390" s="63" t="s">
        <v>347</v>
      </c>
      <c r="C390" s="69" t="s">
        <v>374</v>
      </c>
      <c r="D390" s="128">
        <v>43654.8299537037</v>
      </c>
    </row>
    <row r="391" spans="1:4" ht="15">
      <c r="A391" s="63" t="s">
        <v>362</v>
      </c>
      <c r="B391" s="63" t="s">
        <v>490</v>
      </c>
      <c r="C391" s="69" t="s">
        <v>374</v>
      </c>
      <c r="D391" s="128">
        <v>43654.8299537037</v>
      </c>
    </row>
    <row r="392" spans="1:4" ht="15">
      <c r="A392" s="63" t="s">
        <v>362</v>
      </c>
      <c r="B392" s="63" t="s">
        <v>465</v>
      </c>
      <c r="C392" s="69" t="s">
        <v>374</v>
      </c>
      <c r="D392" s="128">
        <v>43654.8299537037</v>
      </c>
    </row>
    <row r="393" spans="1:4" ht="15">
      <c r="A393" s="63" t="s">
        <v>362</v>
      </c>
      <c r="B393" s="63" t="s">
        <v>360</v>
      </c>
      <c r="C393" s="69" t="s">
        <v>374</v>
      </c>
      <c r="D393" s="128">
        <v>43654.8299537037</v>
      </c>
    </row>
    <row r="394" spans="1:4" ht="15">
      <c r="A394" s="63" t="s">
        <v>362</v>
      </c>
      <c r="B394" s="63" t="s">
        <v>410</v>
      </c>
      <c r="C394" s="69" t="s">
        <v>374</v>
      </c>
      <c r="D394" s="128">
        <v>43654.8299537037</v>
      </c>
    </row>
    <row r="395" spans="1:4" ht="15">
      <c r="A395" s="63" t="s">
        <v>362</v>
      </c>
      <c r="B395" s="63" t="s">
        <v>411</v>
      </c>
      <c r="C395" s="69" t="s">
        <v>374</v>
      </c>
      <c r="D395" s="128">
        <v>43654.8299537037</v>
      </c>
    </row>
    <row r="396" spans="1:4" ht="15">
      <c r="A396" s="63" t="s">
        <v>362</v>
      </c>
      <c r="B396" s="63" t="s">
        <v>460</v>
      </c>
      <c r="C396" s="69" t="s">
        <v>374</v>
      </c>
      <c r="D396" s="128">
        <v>43654.8299537037</v>
      </c>
    </row>
    <row r="397" spans="1:4" ht="15">
      <c r="A397" s="63" t="s">
        <v>362</v>
      </c>
      <c r="B397" s="63" t="s">
        <v>359</v>
      </c>
      <c r="C397" s="69" t="s">
        <v>374</v>
      </c>
      <c r="D397" s="128">
        <v>43654.8299537037</v>
      </c>
    </row>
    <row r="398" spans="1:4" ht="15">
      <c r="A398" s="63" t="s">
        <v>362</v>
      </c>
      <c r="B398" s="63" t="s">
        <v>407</v>
      </c>
      <c r="C398" s="69" t="s">
        <v>374</v>
      </c>
      <c r="D398" s="128">
        <v>43654.8299537037</v>
      </c>
    </row>
    <row r="399" spans="1:4" ht="15">
      <c r="A399" s="63" t="s">
        <v>362</v>
      </c>
      <c r="B399" s="63" t="s">
        <v>463</v>
      </c>
      <c r="C399" s="69" t="s">
        <v>374</v>
      </c>
      <c r="D399" s="128">
        <v>43654.8299537037</v>
      </c>
    </row>
    <row r="400" spans="1:4" ht="15">
      <c r="A400" s="63" t="s">
        <v>362</v>
      </c>
      <c r="B400" s="63" t="s">
        <v>491</v>
      </c>
      <c r="C400" s="69" t="s">
        <v>374</v>
      </c>
      <c r="D400" s="128">
        <v>43654.8299537037</v>
      </c>
    </row>
    <row r="401" spans="1:4" ht="15">
      <c r="A401" s="63" t="s">
        <v>362</v>
      </c>
      <c r="B401" s="63" t="s">
        <v>458</v>
      </c>
      <c r="C401" s="69" t="s">
        <v>374</v>
      </c>
      <c r="D401" s="128">
        <v>43654.8299537037</v>
      </c>
    </row>
    <row r="402" spans="1:4" ht="15">
      <c r="A402" s="63" t="s">
        <v>362</v>
      </c>
      <c r="B402" s="63" t="s">
        <v>412</v>
      </c>
      <c r="C402" s="69" t="s">
        <v>374</v>
      </c>
      <c r="D402" s="128">
        <v>43654.8299537037</v>
      </c>
    </row>
    <row r="403" spans="1:4" ht="15">
      <c r="A403" s="63" t="s">
        <v>362</v>
      </c>
      <c r="B403" s="63" t="s">
        <v>413</v>
      </c>
      <c r="C403" s="69" t="s">
        <v>374</v>
      </c>
      <c r="D403" s="128">
        <v>43654.8299537037</v>
      </c>
    </row>
    <row r="404" spans="1:4" ht="15">
      <c r="A404" s="63" t="s">
        <v>362</v>
      </c>
      <c r="B404" s="63" t="s">
        <v>352</v>
      </c>
      <c r="C404" s="69" t="s">
        <v>374</v>
      </c>
      <c r="D404" s="128">
        <v>43654.8299537037</v>
      </c>
    </row>
    <row r="405" spans="1:4" ht="15">
      <c r="A405" s="63" t="s">
        <v>362</v>
      </c>
      <c r="B405" s="63" t="s">
        <v>492</v>
      </c>
      <c r="C405" s="69" t="s">
        <v>374</v>
      </c>
      <c r="D405" s="128">
        <v>43654.8299537037</v>
      </c>
    </row>
    <row r="406" spans="1:4" ht="15">
      <c r="A406" s="63" t="s">
        <v>362</v>
      </c>
      <c r="B406" s="63" t="s">
        <v>493</v>
      </c>
      <c r="C406" s="69" t="s">
        <v>374</v>
      </c>
      <c r="D406" s="128">
        <v>43654.8299537037</v>
      </c>
    </row>
    <row r="407" spans="1:4" ht="15">
      <c r="A407" s="63" t="s">
        <v>362</v>
      </c>
      <c r="B407" s="63" t="s">
        <v>494</v>
      </c>
      <c r="C407" s="69" t="s">
        <v>374</v>
      </c>
      <c r="D407" s="128">
        <v>43654.8299537037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6"/>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264</v>
      </c>
      <c r="B1" s="13" t="s">
        <v>671</v>
      </c>
    </row>
    <row r="2" spans="1:2" ht="15">
      <c r="A2" s="63" t="s">
        <v>529</v>
      </c>
      <c r="B2" s="63" t="s">
        <v>672</v>
      </c>
    </row>
    <row r="3" spans="1:2" ht="15">
      <c r="A3" s="63" t="s">
        <v>530</v>
      </c>
      <c r="B3" s="63" t="s">
        <v>672</v>
      </c>
    </row>
    <row r="4" spans="1:2" ht="15">
      <c r="A4" s="63" t="s">
        <v>483</v>
      </c>
      <c r="B4" s="63" t="s">
        <v>672</v>
      </c>
    </row>
    <row r="5" spans="1:2" ht="15">
      <c r="A5" s="63" t="s">
        <v>531</v>
      </c>
      <c r="B5" s="63" t="s">
        <v>672</v>
      </c>
    </row>
    <row r="6" spans="1:2" ht="15">
      <c r="A6" s="63" t="s">
        <v>532</v>
      </c>
      <c r="B6" s="63" t="s">
        <v>672</v>
      </c>
    </row>
    <row r="7" spans="1:2" ht="15">
      <c r="A7" s="63" t="s">
        <v>533</v>
      </c>
      <c r="B7" s="63" t="s">
        <v>672</v>
      </c>
    </row>
    <row r="8" spans="1:2" ht="15">
      <c r="A8" s="63" t="s">
        <v>534</v>
      </c>
      <c r="B8" s="63" t="s">
        <v>672</v>
      </c>
    </row>
    <row r="9" spans="1:2" ht="15">
      <c r="A9" s="63" t="s">
        <v>535</v>
      </c>
      <c r="B9" s="63" t="s">
        <v>672</v>
      </c>
    </row>
    <row r="10" spans="1:2" ht="15">
      <c r="A10" s="63" t="s">
        <v>536</v>
      </c>
      <c r="B10" s="63" t="s">
        <v>672</v>
      </c>
    </row>
    <row r="11" spans="1:2" ht="15">
      <c r="A11" s="63" t="s">
        <v>537</v>
      </c>
      <c r="B11" s="63" t="s">
        <v>672</v>
      </c>
    </row>
    <row r="12" spans="1:2" ht="15">
      <c r="A12" s="63" t="s">
        <v>538</v>
      </c>
      <c r="B12" s="63" t="s">
        <v>672</v>
      </c>
    </row>
    <row r="13" spans="1:2" ht="15">
      <c r="A13" s="63" t="s">
        <v>473</v>
      </c>
      <c r="B13" s="63" t="s">
        <v>672</v>
      </c>
    </row>
    <row r="14" spans="1:2" ht="15">
      <c r="A14" s="63" t="s">
        <v>518</v>
      </c>
      <c r="B14" s="63" t="s">
        <v>672</v>
      </c>
    </row>
    <row r="15" spans="1:2" ht="15">
      <c r="A15" s="63" t="s">
        <v>463</v>
      </c>
      <c r="B15" s="63" t="s">
        <v>672</v>
      </c>
    </row>
    <row r="16" spans="1:2" ht="15">
      <c r="A16" s="63" t="s">
        <v>539</v>
      </c>
      <c r="B16" s="63" t="s">
        <v>672</v>
      </c>
    </row>
    <row r="17" spans="1:2" ht="15">
      <c r="A17" s="63" t="s">
        <v>457</v>
      </c>
      <c r="B17" s="63" t="s">
        <v>672</v>
      </c>
    </row>
    <row r="18" spans="1:2" ht="15">
      <c r="A18" s="63" t="s">
        <v>540</v>
      </c>
      <c r="B18" s="63" t="s">
        <v>672</v>
      </c>
    </row>
    <row r="19" spans="1:2" ht="15">
      <c r="A19" s="63" t="s">
        <v>461</v>
      </c>
      <c r="B19" s="63" t="s">
        <v>672</v>
      </c>
    </row>
    <row r="20" spans="1:2" ht="15">
      <c r="A20" s="63" t="s">
        <v>478</v>
      </c>
      <c r="B20" s="63" t="s">
        <v>672</v>
      </c>
    </row>
    <row r="21" spans="1:2" ht="15">
      <c r="A21" s="63" t="s">
        <v>466</v>
      </c>
      <c r="B21" s="63" t="s">
        <v>672</v>
      </c>
    </row>
    <row r="22" spans="1:2" ht="15">
      <c r="A22" s="63" t="s">
        <v>541</v>
      </c>
      <c r="B22" s="63" t="s">
        <v>672</v>
      </c>
    </row>
    <row r="23" spans="1:2" ht="15">
      <c r="A23" s="63" t="s">
        <v>542</v>
      </c>
      <c r="B23" s="63" t="s">
        <v>672</v>
      </c>
    </row>
    <row r="24" spans="1:2" ht="15">
      <c r="A24" s="63" t="s">
        <v>543</v>
      </c>
      <c r="B24" s="63" t="s">
        <v>672</v>
      </c>
    </row>
    <row r="25" spans="1:2" ht="15">
      <c r="A25" s="63" t="s">
        <v>469</v>
      </c>
      <c r="B25" s="63" t="s">
        <v>672</v>
      </c>
    </row>
    <row r="26" spans="1:2" ht="15">
      <c r="A26" s="63" t="s">
        <v>544</v>
      </c>
      <c r="B26" s="63" t="s">
        <v>672</v>
      </c>
    </row>
    <row r="27" spans="1:2" ht="15">
      <c r="A27" s="63" t="s">
        <v>545</v>
      </c>
      <c r="B27" s="63" t="s">
        <v>672</v>
      </c>
    </row>
    <row r="28" spans="1:2" ht="15">
      <c r="A28" s="63" t="s">
        <v>546</v>
      </c>
      <c r="B28" s="63" t="s">
        <v>672</v>
      </c>
    </row>
    <row r="29" spans="1:2" ht="15">
      <c r="A29" s="63" t="s">
        <v>547</v>
      </c>
      <c r="B29" s="63" t="s">
        <v>672</v>
      </c>
    </row>
    <row r="30" spans="1:2" ht="15">
      <c r="A30" s="63" t="s">
        <v>548</v>
      </c>
      <c r="B30" s="63" t="s">
        <v>672</v>
      </c>
    </row>
    <row r="31" spans="1:2" ht="15">
      <c r="A31" s="63" t="s">
        <v>549</v>
      </c>
      <c r="B31" s="63" t="s">
        <v>672</v>
      </c>
    </row>
    <row r="32" spans="1:2" ht="15">
      <c r="A32" s="63" t="s">
        <v>550</v>
      </c>
      <c r="B32" s="63" t="s">
        <v>672</v>
      </c>
    </row>
    <row r="33" spans="1:2" ht="15">
      <c r="A33" s="63" t="s">
        <v>551</v>
      </c>
      <c r="B33" s="63" t="s">
        <v>672</v>
      </c>
    </row>
    <row r="34" spans="1:2" ht="15">
      <c r="A34" s="63" t="s">
        <v>552</v>
      </c>
      <c r="B34" s="63" t="s">
        <v>672</v>
      </c>
    </row>
    <row r="35" spans="1:2" ht="15">
      <c r="A35" s="63" t="s">
        <v>553</v>
      </c>
      <c r="B35" s="63" t="s">
        <v>672</v>
      </c>
    </row>
    <row r="36" spans="1:2" ht="15">
      <c r="A36" s="63" t="s">
        <v>554</v>
      </c>
      <c r="B36" s="63" t="s">
        <v>672</v>
      </c>
    </row>
    <row r="37" spans="1:2" ht="15">
      <c r="A37" s="63" t="s">
        <v>555</v>
      </c>
      <c r="B37" s="63" t="s">
        <v>672</v>
      </c>
    </row>
    <row r="38" spans="1:2" ht="15">
      <c r="A38" s="63" t="s">
        <v>556</v>
      </c>
      <c r="B38" s="63" t="s">
        <v>672</v>
      </c>
    </row>
    <row r="39" spans="1:2" ht="15">
      <c r="A39" s="63" t="s">
        <v>557</v>
      </c>
      <c r="B39" s="63" t="s">
        <v>672</v>
      </c>
    </row>
    <row r="40" spans="1:2" ht="15">
      <c r="A40" s="63" t="s">
        <v>558</v>
      </c>
      <c r="B40" s="63" t="s">
        <v>672</v>
      </c>
    </row>
    <row r="41" spans="1:2" ht="15">
      <c r="A41" s="63" t="s">
        <v>559</v>
      </c>
      <c r="B41" s="63" t="s">
        <v>672</v>
      </c>
    </row>
    <row r="42" spans="1:2" ht="15">
      <c r="A42" s="63" t="s">
        <v>459</v>
      </c>
      <c r="B42" s="63" t="s">
        <v>672</v>
      </c>
    </row>
    <row r="43" spans="1:2" ht="15">
      <c r="A43" s="63" t="s">
        <v>560</v>
      </c>
      <c r="B43" s="63" t="s">
        <v>672</v>
      </c>
    </row>
    <row r="44" spans="1:2" ht="15">
      <c r="A44" s="63" t="s">
        <v>491</v>
      </c>
      <c r="B44" s="63" t="s">
        <v>672</v>
      </c>
    </row>
    <row r="45" spans="1:2" ht="15">
      <c r="A45" s="63" t="s">
        <v>561</v>
      </c>
      <c r="B45" s="63" t="s">
        <v>672</v>
      </c>
    </row>
    <row r="46" spans="1:2" ht="15">
      <c r="A46" s="63" t="s">
        <v>562</v>
      </c>
      <c r="B46" s="63" t="s">
        <v>672</v>
      </c>
    </row>
    <row r="47" spans="1:2" ht="15">
      <c r="A47" s="63" t="s">
        <v>563</v>
      </c>
      <c r="B47" s="63" t="s">
        <v>672</v>
      </c>
    </row>
    <row r="48" spans="1:2" ht="15">
      <c r="A48" s="63" t="s">
        <v>564</v>
      </c>
      <c r="B48" s="63" t="s">
        <v>672</v>
      </c>
    </row>
    <row r="49" spans="1:2" ht="15">
      <c r="A49" s="63" t="s">
        <v>565</v>
      </c>
      <c r="B49" s="63" t="s">
        <v>672</v>
      </c>
    </row>
    <row r="50" spans="1:2" ht="15">
      <c r="A50" s="63" t="s">
        <v>566</v>
      </c>
      <c r="B50" s="63" t="s">
        <v>672</v>
      </c>
    </row>
    <row r="51" spans="1:2" ht="15">
      <c r="A51" s="63" t="s">
        <v>567</v>
      </c>
      <c r="B51" s="63" t="s">
        <v>672</v>
      </c>
    </row>
    <row r="52" spans="1:2" ht="15">
      <c r="A52" s="63" t="s">
        <v>568</v>
      </c>
      <c r="B52" s="63" t="s">
        <v>672</v>
      </c>
    </row>
    <row r="53" spans="1:2" ht="15">
      <c r="A53" s="63" t="s">
        <v>569</v>
      </c>
      <c r="B53" s="63" t="s">
        <v>672</v>
      </c>
    </row>
    <row r="54" spans="1:2" ht="15">
      <c r="A54" s="63" t="s">
        <v>570</v>
      </c>
      <c r="B54" s="63" t="s">
        <v>672</v>
      </c>
    </row>
    <row r="55" spans="1:2" ht="15">
      <c r="A55" s="63" t="s">
        <v>571</v>
      </c>
      <c r="B55" s="63" t="s">
        <v>672</v>
      </c>
    </row>
    <row r="56" spans="1:2" ht="15">
      <c r="A56" s="63" t="s">
        <v>572</v>
      </c>
      <c r="B56" s="63" t="s">
        <v>672</v>
      </c>
    </row>
    <row r="57" spans="1:2" ht="15">
      <c r="A57" s="63" t="s">
        <v>573</v>
      </c>
      <c r="B57" s="63" t="s">
        <v>672</v>
      </c>
    </row>
    <row r="58" spans="1:2" ht="15">
      <c r="A58" s="63" t="s">
        <v>511</v>
      </c>
      <c r="B58" s="63" t="s">
        <v>672</v>
      </c>
    </row>
    <row r="59" spans="1:2" ht="15">
      <c r="A59" s="63" t="s">
        <v>574</v>
      </c>
      <c r="B59" s="63" t="s">
        <v>672</v>
      </c>
    </row>
    <row r="60" spans="1:2" ht="15">
      <c r="A60" s="63" t="s">
        <v>575</v>
      </c>
      <c r="B60" s="63" t="s">
        <v>672</v>
      </c>
    </row>
    <row r="61" spans="1:2" ht="15">
      <c r="A61" s="63" t="s">
        <v>576</v>
      </c>
      <c r="B61" s="63" t="s">
        <v>672</v>
      </c>
    </row>
    <row r="62" spans="1:2" ht="15">
      <c r="A62" s="63" t="s">
        <v>577</v>
      </c>
      <c r="B62" s="63" t="s">
        <v>672</v>
      </c>
    </row>
    <row r="63" spans="1:2" ht="15">
      <c r="A63" s="63" t="s">
        <v>578</v>
      </c>
      <c r="B63" s="63" t="s">
        <v>672</v>
      </c>
    </row>
    <row r="64" spans="1:2" ht="15">
      <c r="A64" s="63" t="s">
        <v>579</v>
      </c>
      <c r="B64" s="63" t="s">
        <v>672</v>
      </c>
    </row>
    <row r="65" spans="1:2" ht="15">
      <c r="A65" s="63" t="s">
        <v>580</v>
      </c>
      <c r="B65" s="63" t="s">
        <v>672</v>
      </c>
    </row>
    <row r="66" spans="1:2" ht="15">
      <c r="A66" s="63" t="s">
        <v>581</v>
      </c>
      <c r="B66" s="63" t="s">
        <v>672</v>
      </c>
    </row>
    <row r="67" spans="1:2" ht="15">
      <c r="A67" s="63" t="s">
        <v>582</v>
      </c>
      <c r="B67" s="63" t="s">
        <v>672</v>
      </c>
    </row>
    <row r="68" spans="1:2" ht="15">
      <c r="A68" s="63" t="s">
        <v>583</v>
      </c>
      <c r="B68" s="63" t="s">
        <v>672</v>
      </c>
    </row>
    <row r="69" spans="1:2" ht="15">
      <c r="A69" s="63" t="s">
        <v>431</v>
      </c>
      <c r="B69" s="63" t="s">
        <v>672</v>
      </c>
    </row>
    <row r="70" spans="1:2" ht="15">
      <c r="A70" s="63" t="s">
        <v>584</v>
      </c>
      <c r="B70" s="63" t="s">
        <v>672</v>
      </c>
    </row>
    <row r="71" spans="1:2" ht="15">
      <c r="A71" s="63" t="s">
        <v>525</v>
      </c>
      <c r="B71" s="63" t="s">
        <v>672</v>
      </c>
    </row>
    <row r="72" spans="1:2" ht="15">
      <c r="A72" s="63" t="s">
        <v>585</v>
      </c>
      <c r="B72" s="63" t="s">
        <v>672</v>
      </c>
    </row>
    <row r="73" spans="1:2" ht="15">
      <c r="A73" s="63" t="s">
        <v>342</v>
      </c>
      <c r="B73" s="63" t="s">
        <v>672</v>
      </c>
    </row>
    <row r="74" spans="1:2" ht="15">
      <c r="A74" s="63" t="s">
        <v>468</v>
      </c>
      <c r="B74" s="63" t="s">
        <v>672</v>
      </c>
    </row>
    <row r="75" spans="1:2" ht="15">
      <c r="A75" s="63" t="s">
        <v>586</v>
      </c>
      <c r="B75" s="63" t="s">
        <v>672</v>
      </c>
    </row>
    <row r="76" spans="1:2" ht="15">
      <c r="A76" s="63" t="s">
        <v>587</v>
      </c>
      <c r="B76" s="63" t="s">
        <v>672</v>
      </c>
    </row>
    <row r="77" spans="1:2" ht="15">
      <c r="A77" s="63" t="s">
        <v>588</v>
      </c>
      <c r="B77" s="63" t="s">
        <v>672</v>
      </c>
    </row>
    <row r="78" spans="1:2" ht="15">
      <c r="A78" s="63" t="s">
        <v>589</v>
      </c>
      <c r="B78" s="63" t="s">
        <v>672</v>
      </c>
    </row>
    <row r="79" spans="1:2" ht="15">
      <c r="A79" s="63" t="s">
        <v>590</v>
      </c>
      <c r="B79" s="63" t="s">
        <v>672</v>
      </c>
    </row>
    <row r="80" spans="1:2" ht="15">
      <c r="A80" s="63" t="s">
        <v>591</v>
      </c>
      <c r="B80" s="63" t="s">
        <v>672</v>
      </c>
    </row>
    <row r="81" spans="1:2" ht="15">
      <c r="A81" s="63" t="s">
        <v>592</v>
      </c>
      <c r="B81" s="63" t="s">
        <v>672</v>
      </c>
    </row>
    <row r="82" spans="1:2" ht="15">
      <c r="A82" s="63" t="s">
        <v>593</v>
      </c>
      <c r="B82" s="63" t="s">
        <v>672</v>
      </c>
    </row>
    <row r="83" spans="1:2" ht="15">
      <c r="A83" s="63" t="s">
        <v>594</v>
      </c>
      <c r="B83" s="63" t="s">
        <v>672</v>
      </c>
    </row>
    <row r="84" spans="1:2" ht="15">
      <c r="A84" s="63" t="s">
        <v>595</v>
      </c>
      <c r="B84" s="63" t="s">
        <v>672</v>
      </c>
    </row>
    <row r="85" spans="1:2" ht="15">
      <c r="A85" s="63" t="s">
        <v>596</v>
      </c>
      <c r="B85" s="63" t="s">
        <v>672</v>
      </c>
    </row>
    <row r="86" spans="1:2" ht="15">
      <c r="A86" s="63" t="s">
        <v>510</v>
      </c>
      <c r="B86" s="63" t="s">
        <v>672</v>
      </c>
    </row>
    <row r="87" spans="1:2" ht="15">
      <c r="A87" s="63" t="s">
        <v>597</v>
      </c>
      <c r="B87" s="63" t="s">
        <v>672</v>
      </c>
    </row>
    <row r="88" spans="1:2" ht="15">
      <c r="A88" s="63" t="s">
        <v>598</v>
      </c>
      <c r="B88" s="63" t="s">
        <v>672</v>
      </c>
    </row>
    <row r="89" spans="1:2" ht="15">
      <c r="A89" s="63" t="s">
        <v>599</v>
      </c>
      <c r="B89" s="63" t="s">
        <v>672</v>
      </c>
    </row>
    <row r="90" spans="1:2" ht="15">
      <c r="A90" s="63" t="s">
        <v>600</v>
      </c>
      <c r="B90" s="63" t="s">
        <v>672</v>
      </c>
    </row>
    <row r="91" spans="1:2" ht="15">
      <c r="A91" s="63" t="s">
        <v>601</v>
      </c>
      <c r="B91" s="63" t="s">
        <v>672</v>
      </c>
    </row>
    <row r="92" spans="1:2" ht="15">
      <c r="A92" s="63" t="s">
        <v>602</v>
      </c>
      <c r="B92" s="63" t="s">
        <v>672</v>
      </c>
    </row>
    <row r="93" spans="1:2" ht="15">
      <c r="A93" s="63" t="s">
        <v>603</v>
      </c>
      <c r="B93" s="63" t="s">
        <v>672</v>
      </c>
    </row>
    <row r="94" spans="1:2" ht="15">
      <c r="A94" s="63" t="s">
        <v>487</v>
      </c>
      <c r="B94" s="63" t="s">
        <v>672</v>
      </c>
    </row>
    <row r="95" spans="1:2" ht="15">
      <c r="A95" s="63" t="s">
        <v>604</v>
      </c>
      <c r="B95" s="63" t="s">
        <v>672</v>
      </c>
    </row>
    <row r="96" spans="1:2" ht="15">
      <c r="A96" s="63" t="s">
        <v>605</v>
      </c>
      <c r="B96" s="63" t="s">
        <v>672</v>
      </c>
    </row>
    <row r="97" spans="1:2" ht="15">
      <c r="A97" s="63" t="s">
        <v>506</v>
      </c>
      <c r="B97" s="63" t="s">
        <v>672</v>
      </c>
    </row>
    <row r="98" spans="1:2" ht="15">
      <c r="A98" s="63" t="s">
        <v>606</v>
      </c>
      <c r="B98" s="63" t="s">
        <v>672</v>
      </c>
    </row>
    <row r="99" spans="1:2" ht="15">
      <c r="A99" s="63" t="s">
        <v>607</v>
      </c>
      <c r="B99" s="63" t="s">
        <v>672</v>
      </c>
    </row>
    <row r="100" spans="1:2" ht="15">
      <c r="A100" s="63" t="s">
        <v>608</v>
      </c>
      <c r="B100" s="63" t="s">
        <v>672</v>
      </c>
    </row>
    <row r="101" spans="1:2" ht="15">
      <c r="A101" s="63" t="s">
        <v>492</v>
      </c>
      <c r="B101" s="63" t="s">
        <v>672</v>
      </c>
    </row>
    <row r="102" spans="1:2" ht="15">
      <c r="A102" s="63" t="s">
        <v>609</v>
      </c>
      <c r="B102" s="63" t="s">
        <v>672</v>
      </c>
    </row>
    <row r="103" spans="1:2" ht="15">
      <c r="A103" s="63" t="s">
        <v>610</v>
      </c>
      <c r="B103" s="63" t="s">
        <v>672</v>
      </c>
    </row>
    <row r="104" spans="1:2" ht="15">
      <c r="A104" s="63" t="s">
        <v>611</v>
      </c>
      <c r="B104" s="63" t="s">
        <v>672</v>
      </c>
    </row>
    <row r="105" spans="1:2" ht="15">
      <c r="A105" s="63" t="s">
        <v>612</v>
      </c>
      <c r="B105" s="63" t="s">
        <v>672</v>
      </c>
    </row>
    <row r="106" spans="1:2" ht="15">
      <c r="A106" s="63" t="s">
        <v>613</v>
      </c>
      <c r="B106" s="63" t="s">
        <v>672</v>
      </c>
    </row>
    <row r="107" spans="1:2" ht="15">
      <c r="A107" s="63" t="s">
        <v>614</v>
      </c>
      <c r="B107" s="63" t="s">
        <v>672</v>
      </c>
    </row>
    <row r="108" spans="1:2" ht="15">
      <c r="A108" s="63" t="s">
        <v>615</v>
      </c>
      <c r="B108" s="63" t="s">
        <v>672</v>
      </c>
    </row>
    <row r="109" spans="1:2" ht="15">
      <c r="A109" s="63" t="s">
        <v>616</v>
      </c>
      <c r="B109" s="63" t="s">
        <v>672</v>
      </c>
    </row>
    <row r="110" spans="1:2" ht="15">
      <c r="A110" s="63" t="s">
        <v>617</v>
      </c>
      <c r="B110" s="63" t="s">
        <v>672</v>
      </c>
    </row>
    <row r="111" spans="1:2" ht="15">
      <c r="A111" s="63" t="s">
        <v>618</v>
      </c>
      <c r="B111" s="63" t="s">
        <v>672</v>
      </c>
    </row>
    <row r="112" spans="1:2" ht="15">
      <c r="A112" s="63" t="s">
        <v>619</v>
      </c>
      <c r="B112" s="63" t="s">
        <v>672</v>
      </c>
    </row>
    <row r="113" spans="1:2" ht="15">
      <c r="A113" s="63" t="s">
        <v>620</v>
      </c>
      <c r="B113" s="63" t="s">
        <v>672</v>
      </c>
    </row>
    <row r="114" spans="1:2" ht="15">
      <c r="A114" s="63" t="s">
        <v>621</v>
      </c>
      <c r="B114" s="63" t="s">
        <v>672</v>
      </c>
    </row>
    <row r="115" spans="1:2" ht="15">
      <c r="A115" s="63" t="s">
        <v>622</v>
      </c>
      <c r="B115" s="63" t="s">
        <v>672</v>
      </c>
    </row>
    <row r="116" spans="1:2" ht="15">
      <c r="A116" s="63" t="s">
        <v>623</v>
      </c>
      <c r="B116" s="63" t="s">
        <v>672</v>
      </c>
    </row>
    <row r="117" spans="1:2" ht="15">
      <c r="A117" s="63" t="s">
        <v>624</v>
      </c>
      <c r="B117" s="63" t="s">
        <v>672</v>
      </c>
    </row>
    <row r="118" spans="1:2" ht="15">
      <c r="A118" s="63" t="s">
        <v>625</v>
      </c>
      <c r="B118" s="63" t="s">
        <v>672</v>
      </c>
    </row>
    <row r="119" spans="1:2" ht="15">
      <c r="A119" s="63" t="s">
        <v>626</v>
      </c>
      <c r="B119" s="63" t="s">
        <v>672</v>
      </c>
    </row>
    <row r="120" spans="1:2" ht="15">
      <c r="A120" s="63" t="s">
        <v>627</v>
      </c>
      <c r="B120" s="63" t="s">
        <v>672</v>
      </c>
    </row>
    <row r="121" spans="1:2" ht="15">
      <c r="A121" s="63" t="s">
        <v>628</v>
      </c>
      <c r="B121" s="63" t="s">
        <v>672</v>
      </c>
    </row>
    <row r="122" spans="1:2" ht="15">
      <c r="A122" s="63" t="s">
        <v>460</v>
      </c>
      <c r="B122" s="63" t="s">
        <v>672</v>
      </c>
    </row>
    <row r="123" spans="1:2" ht="15">
      <c r="A123" s="63" t="s">
        <v>513</v>
      </c>
      <c r="B123" s="63" t="s">
        <v>672</v>
      </c>
    </row>
    <row r="124" spans="1:2" ht="15">
      <c r="A124" s="63" t="s">
        <v>512</v>
      </c>
      <c r="B124" s="63" t="s">
        <v>672</v>
      </c>
    </row>
    <row r="125" spans="1:2" ht="15">
      <c r="A125" s="63" t="s">
        <v>629</v>
      </c>
      <c r="B125" s="63" t="s">
        <v>672</v>
      </c>
    </row>
    <row r="126" spans="1:2" ht="15">
      <c r="A126" s="63" t="s">
        <v>630</v>
      </c>
      <c r="B126" s="63" t="s">
        <v>672</v>
      </c>
    </row>
    <row r="127" spans="1:2" ht="15">
      <c r="A127" s="63" t="s">
        <v>631</v>
      </c>
      <c r="B127" s="63" t="s">
        <v>672</v>
      </c>
    </row>
    <row r="128" spans="1:2" ht="15">
      <c r="A128" s="63" t="s">
        <v>632</v>
      </c>
      <c r="B128" s="63" t="s">
        <v>672</v>
      </c>
    </row>
    <row r="129" spans="1:2" ht="15">
      <c r="A129" s="63" t="s">
        <v>516</v>
      </c>
      <c r="B129" s="63" t="s">
        <v>672</v>
      </c>
    </row>
    <row r="130" spans="1:2" ht="15">
      <c r="A130" s="63" t="s">
        <v>633</v>
      </c>
      <c r="B130" s="63" t="s">
        <v>672</v>
      </c>
    </row>
    <row r="131" spans="1:2" ht="15">
      <c r="A131" s="63" t="s">
        <v>634</v>
      </c>
      <c r="B131" s="63" t="s">
        <v>672</v>
      </c>
    </row>
    <row r="132" spans="1:2" ht="15">
      <c r="A132" s="63" t="s">
        <v>635</v>
      </c>
      <c r="B132" s="63" t="s">
        <v>672</v>
      </c>
    </row>
    <row r="133" spans="1:2" ht="15">
      <c r="A133" s="63" t="s">
        <v>636</v>
      </c>
      <c r="B133" s="63" t="s">
        <v>672</v>
      </c>
    </row>
    <row r="134" spans="1:2" ht="15">
      <c r="A134" s="63" t="s">
        <v>488</v>
      </c>
      <c r="B134" s="63" t="s">
        <v>672</v>
      </c>
    </row>
    <row r="135" spans="1:2" ht="15">
      <c r="A135" s="63" t="s">
        <v>465</v>
      </c>
      <c r="B135" s="63" t="s">
        <v>672</v>
      </c>
    </row>
    <row r="136" spans="1:2" ht="15">
      <c r="A136" s="63" t="s">
        <v>637</v>
      </c>
      <c r="B136" s="63" t="s">
        <v>672</v>
      </c>
    </row>
    <row r="137" spans="1:2" ht="15">
      <c r="A137" s="63" t="s">
        <v>490</v>
      </c>
      <c r="B137" s="63" t="s">
        <v>672</v>
      </c>
    </row>
    <row r="138" spans="1:2" ht="15">
      <c r="A138" s="63" t="s">
        <v>638</v>
      </c>
      <c r="B138" s="63" t="s">
        <v>672</v>
      </c>
    </row>
    <row r="139" spans="1:2" ht="15">
      <c r="A139" s="63" t="s">
        <v>639</v>
      </c>
      <c r="B139" s="63" t="s">
        <v>672</v>
      </c>
    </row>
    <row r="140" spans="1:2" ht="15">
      <c r="A140" s="63" t="s">
        <v>640</v>
      </c>
      <c r="B140" s="63" t="s">
        <v>672</v>
      </c>
    </row>
    <row r="141" spans="1:2" ht="15">
      <c r="A141" s="63" t="s">
        <v>500</v>
      </c>
      <c r="B141" s="63" t="s">
        <v>672</v>
      </c>
    </row>
    <row r="142" spans="1:2" ht="15">
      <c r="A142" s="63" t="s">
        <v>641</v>
      </c>
      <c r="B142" s="63" t="s">
        <v>672</v>
      </c>
    </row>
    <row r="143" spans="1:2" ht="15">
      <c r="A143" s="63" t="s">
        <v>642</v>
      </c>
      <c r="B143" s="63" t="s">
        <v>672</v>
      </c>
    </row>
    <row r="144" spans="1:2" ht="15">
      <c r="A144" s="63" t="s">
        <v>643</v>
      </c>
      <c r="B144" s="63" t="s">
        <v>672</v>
      </c>
    </row>
    <row r="145" spans="1:2" ht="15">
      <c r="A145" s="63" t="s">
        <v>644</v>
      </c>
      <c r="B145" s="63" t="s">
        <v>672</v>
      </c>
    </row>
    <row r="146" spans="1:2" ht="15">
      <c r="A146" s="63" t="s">
        <v>645</v>
      </c>
      <c r="B146" s="63" t="s">
        <v>672</v>
      </c>
    </row>
    <row r="147" spans="1:2" ht="15">
      <c r="A147" s="63" t="s">
        <v>646</v>
      </c>
      <c r="B147" s="63" t="s">
        <v>672</v>
      </c>
    </row>
    <row r="148" spans="1:2" ht="15">
      <c r="A148" s="63" t="s">
        <v>647</v>
      </c>
      <c r="B148" s="63" t="s">
        <v>672</v>
      </c>
    </row>
    <row r="149" spans="1:2" ht="15">
      <c r="A149" s="63" t="s">
        <v>648</v>
      </c>
      <c r="B149" s="63" t="s">
        <v>672</v>
      </c>
    </row>
    <row r="150" spans="1:2" ht="15">
      <c r="A150" s="63" t="s">
        <v>649</v>
      </c>
      <c r="B150" s="63" t="s">
        <v>672</v>
      </c>
    </row>
    <row r="151" spans="1:2" ht="15">
      <c r="A151" s="63" t="s">
        <v>650</v>
      </c>
      <c r="B151" s="63" t="s">
        <v>672</v>
      </c>
    </row>
    <row r="152" spans="1:2" ht="15">
      <c r="A152" s="63" t="s">
        <v>651</v>
      </c>
      <c r="B152" s="63" t="s">
        <v>672</v>
      </c>
    </row>
    <row r="153" spans="1:2" ht="15">
      <c r="A153" s="63" t="s">
        <v>652</v>
      </c>
      <c r="B153" s="63" t="s">
        <v>672</v>
      </c>
    </row>
    <row r="154" spans="1:2" ht="15">
      <c r="A154" s="63" t="s">
        <v>653</v>
      </c>
      <c r="B154" s="63" t="s">
        <v>672</v>
      </c>
    </row>
    <row r="155" spans="1:2" ht="15">
      <c r="A155" s="63" t="s">
        <v>654</v>
      </c>
      <c r="B155" s="63" t="s">
        <v>672</v>
      </c>
    </row>
    <row r="156" spans="1:2" ht="15">
      <c r="A156" s="63" t="s">
        <v>504</v>
      </c>
      <c r="B156" s="63" t="s">
        <v>672</v>
      </c>
    </row>
    <row r="157" spans="1:2" ht="15">
      <c r="A157" s="63" t="s">
        <v>655</v>
      </c>
      <c r="B157" s="63" t="s">
        <v>672</v>
      </c>
    </row>
    <row r="158" spans="1:2" ht="15">
      <c r="A158" s="63" t="s">
        <v>656</v>
      </c>
      <c r="B158" s="63" t="s">
        <v>672</v>
      </c>
    </row>
    <row r="159" spans="1:2" ht="15">
      <c r="A159" s="63" t="s">
        <v>657</v>
      </c>
      <c r="B159" s="63" t="s">
        <v>672</v>
      </c>
    </row>
    <row r="160" spans="1:2" ht="15">
      <c r="A160" s="63" t="s">
        <v>658</v>
      </c>
      <c r="B160" s="63" t="s">
        <v>672</v>
      </c>
    </row>
    <row r="161" spans="1:2" ht="15">
      <c r="A161" s="63" t="s">
        <v>659</v>
      </c>
      <c r="B161" s="63" t="s">
        <v>672</v>
      </c>
    </row>
    <row r="162" spans="1:2" ht="15">
      <c r="A162" s="63" t="s">
        <v>660</v>
      </c>
      <c r="B162" s="63" t="s">
        <v>672</v>
      </c>
    </row>
    <row r="163" spans="1:2" ht="15">
      <c r="A163" s="63" t="s">
        <v>505</v>
      </c>
      <c r="B163" s="63" t="s">
        <v>672</v>
      </c>
    </row>
    <row r="164" spans="1:2" ht="15">
      <c r="A164" s="63" t="s">
        <v>433</v>
      </c>
      <c r="B164" s="63" t="s">
        <v>672</v>
      </c>
    </row>
    <row r="165" spans="1:2" ht="15">
      <c r="A165" s="63" t="s">
        <v>661</v>
      </c>
      <c r="B165" s="63" t="s">
        <v>672</v>
      </c>
    </row>
    <row r="166" spans="1:2" ht="15">
      <c r="A166" s="63" t="s">
        <v>662</v>
      </c>
      <c r="B166" s="63" t="s">
        <v>672</v>
      </c>
    </row>
    <row r="167" spans="1:2" ht="15">
      <c r="A167" s="63" t="s">
        <v>663</v>
      </c>
      <c r="B167" s="63" t="s">
        <v>672</v>
      </c>
    </row>
    <row r="168" spans="1:2" ht="15">
      <c r="A168" s="63" t="s">
        <v>664</v>
      </c>
      <c r="B168" s="63" t="s">
        <v>672</v>
      </c>
    </row>
    <row r="169" spans="1:2" ht="15">
      <c r="A169" s="63" t="s">
        <v>665</v>
      </c>
      <c r="B169" s="63" t="s">
        <v>672</v>
      </c>
    </row>
    <row r="170" spans="1:2" ht="15">
      <c r="A170" s="63" t="s">
        <v>499</v>
      </c>
      <c r="B170" s="63" t="s">
        <v>672</v>
      </c>
    </row>
    <row r="171" spans="1:2" ht="15">
      <c r="A171" s="63" t="s">
        <v>666</v>
      </c>
      <c r="B171" s="63" t="s">
        <v>672</v>
      </c>
    </row>
    <row r="172" spans="1:2" ht="15">
      <c r="A172" s="63" t="s">
        <v>667</v>
      </c>
      <c r="B172" s="63" t="s">
        <v>672</v>
      </c>
    </row>
    <row r="173" spans="1:2" ht="15">
      <c r="A173" s="63" t="s">
        <v>668</v>
      </c>
      <c r="B173" s="63" t="s">
        <v>672</v>
      </c>
    </row>
    <row r="174" spans="1:2" ht="15">
      <c r="A174" s="63" t="s">
        <v>669</v>
      </c>
      <c r="B174" s="63" t="s">
        <v>672</v>
      </c>
    </row>
    <row r="175" spans="1:2" ht="15">
      <c r="A175" s="63" t="s">
        <v>458</v>
      </c>
      <c r="B175" s="63" t="s">
        <v>672</v>
      </c>
    </row>
    <row r="176" spans="1:2" ht="15">
      <c r="A176" s="63" t="s">
        <v>670</v>
      </c>
      <c r="B176" s="63" t="s">
        <v>672</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673</v>
      </c>
      <c r="B1" s="13" t="s">
        <v>17</v>
      </c>
    </row>
    <row r="2" spans="1:2" ht="15">
      <c r="A2" s="63" t="s">
        <v>674</v>
      </c>
      <c r="B2" s="63" t="s">
        <v>680</v>
      </c>
    </row>
    <row r="3" spans="1:2" ht="15">
      <c r="A3" s="63" t="s">
        <v>675</v>
      </c>
      <c r="B3" s="63" t="s">
        <v>681</v>
      </c>
    </row>
    <row r="4" spans="1:2" ht="15">
      <c r="A4" s="63" t="s">
        <v>676</v>
      </c>
      <c r="B4" s="63" t="s">
        <v>682</v>
      </c>
    </row>
    <row r="5" spans="1:2" ht="15">
      <c r="A5" s="63" t="s">
        <v>677</v>
      </c>
      <c r="B5" s="63" t="s">
        <v>683</v>
      </c>
    </row>
    <row r="6" spans="1:2" ht="15">
      <c r="A6" s="63" t="s">
        <v>678</v>
      </c>
      <c r="B6" s="63" t="s">
        <v>684</v>
      </c>
    </row>
    <row r="7" spans="1:2" ht="15">
      <c r="A7" s="63" t="s">
        <v>679</v>
      </c>
      <c r="B7" s="63" t="s">
        <v>685</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44"/>
  <sheetViews>
    <sheetView tabSelected="1" workbookViewId="0" topLeftCell="A1">
      <pane xSplit="1" ySplit="2" topLeftCell="B3" activePane="bottomRight" state="frozen"/>
      <selection pane="topRight" activeCell="B1" sqref="B1"/>
      <selection pane="bottomLeft" activeCell="A3" sqref="A3"/>
      <selection pane="bottomRight" activeCell="A1" sqref="A1"/>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s>
  <sheetData>
    <row r="1" spans="1:34" ht="15">
      <c r="A1" s="129"/>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274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196</v>
      </c>
      <c r="AF2" s="13" t="s">
        <v>197</v>
      </c>
      <c r="AG2" s="13" t="s">
        <v>198</v>
      </c>
      <c r="AH2" s="13" t="s">
        <v>199</v>
      </c>
      <c r="AI2" s="13" t="s">
        <v>200</v>
      </c>
      <c r="AJ2" s="13" t="s">
        <v>201</v>
      </c>
      <c r="AK2" s="13" t="s">
        <v>202</v>
      </c>
      <c r="AL2" s="13" t="s">
        <v>203</v>
      </c>
      <c r="AM2" s="13" t="s">
        <v>204</v>
      </c>
      <c r="AN2" s="13" t="s">
        <v>205</v>
      </c>
      <c r="AO2" s="13" t="s">
        <v>206</v>
      </c>
      <c r="AP2" s="13" t="s">
        <v>207</v>
      </c>
      <c r="AQ2" s="13" t="s">
        <v>208</v>
      </c>
      <c r="AR2" s="13" t="s">
        <v>209</v>
      </c>
      <c r="AS2" s="13" t="s">
        <v>210</v>
      </c>
      <c r="AT2" s="13" t="s">
        <v>211</v>
      </c>
      <c r="AU2" s="13" t="s">
        <v>212</v>
      </c>
      <c r="AV2" s="13" t="s">
        <v>213</v>
      </c>
      <c r="AW2" s="13" t="s">
        <v>214</v>
      </c>
      <c r="AX2" s="13" t="s">
        <v>215</v>
      </c>
      <c r="AY2" s="13" t="s">
        <v>216</v>
      </c>
      <c r="AZ2" s="13" t="s">
        <v>217</v>
      </c>
      <c r="BA2" s="85" t="s">
        <v>254</v>
      </c>
      <c r="BB2" s="85" t="s">
        <v>255</v>
      </c>
      <c r="BC2" s="85" t="s">
        <v>256</v>
      </c>
      <c r="BD2" s="85" t="s">
        <v>257</v>
      </c>
      <c r="BE2" s="85" t="s">
        <v>258</v>
      </c>
      <c r="BF2" s="85" t="s">
        <v>259</v>
      </c>
      <c r="BG2" s="85" t="s">
        <v>260</v>
      </c>
      <c r="BH2" s="85" t="s">
        <v>261</v>
      </c>
      <c r="BI2" s="85" t="s">
        <v>262</v>
      </c>
      <c r="BJ2" s="85" t="s">
        <v>263</v>
      </c>
      <c r="BK2" s="85" t="s">
        <v>292</v>
      </c>
      <c r="BL2" s="85" t="s">
        <v>293</v>
      </c>
      <c r="BM2" s="85" t="s">
        <v>294</v>
      </c>
      <c r="BN2" s="85" t="s">
        <v>295</v>
      </c>
      <c r="BO2" s="85" t="s">
        <v>296</v>
      </c>
      <c r="BP2" s="85" t="s">
        <v>297</v>
      </c>
      <c r="BQ2" s="85" t="s">
        <v>298</v>
      </c>
      <c r="BR2" s="85" t="s">
        <v>299</v>
      </c>
      <c r="BS2" s="85" t="s">
        <v>301</v>
      </c>
      <c r="BT2" s="13" t="s">
        <v>328</v>
      </c>
      <c r="BU2" s="3"/>
      <c r="BV2" s="3"/>
    </row>
    <row r="3" spans="1:74" ht="41.45" customHeight="1">
      <c r="A3" s="62" t="s">
        <v>738</v>
      </c>
      <c r="B3" s="63"/>
      <c r="C3" s="81"/>
      <c r="D3" s="81" t="s">
        <v>64</v>
      </c>
      <c r="E3" s="88">
        <v>167.12929278990376</v>
      </c>
      <c r="F3" s="90">
        <v>99.97933909268836</v>
      </c>
      <c r="G3" s="72" t="s">
        <v>781</v>
      </c>
      <c r="H3" s="81"/>
      <c r="I3" s="73" t="s">
        <v>738</v>
      </c>
      <c r="J3" s="91"/>
      <c r="K3" s="91"/>
      <c r="L3" s="73" t="s">
        <v>1476</v>
      </c>
      <c r="M3" s="95">
        <v>7.885591710060383</v>
      </c>
      <c r="N3" s="96">
        <v>8507.31640625</v>
      </c>
      <c r="O3" s="96">
        <v>5311.857421875</v>
      </c>
      <c r="P3" s="97"/>
      <c r="Q3" s="98"/>
      <c r="R3" s="98"/>
      <c r="S3" s="71"/>
      <c r="T3" s="48">
        <v>6</v>
      </c>
      <c r="U3" s="48">
        <v>3</v>
      </c>
      <c r="V3" s="49">
        <v>224.892857</v>
      </c>
      <c r="W3" s="49">
        <v>0.007194</v>
      </c>
      <c r="X3" s="49">
        <v>0.023596</v>
      </c>
      <c r="Y3" s="49">
        <v>1.860882</v>
      </c>
      <c r="Z3" s="49">
        <v>0.17857142857142858</v>
      </c>
      <c r="AA3" s="49">
        <v>0.125</v>
      </c>
      <c r="AB3" s="92">
        <v>3</v>
      </c>
      <c r="AC3" s="92"/>
      <c r="AD3" s="93"/>
      <c r="AE3" s="63" t="s">
        <v>748</v>
      </c>
      <c r="AF3" s="63">
        <v>459</v>
      </c>
      <c r="AG3" s="63">
        <v>39043</v>
      </c>
      <c r="AH3" s="63">
        <v>22176</v>
      </c>
      <c r="AI3" s="63">
        <v>15894</v>
      </c>
      <c r="AJ3" s="63"/>
      <c r="AK3" s="63" t="s">
        <v>824</v>
      </c>
      <c r="AL3" s="63" t="s">
        <v>758</v>
      </c>
      <c r="AM3" s="68" t="s">
        <v>766</v>
      </c>
      <c r="AN3" s="63"/>
      <c r="AO3" s="65">
        <v>39737.6625462963</v>
      </c>
      <c r="AP3" s="68" t="s">
        <v>771</v>
      </c>
      <c r="AQ3" s="63" t="b">
        <v>0</v>
      </c>
      <c r="AR3" s="63" t="b">
        <v>0</v>
      </c>
      <c r="AS3" s="63" t="b">
        <v>0</v>
      </c>
      <c r="AT3" s="63"/>
      <c r="AU3" s="63">
        <v>341</v>
      </c>
      <c r="AV3" s="68" t="s">
        <v>277</v>
      </c>
      <c r="AW3" s="63" t="b">
        <v>1</v>
      </c>
      <c r="AX3" s="63" t="s">
        <v>218</v>
      </c>
      <c r="AY3" s="68" t="s">
        <v>784</v>
      </c>
      <c r="AZ3" s="63" t="s">
        <v>66</v>
      </c>
      <c r="BA3" s="48" t="s">
        <v>956</v>
      </c>
      <c r="BB3" s="48" t="s">
        <v>956</v>
      </c>
      <c r="BC3" s="48" t="s">
        <v>980</v>
      </c>
      <c r="BD3" s="48" t="s">
        <v>980</v>
      </c>
      <c r="BE3" s="48"/>
      <c r="BF3" s="48"/>
      <c r="BG3" s="86" t="s">
        <v>1641</v>
      </c>
      <c r="BH3" s="86" t="s">
        <v>1641</v>
      </c>
      <c r="BI3" s="86" t="s">
        <v>1663</v>
      </c>
      <c r="BJ3" s="86" t="s">
        <v>1663</v>
      </c>
      <c r="BK3" s="86">
        <v>0</v>
      </c>
      <c r="BL3" s="106">
        <v>0</v>
      </c>
      <c r="BM3" s="86">
        <v>0</v>
      </c>
      <c r="BN3" s="106">
        <v>0</v>
      </c>
      <c r="BO3" s="86">
        <v>0</v>
      </c>
      <c r="BP3" s="106">
        <v>0</v>
      </c>
      <c r="BQ3" s="86">
        <v>28</v>
      </c>
      <c r="BR3" s="106">
        <v>100</v>
      </c>
      <c r="BS3" s="86">
        <v>28</v>
      </c>
      <c r="BT3" s="69" t="str">
        <f>REPLACE(INDEX(GroupVertices[Group],MATCH(Vertices[[#This Row],[Vertex]],GroupVertices[Vertex],0)),1,1,"")</f>
        <v>3</v>
      </c>
      <c r="BU3" s="3"/>
      <c r="BV3" s="3"/>
    </row>
    <row r="4" spans="1:77" ht="41.45" customHeight="1">
      <c r="A4" s="62" t="s">
        <v>863</v>
      </c>
      <c r="B4" s="64"/>
      <c r="C4" s="81"/>
      <c r="D4" s="81" t="s">
        <v>64</v>
      </c>
      <c r="E4" s="88">
        <v>162.77583953658677</v>
      </c>
      <c r="F4" s="99">
        <v>99.99687490080782</v>
      </c>
      <c r="G4" s="72" t="s">
        <v>1373</v>
      </c>
      <c r="H4" s="100"/>
      <c r="I4" s="73" t="s">
        <v>863</v>
      </c>
      <c r="J4" s="91"/>
      <c r="K4" s="101"/>
      <c r="L4" s="73" t="s">
        <v>1477</v>
      </c>
      <c r="M4" s="102">
        <v>2.041491390776945</v>
      </c>
      <c r="N4" s="96">
        <v>9356.126953125</v>
      </c>
      <c r="O4" s="96">
        <v>4412.07470703125</v>
      </c>
      <c r="P4" s="97"/>
      <c r="Q4" s="98"/>
      <c r="R4" s="98"/>
      <c r="S4" s="103"/>
      <c r="T4" s="48">
        <v>1</v>
      </c>
      <c r="U4" s="48">
        <v>0</v>
      </c>
      <c r="V4" s="49">
        <v>0</v>
      </c>
      <c r="W4" s="49">
        <v>0.00495</v>
      </c>
      <c r="X4" s="49">
        <v>0.00266</v>
      </c>
      <c r="Y4" s="49">
        <v>0.347718</v>
      </c>
      <c r="Z4" s="49">
        <v>0</v>
      </c>
      <c r="AA4" s="49">
        <v>0</v>
      </c>
      <c r="AB4" s="92">
        <v>4</v>
      </c>
      <c r="AC4" s="92"/>
      <c r="AD4" s="93"/>
      <c r="AE4" s="64" t="s">
        <v>1131</v>
      </c>
      <c r="AF4" s="64">
        <v>304</v>
      </c>
      <c r="AG4" s="64">
        <v>5914</v>
      </c>
      <c r="AH4" s="64">
        <v>43424</v>
      </c>
      <c r="AI4" s="64">
        <v>651</v>
      </c>
      <c r="AJ4" s="64"/>
      <c r="AK4" s="64" t="s">
        <v>1186</v>
      </c>
      <c r="AL4" s="64" t="s">
        <v>1241</v>
      </c>
      <c r="AM4" s="67" t="s">
        <v>1276</v>
      </c>
      <c r="AN4" s="64"/>
      <c r="AO4" s="66">
        <v>39983.59543981482</v>
      </c>
      <c r="AP4" s="67" t="s">
        <v>1319</v>
      </c>
      <c r="AQ4" s="64" t="b">
        <v>0</v>
      </c>
      <c r="AR4" s="64" t="b">
        <v>0</v>
      </c>
      <c r="AS4" s="64" t="b">
        <v>0</v>
      </c>
      <c r="AT4" s="64"/>
      <c r="AU4" s="64">
        <v>197</v>
      </c>
      <c r="AV4" s="67" t="s">
        <v>276</v>
      </c>
      <c r="AW4" s="64" t="b">
        <v>1</v>
      </c>
      <c r="AX4" s="64" t="s">
        <v>218</v>
      </c>
      <c r="AY4" s="67" t="s">
        <v>1420</v>
      </c>
      <c r="AZ4" s="104" t="s">
        <v>65</v>
      </c>
      <c r="BA4" s="48"/>
      <c r="BB4" s="48"/>
      <c r="BC4" s="48"/>
      <c r="BD4" s="48"/>
      <c r="BE4" s="48"/>
      <c r="BF4" s="48"/>
      <c r="BG4" s="48"/>
      <c r="BH4" s="48"/>
      <c r="BI4" s="48"/>
      <c r="BJ4" s="48"/>
      <c r="BK4" s="48"/>
      <c r="BL4" s="49"/>
      <c r="BM4" s="48"/>
      <c r="BN4" s="49"/>
      <c r="BO4" s="48"/>
      <c r="BP4" s="49"/>
      <c r="BQ4" s="48"/>
      <c r="BR4" s="49"/>
      <c r="BS4" s="48"/>
      <c r="BT4" s="63" t="str">
        <f>REPLACE(INDEX(GroupVertices[Group],MATCH(Vertices[[#This Row],[Vertex]],GroupVertices[Vertex],0)),1,1,"")</f>
        <v>3</v>
      </c>
      <c r="BU4" s="2"/>
      <c r="BV4" s="3"/>
      <c r="BW4" s="3"/>
      <c r="BX4" s="3"/>
      <c r="BY4" s="3"/>
    </row>
    <row r="5" spans="1:77" ht="41.45" customHeight="1">
      <c r="A5" s="62" t="s">
        <v>853</v>
      </c>
      <c r="B5" s="64"/>
      <c r="C5" s="81"/>
      <c r="D5" s="81" t="s">
        <v>64</v>
      </c>
      <c r="E5" s="88">
        <v>162.58424501688089</v>
      </c>
      <c r="F5" s="99">
        <v>99.99764664786443</v>
      </c>
      <c r="G5" s="72" t="s">
        <v>1008</v>
      </c>
      <c r="H5" s="100"/>
      <c r="I5" s="73" t="s">
        <v>853</v>
      </c>
      <c r="J5" s="91"/>
      <c r="K5" s="101"/>
      <c r="L5" s="73" t="s">
        <v>1478</v>
      </c>
      <c r="M5" s="102">
        <v>1.7842938217131263</v>
      </c>
      <c r="N5" s="96">
        <v>2264.27294921875</v>
      </c>
      <c r="O5" s="96">
        <v>6718.34912109375</v>
      </c>
      <c r="P5" s="97"/>
      <c r="Q5" s="98"/>
      <c r="R5" s="98"/>
      <c r="S5" s="103"/>
      <c r="T5" s="48">
        <v>0</v>
      </c>
      <c r="U5" s="48">
        <v>10</v>
      </c>
      <c r="V5" s="49">
        <v>127.27381</v>
      </c>
      <c r="W5" s="49">
        <v>0.006897</v>
      </c>
      <c r="X5" s="49">
        <v>0.029095</v>
      </c>
      <c r="Y5" s="49">
        <v>1.95791</v>
      </c>
      <c r="Z5" s="49">
        <v>0.2111111111111111</v>
      </c>
      <c r="AA5" s="49">
        <v>0</v>
      </c>
      <c r="AB5" s="92">
        <v>5</v>
      </c>
      <c r="AC5" s="92"/>
      <c r="AD5" s="93"/>
      <c r="AE5" s="64" t="s">
        <v>1132</v>
      </c>
      <c r="AF5" s="64">
        <v>4114</v>
      </c>
      <c r="AG5" s="64">
        <v>4456</v>
      </c>
      <c r="AH5" s="64">
        <v>60131</v>
      </c>
      <c r="AI5" s="64">
        <v>49631</v>
      </c>
      <c r="AJ5" s="64"/>
      <c r="AK5" s="64" t="s">
        <v>1187</v>
      </c>
      <c r="AL5" s="64" t="s">
        <v>759</v>
      </c>
      <c r="AM5" s="67" t="s">
        <v>1277</v>
      </c>
      <c r="AN5" s="64"/>
      <c r="AO5" s="66">
        <v>40080.55136574074</v>
      </c>
      <c r="AP5" s="67" t="s">
        <v>1320</v>
      </c>
      <c r="AQ5" s="64" t="b">
        <v>0</v>
      </c>
      <c r="AR5" s="64" t="b">
        <v>0</v>
      </c>
      <c r="AS5" s="64" t="b">
        <v>0</v>
      </c>
      <c r="AT5" s="64"/>
      <c r="AU5" s="64">
        <v>326</v>
      </c>
      <c r="AV5" s="67" t="s">
        <v>276</v>
      </c>
      <c r="AW5" s="64" t="b">
        <v>0</v>
      </c>
      <c r="AX5" s="64" t="s">
        <v>218</v>
      </c>
      <c r="AY5" s="67" t="s">
        <v>1421</v>
      </c>
      <c r="AZ5" s="104" t="s">
        <v>66</v>
      </c>
      <c r="BA5" s="48" t="s">
        <v>1628</v>
      </c>
      <c r="BB5" s="48" t="s">
        <v>1628</v>
      </c>
      <c r="BC5" s="48" t="s">
        <v>741</v>
      </c>
      <c r="BD5" s="48" t="s">
        <v>741</v>
      </c>
      <c r="BE5" s="48" t="s">
        <v>985</v>
      </c>
      <c r="BF5" s="48" t="s">
        <v>1638</v>
      </c>
      <c r="BG5" s="86" t="s">
        <v>1642</v>
      </c>
      <c r="BH5" s="86" t="s">
        <v>1657</v>
      </c>
      <c r="BI5" s="86" t="s">
        <v>1664</v>
      </c>
      <c r="BJ5" s="86" t="s">
        <v>1679</v>
      </c>
      <c r="BK5" s="48">
        <v>0</v>
      </c>
      <c r="BL5" s="49">
        <v>0</v>
      </c>
      <c r="BM5" s="48">
        <v>0</v>
      </c>
      <c r="BN5" s="49">
        <v>0</v>
      </c>
      <c r="BO5" s="48">
        <v>0</v>
      </c>
      <c r="BP5" s="49">
        <v>0</v>
      </c>
      <c r="BQ5" s="48">
        <v>26</v>
      </c>
      <c r="BR5" s="49">
        <v>100</v>
      </c>
      <c r="BS5" s="48">
        <v>26</v>
      </c>
      <c r="BT5" s="63" t="str">
        <f>REPLACE(INDEX(GroupVertices[Group],MATCH(Vertices[[#This Row],[Vertex]],GroupVertices[Vertex],0)),1,1,"")</f>
        <v>1</v>
      </c>
      <c r="BU5" s="2"/>
      <c r="BV5" s="3"/>
      <c r="BW5" s="3"/>
      <c r="BX5" s="3"/>
      <c r="BY5" s="3"/>
    </row>
    <row r="6" spans="1:77" ht="41.45" customHeight="1">
      <c r="A6" s="62" t="s">
        <v>864</v>
      </c>
      <c r="B6" s="64"/>
      <c r="C6" s="81"/>
      <c r="D6" s="81" t="s">
        <v>64</v>
      </c>
      <c r="E6" s="88">
        <v>162.01051273084806</v>
      </c>
      <c r="F6" s="99">
        <v>99.99995765448249</v>
      </c>
      <c r="G6" s="72" t="s">
        <v>1374</v>
      </c>
      <c r="H6" s="100"/>
      <c r="I6" s="73" t="s">
        <v>864</v>
      </c>
      <c r="J6" s="91"/>
      <c r="K6" s="101"/>
      <c r="L6" s="73" t="s">
        <v>1479</v>
      </c>
      <c r="M6" s="102">
        <v>1.0141123494685222</v>
      </c>
      <c r="N6" s="96">
        <v>1887.1649169921875</v>
      </c>
      <c r="O6" s="96">
        <v>5145.283203125</v>
      </c>
      <c r="P6" s="97"/>
      <c r="Q6" s="98"/>
      <c r="R6" s="98"/>
      <c r="S6" s="103"/>
      <c r="T6" s="48">
        <v>2</v>
      </c>
      <c r="U6" s="48">
        <v>0</v>
      </c>
      <c r="V6" s="49">
        <v>0</v>
      </c>
      <c r="W6" s="49">
        <v>0.004831</v>
      </c>
      <c r="X6" s="49">
        <v>0.006093</v>
      </c>
      <c r="Y6" s="49">
        <v>0.48438</v>
      </c>
      <c r="Z6" s="49">
        <v>0.5</v>
      </c>
      <c r="AA6" s="49">
        <v>0</v>
      </c>
      <c r="AB6" s="92">
        <v>6</v>
      </c>
      <c r="AC6" s="92"/>
      <c r="AD6" s="93"/>
      <c r="AE6" s="64" t="s">
        <v>1133</v>
      </c>
      <c r="AF6" s="64">
        <v>227</v>
      </c>
      <c r="AG6" s="64">
        <v>90</v>
      </c>
      <c r="AH6" s="64">
        <v>100</v>
      </c>
      <c r="AI6" s="64">
        <v>22</v>
      </c>
      <c r="AJ6" s="64"/>
      <c r="AK6" s="64" t="s">
        <v>1188</v>
      </c>
      <c r="AL6" s="64"/>
      <c r="AM6" s="67" t="s">
        <v>1278</v>
      </c>
      <c r="AN6" s="64"/>
      <c r="AO6" s="66">
        <v>43338.86659722222</v>
      </c>
      <c r="AP6" s="67" t="s">
        <v>1321</v>
      </c>
      <c r="AQ6" s="64" t="b">
        <v>0</v>
      </c>
      <c r="AR6" s="64" t="b">
        <v>0</v>
      </c>
      <c r="AS6" s="64" t="b">
        <v>0</v>
      </c>
      <c r="AT6" s="64"/>
      <c r="AU6" s="64">
        <v>0</v>
      </c>
      <c r="AV6" s="67" t="s">
        <v>276</v>
      </c>
      <c r="AW6" s="64" t="b">
        <v>0</v>
      </c>
      <c r="AX6" s="64" t="s">
        <v>218</v>
      </c>
      <c r="AY6" s="67" t="s">
        <v>1422</v>
      </c>
      <c r="AZ6" s="104" t="s">
        <v>65</v>
      </c>
      <c r="BA6" s="48"/>
      <c r="BB6" s="48"/>
      <c r="BC6" s="48"/>
      <c r="BD6" s="48"/>
      <c r="BE6" s="48"/>
      <c r="BF6" s="48"/>
      <c r="BG6" s="48"/>
      <c r="BH6" s="48"/>
      <c r="BI6" s="48"/>
      <c r="BJ6" s="48"/>
      <c r="BK6" s="48"/>
      <c r="BL6" s="49"/>
      <c r="BM6" s="48"/>
      <c r="BN6" s="49"/>
      <c r="BO6" s="48"/>
      <c r="BP6" s="49"/>
      <c r="BQ6" s="48"/>
      <c r="BR6" s="49"/>
      <c r="BS6" s="48"/>
      <c r="BT6" s="63" t="str">
        <f>REPLACE(INDEX(GroupVertices[Group],MATCH(Vertices[[#This Row],[Vertex]],GroupVertices[Vertex],0)),1,1,"")</f>
        <v>1</v>
      </c>
      <c r="BU6" s="2"/>
      <c r="BV6" s="3"/>
      <c r="BW6" s="3"/>
      <c r="BX6" s="3"/>
      <c r="BY6" s="3"/>
    </row>
    <row r="7" spans="1:77" ht="41.45" customHeight="1">
      <c r="A7" s="62" t="s">
        <v>865</v>
      </c>
      <c r="B7" s="64"/>
      <c r="C7" s="81"/>
      <c r="D7" s="81" t="s">
        <v>64</v>
      </c>
      <c r="E7" s="88">
        <v>162.04993547152827</v>
      </c>
      <c r="F7" s="99">
        <v>99.99979885879183</v>
      </c>
      <c r="G7" s="72" t="s">
        <v>1375</v>
      </c>
      <c r="H7" s="100"/>
      <c r="I7" s="73" t="s">
        <v>865</v>
      </c>
      <c r="J7" s="91"/>
      <c r="K7" s="101"/>
      <c r="L7" s="73" t="s">
        <v>1480</v>
      </c>
      <c r="M7" s="102">
        <v>1.0670336599754808</v>
      </c>
      <c r="N7" s="96">
        <v>1623.1109619140625</v>
      </c>
      <c r="O7" s="96">
        <v>7322.70947265625</v>
      </c>
      <c r="P7" s="97"/>
      <c r="Q7" s="98"/>
      <c r="R7" s="98"/>
      <c r="S7" s="103"/>
      <c r="T7" s="48">
        <v>3</v>
      </c>
      <c r="U7" s="48">
        <v>0</v>
      </c>
      <c r="V7" s="49">
        <v>0</v>
      </c>
      <c r="W7" s="49">
        <v>0.006579</v>
      </c>
      <c r="X7" s="49">
        <v>0.016379</v>
      </c>
      <c r="Y7" s="49">
        <v>0.654651</v>
      </c>
      <c r="Z7" s="49">
        <v>0.6666666666666666</v>
      </c>
      <c r="AA7" s="49">
        <v>0</v>
      </c>
      <c r="AB7" s="92">
        <v>7</v>
      </c>
      <c r="AC7" s="92"/>
      <c r="AD7" s="93"/>
      <c r="AE7" s="64" t="s">
        <v>1134</v>
      </c>
      <c r="AF7" s="64">
        <v>1074</v>
      </c>
      <c r="AG7" s="64">
        <v>390</v>
      </c>
      <c r="AH7" s="64">
        <v>7455</v>
      </c>
      <c r="AI7" s="64">
        <v>3411</v>
      </c>
      <c r="AJ7" s="64"/>
      <c r="AK7" s="64" t="s">
        <v>1189</v>
      </c>
      <c r="AL7" s="64" t="s">
        <v>1242</v>
      </c>
      <c r="AM7" s="64"/>
      <c r="AN7" s="64"/>
      <c r="AO7" s="66">
        <v>39922.897569444445</v>
      </c>
      <c r="AP7" s="67" t="s">
        <v>1322</v>
      </c>
      <c r="AQ7" s="64" t="b">
        <v>0</v>
      </c>
      <c r="AR7" s="64" t="b">
        <v>0</v>
      </c>
      <c r="AS7" s="64" t="b">
        <v>1</v>
      </c>
      <c r="AT7" s="64"/>
      <c r="AU7" s="64">
        <v>17</v>
      </c>
      <c r="AV7" s="67" t="s">
        <v>276</v>
      </c>
      <c r="AW7" s="64" t="b">
        <v>0</v>
      </c>
      <c r="AX7" s="64" t="s">
        <v>218</v>
      </c>
      <c r="AY7" s="67" t="s">
        <v>1423</v>
      </c>
      <c r="AZ7" s="104" t="s">
        <v>65</v>
      </c>
      <c r="BA7" s="48"/>
      <c r="BB7" s="48"/>
      <c r="BC7" s="48"/>
      <c r="BD7" s="48"/>
      <c r="BE7" s="48"/>
      <c r="BF7" s="48"/>
      <c r="BG7" s="48"/>
      <c r="BH7" s="48"/>
      <c r="BI7" s="48"/>
      <c r="BJ7" s="48"/>
      <c r="BK7" s="48"/>
      <c r="BL7" s="49"/>
      <c r="BM7" s="48"/>
      <c r="BN7" s="49"/>
      <c r="BO7" s="48"/>
      <c r="BP7" s="49"/>
      <c r="BQ7" s="48"/>
      <c r="BR7" s="49"/>
      <c r="BS7" s="48"/>
      <c r="BT7" s="63" t="str">
        <f>REPLACE(INDEX(GroupVertices[Group],MATCH(Vertices[[#This Row],[Vertex]],GroupVertices[Vertex],0)),1,1,"")</f>
        <v>1</v>
      </c>
      <c r="BU7" s="2"/>
      <c r="BV7" s="3"/>
      <c r="BW7" s="3"/>
      <c r="BX7" s="3"/>
      <c r="BY7" s="3"/>
    </row>
    <row r="8" spans="1:77" ht="41.45" customHeight="1">
      <c r="A8" s="62" t="s">
        <v>856</v>
      </c>
      <c r="B8" s="64"/>
      <c r="C8" s="81"/>
      <c r="D8" s="81" t="s">
        <v>64</v>
      </c>
      <c r="E8" s="88">
        <v>162.05072392634187</v>
      </c>
      <c r="F8" s="99">
        <v>99.99979568287802</v>
      </c>
      <c r="G8" s="72" t="s">
        <v>1011</v>
      </c>
      <c r="H8" s="100"/>
      <c r="I8" s="73" t="s">
        <v>856</v>
      </c>
      <c r="J8" s="91"/>
      <c r="K8" s="101"/>
      <c r="L8" s="73" t="s">
        <v>1481</v>
      </c>
      <c r="M8" s="102">
        <v>1.06809208618562</v>
      </c>
      <c r="N8" s="96">
        <v>3062.635009765625</v>
      </c>
      <c r="O8" s="96">
        <v>6268.36376953125</v>
      </c>
      <c r="P8" s="97"/>
      <c r="Q8" s="98"/>
      <c r="R8" s="98"/>
      <c r="S8" s="103"/>
      <c r="T8" s="48">
        <v>2</v>
      </c>
      <c r="U8" s="48">
        <v>6</v>
      </c>
      <c r="V8" s="49">
        <v>61.5</v>
      </c>
      <c r="W8" s="49">
        <v>0.006757</v>
      </c>
      <c r="X8" s="49">
        <v>0.02495</v>
      </c>
      <c r="Y8" s="49">
        <v>1.383182</v>
      </c>
      <c r="Z8" s="49">
        <v>0.30952380952380953</v>
      </c>
      <c r="AA8" s="49">
        <v>0.14285714285714285</v>
      </c>
      <c r="AB8" s="92">
        <v>8</v>
      </c>
      <c r="AC8" s="92"/>
      <c r="AD8" s="93"/>
      <c r="AE8" s="64" t="s">
        <v>1135</v>
      </c>
      <c r="AF8" s="64">
        <v>198</v>
      </c>
      <c r="AG8" s="64">
        <v>396</v>
      </c>
      <c r="AH8" s="64">
        <v>1454</v>
      </c>
      <c r="AI8" s="64">
        <v>687</v>
      </c>
      <c r="AJ8" s="64"/>
      <c r="AK8" s="64" t="s">
        <v>1190</v>
      </c>
      <c r="AL8" s="64"/>
      <c r="AM8" s="64"/>
      <c r="AN8" s="64"/>
      <c r="AO8" s="66">
        <v>41775.83574074074</v>
      </c>
      <c r="AP8" s="67" t="s">
        <v>1323</v>
      </c>
      <c r="AQ8" s="64" t="b">
        <v>1</v>
      </c>
      <c r="AR8" s="64" t="b">
        <v>0</v>
      </c>
      <c r="AS8" s="64" t="b">
        <v>1</v>
      </c>
      <c r="AT8" s="64"/>
      <c r="AU8" s="64">
        <v>20</v>
      </c>
      <c r="AV8" s="67" t="s">
        <v>276</v>
      </c>
      <c r="AW8" s="64" t="b">
        <v>0</v>
      </c>
      <c r="AX8" s="64" t="s">
        <v>218</v>
      </c>
      <c r="AY8" s="67" t="s">
        <v>1424</v>
      </c>
      <c r="AZ8" s="104" t="s">
        <v>66</v>
      </c>
      <c r="BA8" s="48" t="s">
        <v>957</v>
      </c>
      <c r="BB8" s="48" t="s">
        <v>957</v>
      </c>
      <c r="BC8" s="48" t="s">
        <v>741</v>
      </c>
      <c r="BD8" s="48" t="s">
        <v>741</v>
      </c>
      <c r="BE8" s="48" t="s">
        <v>985</v>
      </c>
      <c r="BF8" s="48" t="s">
        <v>985</v>
      </c>
      <c r="BG8" s="86" t="s">
        <v>1643</v>
      </c>
      <c r="BH8" s="86" t="s">
        <v>1643</v>
      </c>
      <c r="BI8" s="86" t="s">
        <v>1665</v>
      </c>
      <c r="BJ8" s="86" t="s">
        <v>1665</v>
      </c>
      <c r="BK8" s="48">
        <v>0</v>
      </c>
      <c r="BL8" s="49">
        <v>0</v>
      </c>
      <c r="BM8" s="48">
        <v>0</v>
      </c>
      <c r="BN8" s="49">
        <v>0</v>
      </c>
      <c r="BO8" s="48">
        <v>0</v>
      </c>
      <c r="BP8" s="49">
        <v>0</v>
      </c>
      <c r="BQ8" s="48">
        <v>13</v>
      </c>
      <c r="BR8" s="49">
        <v>100</v>
      </c>
      <c r="BS8" s="48">
        <v>13</v>
      </c>
      <c r="BT8" s="63" t="str">
        <f>REPLACE(INDEX(GroupVertices[Group],MATCH(Vertices[[#This Row],[Vertex]],GroupVertices[Vertex],0)),1,1,"")</f>
        <v>1</v>
      </c>
      <c r="BU8" s="2"/>
      <c r="BV8" s="3"/>
      <c r="BW8" s="3"/>
      <c r="BX8" s="3"/>
      <c r="BY8" s="3"/>
    </row>
    <row r="9" spans="1:77" ht="41.45" customHeight="1">
      <c r="A9" s="62" t="s">
        <v>866</v>
      </c>
      <c r="B9" s="64"/>
      <c r="C9" s="81"/>
      <c r="D9" s="81" t="s">
        <v>64</v>
      </c>
      <c r="E9" s="88">
        <v>162.04875278930788</v>
      </c>
      <c r="F9" s="99">
        <v>99.99980362266255</v>
      </c>
      <c r="G9" s="72" t="s">
        <v>1376</v>
      </c>
      <c r="H9" s="100"/>
      <c r="I9" s="73" t="s">
        <v>866</v>
      </c>
      <c r="J9" s="91"/>
      <c r="K9" s="101"/>
      <c r="L9" s="73" t="s">
        <v>1482</v>
      </c>
      <c r="M9" s="102">
        <v>1.065446020660272</v>
      </c>
      <c r="N9" s="96">
        <v>3938.32568359375</v>
      </c>
      <c r="O9" s="96">
        <v>6100.21875</v>
      </c>
      <c r="P9" s="97"/>
      <c r="Q9" s="98"/>
      <c r="R9" s="98"/>
      <c r="S9" s="103"/>
      <c r="T9" s="48">
        <v>4</v>
      </c>
      <c r="U9" s="48">
        <v>0</v>
      </c>
      <c r="V9" s="49">
        <v>0</v>
      </c>
      <c r="W9" s="49">
        <v>0.006623</v>
      </c>
      <c r="X9" s="49">
        <v>0.019878</v>
      </c>
      <c r="Y9" s="49">
        <v>0.818941</v>
      </c>
      <c r="Z9" s="49">
        <v>0.6666666666666666</v>
      </c>
      <c r="AA9" s="49">
        <v>0</v>
      </c>
      <c r="AB9" s="92">
        <v>9</v>
      </c>
      <c r="AC9" s="92"/>
      <c r="AD9" s="93"/>
      <c r="AE9" s="64" t="s">
        <v>1136</v>
      </c>
      <c r="AF9" s="64">
        <v>453</v>
      </c>
      <c r="AG9" s="64">
        <v>381</v>
      </c>
      <c r="AH9" s="64">
        <v>18300</v>
      </c>
      <c r="AI9" s="64">
        <v>16307</v>
      </c>
      <c r="AJ9" s="64"/>
      <c r="AK9" s="64" t="s">
        <v>1191</v>
      </c>
      <c r="AL9" s="64" t="s">
        <v>1243</v>
      </c>
      <c r="AM9" s="67" t="s">
        <v>1279</v>
      </c>
      <c r="AN9" s="64"/>
      <c r="AO9" s="66">
        <v>43285.988229166665</v>
      </c>
      <c r="AP9" s="67" t="s">
        <v>1324</v>
      </c>
      <c r="AQ9" s="64" t="b">
        <v>0</v>
      </c>
      <c r="AR9" s="64" t="b">
        <v>0</v>
      </c>
      <c r="AS9" s="64" t="b">
        <v>0</v>
      </c>
      <c r="AT9" s="64"/>
      <c r="AU9" s="64">
        <v>5</v>
      </c>
      <c r="AV9" s="67" t="s">
        <v>276</v>
      </c>
      <c r="AW9" s="64" t="b">
        <v>0</v>
      </c>
      <c r="AX9" s="64" t="s">
        <v>218</v>
      </c>
      <c r="AY9" s="67" t="s">
        <v>1425</v>
      </c>
      <c r="AZ9" s="104" t="s">
        <v>65</v>
      </c>
      <c r="BA9" s="48"/>
      <c r="BB9" s="48"/>
      <c r="BC9" s="48"/>
      <c r="BD9" s="48"/>
      <c r="BE9" s="48"/>
      <c r="BF9" s="48"/>
      <c r="BG9" s="48"/>
      <c r="BH9" s="48"/>
      <c r="BI9" s="48"/>
      <c r="BJ9" s="48"/>
      <c r="BK9" s="48"/>
      <c r="BL9" s="49"/>
      <c r="BM9" s="48"/>
      <c r="BN9" s="49"/>
      <c r="BO9" s="48"/>
      <c r="BP9" s="49"/>
      <c r="BQ9" s="48"/>
      <c r="BR9" s="49"/>
      <c r="BS9" s="48"/>
      <c r="BT9" s="63" t="str">
        <f>REPLACE(INDEX(GroupVertices[Group],MATCH(Vertices[[#This Row],[Vertex]],GroupVertices[Vertex],0)),1,1,"")</f>
        <v>1</v>
      </c>
      <c r="BU9" s="2"/>
      <c r="BV9" s="3"/>
      <c r="BW9" s="3"/>
      <c r="BX9" s="3"/>
      <c r="BY9" s="3"/>
    </row>
    <row r="10" spans="1:77" ht="41.45" customHeight="1">
      <c r="A10" s="62" t="s">
        <v>855</v>
      </c>
      <c r="B10" s="64"/>
      <c r="C10" s="81"/>
      <c r="D10" s="81" t="s">
        <v>64</v>
      </c>
      <c r="E10" s="88">
        <v>163.50332051127248</v>
      </c>
      <c r="F10" s="99">
        <v>99.99394459099621</v>
      </c>
      <c r="G10" s="72" t="s">
        <v>1010</v>
      </c>
      <c r="H10" s="100"/>
      <c r="I10" s="73" t="s">
        <v>855</v>
      </c>
      <c r="J10" s="91"/>
      <c r="K10" s="101"/>
      <c r="L10" s="73" t="s">
        <v>1483</v>
      </c>
      <c r="M10" s="102">
        <v>3.018065973998688</v>
      </c>
      <c r="N10" s="96">
        <v>2631.158203125</v>
      </c>
      <c r="O10" s="96">
        <v>7115.30224609375</v>
      </c>
      <c r="P10" s="97"/>
      <c r="Q10" s="98"/>
      <c r="R10" s="98"/>
      <c r="S10" s="103"/>
      <c r="T10" s="48">
        <v>4</v>
      </c>
      <c r="U10" s="48">
        <v>6</v>
      </c>
      <c r="V10" s="49">
        <v>79.059524</v>
      </c>
      <c r="W10" s="49">
        <v>0.006849</v>
      </c>
      <c r="X10" s="49">
        <v>0.031031</v>
      </c>
      <c r="Y10" s="49">
        <v>1.739554</v>
      </c>
      <c r="Z10" s="49">
        <v>0.25</v>
      </c>
      <c r="AA10" s="49">
        <v>0.1111111111111111</v>
      </c>
      <c r="AB10" s="92">
        <v>10</v>
      </c>
      <c r="AC10" s="92"/>
      <c r="AD10" s="93"/>
      <c r="AE10" s="64" t="s">
        <v>1137</v>
      </c>
      <c r="AF10" s="64">
        <v>2819</v>
      </c>
      <c r="AG10" s="64">
        <v>11450</v>
      </c>
      <c r="AH10" s="64">
        <v>24670</v>
      </c>
      <c r="AI10" s="64">
        <v>17449</v>
      </c>
      <c r="AJ10" s="64"/>
      <c r="AK10" s="64" t="s">
        <v>1192</v>
      </c>
      <c r="AL10" s="64" t="s">
        <v>1244</v>
      </c>
      <c r="AM10" s="67" t="s">
        <v>1280</v>
      </c>
      <c r="AN10" s="64"/>
      <c r="AO10" s="66">
        <v>39320.64375</v>
      </c>
      <c r="AP10" s="67" t="s">
        <v>1325</v>
      </c>
      <c r="AQ10" s="64" t="b">
        <v>0</v>
      </c>
      <c r="AR10" s="64" t="b">
        <v>0</v>
      </c>
      <c r="AS10" s="64" t="b">
        <v>0</v>
      </c>
      <c r="AT10" s="64"/>
      <c r="AU10" s="64">
        <v>821</v>
      </c>
      <c r="AV10" s="67" t="s">
        <v>691</v>
      </c>
      <c r="AW10" s="64" t="b">
        <v>0</v>
      </c>
      <c r="AX10" s="64" t="s">
        <v>218</v>
      </c>
      <c r="AY10" s="67" t="s">
        <v>1426</v>
      </c>
      <c r="AZ10" s="104" t="s">
        <v>66</v>
      </c>
      <c r="BA10" s="48" t="s">
        <v>958</v>
      </c>
      <c r="BB10" s="48" t="s">
        <v>958</v>
      </c>
      <c r="BC10" s="48" t="s">
        <v>741</v>
      </c>
      <c r="BD10" s="48" t="s">
        <v>741</v>
      </c>
      <c r="BE10" s="48" t="s">
        <v>986</v>
      </c>
      <c r="BF10" s="48" t="s">
        <v>986</v>
      </c>
      <c r="BG10" s="86" t="s">
        <v>1644</v>
      </c>
      <c r="BH10" s="86" t="s">
        <v>1644</v>
      </c>
      <c r="BI10" s="86" t="s">
        <v>1666</v>
      </c>
      <c r="BJ10" s="86" t="s">
        <v>1666</v>
      </c>
      <c r="BK10" s="48">
        <v>0</v>
      </c>
      <c r="BL10" s="49">
        <v>0</v>
      </c>
      <c r="BM10" s="48">
        <v>0</v>
      </c>
      <c r="BN10" s="49">
        <v>0</v>
      </c>
      <c r="BO10" s="48">
        <v>0</v>
      </c>
      <c r="BP10" s="49">
        <v>0</v>
      </c>
      <c r="BQ10" s="48">
        <v>13</v>
      </c>
      <c r="BR10" s="49">
        <v>100</v>
      </c>
      <c r="BS10" s="48">
        <v>13</v>
      </c>
      <c r="BT10" s="63" t="str">
        <f>REPLACE(INDEX(GroupVertices[Group],MATCH(Vertices[[#This Row],[Vertex]],GroupVertices[Vertex],0)),1,1,"")</f>
        <v>1</v>
      </c>
      <c r="BU10" s="2"/>
      <c r="BV10" s="3"/>
      <c r="BW10" s="3"/>
      <c r="BX10" s="3"/>
      <c r="BY10" s="3"/>
    </row>
    <row r="11" spans="1:77" ht="41.45" customHeight="1">
      <c r="A11" s="62" t="s">
        <v>739</v>
      </c>
      <c r="B11" s="64"/>
      <c r="C11" s="81"/>
      <c r="D11" s="81" t="s">
        <v>64</v>
      </c>
      <c r="E11" s="88">
        <v>163.24221055883382</v>
      </c>
      <c r="F11" s="99">
        <v>99.99499634778734</v>
      </c>
      <c r="G11" s="72" t="s">
        <v>782</v>
      </c>
      <c r="H11" s="100"/>
      <c r="I11" s="73" t="s">
        <v>739</v>
      </c>
      <c r="J11" s="91"/>
      <c r="K11" s="101"/>
      <c r="L11" s="73" t="s">
        <v>790</v>
      </c>
      <c r="M11" s="102">
        <v>2.6675504940742654</v>
      </c>
      <c r="N11" s="96">
        <v>3925.759521484375</v>
      </c>
      <c r="O11" s="96">
        <v>6897.265625</v>
      </c>
      <c r="P11" s="97"/>
      <c r="Q11" s="98"/>
      <c r="R11" s="98"/>
      <c r="S11" s="103"/>
      <c r="T11" s="48">
        <v>6</v>
      </c>
      <c r="U11" s="48">
        <v>0</v>
      </c>
      <c r="V11" s="49">
        <v>8</v>
      </c>
      <c r="W11" s="49">
        <v>0.006711</v>
      </c>
      <c r="X11" s="49">
        <v>0.027599</v>
      </c>
      <c r="Y11" s="49">
        <v>1.177611</v>
      </c>
      <c r="Z11" s="49">
        <v>0.43333333333333335</v>
      </c>
      <c r="AA11" s="49">
        <v>0</v>
      </c>
      <c r="AB11" s="92">
        <v>11</v>
      </c>
      <c r="AC11" s="92"/>
      <c r="AD11" s="93"/>
      <c r="AE11" s="64" t="s">
        <v>751</v>
      </c>
      <c r="AF11" s="64">
        <v>3931</v>
      </c>
      <c r="AG11" s="64">
        <v>9463</v>
      </c>
      <c r="AH11" s="64">
        <v>8833</v>
      </c>
      <c r="AI11" s="64">
        <v>36024</v>
      </c>
      <c r="AJ11" s="64"/>
      <c r="AK11" s="64" t="s">
        <v>756</v>
      </c>
      <c r="AL11" s="64" t="s">
        <v>762</v>
      </c>
      <c r="AM11" s="67" t="s">
        <v>769</v>
      </c>
      <c r="AN11" s="64"/>
      <c r="AO11" s="66">
        <v>40122.1453587963</v>
      </c>
      <c r="AP11" s="67" t="s">
        <v>774</v>
      </c>
      <c r="AQ11" s="64" t="b">
        <v>0</v>
      </c>
      <c r="AR11" s="64" t="b">
        <v>0</v>
      </c>
      <c r="AS11" s="64" t="b">
        <v>1</v>
      </c>
      <c r="AT11" s="64"/>
      <c r="AU11" s="64">
        <v>870</v>
      </c>
      <c r="AV11" s="67" t="s">
        <v>779</v>
      </c>
      <c r="AW11" s="64" t="b">
        <v>1</v>
      </c>
      <c r="AX11" s="64" t="s">
        <v>218</v>
      </c>
      <c r="AY11" s="67" t="s">
        <v>787</v>
      </c>
      <c r="AZ11" s="104" t="s">
        <v>65</v>
      </c>
      <c r="BA11" s="48"/>
      <c r="BB11" s="48"/>
      <c r="BC11" s="48"/>
      <c r="BD11" s="48"/>
      <c r="BE11" s="48"/>
      <c r="BF11" s="48"/>
      <c r="BG11" s="48"/>
      <c r="BH11" s="48"/>
      <c r="BI11" s="48"/>
      <c r="BJ11" s="48"/>
      <c r="BK11" s="48"/>
      <c r="BL11" s="49"/>
      <c r="BM11" s="48"/>
      <c r="BN11" s="49"/>
      <c r="BO11" s="48"/>
      <c r="BP11" s="49"/>
      <c r="BQ11" s="48"/>
      <c r="BR11" s="49"/>
      <c r="BS11" s="48"/>
      <c r="BT11" s="63" t="str">
        <f>REPLACE(INDEX(GroupVertices[Group],MATCH(Vertices[[#This Row],[Vertex]],GroupVertices[Vertex],0)),1,1,"")</f>
        <v>1</v>
      </c>
      <c r="BU11" s="2"/>
      <c r="BV11" s="3"/>
      <c r="BW11" s="3"/>
      <c r="BX11" s="3"/>
      <c r="BY11" s="3"/>
    </row>
    <row r="12" spans="1:77" ht="41.45" customHeight="1">
      <c r="A12" s="62" t="s">
        <v>737</v>
      </c>
      <c r="B12" s="64"/>
      <c r="C12" s="81"/>
      <c r="D12" s="81" t="s">
        <v>64</v>
      </c>
      <c r="E12" s="88">
        <v>162.13364309090596</v>
      </c>
      <c r="F12" s="99">
        <v>99.99946168260867</v>
      </c>
      <c r="G12" s="72" t="s">
        <v>744</v>
      </c>
      <c r="H12" s="100"/>
      <c r="I12" s="73" t="s">
        <v>737</v>
      </c>
      <c r="J12" s="91"/>
      <c r="K12" s="101"/>
      <c r="L12" s="73" t="s">
        <v>1484</v>
      </c>
      <c r="M12" s="102">
        <v>1.1794032426185896</v>
      </c>
      <c r="N12" s="96">
        <v>3822.567626953125</v>
      </c>
      <c r="O12" s="96">
        <v>7859.36962890625</v>
      </c>
      <c r="P12" s="97"/>
      <c r="Q12" s="98"/>
      <c r="R12" s="98"/>
      <c r="S12" s="103"/>
      <c r="T12" s="48">
        <v>14</v>
      </c>
      <c r="U12" s="48">
        <v>28</v>
      </c>
      <c r="V12" s="49">
        <v>2942.095238</v>
      </c>
      <c r="W12" s="49">
        <v>0.010753</v>
      </c>
      <c r="X12" s="49">
        <v>0.091246</v>
      </c>
      <c r="Y12" s="49">
        <v>7.211486</v>
      </c>
      <c r="Z12" s="49">
        <v>0.046218487394957986</v>
      </c>
      <c r="AA12" s="49">
        <v>0.14285714285714285</v>
      </c>
      <c r="AB12" s="92">
        <v>12</v>
      </c>
      <c r="AC12" s="92"/>
      <c r="AD12" s="93"/>
      <c r="AE12" s="64" t="s">
        <v>749</v>
      </c>
      <c r="AF12" s="64">
        <v>683</v>
      </c>
      <c r="AG12" s="64">
        <v>1027</v>
      </c>
      <c r="AH12" s="64">
        <v>1313</v>
      </c>
      <c r="AI12" s="64">
        <v>896</v>
      </c>
      <c r="AJ12" s="64"/>
      <c r="AK12" s="64" t="s">
        <v>754</v>
      </c>
      <c r="AL12" s="64" t="s">
        <v>734</v>
      </c>
      <c r="AM12" s="67" t="s">
        <v>767</v>
      </c>
      <c r="AN12" s="64"/>
      <c r="AO12" s="66">
        <v>41705.608715277776</v>
      </c>
      <c r="AP12" s="67" t="s">
        <v>772</v>
      </c>
      <c r="AQ12" s="64" t="b">
        <v>1</v>
      </c>
      <c r="AR12" s="64" t="b">
        <v>0</v>
      </c>
      <c r="AS12" s="64" t="b">
        <v>1</v>
      </c>
      <c r="AT12" s="64"/>
      <c r="AU12" s="64">
        <v>43</v>
      </c>
      <c r="AV12" s="67" t="s">
        <v>276</v>
      </c>
      <c r="AW12" s="64" t="b">
        <v>0</v>
      </c>
      <c r="AX12" s="64" t="s">
        <v>218</v>
      </c>
      <c r="AY12" s="67" t="s">
        <v>785</v>
      </c>
      <c r="AZ12" s="104" t="s">
        <v>66</v>
      </c>
      <c r="BA12" s="48" t="s">
        <v>1629</v>
      </c>
      <c r="BB12" s="48" t="s">
        <v>1629</v>
      </c>
      <c r="BC12" s="48" t="s">
        <v>1632</v>
      </c>
      <c r="BD12" s="48" t="s">
        <v>1633</v>
      </c>
      <c r="BE12" s="48" t="s">
        <v>1635</v>
      </c>
      <c r="BF12" s="48" t="s">
        <v>1639</v>
      </c>
      <c r="BG12" s="86" t="s">
        <v>1645</v>
      </c>
      <c r="BH12" s="86" t="s">
        <v>1658</v>
      </c>
      <c r="BI12" s="86" t="s">
        <v>1667</v>
      </c>
      <c r="BJ12" s="86" t="s">
        <v>1667</v>
      </c>
      <c r="BK12" s="48">
        <v>0</v>
      </c>
      <c r="BL12" s="49">
        <v>0</v>
      </c>
      <c r="BM12" s="48">
        <v>0</v>
      </c>
      <c r="BN12" s="49">
        <v>0</v>
      </c>
      <c r="BO12" s="48">
        <v>0</v>
      </c>
      <c r="BP12" s="49">
        <v>0</v>
      </c>
      <c r="BQ12" s="48">
        <v>221</v>
      </c>
      <c r="BR12" s="49">
        <v>100</v>
      </c>
      <c r="BS12" s="48">
        <v>221</v>
      </c>
      <c r="BT12" s="63" t="str">
        <f>REPLACE(INDEX(GroupVertices[Group],MATCH(Vertices[[#This Row],[Vertex]],GroupVertices[Vertex],0)),1,1,"")</f>
        <v>1</v>
      </c>
      <c r="BU12" s="2"/>
      <c r="BV12" s="3"/>
      <c r="BW12" s="3"/>
      <c r="BX12" s="3"/>
      <c r="BY12" s="3"/>
    </row>
    <row r="13" spans="1:77" ht="41.45" customHeight="1">
      <c r="A13" s="62" t="s">
        <v>867</v>
      </c>
      <c r="B13" s="64"/>
      <c r="C13" s="81"/>
      <c r="D13" s="81" t="s">
        <v>64</v>
      </c>
      <c r="E13" s="88">
        <v>162.25283117689582</v>
      </c>
      <c r="F13" s="99">
        <v>99.99898159030391</v>
      </c>
      <c r="G13" s="72" t="s">
        <v>1377</v>
      </c>
      <c r="H13" s="100"/>
      <c r="I13" s="73" t="s">
        <v>867</v>
      </c>
      <c r="J13" s="91"/>
      <c r="K13" s="101"/>
      <c r="L13" s="73" t="s">
        <v>1485</v>
      </c>
      <c r="M13" s="102">
        <v>1.3394020047179611</v>
      </c>
      <c r="N13" s="96">
        <v>342.4315185546875</v>
      </c>
      <c r="O13" s="96">
        <v>6281.986328125</v>
      </c>
      <c r="P13" s="97"/>
      <c r="Q13" s="98"/>
      <c r="R13" s="98"/>
      <c r="S13" s="103"/>
      <c r="T13" s="48">
        <v>2</v>
      </c>
      <c r="U13" s="48">
        <v>0</v>
      </c>
      <c r="V13" s="49">
        <v>0</v>
      </c>
      <c r="W13" s="49">
        <v>0.004854</v>
      </c>
      <c r="X13" s="49">
        <v>0.006778</v>
      </c>
      <c r="Y13" s="49">
        <v>0.480713</v>
      </c>
      <c r="Z13" s="49">
        <v>0.5</v>
      </c>
      <c r="AA13" s="49">
        <v>0</v>
      </c>
      <c r="AB13" s="92">
        <v>13</v>
      </c>
      <c r="AC13" s="92"/>
      <c r="AD13" s="93"/>
      <c r="AE13" s="64" t="s">
        <v>1138</v>
      </c>
      <c r="AF13" s="64">
        <v>4998</v>
      </c>
      <c r="AG13" s="64">
        <v>1934</v>
      </c>
      <c r="AH13" s="64">
        <v>23898</v>
      </c>
      <c r="AI13" s="64">
        <v>33723</v>
      </c>
      <c r="AJ13" s="64"/>
      <c r="AK13" s="64" t="s">
        <v>1193</v>
      </c>
      <c r="AL13" s="64" t="s">
        <v>1245</v>
      </c>
      <c r="AM13" s="67" t="s">
        <v>1281</v>
      </c>
      <c r="AN13" s="64"/>
      <c r="AO13" s="66">
        <v>40863.78055555555</v>
      </c>
      <c r="AP13" s="67" t="s">
        <v>1326</v>
      </c>
      <c r="AQ13" s="64" t="b">
        <v>0</v>
      </c>
      <c r="AR13" s="64" t="b">
        <v>0</v>
      </c>
      <c r="AS13" s="64" t="b">
        <v>1</v>
      </c>
      <c r="AT13" s="64"/>
      <c r="AU13" s="64">
        <v>72</v>
      </c>
      <c r="AV13" s="67" t="s">
        <v>276</v>
      </c>
      <c r="AW13" s="64" t="b">
        <v>0</v>
      </c>
      <c r="AX13" s="64" t="s">
        <v>218</v>
      </c>
      <c r="AY13" s="67" t="s">
        <v>1427</v>
      </c>
      <c r="AZ13" s="104" t="s">
        <v>65</v>
      </c>
      <c r="BA13" s="48"/>
      <c r="BB13" s="48"/>
      <c r="BC13" s="48"/>
      <c r="BD13" s="48"/>
      <c r="BE13" s="48"/>
      <c r="BF13" s="48"/>
      <c r="BG13" s="48"/>
      <c r="BH13" s="48"/>
      <c r="BI13" s="48"/>
      <c r="BJ13" s="48"/>
      <c r="BK13" s="48"/>
      <c r="BL13" s="49"/>
      <c r="BM13" s="48"/>
      <c r="BN13" s="49"/>
      <c r="BO13" s="48"/>
      <c r="BP13" s="49"/>
      <c r="BQ13" s="48"/>
      <c r="BR13" s="49"/>
      <c r="BS13" s="48"/>
      <c r="BT13" s="63" t="str">
        <f>REPLACE(INDEX(GroupVertices[Group],MATCH(Vertices[[#This Row],[Vertex]],GroupVertices[Vertex],0)),1,1,"")</f>
        <v>1</v>
      </c>
      <c r="BU13" s="2"/>
      <c r="BV13" s="3"/>
      <c r="BW13" s="3"/>
      <c r="BX13" s="3"/>
      <c r="BY13" s="3"/>
    </row>
    <row r="14" spans="1:77" ht="41.45" customHeight="1">
      <c r="A14" s="62" t="s">
        <v>868</v>
      </c>
      <c r="B14" s="64"/>
      <c r="C14" s="81"/>
      <c r="D14" s="81" t="s">
        <v>64</v>
      </c>
      <c r="E14" s="88">
        <v>162.25900740626906</v>
      </c>
      <c r="F14" s="99">
        <v>99.99895671231236</v>
      </c>
      <c r="G14" s="72" t="s">
        <v>1378</v>
      </c>
      <c r="H14" s="100"/>
      <c r="I14" s="73" t="s">
        <v>868</v>
      </c>
      <c r="J14" s="91"/>
      <c r="K14" s="101"/>
      <c r="L14" s="73" t="s">
        <v>1486</v>
      </c>
      <c r="M14" s="102">
        <v>1.347693010030718</v>
      </c>
      <c r="N14" s="96">
        <v>2239.179443359375</v>
      </c>
      <c r="O14" s="96">
        <v>8100.2890625</v>
      </c>
      <c r="P14" s="97"/>
      <c r="Q14" s="98"/>
      <c r="R14" s="98"/>
      <c r="S14" s="103"/>
      <c r="T14" s="48">
        <v>3</v>
      </c>
      <c r="U14" s="48">
        <v>0</v>
      </c>
      <c r="V14" s="49">
        <v>0</v>
      </c>
      <c r="W14" s="49">
        <v>0.006579</v>
      </c>
      <c r="X14" s="49">
        <v>0.017065</v>
      </c>
      <c r="Y14" s="49">
        <v>0.650984</v>
      </c>
      <c r="Z14" s="49">
        <v>0.6666666666666666</v>
      </c>
      <c r="AA14" s="49">
        <v>0</v>
      </c>
      <c r="AB14" s="92">
        <v>14</v>
      </c>
      <c r="AC14" s="92"/>
      <c r="AD14" s="93"/>
      <c r="AE14" s="64" t="s">
        <v>1139</v>
      </c>
      <c r="AF14" s="64">
        <v>1078</v>
      </c>
      <c r="AG14" s="64">
        <v>1981</v>
      </c>
      <c r="AH14" s="64">
        <v>5067</v>
      </c>
      <c r="AI14" s="64">
        <v>2303</v>
      </c>
      <c r="AJ14" s="64"/>
      <c r="AK14" s="64" t="s">
        <v>1194</v>
      </c>
      <c r="AL14" s="64" t="s">
        <v>1246</v>
      </c>
      <c r="AM14" s="67" t="s">
        <v>1282</v>
      </c>
      <c r="AN14" s="64"/>
      <c r="AO14" s="66">
        <v>39983.58056712963</v>
      </c>
      <c r="AP14" s="67" t="s">
        <v>1327</v>
      </c>
      <c r="AQ14" s="64" t="b">
        <v>0</v>
      </c>
      <c r="AR14" s="64" t="b">
        <v>0</v>
      </c>
      <c r="AS14" s="64" t="b">
        <v>1</v>
      </c>
      <c r="AT14" s="64"/>
      <c r="AU14" s="64">
        <v>112</v>
      </c>
      <c r="AV14" s="67" t="s">
        <v>276</v>
      </c>
      <c r="AW14" s="64" t="b">
        <v>0</v>
      </c>
      <c r="AX14" s="64" t="s">
        <v>218</v>
      </c>
      <c r="AY14" s="67" t="s">
        <v>1428</v>
      </c>
      <c r="AZ14" s="104" t="s">
        <v>65</v>
      </c>
      <c r="BA14" s="48"/>
      <c r="BB14" s="48"/>
      <c r="BC14" s="48"/>
      <c r="BD14" s="48"/>
      <c r="BE14" s="48"/>
      <c r="BF14" s="48"/>
      <c r="BG14" s="48"/>
      <c r="BH14" s="48"/>
      <c r="BI14" s="48"/>
      <c r="BJ14" s="48"/>
      <c r="BK14" s="48"/>
      <c r="BL14" s="49"/>
      <c r="BM14" s="48"/>
      <c r="BN14" s="49"/>
      <c r="BO14" s="48"/>
      <c r="BP14" s="49"/>
      <c r="BQ14" s="48"/>
      <c r="BR14" s="49"/>
      <c r="BS14" s="48"/>
      <c r="BT14" s="63" t="str">
        <f>REPLACE(INDEX(GroupVertices[Group],MATCH(Vertices[[#This Row],[Vertex]],GroupVertices[Vertex],0)),1,1,"")</f>
        <v>1</v>
      </c>
      <c r="BU14" s="2"/>
      <c r="BV14" s="3"/>
      <c r="BW14" s="3"/>
      <c r="BX14" s="3"/>
      <c r="BY14" s="3"/>
    </row>
    <row r="15" spans="1:77" ht="41.45" customHeight="1">
      <c r="A15" s="62" t="s">
        <v>869</v>
      </c>
      <c r="B15" s="64"/>
      <c r="C15" s="81"/>
      <c r="D15" s="81" t="s">
        <v>64</v>
      </c>
      <c r="E15" s="88">
        <v>163.82054216461268</v>
      </c>
      <c r="F15" s="99">
        <v>99.99266681500536</v>
      </c>
      <c r="G15" s="72" t="s">
        <v>1379</v>
      </c>
      <c r="H15" s="100"/>
      <c r="I15" s="73" t="s">
        <v>869</v>
      </c>
      <c r="J15" s="91"/>
      <c r="K15" s="101"/>
      <c r="L15" s="73" t="s">
        <v>1487</v>
      </c>
      <c r="M15" s="102">
        <v>3.443906119211348</v>
      </c>
      <c r="N15" s="96">
        <v>1452.927490234375</v>
      </c>
      <c r="O15" s="96">
        <v>8130.18505859375</v>
      </c>
      <c r="P15" s="97"/>
      <c r="Q15" s="98"/>
      <c r="R15" s="98"/>
      <c r="S15" s="103"/>
      <c r="T15" s="48">
        <v>3</v>
      </c>
      <c r="U15" s="48">
        <v>0</v>
      </c>
      <c r="V15" s="49">
        <v>0</v>
      </c>
      <c r="W15" s="49">
        <v>0.006579</v>
      </c>
      <c r="X15" s="49">
        <v>0.017065</v>
      </c>
      <c r="Y15" s="49">
        <v>0.650984</v>
      </c>
      <c r="Z15" s="49">
        <v>0.6666666666666666</v>
      </c>
      <c r="AA15" s="49">
        <v>0</v>
      </c>
      <c r="AB15" s="92">
        <v>15</v>
      </c>
      <c r="AC15" s="92"/>
      <c r="AD15" s="93"/>
      <c r="AE15" s="64" t="s">
        <v>1140</v>
      </c>
      <c r="AF15" s="64">
        <v>2046</v>
      </c>
      <c r="AG15" s="64">
        <v>13864</v>
      </c>
      <c r="AH15" s="64">
        <v>124420</v>
      </c>
      <c r="AI15" s="64">
        <v>21857</v>
      </c>
      <c r="AJ15" s="64"/>
      <c r="AK15" s="64" t="s">
        <v>1195</v>
      </c>
      <c r="AL15" s="64" t="s">
        <v>1247</v>
      </c>
      <c r="AM15" s="67" t="s">
        <v>1283</v>
      </c>
      <c r="AN15" s="64"/>
      <c r="AO15" s="66">
        <v>39713.65851851852</v>
      </c>
      <c r="AP15" s="67" t="s">
        <v>1328</v>
      </c>
      <c r="AQ15" s="64" t="b">
        <v>0</v>
      </c>
      <c r="AR15" s="64" t="b">
        <v>0</v>
      </c>
      <c r="AS15" s="64" t="b">
        <v>1</v>
      </c>
      <c r="AT15" s="64"/>
      <c r="AU15" s="64">
        <v>791</v>
      </c>
      <c r="AV15" s="67" t="s">
        <v>1371</v>
      </c>
      <c r="AW15" s="64" t="b">
        <v>1</v>
      </c>
      <c r="AX15" s="64" t="s">
        <v>218</v>
      </c>
      <c r="AY15" s="67" t="s">
        <v>1429</v>
      </c>
      <c r="AZ15" s="104" t="s">
        <v>65</v>
      </c>
      <c r="BA15" s="48"/>
      <c r="BB15" s="48"/>
      <c r="BC15" s="48"/>
      <c r="BD15" s="48"/>
      <c r="BE15" s="48"/>
      <c r="BF15" s="48"/>
      <c r="BG15" s="48"/>
      <c r="BH15" s="48"/>
      <c r="BI15" s="48"/>
      <c r="BJ15" s="48"/>
      <c r="BK15" s="48"/>
      <c r="BL15" s="49"/>
      <c r="BM15" s="48"/>
      <c r="BN15" s="49"/>
      <c r="BO15" s="48"/>
      <c r="BP15" s="49"/>
      <c r="BQ15" s="48"/>
      <c r="BR15" s="49"/>
      <c r="BS15" s="48"/>
      <c r="BT15" s="63" t="str">
        <f>REPLACE(INDEX(GroupVertices[Group],MATCH(Vertices[[#This Row],[Vertex]],GroupVertices[Vertex],0)),1,1,"")</f>
        <v>1</v>
      </c>
      <c r="BU15" s="2"/>
      <c r="BV15" s="3"/>
      <c r="BW15" s="3"/>
      <c r="BX15" s="3"/>
      <c r="BY15" s="3"/>
    </row>
    <row r="16" spans="1:77" ht="41.45" customHeight="1">
      <c r="A16" s="62" t="s">
        <v>854</v>
      </c>
      <c r="B16" s="64"/>
      <c r="C16" s="81"/>
      <c r="D16" s="81" t="s">
        <v>64</v>
      </c>
      <c r="E16" s="88">
        <v>162.06347061249517</v>
      </c>
      <c r="F16" s="99">
        <v>99.99974433893804</v>
      </c>
      <c r="G16" s="72" t="s">
        <v>1009</v>
      </c>
      <c r="H16" s="100"/>
      <c r="I16" s="73" t="s">
        <v>854</v>
      </c>
      <c r="J16" s="91"/>
      <c r="K16" s="101"/>
      <c r="L16" s="73" t="s">
        <v>1488</v>
      </c>
      <c r="M16" s="102">
        <v>1.0852033099162033</v>
      </c>
      <c r="N16" s="96">
        <v>9656.568359375</v>
      </c>
      <c r="O16" s="96">
        <v>5768.2568359375</v>
      </c>
      <c r="P16" s="97"/>
      <c r="Q16" s="98"/>
      <c r="R16" s="98"/>
      <c r="S16" s="103"/>
      <c r="T16" s="48">
        <v>0</v>
      </c>
      <c r="U16" s="48">
        <v>2</v>
      </c>
      <c r="V16" s="49">
        <v>0</v>
      </c>
      <c r="W16" s="49">
        <v>0.004975</v>
      </c>
      <c r="X16" s="49">
        <v>0.004421</v>
      </c>
      <c r="Y16" s="49">
        <v>0.556291</v>
      </c>
      <c r="Z16" s="49">
        <v>0.5</v>
      </c>
      <c r="AA16" s="49">
        <v>0</v>
      </c>
      <c r="AB16" s="92">
        <v>16</v>
      </c>
      <c r="AC16" s="92"/>
      <c r="AD16" s="93"/>
      <c r="AE16" s="64" t="s">
        <v>1141</v>
      </c>
      <c r="AF16" s="64">
        <v>1698</v>
      </c>
      <c r="AG16" s="64">
        <v>493</v>
      </c>
      <c r="AH16" s="64">
        <v>5287</v>
      </c>
      <c r="AI16" s="64">
        <v>39708</v>
      </c>
      <c r="AJ16" s="64"/>
      <c r="AK16" s="64" t="s">
        <v>1196</v>
      </c>
      <c r="AL16" s="64" t="s">
        <v>1248</v>
      </c>
      <c r="AM16" s="64"/>
      <c r="AN16" s="64"/>
      <c r="AO16" s="66">
        <v>39859.7546875</v>
      </c>
      <c r="AP16" s="67" t="s">
        <v>1329</v>
      </c>
      <c r="AQ16" s="64" t="b">
        <v>0</v>
      </c>
      <c r="AR16" s="64" t="b">
        <v>0</v>
      </c>
      <c r="AS16" s="64" t="b">
        <v>1</v>
      </c>
      <c r="AT16" s="64"/>
      <c r="AU16" s="64">
        <v>24</v>
      </c>
      <c r="AV16" s="67" t="s">
        <v>777</v>
      </c>
      <c r="AW16" s="64" t="b">
        <v>0</v>
      </c>
      <c r="AX16" s="64" t="s">
        <v>218</v>
      </c>
      <c r="AY16" s="67" t="s">
        <v>1430</v>
      </c>
      <c r="AZ16" s="104" t="s">
        <v>66</v>
      </c>
      <c r="BA16" s="48"/>
      <c r="BB16" s="48"/>
      <c r="BC16" s="48"/>
      <c r="BD16" s="48"/>
      <c r="BE16" s="48"/>
      <c r="BF16" s="48"/>
      <c r="BG16" s="86" t="s">
        <v>1646</v>
      </c>
      <c r="BH16" s="86" t="s">
        <v>1646</v>
      </c>
      <c r="BI16" s="86" t="s">
        <v>1668</v>
      </c>
      <c r="BJ16" s="86" t="s">
        <v>1668</v>
      </c>
      <c r="BK16" s="48">
        <v>0</v>
      </c>
      <c r="BL16" s="49">
        <v>0</v>
      </c>
      <c r="BM16" s="48">
        <v>0</v>
      </c>
      <c r="BN16" s="49">
        <v>0</v>
      </c>
      <c r="BO16" s="48">
        <v>0</v>
      </c>
      <c r="BP16" s="49">
        <v>0</v>
      </c>
      <c r="BQ16" s="48">
        <v>24</v>
      </c>
      <c r="BR16" s="49">
        <v>100</v>
      </c>
      <c r="BS16" s="48">
        <v>24</v>
      </c>
      <c r="BT16" s="63" t="str">
        <f>REPLACE(INDEX(GroupVertices[Group],MATCH(Vertices[[#This Row],[Vertex]],GroupVertices[Vertex],0)),1,1,"")</f>
        <v>3</v>
      </c>
      <c r="BU16" s="2"/>
      <c r="BV16" s="3"/>
      <c r="BW16" s="3"/>
      <c r="BX16" s="3"/>
      <c r="BY16" s="3"/>
    </row>
    <row r="17" spans="1:77" ht="41.45" customHeight="1">
      <c r="A17" s="62" t="s">
        <v>858</v>
      </c>
      <c r="B17" s="64"/>
      <c r="C17" s="81"/>
      <c r="D17" s="81" t="s">
        <v>64</v>
      </c>
      <c r="E17" s="88">
        <v>163.5021378290521</v>
      </c>
      <c r="F17" s="99">
        <v>99.99394935486693</v>
      </c>
      <c r="G17" s="72" t="s">
        <v>1380</v>
      </c>
      <c r="H17" s="100"/>
      <c r="I17" s="73" t="s">
        <v>858</v>
      </c>
      <c r="J17" s="91"/>
      <c r="K17" s="101"/>
      <c r="L17" s="73" t="s">
        <v>1489</v>
      </c>
      <c r="M17" s="102">
        <v>3.016478334683479</v>
      </c>
      <c r="N17" s="96">
        <v>8673.619140625</v>
      </c>
      <c r="O17" s="96">
        <v>6128.42236328125</v>
      </c>
      <c r="P17" s="97"/>
      <c r="Q17" s="98"/>
      <c r="R17" s="98"/>
      <c r="S17" s="103"/>
      <c r="T17" s="48">
        <v>2</v>
      </c>
      <c r="U17" s="48">
        <v>2</v>
      </c>
      <c r="V17" s="49">
        <v>50.107143</v>
      </c>
      <c r="W17" s="49">
        <v>0.006993</v>
      </c>
      <c r="X17" s="49">
        <v>0.015618</v>
      </c>
      <c r="Y17" s="49">
        <v>0.981521</v>
      </c>
      <c r="Z17" s="49">
        <v>0.3333333333333333</v>
      </c>
      <c r="AA17" s="49">
        <v>0</v>
      </c>
      <c r="AB17" s="92">
        <v>17</v>
      </c>
      <c r="AC17" s="92"/>
      <c r="AD17" s="93"/>
      <c r="AE17" s="64" t="s">
        <v>1142</v>
      </c>
      <c r="AF17" s="64">
        <v>375</v>
      </c>
      <c r="AG17" s="64">
        <v>11441</v>
      </c>
      <c r="AH17" s="64">
        <v>10709</v>
      </c>
      <c r="AI17" s="64">
        <v>546</v>
      </c>
      <c r="AJ17" s="64"/>
      <c r="AK17" s="64" t="s">
        <v>1197</v>
      </c>
      <c r="AL17" s="64" t="s">
        <v>1249</v>
      </c>
      <c r="AM17" s="67" t="s">
        <v>1284</v>
      </c>
      <c r="AN17" s="64"/>
      <c r="AO17" s="66">
        <v>40569.91887731481</v>
      </c>
      <c r="AP17" s="67" t="s">
        <v>1330</v>
      </c>
      <c r="AQ17" s="64" t="b">
        <v>1</v>
      </c>
      <c r="AR17" s="64" t="b">
        <v>0</v>
      </c>
      <c r="AS17" s="64" t="b">
        <v>1</v>
      </c>
      <c r="AT17" s="64"/>
      <c r="AU17" s="64">
        <v>232</v>
      </c>
      <c r="AV17" s="67" t="s">
        <v>276</v>
      </c>
      <c r="AW17" s="64" t="b">
        <v>0</v>
      </c>
      <c r="AX17" s="64" t="s">
        <v>218</v>
      </c>
      <c r="AY17" s="67" t="s">
        <v>1431</v>
      </c>
      <c r="AZ17" s="104" t="s">
        <v>66</v>
      </c>
      <c r="BA17" s="48" t="s">
        <v>959</v>
      </c>
      <c r="BB17" s="48" t="s">
        <v>959</v>
      </c>
      <c r="BC17" s="48" t="s">
        <v>981</v>
      </c>
      <c r="BD17" s="48" t="s">
        <v>981</v>
      </c>
      <c r="BE17" s="48" t="s">
        <v>988</v>
      </c>
      <c r="BF17" s="48" t="s">
        <v>988</v>
      </c>
      <c r="BG17" s="86" t="s">
        <v>1647</v>
      </c>
      <c r="BH17" s="86" t="s">
        <v>1647</v>
      </c>
      <c r="BI17" s="86" t="s">
        <v>1669</v>
      </c>
      <c r="BJ17" s="86" t="s">
        <v>1669</v>
      </c>
      <c r="BK17" s="48">
        <v>0</v>
      </c>
      <c r="BL17" s="49">
        <v>0</v>
      </c>
      <c r="BM17" s="48">
        <v>0</v>
      </c>
      <c r="BN17" s="49">
        <v>0</v>
      </c>
      <c r="BO17" s="48">
        <v>0</v>
      </c>
      <c r="BP17" s="49">
        <v>0</v>
      </c>
      <c r="BQ17" s="48">
        <v>36</v>
      </c>
      <c r="BR17" s="49">
        <v>100</v>
      </c>
      <c r="BS17" s="48">
        <v>36</v>
      </c>
      <c r="BT17" s="63" t="str">
        <f>REPLACE(INDEX(GroupVertices[Group],MATCH(Vertices[[#This Row],[Vertex]],GroupVertices[Vertex],0)),1,1,"")</f>
        <v>3</v>
      </c>
      <c r="BU17" s="2"/>
      <c r="BV17" s="3"/>
      <c r="BW17" s="3"/>
      <c r="BX17" s="3"/>
      <c r="BY17" s="3"/>
    </row>
    <row r="18" spans="1:77" ht="41.45" customHeight="1">
      <c r="A18" s="62" t="s">
        <v>857</v>
      </c>
      <c r="B18" s="64"/>
      <c r="C18" s="81"/>
      <c r="D18" s="81" t="s">
        <v>64</v>
      </c>
      <c r="E18" s="88">
        <v>163.1836020843559</v>
      </c>
      <c r="F18" s="99">
        <v>99.99523242404744</v>
      </c>
      <c r="G18" s="72" t="s">
        <v>1012</v>
      </c>
      <c r="H18" s="100"/>
      <c r="I18" s="73" t="s">
        <v>857</v>
      </c>
      <c r="J18" s="91"/>
      <c r="K18" s="101"/>
      <c r="L18" s="73" t="s">
        <v>1490</v>
      </c>
      <c r="M18" s="102">
        <v>2.5888741457872535</v>
      </c>
      <c r="N18" s="96">
        <v>4318.4716796875</v>
      </c>
      <c r="O18" s="96">
        <v>3479.166259765625</v>
      </c>
      <c r="P18" s="97"/>
      <c r="Q18" s="98"/>
      <c r="R18" s="98"/>
      <c r="S18" s="103"/>
      <c r="T18" s="48">
        <v>1</v>
      </c>
      <c r="U18" s="48">
        <v>10</v>
      </c>
      <c r="V18" s="49">
        <v>264.97619</v>
      </c>
      <c r="W18" s="49">
        <v>0.007634</v>
      </c>
      <c r="X18" s="49">
        <v>0.031204</v>
      </c>
      <c r="Y18" s="49">
        <v>2.103447</v>
      </c>
      <c r="Z18" s="49">
        <v>0.2222222222222222</v>
      </c>
      <c r="AA18" s="49">
        <v>0.1</v>
      </c>
      <c r="AB18" s="92">
        <v>18</v>
      </c>
      <c r="AC18" s="92"/>
      <c r="AD18" s="93"/>
      <c r="AE18" s="64" t="s">
        <v>1143</v>
      </c>
      <c r="AF18" s="64">
        <v>8830</v>
      </c>
      <c r="AG18" s="64">
        <v>9017</v>
      </c>
      <c r="AH18" s="64">
        <v>10845</v>
      </c>
      <c r="AI18" s="64">
        <v>11630</v>
      </c>
      <c r="AJ18" s="64"/>
      <c r="AK18" s="64" t="s">
        <v>1198</v>
      </c>
      <c r="AL18" s="64" t="s">
        <v>1250</v>
      </c>
      <c r="AM18" s="67" t="s">
        <v>1285</v>
      </c>
      <c r="AN18" s="64"/>
      <c r="AO18" s="66">
        <v>42114.65388888889</v>
      </c>
      <c r="AP18" s="67" t="s">
        <v>1331</v>
      </c>
      <c r="AQ18" s="64" t="b">
        <v>0</v>
      </c>
      <c r="AR18" s="64" t="b">
        <v>0</v>
      </c>
      <c r="AS18" s="64" t="b">
        <v>0</v>
      </c>
      <c r="AT18" s="64"/>
      <c r="AU18" s="64">
        <v>140</v>
      </c>
      <c r="AV18" s="67" t="s">
        <v>276</v>
      </c>
      <c r="AW18" s="64" t="b">
        <v>0</v>
      </c>
      <c r="AX18" s="64" t="s">
        <v>218</v>
      </c>
      <c r="AY18" s="67" t="s">
        <v>1432</v>
      </c>
      <c r="AZ18" s="104" t="s">
        <v>66</v>
      </c>
      <c r="BA18" s="48"/>
      <c r="BB18" s="48"/>
      <c r="BC18" s="48"/>
      <c r="BD18" s="48"/>
      <c r="BE18" s="48" t="s">
        <v>987</v>
      </c>
      <c r="BF18" s="48" t="s">
        <v>987</v>
      </c>
      <c r="BG18" s="86" t="s">
        <v>1648</v>
      </c>
      <c r="BH18" s="86" t="s">
        <v>1648</v>
      </c>
      <c r="BI18" s="86" t="s">
        <v>1670</v>
      </c>
      <c r="BJ18" s="86" t="s">
        <v>1670</v>
      </c>
      <c r="BK18" s="48">
        <v>0</v>
      </c>
      <c r="BL18" s="49">
        <v>0</v>
      </c>
      <c r="BM18" s="48">
        <v>0</v>
      </c>
      <c r="BN18" s="49">
        <v>0</v>
      </c>
      <c r="BO18" s="48">
        <v>0</v>
      </c>
      <c r="BP18" s="49">
        <v>0</v>
      </c>
      <c r="BQ18" s="48">
        <v>12</v>
      </c>
      <c r="BR18" s="49">
        <v>100</v>
      </c>
      <c r="BS18" s="48">
        <v>12</v>
      </c>
      <c r="BT18" s="63" t="str">
        <f>REPLACE(INDEX(GroupVertices[Group],MATCH(Vertices[[#This Row],[Vertex]],GroupVertices[Vertex],0)),1,1,"")</f>
        <v>2</v>
      </c>
      <c r="BU18" s="2"/>
      <c r="BV18" s="3"/>
      <c r="BW18" s="3"/>
      <c r="BX18" s="3"/>
      <c r="BY18" s="3"/>
    </row>
    <row r="19" spans="1:72" ht="41.45" customHeight="1">
      <c r="A19" s="62" t="s">
        <v>870</v>
      </c>
      <c r="B19" s="64"/>
      <c r="C19" s="81"/>
      <c r="D19" s="81" t="s">
        <v>64</v>
      </c>
      <c r="E19" s="88">
        <v>162.04283937820585</v>
      </c>
      <c r="F19" s="99">
        <v>99.99982744201616</v>
      </c>
      <c r="G19" s="72" t="s">
        <v>1381</v>
      </c>
      <c r="H19" s="100"/>
      <c r="I19" s="73" t="s">
        <v>870</v>
      </c>
      <c r="J19" s="91"/>
      <c r="K19" s="101"/>
      <c r="L19" s="73" t="s">
        <v>1491</v>
      </c>
      <c r="M19" s="102">
        <v>1.0575078240842284</v>
      </c>
      <c r="N19" s="96">
        <v>6095.28076171875</v>
      </c>
      <c r="O19" s="96">
        <v>4392.97265625</v>
      </c>
      <c r="P19" s="97"/>
      <c r="Q19" s="98"/>
      <c r="R19" s="98"/>
      <c r="S19" s="103"/>
      <c r="T19" s="48">
        <v>1</v>
      </c>
      <c r="U19" s="48">
        <v>0</v>
      </c>
      <c r="V19" s="49">
        <v>0</v>
      </c>
      <c r="W19" s="49">
        <v>0.005155</v>
      </c>
      <c r="X19" s="49">
        <v>0.003518</v>
      </c>
      <c r="Y19" s="49">
        <v>0.328793</v>
      </c>
      <c r="Z19" s="49">
        <v>0</v>
      </c>
      <c r="AA19" s="49">
        <v>0</v>
      </c>
      <c r="AB19" s="92">
        <v>19</v>
      </c>
      <c r="AC19" s="92"/>
      <c r="AD19" s="93"/>
      <c r="AE19" s="64" t="s">
        <v>1144</v>
      </c>
      <c r="AF19" s="64">
        <v>4</v>
      </c>
      <c r="AG19" s="64">
        <v>336</v>
      </c>
      <c r="AH19" s="64">
        <v>86</v>
      </c>
      <c r="AI19" s="64">
        <v>0</v>
      </c>
      <c r="AJ19" s="64"/>
      <c r="AK19" s="64" t="s">
        <v>1199</v>
      </c>
      <c r="AL19" s="64"/>
      <c r="AM19" s="64"/>
      <c r="AN19" s="64"/>
      <c r="AO19" s="66">
        <v>40107.91502314815</v>
      </c>
      <c r="AP19" s="64"/>
      <c r="AQ19" s="64" t="b">
        <v>1</v>
      </c>
      <c r="AR19" s="64" t="b">
        <v>0</v>
      </c>
      <c r="AS19" s="64" t="b">
        <v>0</v>
      </c>
      <c r="AT19" s="64" t="s">
        <v>688</v>
      </c>
      <c r="AU19" s="64">
        <v>4</v>
      </c>
      <c r="AV19" s="67" t="s">
        <v>276</v>
      </c>
      <c r="AW19" s="64" t="b">
        <v>0</v>
      </c>
      <c r="AX19" s="64" t="s">
        <v>218</v>
      </c>
      <c r="AY19" s="67" t="s">
        <v>1433</v>
      </c>
      <c r="AZ19" s="104" t="s">
        <v>65</v>
      </c>
      <c r="BA19" s="48"/>
      <c r="BB19" s="48"/>
      <c r="BC19" s="48"/>
      <c r="BD19" s="48"/>
      <c r="BE19" s="48"/>
      <c r="BF19" s="48"/>
      <c r="BG19" s="48"/>
      <c r="BH19" s="48"/>
      <c r="BI19" s="48"/>
      <c r="BJ19" s="48"/>
      <c r="BK19" s="48"/>
      <c r="BL19" s="49"/>
      <c r="BM19" s="48"/>
      <c r="BN19" s="49"/>
      <c r="BO19" s="48"/>
      <c r="BP19" s="49"/>
      <c r="BQ19" s="48"/>
      <c r="BR19" s="49"/>
      <c r="BS19" s="48"/>
      <c r="BT19" s="63" t="str">
        <f>REPLACE(INDEX(GroupVertices[Group],MATCH(Vertices[[#This Row],[Vertex]],GroupVertices[Vertex],0)),1,1,"")</f>
        <v>2</v>
      </c>
    </row>
    <row r="20" spans="1:72" ht="41.45" customHeight="1">
      <c r="A20" s="62" t="s">
        <v>736</v>
      </c>
      <c r="B20" s="64"/>
      <c r="C20" s="81"/>
      <c r="D20" s="81" t="s">
        <v>64</v>
      </c>
      <c r="E20" s="88">
        <v>162.1591364632125</v>
      </c>
      <c r="F20" s="99">
        <v>99.99935899472871</v>
      </c>
      <c r="G20" s="72" t="s">
        <v>743</v>
      </c>
      <c r="H20" s="100"/>
      <c r="I20" s="73" t="s">
        <v>736</v>
      </c>
      <c r="J20" s="91"/>
      <c r="K20" s="101"/>
      <c r="L20" s="73" t="s">
        <v>1492</v>
      </c>
      <c r="M20" s="102">
        <v>1.2136256900797562</v>
      </c>
      <c r="N20" s="96">
        <v>7664.97607421875</v>
      </c>
      <c r="O20" s="96">
        <v>6415.10791015625</v>
      </c>
      <c r="P20" s="97"/>
      <c r="Q20" s="98"/>
      <c r="R20" s="98"/>
      <c r="S20" s="103"/>
      <c r="T20" s="48">
        <v>1</v>
      </c>
      <c r="U20" s="48">
        <v>11</v>
      </c>
      <c r="V20" s="49">
        <v>685</v>
      </c>
      <c r="W20" s="49">
        <v>0.007463</v>
      </c>
      <c r="X20" s="49">
        <v>0.019279</v>
      </c>
      <c r="Y20" s="49">
        <v>3.206241</v>
      </c>
      <c r="Z20" s="49">
        <v>0.06818181818181818</v>
      </c>
      <c r="AA20" s="49">
        <v>0</v>
      </c>
      <c r="AB20" s="92">
        <v>20</v>
      </c>
      <c r="AC20" s="92"/>
      <c r="AD20" s="93"/>
      <c r="AE20" s="64" t="s">
        <v>752</v>
      </c>
      <c r="AF20" s="64">
        <v>882</v>
      </c>
      <c r="AG20" s="64">
        <v>1221</v>
      </c>
      <c r="AH20" s="64">
        <v>30553</v>
      </c>
      <c r="AI20" s="64">
        <v>35521</v>
      </c>
      <c r="AJ20" s="64"/>
      <c r="AK20" s="64" t="s">
        <v>757</v>
      </c>
      <c r="AL20" s="64"/>
      <c r="AM20" s="64"/>
      <c r="AN20" s="64"/>
      <c r="AO20" s="66">
        <v>41358.60019675926</v>
      </c>
      <c r="AP20" s="67" t="s">
        <v>775</v>
      </c>
      <c r="AQ20" s="64" t="b">
        <v>1</v>
      </c>
      <c r="AR20" s="64" t="b">
        <v>0</v>
      </c>
      <c r="AS20" s="64" t="b">
        <v>0</v>
      </c>
      <c r="AT20" s="64"/>
      <c r="AU20" s="64">
        <v>554</v>
      </c>
      <c r="AV20" s="67" t="s">
        <v>276</v>
      </c>
      <c r="AW20" s="64" t="b">
        <v>0</v>
      </c>
      <c r="AX20" s="64" t="s">
        <v>218</v>
      </c>
      <c r="AY20" s="67" t="s">
        <v>788</v>
      </c>
      <c r="AZ20" s="104" t="s">
        <v>66</v>
      </c>
      <c r="BA20" s="48" t="s">
        <v>960</v>
      </c>
      <c r="BB20" s="48" t="s">
        <v>960</v>
      </c>
      <c r="BC20" s="48" t="s">
        <v>742</v>
      </c>
      <c r="BD20" s="48" t="s">
        <v>742</v>
      </c>
      <c r="BE20" s="48" t="s">
        <v>1636</v>
      </c>
      <c r="BF20" s="48" t="s">
        <v>1636</v>
      </c>
      <c r="BG20" s="86" t="s">
        <v>1649</v>
      </c>
      <c r="BH20" s="86" t="s">
        <v>1659</v>
      </c>
      <c r="BI20" s="86" t="s">
        <v>1671</v>
      </c>
      <c r="BJ20" s="86" t="s">
        <v>1680</v>
      </c>
      <c r="BK20" s="48">
        <v>0</v>
      </c>
      <c r="BL20" s="49">
        <v>0</v>
      </c>
      <c r="BM20" s="48">
        <v>0</v>
      </c>
      <c r="BN20" s="49">
        <v>0</v>
      </c>
      <c r="BO20" s="48">
        <v>0</v>
      </c>
      <c r="BP20" s="49">
        <v>0</v>
      </c>
      <c r="BQ20" s="48">
        <v>26</v>
      </c>
      <c r="BR20" s="49">
        <v>100</v>
      </c>
      <c r="BS20" s="48">
        <v>26</v>
      </c>
      <c r="BT20" s="63" t="str">
        <f>REPLACE(INDEX(GroupVertices[Group],MATCH(Vertices[[#This Row],[Vertex]],GroupVertices[Vertex],0)),1,1,"")</f>
        <v>3</v>
      </c>
    </row>
    <row r="21" spans="1:72" ht="41.45" customHeight="1">
      <c r="A21" s="62" t="s">
        <v>871</v>
      </c>
      <c r="B21" s="64"/>
      <c r="C21" s="81"/>
      <c r="D21" s="81" t="s">
        <v>64</v>
      </c>
      <c r="E21" s="88">
        <v>162.05873988361353</v>
      </c>
      <c r="F21" s="99">
        <v>99.99976339442092</v>
      </c>
      <c r="G21" s="72" t="s">
        <v>1382</v>
      </c>
      <c r="H21" s="100"/>
      <c r="I21" s="73" t="s">
        <v>871</v>
      </c>
      <c r="J21" s="91"/>
      <c r="K21" s="101"/>
      <c r="L21" s="73" t="s">
        <v>1493</v>
      </c>
      <c r="M21" s="102">
        <v>1.0788527526553684</v>
      </c>
      <c r="N21" s="96">
        <v>7334.63525390625</v>
      </c>
      <c r="O21" s="96">
        <v>5044.255859375</v>
      </c>
      <c r="P21" s="97"/>
      <c r="Q21" s="98"/>
      <c r="R21" s="98"/>
      <c r="S21" s="103"/>
      <c r="T21" s="48">
        <v>1</v>
      </c>
      <c r="U21" s="48">
        <v>0</v>
      </c>
      <c r="V21" s="49">
        <v>0</v>
      </c>
      <c r="W21" s="49">
        <v>0.005076</v>
      </c>
      <c r="X21" s="49">
        <v>0.002173</v>
      </c>
      <c r="Y21" s="49">
        <v>0.377108</v>
      </c>
      <c r="Z21" s="49">
        <v>0</v>
      </c>
      <c r="AA21" s="49">
        <v>0</v>
      </c>
      <c r="AB21" s="92">
        <v>21</v>
      </c>
      <c r="AC21" s="92"/>
      <c r="AD21" s="93"/>
      <c r="AE21" s="64" t="s">
        <v>1145</v>
      </c>
      <c r="AF21" s="64">
        <v>360</v>
      </c>
      <c r="AG21" s="64">
        <v>457</v>
      </c>
      <c r="AH21" s="64">
        <v>280</v>
      </c>
      <c r="AI21" s="64">
        <v>423</v>
      </c>
      <c r="AJ21" s="64"/>
      <c r="AK21" s="64" t="s">
        <v>1200</v>
      </c>
      <c r="AL21" s="64" t="s">
        <v>734</v>
      </c>
      <c r="AM21" s="67" t="s">
        <v>1286</v>
      </c>
      <c r="AN21" s="64"/>
      <c r="AO21" s="66">
        <v>41465.78548611111</v>
      </c>
      <c r="AP21" s="67" t="s">
        <v>1332</v>
      </c>
      <c r="AQ21" s="64" t="b">
        <v>0</v>
      </c>
      <c r="AR21" s="64" t="b">
        <v>0</v>
      </c>
      <c r="AS21" s="64" t="b">
        <v>1</v>
      </c>
      <c r="AT21" s="64"/>
      <c r="AU21" s="64">
        <v>16</v>
      </c>
      <c r="AV21" s="67" t="s">
        <v>276</v>
      </c>
      <c r="AW21" s="64" t="b">
        <v>0</v>
      </c>
      <c r="AX21" s="64" t="s">
        <v>218</v>
      </c>
      <c r="AY21" s="67" t="s">
        <v>1434</v>
      </c>
      <c r="AZ21" s="104" t="s">
        <v>65</v>
      </c>
      <c r="BA21" s="48"/>
      <c r="BB21" s="48"/>
      <c r="BC21" s="48"/>
      <c r="BD21" s="48"/>
      <c r="BE21" s="48"/>
      <c r="BF21" s="48"/>
      <c r="BG21" s="48"/>
      <c r="BH21" s="48"/>
      <c r="BI21" s="48"/>
      <c r="BJ21" s="48"/>
      <c r="BK21" s="48"/>
      <c r="BL21" s="49"/>
      <c r="BM21" s="48"/>
      <c r="BN21" s="49"/>
      <c r="BO21" s="48"/>
      <c r="BP21" s="49"/>
      <c r="BQ21" s="48"/>
      <c r="BR21" s="49"/>
      <c r="BS21" s="48"/>
      <c r="BT21" s="63" t="str">
        <f>REPLACE(INDEX(GroupVertices[Group],MATCH(Vertices[[#This Row],[Vertex]],GroupVertices[Vertex],0)),1,1,"")</f>
        <v>3</v>
      </c>
    </row>
    <row r="22" spans="1:72" ht="41.45" customHeight="1">
      <c r="A22" s="62" t="s">
        <v>872</v>
      </c>
      <c r="B22" s="64"/>
      <c r="C22" s="81"/>
      <c r="D22" s="81" t="s">
        <v>64</v>
      </c>
      <c r="E22" s="88">
        <v>162.07109234236</v>
      </c>
      <c r="F22" s="99">
        <v>99.99971363843784</v>
      </c>
      <c r="G22" s="72" t="s">
        <v>1383</v>
      </c>
      <c r="H22" s="100"/>
      <c r="I22" s="73" t="s">
        <v>872</v>
      </c>
      <c r="J22" s="91"/>
      <c r="K22" s="101"/>
      <c r="L22" s="73" t="s">
        <v>1494</v>
      </c>
      <c r="M22" s="102">
        <v>1.095434763280882</v>
      </c>
      <c r="N22" s="96">
        <v>6437.71240234375</v>
      </c>
      <c r="O22" s="96">
        <v>5926.7666015625</v>
      </c>
      <c r="P22" s="97"/>
      <c r="Q22" s="98"/>
      <c r="R22" s="98"/>
      <c r="S22" s="103"/>
      <c r="T22" s="48">
        <v>1</v>
      </c>
      <c r="U22" s="48">
        <v>0</v>
      </c>
      <c r="V22" s="49">
        <v>0</v>
      </c>
      <c r="W22" s="49">
        <v>0.005076</v>
      </c>
      <c r="X22" s="49">
        <v>0.002173</v>
      </c>
      <c r="Y22" s="49">
        <v>0.377108</v>
      </c>
      <c r="Z22" s="49">
        <v>0</v>
      </c>
      <c r="AA22" s="49">
        <v>0</v>
      </c>
      <c r="AB22" s="92">
        <v>22</v>
      </c>
      <c r="AC22" s="92"/>
      <c r="AD22" s="93"/>
      <c r="AE22" s="64" t="s">
        <v>1146</v>
      </c>
      <c r="AF22" s="64">
        <v>298</v>
      </c>
      <c r="AG22" s="64">
        <v>551</v>
      </c>
      <c r="AH22" s="64">
        <v>600</v>
      </c>
      <c r="AI22" s="64">
        <v>868</v>
      </c>
      <c r="AJ22" s="64"/>
      <c r="AK22" s="64" t="s">
        <v>1201</v>
      </c>
      <c r="AL22" s="64" t="s">
        <v>734</v>
      </c>
      <c r="AM22" s="67" t="s">
        <v>1287</v>
      </c>
      <c r="AN22" s="64"/>
      <c r="AO22" s="66">
        <v>42503.59027777778</v>
      </c>
      <c r="AP22" s="67" t="s">
        <v>1333</v>
      </c>
      <c r="AQ22" s="64" t="b">
        <v>0</v>
      </c>
      <c r="AR22" s="64" t="b">
        <v>0</v>
      </c>
      <c r="AS22" s="64" t="b">
        <v>1</v>
      </c>
      <c r="AT22" s="64"/>
      <c r="AU22" s="64">
        <v>3</v>
      </c>
      <c r="AV22" s="67" t="s">
        <v>276</v>
      </c>
      <c r="AW22" s="64" t="b">
        <v>0</v>
      </c>
      <c r="AX22" s="64" t="s">
        <v>218</v>
      </c>
      <c r="AY22" s="67" t="s">
        <v>1435</v>
      </c>
      <c r="AZ22" s="104" t="s">
        <v>65</v>
      </c>
      <c r="BA22" s="48"/>
      <c r="BB22" s="48"/>
      <c r="BC22" s="48"/>
      <c r="BD22" s="48"/>
      <c r="BE22" s="48"/>
      <c r="BF22" s="48"/>
      <c r="BG22" s="48"/>
      <c r="BH22" s="48"/>
      <c r="BI22" s="48"/>
      <c r="BJ22" s="48"/>
      <c r="BK22" s="48"/>
      <c r="BL22" s="49"/>
      <c r="BM22" s="48"/>
      <c r="BN22" s="49"/>
      <c r="BO22" s="48"/>
      <c r="BP22" s="49"/>
      <c r="BQ22" s="48"/>
      <c r="BR22" s="49"/>
      <c r="BS22" s="48"/>
      <c r="BT22" s="63" t="str">
        <f>REPLACE(INDEX(GroupVertices[Group],MATCH(Vertices[[#This Row],[Vertex]],GroupVertices[Vertex],0)),1,1,"")</f>
        <v>3</v>
      </c>
    </row>
    <row r="23" spans="1:72" ht="41.45" customHeight="1">
      <c r="A23" s="62" t="s">
        <v>873</v>
      </c>
      <c r="B23" s="64"/>
      <c r="C23" s="81"/>
      <c r="D23" s="81" t="s">
        <v>64</v>
      </c>
      <c r="E23" s="88">
        <v>162.3006641022545</v>
      </c>
      <c r="F23" s="99">
        <v>99.99878891819924</v>
      </c>
      <c r="G23" s="72" t="s">
        <v>1384</v>
      </c>
      <c r="H23" s="100"/>
      <c r="I23" s="73" t="s">
        <v>873</v>
      </c>
      <c r="J23" s="91"/>
      <c r="K23" s="101"/>
      <c r="L23" s="73" t="s">
        <v>1495</v>
      </c>
      <c r="M23" s="102">
        <v>1.4036131947997377</v>
      </c>
      <c r="N23" s="96">
        <v>6784.04248046875</v>
      </c>
      <c r="O23" s="96">
        <v>5201.9541015625</v>
      </c>
      <c r="P23" s="97"/>
      <c r="Q23" s="98"/>
      <c r="R23" s="98"/>
      <c r="S23" s="103"/>
      <c r="T23" s="48">
        <v>1</v>
      </c>
      <c r="U23" s="48">
        <v>0</v>
      </c>
      <c r="V23" s="49">
        <v>0</v>
      </c>
      <c r="W23" s="49">
        <v>0.005076</v>
      </c>
      <c r="X23" s="49">
        <v>0.002173</v>
      </c>
      <c r="Y23" s="49">
        <v>0.377108</v>
      </c>
      <c r="Z23" s="49">
        <v>0</v>
      </c>
      <c r="AA23" s="49">
        <v>0</v>
      </c>
      <c r="AB23" s="92">
        <v>23</v>
      </c>
      <c r="AC23" s="92"/>
      <c r="AD23" s="93"/>
      <c r="AE23" s="64" t="s">
        <v>1147</v>
      </c>
      <c r="AF23" s="64">
        <v>205</v>
      </c>
      <c r="AG23" s="64">
        <v>2298</v>
      </c>
      <c r="AH23" s="64">
        <v>3518</v>
      </c>
      <c r="AI23" s="64">
        <v>2339</v>
      </c>
      <c r="AJ23" s="64"/>
      <c r="AK23" s="64" t="s">
        <v>1202</v>
      </c>
      <c r="AL23" s="64" t="s">
        <v>1251</v>
      </c>
      <c r="AM23" s="67" t="s">
        <v>1288</v>
      </c>
      <c r="AN23" s="64"/>
      <c r="AO23" s="66">
        <v>41995.83945601852</v>
      </c>
      <c r="AP23" s="67" t="s">
        <v>1334</v>
      </c>
      <c r="AQ23" s="64" t="b">
        <v>0</v>
      </c>
      <c r="AR23" s="64" t="b">
        <v>0</v>
      </c>
      <c r="AS23" s="64" t="b">
        <v>1</v>
      </c>
      <c r="AT23" s="64"/>
      <c r="AU23" s="64">
        <v>63</v>
      </c>
      <c r="AV23" s="67" t="s">
        <v>276</v>
      </c>
      <c r="AW23" s="64" t="b">
        <v>0</v>
      </c>
      <c r="AX23" s="64" t="s">
        <v>218</v>
      </c>
      <c r="AY23" s="67" t="s">
        <v>1436</v>
      </c>
      <c r="AZ23" s="104" t="s">
        <v>65</v>
      </c>
      <c r="BA23" s="48"/>
      <c r="BB23" s="48"/>
      <c r="BC23" s="48"/>
      <c r="BD23" s="48"/>
      <c r="BE23" s="48"/>
      <c r="BF23" s="48"/>
      <c r="BG23" s="48"/>
      <c r="BH23" s="48"/>
      <c r="BI23" s="48"/>
      <c r="BJ23" s="48"/>
      <c r="BK23" s="48"/>
      <c r="BL23" s="49"/>
      <c r="BM23" s="48"/>
      <c r="BN23" s="49"/>
      <c r="BO23" s="48"/>
      <c r="BP23" s="49"/>
      <c r="BQ23" s="48"/>
      <c r="BR23" s="49"/>
      <c r="BS23" s="48"/>
      <c r="BT23" s="63" t="str">
        <f>REPLACE(INDEX(GroupVertices[Group],MATCH(Vertices[[#This Row],[Vertex]],GroupVertices[Vertex],0)),1,1,"")</f>
        <v>3</v>
      </c>
    </row>
    <row r="24" spans="1:72" ht="41.45" customHeight="1">
      <c r="A24" s="62" t="s">
        <v>859</v>
      </c>
      <c r="B24" s="64"/>
      <c r="C24" s="81"/>
      <c r="D24" s="81" t="s">
        <v>64</v>
      </c>
      <c r="E24" s="88">
        <v>162.74049047911018</v>
      </c>
      <c r="F24" s="99">
        <v>99.99701728761046</v>
      </c>
      <c r="G24" s="72" t="s">
        <v>1013</v>
      </c>
      <c r="H24" s="100"/>
      <c r="I24" s="73" t="s">
        <v>859</v>
      </c>
      <c r="J24" s="91"/>
      <c r="K24" s="101"/>
      <c r="L24" s="73" t="s">
        <v>1496</v>
      </c>
      <c r="M24" s="102">
        <v>1.994038615689039</v>
      </c>
      <c r="N24" s="96">
        <v>7537.20703125</v>
      </c>
      <c r="O24" s="96">
        <v>7879.7685546875</v>
      </c>
      <c r="P24" s="97"/>
      <c r="Q24" s="98"/>
      <c r="R24" s="98"/>
      <c r="S24" s="103"/>
      <c r="T24" s="48">
        <v>0</v>
      </c>
      <c r="U24" s="48">
        <v>8</v>
      </c>
      <c r="V24" s="49">
        <v>381</v>
      </c>
      <c r="W24" s="49">
        <v>0.007143</v>
      </c>
      <c r="X24" s="49">
        <v>0.014815</v>
      </c>
      <c r="Y24" s="49">
        <v>2.15853</v>
      </c>
      <c r="Z24" s="49">
        <v>0.10714285714285714</v>
      </c>
      <c r="AA24" s="49">
        <v>0</v>
      </c>
      <c r="AB24" s="92">
        <v>24</v>
      </c>
      <c r="AC24" s="92"/>
      <c r="AD24" s="93"/>
      <c r="AE24" s="64" t="s">
        <v>1148</v>
      </c>
      <c r="AF24" s="64">
        <v>1</v>
      </c>
      <c r="AG24" s="64">
        <v>5645</v>
      </c>
      <c r="AH24" s="64">
        <v>201979</v>
      </c>
      <c r="AI24" s="64">
        <v>5</v>
      </c>
      <c r="AJ24" s="64"/>
      <c r="AK24" s="64" t="s">
        <v>1203</v>
      </c>
      <c r="AL24" s="64" t="s">
        <v>1252</v>
      </c>
      <c r="AM24" s="64"/>
      <c r="AN24" s="64"/>
      <c r="AO24" s="66">
        <v>43641.60900462963</v>
      </c>
      <c r="AP24" s="67" t="s">
        <v>1335</v>
      </c>
      <c r="AQ24" s="64" t="b">
        <v>0</v>
      </c>
      <c r="AR24" s="64" t="b">
        <v>0</v>
      </c>
      <c r="AS24" s="64" t="b">
        <v>0</v>
      </c>
      <c r="AT24" s="64"/>
      <c r="AU24" s="64">
        <v>105</v>
      </c>
      <c r="AV24" s="67" t="s">
        <v>276</v>
      </c>
      <c r="AW24" s="64" t="b">
        <v>0</v>
      </c>
      <c r="AX24" s="64" t="s">
        <v>218</v>
      </c>
      <c r="AY24" s="67" t="s">
        <v>1437</v>
      </c>
      <c r="AZ24" s="104" t="s">
        <v>66</v>
      </c>
      <c r="BA24" s="48"/>
      <c r="BB24" s="48"/>
      <c r="BC24" s="48"/>
      <c r="BD24" s="48"/>
      <c r="BE24" s="48" t="s">
        <v>991</v>
      </c>
      <c r="BF24" s="48" t="s">
        <v>991</v>
      </c>
      <c r="BG24" s="86" t="s">
        <v>1650</v>
      </c>
      <c r="BH24" s="86" t="s">
        <v>1650</v>
      </c>
      <c r="BI24" s="86" t="s">
        <v>1672</v>
      </c>
      <c r="BJ24" s="86" t="s">
        <v>1672</v>
      </c>
      <c r="BK24" s="48">
        <v>0</v>
      </c>
      <c r="BL24" s="49">
        <v>0</v>
      </c>
      <c r="BM24" s="48">
        <v>0</v>
      </c>
      <c r="BN24" s="49">
        <v>0</v>
      </c>
      <c r="BO24" s="48">
        <v>0</v>
      </c>
      <c r="BP24" s="49">
        <v>0</v>
      </c>
      <c r="BQ24" s="48">
        <v>15</v>
      </c>
      <c r="BR24" s="49">
        <v>100</v>
      </c>
      <c r="BS24" s="48">
        <v>15</v>
      </c>
      <c r="BT24" s="63" t="str">
        <f>REPLACE(INDEX(GroupVertices[Group],MATCH(Vertices[[#This Row],[Vertex]],GroupVertices[Vertex],0)),1,1,"")</f>
        <v>3</v>
      </c>
    </row>
    <row r="25" spans="1:72" ht="41.45" customHeight="1">
      <c r="A25" s="62" t="s">
        <v>874</v>
      </c>
      <c r="B25" s="64"/>
      <c r="C25" s="81"/>
      <c r="D25" s="81" t="s">
        <v>64</v>
      </c>
      <c r="E25" s="88">
        <v>162.0561117009015</v>
      </c>
      <c r="F25" s="99">
        <v>99.9997739808003</v>
      </c>
      <c r="G25" s="72" t="s">
        <v>1385</v>
      </c>
      <c r="H25" s="100"/>
      <c r="I25" s="73" t="s">
        <v>874</v>
      </c>
      <c r="J25" s="91"/>
      <c r="K25" s="101"/>
      <c r="L25" s="73" t="s">
        <v>1497</v>
      </c>
      <c r="M25" s="102">
        <v>1.0753246652882378</v>
      </c>
      <c r="N25" s="96">
        <v>7365.4892578125</v>
      </c>
      <c r="O25" s="96">
        <v>9484.4716796875</v>
      </c>
      <c r="P25" s="97"/>
      <c r="Q25" s="98"/>
      <c r="R25" s="98"/>
      <c r="S25" s="103"/>
      <c r="T25" s="48">
        <v>1</v>
      </c>
      <c r="U25" s="48">
        <v>0</v>
      </c>
      <c r="V25" s="49">
        <v>0</v>
      </c>
      <c r="W25" s="49">
        <v>0.004926</v>
      </c>
      <c r="X25" s="49">
        <v>0.00167</v>
      </c>
      <c r="Y25" s="49">
        <v>0.379344</v>
      </c>
      <c r="Z25" s="49">
        <v>0</v>
      </c>
      <c r="AA25" s="49">
        <v>0</v>
      </c>
      <c r="AB25" s="92">
        <v>25</v>
      </c>
      <c r="AC25" s="92"/>
      <c r="AD25" s="93"/>
      <c r="AE25" s="64" t="s">
        <v>874</v>
      </c>
      <c r="AF25" s="64">
        <v>66</v>
      </c>
      <c r="AG25" s="64">
        <v>437</v>
      </c>
      <c r="AH25" s="64">
        <v>982</v>
      </c>
      <c r="AI25" s="64">
        <v>326</v>
      </c>
      <c r="AJ25" s="64">
        <v>3600</v>
      </c>
      <c r="AK25" s="64" t="s">
        <v>1204</v>
      </c>
      <c r="AL25" s="64" t="s">
        <v>1253</v>
      </c>
      <c r="AM25" s="64"/>
      <c r="AN25" s="64" t="s">
        <v>1316</v>
      </c>
      <c r="AO25" s="66">
        <v>39133.9134837963</v>
      </c>
      <c r="AP25" s="67" t="s">
        <v>1336</v>
      </c>
      <c r="AQ25" s="64" t="b">
        <v>0</v>
      </c>
      <c r="AR25" s="64" t="b">
        <v>0</v>
      </c>
      <c r="AS25" s="64" t="b">
        <v>0</v>
      </c>
      <c r="AT25" s="64" t="s">
        <v>688</v>
      </c>
      <c r="AU25" s="64">
        <v>31</v>
      </c>
      <c r="AV25" s="67" t="s">
        <v>1372</v>
      </c>
      <c r="AW25" s="64" t="b">
        <v>0</v>
      </c>
      <c r="AX25" s="64" t="s">
        <v>218</v>
      </c>
      <c r="AY25" s="67" t="s">
        <v>1438</v>
      </c>
      <c r="AZ25" s="104" t="s">
        <v>65</v>
      </c>
      <c r="BA25" s="48"/>
      <c r="BB25" s="48"/>
      <c r="BC25" s="48"/>
      <c r="BD25" s="48"/>
      <c r="BE25" s="48"/>
      <c r="BF25" s="48"/>
      <c r="BG25" s="48"/>
      <c r="BH25" s="48"/>
      <c r="BI25" s="48"/>
      <c r="BJ25" s="48"/>
      <c r="BK25" s="48"/>
      <c r="BL25" s="49"/>
      <c r="BM25" s="48"/>
      <c r="BN25" s="49"/>
      <c r="BO25" s="48"/>
      <c r="BP25" s="49"/>
      <c r="BQ25" s="48"/>
      <c r="BR25" s="49"/>
      <c r="BS25" s="48"/>
      <c r="BT25" s="63" t="str">
        <f>REPLACE(INDEX(GroupVertices[Group],MATCH(Vertices[[#This Row],[Vertex]],GroupVertices[Vertex],0)),1,1,"")</f>
        <v>3</v>
      </c>
    </row>
    <row r="26" spans="1:72" ht="41.45" customHeight="1">
      <c r="A26" s="62" t="s">
        <v>875</v>
      </c>
      <c r="B26" s="64"/>
      <c r="C26" s="81"/>
      <c r="D26" s="81" t="s">
        <v>64</v>
      </c>
      <c r="E26" s="88">
        <v>164.27784595650326</v>
      </c>
      <c r="F26" s="99">
        <v>99.99082478499372</v>
      </c>
      <c r="G26" s="72" t="s">
        <v>1386</v>
      </c>
      <c r="H26" s="100"/>
      <c r="I26" s="73" t="s">
        <v>875</v>
      </c>
      <c r="J26" s="91"/>
      <c r="K26" s="101"/>
      <c r="L26" s="73" t="s">
        <v>1498</v>
      </c>
      <c r="M26" s="102">
        <v>4.057793321092068</v>
      </c>
      <c r="N26" s="96">
        <v>6601.87548828125</v>
      </c>
      <c r="O26" s="96">
        <v>7101.43701171875</v>
      </c>
      <c r="P26" s="97"/>
      <c r="Q26" s="98"/>
      <c r="R26" s="98"/>
      <c r="S26" s="103"/>
      <c r="T26" s="48">
        <v>2</v>
      </c>
      <c r="U26" s="48">
        <v>0</v>
      </c>
      <c r="V26" s="49">
        <v>0</v>
      </c>
      <c r="W26" s="49">
        <v>0.005128</v>
      </c>
      <c r="X26" s="49">
        <v>0.003844</v>
      </c>
      <c r="Y26" s="49">
        <v>0.606452</v>
      </c>
      <c r="Z26" s="49">
        <v>0.5</v>
      </c>
      <c r="AA26" s="49">
        <v>0</v>
      </c>
      <c r="AB26" s="92">
        <v>26</v>
      </c>
      <c r="AC26" s="92"/>
      <c r="AD26" s="93"/>
      <c r="AE26" s="64" t="s">
        <v>1149</v>
      </c>
      <c r="AF26" s="64">
        <v>651</v>
      </c>
      <c r="AG26" s="64">
        <v>17344</v>
      </c>
      <c r="AH26" s="64">
        <v>8715</v>
      </c>
      <c r="AI26" s="64">
        <v>6727</v>
      </c>
      <c r="AJ26" s="64"/>
      <c r="AK26" s="64" t="s">
        <v>1205</v>
      </c>
      <c r="AL26" s="64" t="s">
        <v>734</v>
      </c>
      <c r="AM26" s="67" t="s">
        <v>1289</v>
      </c>
      <c r="AN26" s="64"/>
      <c r="AO26" s="66">
        <v>39697.02972222222</v>
      </c>
      <c r="AP26" s="67" t="s">
        <v>1337</v>
      </c>
      <c r="AQ26" s="64" t="b">
        <v>0</v>
      </c>
      <c r="AR26" s="64" t="b">
        <v>0</v>
      </c>
      <c r="AS26" s="64" t="b">
        <v>1</v>
      </c>
      <c r="AT26" s="64"/>
      <c r="AU26" s="64">
        <v>287</v>
      </c>
      <c r="AV26" s="67" t="s">
        <v>276</v>
      </c>
      <c r="AW26" s="64" t="b">
        <v>1</v>
      </c>
      <c r="AX26" s="64" t="s">
        <v>218</v>
      </c>
      <c r="AY26" s="67" t="s">
        <v>1439</v>
      </c>
      <c r="AZ26" s="104" t="s">
        <v>65</v>
      </c>
      <c r="BA26" s="48"/>
      <c r="BB26" s="48"/>
      <c r="BC26" s="48"/>
      <c r="BD26" s="48"/>
      <c r="BE26" s="48"/>
      <c r="BF26" s="48"/>
      <c r="BG26" s="48"/>
      <c r="BH26" s="48"/>
      <c r="BI26" s="48"/>
      <c r="BJ26" s="48"/>
      <c r="BK26" s="48"/>
      <c r="BL26" s="49"/>
      <c r="BM26" s="48"/>
      <c r="BN26" s="49"/>
      <c r="BO26" s="48"/>
      <c r="BP26" s="49"/>
      <c r="BQ26" s="48"/>
      <c r="BR26" s="49"/>
      <c r="BS26" s="48"/>
      <c r="BT26" s="63" t="str">
        <f>REPLACE(INDEX(GroupVertices[Group],MATCH(Vertices[[#This Row],[Vertex]],GroupVertices[Vertex],0)),1,1,"")</f>
        <v>3</v>
      </c>
    </row>
    <row r="27" spans="1:72" ht="41.45" customHeight="1">
      <c r="A27" s="62" t="s">
        <v>876</v>
      </c>
      <c r="B27" s="64"/>
      <c r="C27" s="81"/>
      <c r="D27" s="81" t="s">
        <v>64</v>
      </c>
      <c r="E27" s="88">
        <v>162.00814736640726</v>
      </c>
      <c r="F27" s="99">
        <v>99.99996718222393</v>
      </c>
      <c r="G27" s="72" t="s">
        <v>1387</v>
      </c>
      <c r="H27" s="100"/>
      <c r="I27" s="73" t="s">
        <v>876</v>
      </c>
      <c r="J27" s="91"/>
      <c r="K27" s="101"/>
      <c r="L27" s="73" t="s">
        <v>1499</v>
      </c>
      <c r="M27" s="102">
        <v>1.0109370708381047</v>
      </c>
      <c r="N27" s="96">
        <v>8406.3935546875</v>
      </c>
      <c r="O27" s="96">
        <v>7502.52490234375</v>
      </c>
      <c r="P27" s="97"/>
      <c r="Q27" s="98"/>
      <c r="R27" s="98"/>
      <c r="S27" s="103"/>
      <c r="T27" s="48">
        <v>2</v>
      </c>
      <c r="U27" s="48">
        <v>0</v>
      </c>
      <c r="V27" s="49">
        <v>0</v>
      </c>
      <c r="W27" s="49">
        <v>0.005128</v>
      </c>
      <c r="X27" s="49">
        <v>0.003844</v>
      </c>
      <c r="Y27" s="49">
        <v>0.606452</v>
      </c>
      <c r="Z27" s="49">
        <v>0.5</v>
      </c>
      <c r="AA27" s="49">
        <v>0</v>
      </c>
      <c r="AB27" s="92">
        <v>27</v>
      </c>
      <c r="AC27" s="92"/>
      <c r="AD27" s="93"/>
      <c r="AE27" s="64" t="s">
        <v>1150</v>
      </c>
      <c r="AF27" s="64">
        <v>34</v>
      </c>
      <c r="AG27" s="64">
        <v>72</v>
      </c>
      <c r="AH27" s="64">
        <v>21</v>
      </c>
      <c r="AI27" s="64">
        <v>7</v>
      </c>
      <c r="AJ27" s="64"/>
      <c r="AK27" s="64" t="s">
        <v>1206</v>
      </c>
      <c r="AL27" s="64" t="s">
        <v>734</v>
      </c>
      <c r="AM27" s="64"/>
      <c r="AN27" s="64"/>
      <c r="AO27" s="66">
        <v>40701.64324074074</v>
      </c>
      <c r="AP27" s="64"/>
      <c r="AQ27" s="64" t="b">
        <v>0</v>
      </c>
      <c r="AR27" s="64" t="b">
        <v>0</v>
      </c>
      <c r="AS27" s="64" t="b">
        <v>1</v>
      </c>
      <c r="AT27" s="64"/>
      <c r="AU27" s="64">
        <v>2</v>
      </c>
      <c r="AV27" s="67" t="s">
        <v>276</v>
      </c>
      <c r="AW27" s="64" t="b">
        <v>0</v>
      </c>
      <c r="AX27" s="64" t="s">
        <v>218</v>
      </c>
      <c r="AY27" s="67" t="s">
        <v>1440</v>
      </c>
      <c r="AZ27" s="104" t="s">
        <v>65</v>
      </c>
      <c r="BA27" s="48"/>
      <c r="BB27" s="48"/>
      <c r="BC27" s="48"/>
      <c r="BD27" s="48"/>
      <c r="BE27" s="48"/>
      <c r="BF27" s="48"/>
      <c r="BG27" s="48"/>
      <c r="BH27" s="48"/>
      <c r="BI27" s="48"/>
      <c r="BJ27" s="48"/>
      <c r="BK27" s="48"/>
      <c r="BL27" s="49"/>
      <c r="BM27" s="48"/>
      <c r="BN27" s="49"/>
      <c r="BO27" s="48"/>
      <c r="BP27" s="49"/>
      <c r="BQ27" s="48"/>
      <c r="BR27" s="49"/>
      <c r="BS27" s="48"/>
      <c r="BT27" s="63" t="str">
        <f>REPLACE(INDEX(GroupVertices[Group],MATCH(Vertices[[#This Row],[Vertex]],GroupVertices[Vertex],0)),1,1,"")</f>
        <v>3</v>
      </c>
    </row>
    <row r="28" spans="1:72" ht="41.45" customHeight="1">
      <c r="A28" s="62" t="s">
        <v>877</v>
      </c>
      <c r="B28" s="64"/>
      <c r="C28" s="81"/>
      <c r="D28" s="81" t="s">
        <v>64</v>
      </c>
      <c r="E28" s="88">
        <v>162.07516602556362</v>
      </c>
      <c r="F28" s="99">
        <v>99.99969722954981</v>
      </c>
      <c r="G28" s="72" t="s">
        <v>1388</v>
      </c>
      <c r="H28" s="100"/>
      <c r="I28" s="73" t="s">
        <v>877</v>
      </c>
      <c r="J28" s="91"/>
      <c r="K28" s="101"/>
      <c r="L28" s="73" t="s">
        <v>1500</v>
      </c>
      <c r="M28" s="102">
        <v>1.1009032986999343</v>
      </c>
      <c r="N28" s="96">
        <v>6939.390625</v>
      </c>
      <c r="O28" s="96">
        <v>7867.67138671875</v>
      </c>
      <c r="P28" s="97"/>
      <c r="Q28" s="98"/>
      <c r="R28" s="98"/>
      <c r="S28" s="103"/>
      <c r="T28" s="48">
        <v>2</v>
      </c>
      <c r="U28" s="48">
        <v>0</v>
      </c>
      <c r="V28" s="49">
        <v>0</v>
      </c>
      <c r="W28" s="49">
        <v>0.005128</v>
      </c>
      <c r="X28" s="49">
        <v>0.003844</v>
      </c>
      <c r="Y28" s="49">
        <v>0.606452</v>
      </c>
      <c r="Z28" s="49">
        <v>0.5</v>
      </c>
      <c r="AA28" s="49">
        <v>0</v>
      </c>
      <c r="AB28" s="92">
        <v>28</v>
      </c>
      <c r="AC28" s="92"/>
      <c r="AD28" s="93"/>
      <c r="AE28" s="64" t="s">
        <v>1151</v>
      </c>
      <c r="AF28" s="64">
        <v>468</v>
      </c>
      <c r="AG28" s="64">
        <v>582</v>
      </c>
      <c r="AH28" s="64">
        <v>795</v>
      </c>
      <c r="AI28" s="64">
        <v>3988</v>
      </c>
      <c r="AJ28" s="64"/>
      <c r="AK28" s="64" t="s">
        <v>1207</v>
      </c>
      <c r="AL28" s="64" t="s">
        <v>735</v>
      </c>
      <c r="AM28" s="67" t="s">
        <v>1290</v>
      </c>
      <c r="AN28" s="64"/>
      <c r="AO28" s="66">
        <v>40510.15136574074</v>
      </c>
      <c r="AP28" s="67" t="s">
        <v>1338</v>
      </c>
      <c r="AQ28" s="64" t="b">
        <v>0</v>
      </c>
      <c r="AR28" s="64" t="b">
        <v>0</v>
      </c>
      <c r="AS28" s="64" t="b">
        <v>0</v>
      </c>
      <c r="AT28" s="64"/>
      <c r="AU28" s="64">
        <v>15</v>
      </c>
      <c r="AV28" s="67" t="s">
        <v>833</v>
      </c>
      <c r="AW28" s="64" t="b">
        <v>0</v>
      </c>
      <c r="AX28" s="64" t="s">
        <v>218</v>
      </c>
      <c r="AY28" s="67" t="s">
        <v>1441</v>
      </c>
      <c r="AZ28" s="104" t="s">
        <v>65</v>
      </c>
      <c r="BA28" s="48"/>
      <c r="BB28" s="48"/>
      <c r="BC28" s="48"/>
      <c r="BD28" s="48"/>
      <c r="BE28" s="48"/>
      <c r="BF28" s="48"/>
      <c r="BG28" s="48"/>
      <c r="BH28" s="48"/>
      <c r="BI28" s="48"/>
      <c r="BJ28" s="48"/>
      <c r="BK28" s="48"/>
      <c r="BL28" s="49"/>
      <c r="BM28" s="48"/>
      <c r="BN28" s="49"/>
      <c r="BO28" s="48"/>
      <c r="BP28" s="49"/>
      <c r="BQ28" s="48"/>
      <c r="BR28" s="49"/>
      <c r="BS28" s="48"/>
      <c r="BT28" s="63" t="str">
        <f>REPLACE(INDEX(GroupVertices[Group],MATCH(Vertices[[#This Row],[Vertex]],GroupVertices[Vertex],0)),1,1,"")</f>
        <v>3</v>
      </c>
    </row>
    <row r="29" spans="1:72" ht="41.45" customHeight="1">
      <c r="A29" s="62" t="s">
        <v>878</v>
      </c>
      <c r="B29" s="64"/>
      <c r="C29" s="81"/>
      <c r="D29" s="81" t="s">
        <v>64</v>
      </c>
      <c r="E29" s="88">
        <v>162.07700575346203</v>
      </c>
      <c r="F29" s="99">
        <v>99.99968981908425</v>
      </c>
      <c r="G29" s="72" t="s">
        <v>1389</v>
      </c>
      <c r="H29" s="100"/>
      <c r="I29" s="73" t="s">
        <v>878</v>
      </c>
      <c r="J29" s="91"/>
      <c r="K29" s="101"/>
      <c r="L29" s="73" t="s">
        <v>1501</v>
      </c>
      <c r="M29" s="102">
        <v>1.1033729598569257</v>
      </c>
      <c r="N29" s="96">
        <v>7248.228515625</v>
      </c>
      <c r="O29" s="96">
        <v>6993.41259765625</v>
      </c>
      <c r="P29" s="97"/>
      <c r="Q29" s="98"/>
      <c r="R29" s="98"/>
      <c r="S29" s="103"/>
      <c r="T29" s="48">
        <v>2</v>
      </c>
      <c r="U29" s="48">
        <v>0</v>
      </c>
      <c r="V29" s="49">
        <v>0</v>
      </c>
      <c r="W29" s="49">
        <v>0.005128</v>
      </c>
      <c r="X29" s="49">
        <v>0.003844</v>
      </c>
      <c r="Y29" s="49">
        <v>0.606452</v>
      </c>
      <c r="Z29" s="49">
        <v>0.5</v>
      </c>
      <c r="AA29" s="49">
        <v>0</v>
      </c>
      <c r="AB29" s="92">
        <v>29</v>
      </c>
      <c r="AC29" s="92"/>
      <c r="AD29" s="93"/>
      <c r="AE29" s="64" t="s">
        <v>1152</v>
      </c>
      <c r="AF29" s="64">
        <v>2057</v>
      </c>
      <c r="AG29" s="64">
        <v>596</v>
      </c>
      <c r="AH29" s="64">
        <v>3985</v>
      </c>
      <c r="AI29" s="64">
        <v>11753</v>
      </c>
      <c r="AJ29" s="64"/>
      <c r="AK29" s="64" t="s">
        <v>1208</v>
      </c>
      <c r="AL29" s="64" t="s">
        <v>1248</v>
      </c>
      <c r="AM29" s="64"/>
      <c r="AN29" s="64"/>
      <c r="AO29" s="66">
        <v>42409.56847222222</v>
      </c>
      <c r="AP29" s="67" t="s">
        <v>1339</v>
      </c>
      <c r="AQ29" s="64" t="b">
        <v>0</v>
      </c>
      <c r="AR29" s="64" t="b">
        <v>0</v>
      </c>
      <c r="AS29" s="64" t="b">
        <v>0</v>
      </c>
      <c r="AT29" s="64"/>
      <c r="AU29" s="64">
        <v>15</v>
      </c>
      <c r="AV29" s="67" t="s">
        <v>276</v>
      </c>
      <c r="AW29" s="64" t="b">
        <v>0</v>
      </c>
      <c r="AX29" s="64" t="s">
        <v>218</v>
      </c>
      <c r="AY29" s="67" t="s">
        <v>1442</v>
      </c>
      <c r="AZ29" s="104" t="s">
        <v>65</v>
      </c>
      <c r="BA29" s="48"/>
      <c r="BB29" s="48"/>
      <c r="BC29" s="48"/>
      <c r="BD29" s="48"/>
      <c r="BE29" s="48"/>
      <c r="BF29" s="48"/>
      <c r="BG29" s="48"/>
      <c r="BH29" s="48"/>
      <c r="BI29" s="48"/>
      <c r="BJ29" s="48"/>
      <c r="BK29" s="48"/>
      <c r="BL29" s="49"/>
      <c r="BM29" s="48"/>
      <c r="BN29" s="49"/>
      <c r="BO29" s="48"/>
      <c r="BP29" s="49"/>
      <c r="BQ29" s="48"/>
      <c r="BR29" s="49"/>
      <c r="BS29" s="48"/>
      <c r="BT29" s="63" t="str">
        <f>REPLACE(INDEX(GroupVertices[Group],MATCH(Vertices[[#This Row],[Vertex]],GroupVertices[Vertex],0)),1,1,"")</f>
        <v>3</v>
      </c>
    </row>
    <row r="30" spans="1:72" ht="41.45" customHeight="1">
      <c r="A30" s="62" t="s">
        <v>879</v>
      </c>
      <c r="B30" s="64"/>
      <c r="C30" s="81"/>
      <c r="D30" s="81" t="s">
        <v>64</v>
      </c>
      <c r="E30" s="88">
        <v>169.13433338089988</v>
      </c>
      <c r="F30" s="99">
        <v>99.97126274386144</v>
      </c>
      <c r="G30" s="72" t="s">
        <v>1390</v>
      </c>
      <c r="H30" s="100"/>
      <c r="I30" s="73" t="s">
        <v>879</v>
      </c>
      <c r="J30" s="91"/>
      <c r="K30" s="101"/>
      <c r="L30" s="73" t="s">
        <v>1502</v>
      </c>
      <c r="M30" s="102">
        <v>10.577169562444297</v>
      </c>
      <c r="N30" s="96">
        <v>8178.21875</v>
      </c>
      <c r="O30" s="96">
        <v>8096.05126953125</v>
      </c>
      <c r="P30" s="97"/>
      <c r="Q30" s="98"/>
      <c r="R30" s="98"/>
      <c r="S30" s="103"/>
      <c r="T30" s="48">
        <v>2</v>
      </c>
      <c r="U30" s="48">
        <v>0</v>
      </c>
      <c r="V30" s="49">
        <v>0</v>
      </c>
      <c r="W30" s="49">
        <v>0.005128</v>
      </c>
      <c r="X30" s="49">
        <v>0.003844</v>
      </c>
      <c r="Y30" s="49">
        <v>0.606452</v>
      </c>
      <c r="Z30" s="49">
        <v>0.5</v>
      </c>
      <c r="AA30" s="49">
        <v>0</v>
      </c>
      <c r="AB30" s="92">
        <v>30</v>
      </c>
      <c r="AC30" s="92"/>
      <c r="AD30" s="93"/>
      <c r="AE30" s="64" t="s">
        <v>1153</v>
      </c>
      <c r="AF30" s="64">
        <v>13230</v>
      </c>
      <c r="AG30" s="64">
        <v>54301</v>
      </c>
      <c r="AH30" s="64">
        <v>14046</v>
      </c>
      <c r="AI30" s="64">
        <v>8701</v>
      </c>
      <c r="AJ30" s="64"/>
      <c r="AK30" s="64" t="s">
        <v>1209</v>
      </c>
      <c r="AL30" s="64"/>
      <c r="AM30" s="67" t="s">
        <v>1291</v>
      </c>
      <c r="AN30" s="64"/>
      <c r="AO30" s="66">
        <v>39624.942407407405</v>
      </c>
      <c r="AP30" s="67" t="s">
        <v>1340</v>
      </c>
      <c r="AQ30" s="64" t="b">
        <v>0</v>
      </c>
      <c r="AR30" s="64" t="b">
        <v>0</v>
      </c>
      <c r="AS30" s="64" t="b">
        <v>1</v>
      </c>
      <c r="AT30" s="64"/>
      <c r="AU30" s="64">
        <v>2743</v>
      </c>
      <c r="AV30" s="67" t="s">
        <v>276</v>
      </c>
      <c r="AW30" s="64" t="b">
        <v>0</v>
      </c>
      <c r="AX30" s="64" t="s">
        <v>218</v>
      </c>
      <c r="AY30" s="67" t="s">
        <v>1443</v>
      </c>
      <c r="AZ30" s="104" t="s">
        <v>65</v>
      </c>
      <c r="BA30" s="48"/>
      <c r="BB30" s="48"/>
      <c r="BC30" s="48"/>
      <c r="BD30" s="48"/>
      <c r="BE30" s="48"/>
      <c r="BF30" s="48"/>
      <c r="BG30" s="48"/>
      <c r="BH30" s="48"/>
      <c r="BI30" s="48"/>
      <c r="BJ30" s="48"/>
      <c r="BK30" s="48"/>
      <c r="BL30" s="49"/>
      <c r="BM30" s="48"/>
      <c r="BN30" s="49"/>
      <c r="BO30" s="48"/>
      <c r="BP30" s="49"/>
      <c r="BQ30" s="48"/>
      <c r="BR30" s="49"/>
      <c r="BS30" s="48"/>
      <c r="BT30" s="63" t="str">
        <f>REPLACE(INDEX(GroupVertices[Group],MATCH(Vertices[[#This Row],[Vertex]],GroupVertices[Vertex],0)),1,1,"")</f>
        <v>3</v>
      </c>
    </row>
    <row r="31" spans="1:72" ht="41.45" customHeight="1">
      <c r="A31" s="62" t="s">
        <v>860</v>
      </c>
      <c r="B31" s="64"/>
      <c r="C31" s="81"/>
      <c r="D31" s="81" t="s">
        <v>64</v>
      </c>
      <c r="E31" s="88">
        <v>162.98727683576837</v>
      </c>
      <c r="F31" s="99">
        <v>99.99602322658693</v>
      </c>
      <c r="G31" s="72" t="s">
        <v>1014</v>
      </c>
      <c r="H31" s="100"/>
      <c r="I31" s="73" t="s">
        <v>860</v>
      </c>
      <c r="J31" s="91"/>
      <c r="K31" s="101"/>
      <c r="L31" s="73" t="s">
        <v>1503</v>
      </c>
      <c r="M31" s="102">
        <v>2.3253260194626</v>
      </c>
      <c r="N31" s="96">
        <v>3881.476806640625</v>
      </c>
      <c r="O31" s="96">
        <v>1790.53271484375</v>
      </c>
      <c r="P31" s="97"/>
      <c r="Q31" s="98"/>
      <c r="R31" s="98"/>
      <c r="S31" s="103"/>
      <c r="T31" s="48">
        <v>3</v>
      </c>
      <c r="U31" s="48">
        <v>10</v>
      </c>
      <c r="V31" s="49">
        <v>312.5</v>
      </c>
      <c r="W31" s="49">
        <v>0.007752</v>
      </c>
      <c r="X31" s="49">
        <v>0.037303</v>
      </c>
      <c r="Y31" s="49">
        <v>2.440116</v>
      </c>
      <c r="Z31" s="49">
        <v>0.19696969696969696</v>
      </c>
      <c r="AA31" s="49">
        <v>0.08333333333333333</v>
      </c>
      <c r="AB31" s="92">
        <v>31</v>
      </c>
      <c r="AC31" s="92"/>
      <c r="AD31" s="93"/>
      <c r="AE31" s="64" t="s">
        <v>1154</v>
      </c>
      <c r="AF31" s="64">
        <v>5254</v>
      </c>
      <c r="AG31" s="64">
        <v>7523</v>
      </c>
      <c r="AH31" s="64">
        <v>34127</v>
      </c>
      <c r="AI31" s="64">
        <v>12476</v>
      </c>
      <c r="AJ31" s="64"/>
      <c r="AK31" s="64" t="s">
        <v>1210</v>
      </c>
      <c r="AL31" s="64" t="s">
        <v>1254</v>
      </c>
      <c r="AM31" s="64"/>
      <c r="AN31" s="64"/>
      <c r="AO31" s="66">
        <v>40943.86607638889</v>
      </c>
      <c r="AP31" s="67" t="s">
        <v>1341</v>
      </c>
      <c r="AQ31" s="64" t="b">
        <v>0</v>
      </c>
      <c r="AR31" s="64" t="b">
        <v>0</v>
      </c>
      <c r="AS31" s="64" t="b">
        <v>0</v>
      </c>
      <c r="AT31" s="64"/>
      <c r="AU31" s="64">
        <v>142</v>
      </c>
      <c r="AV31" s="67" t="s">
        <v>277</v>
      </c>
      <c r="AW31" s="64" t="b">
        <v>0</v>
      </c>
      <c r="AX31" s="64" t="s">
        <v>218</v>
      </c>
      <c r="AY31" s="67" t="s">
        <v>1444</v>
      </c>
      <c r="AZ31" s="104" t="s">
        <v>66</v>
      </c>
      <c r="BA31" s="48"/>
      <c r="BB31" s="48"/>
      <c r="BC31" s="48"/>
      <c r="BD31" s="48"/>
      <c r="BE31" s="48" t="s">
        <v>987</v>
      </c>
      <c r="BF31" s="48" t="s">
        <v>987</v>
      </c>
      <c r="BG31" s="86" t="s">
        <v>1651</v>
      </c>
      <c r="BH31" s="86" t="s">
        <v>1660</v>
      </c>
      <c r="BI31" s="86" t="s">
        <v>1673</v>
      </c>
      <c r="BJ31" s="86" t="s">
        <v>1681</v>
      </c>
      <c r="BK31" s="48">
        <v>0</v>
      </c>
      <c r="BL31" s="49">
        <v>0</v>
      </c>
      <c r="BM31" s="48">
        <v>0</v>
      </c>
      <c r="BN31" s="49">
        <v>0</v>
      </c>
      <c r="BO31" s="48">
        <v>0</v>
      </c>
      <c r="BP31" s="49">
        <v>0</v>
      </c>
      <c r="BQ31" s="48">
        <v>34</v>
      </c>
      <c r="BR31" s="49">
        <v>100</v>
      </c>
      <c r="BS31" s="48">
        <v>34</v>
      </c>
      <c r="BT31" s="63" t="str">
        <f>REPLACE(INDEX(GroupVertices[Group],MATCH(Vertices[[#This Row],[Vertex]],GroupVertices[Vertex],0)),1,1,"")</f>
        <v>2</v>
      </c>
    </row>
    <row r="32" spans="1:72" ht="41.45" customHeight="1">
      <c r="A32" s="62" t="s">
        <v>880</v>
      </c>
      <c r="B32" s="64"/>
      <c r="C32" s="81"/>
      <c r="D32" s="81" t="s">
        <v>64</v>
      </c>
      <c r="E32" s="88">
        <v>162.00197113703402</v>
      </c>
      <c r="F32" s="99">
        <v>99.99999206021546</v>
      </c>
      <c r="G32" s="72" t="s">
        <v>1391</v>
      </c>
      <c r="H32" s="100"/>
      <c r="I32" s="73" t="s">
        <v>880</v>
      </c>
      <c r="J32" s="91"/>
      <c r="K32" s="101"/>
      <c r="L32" s="73" t="s">
        <v>1504</v>
      </c>
      <c r="M32" s="102">
        <v>1.002646065525348</v>
      </c>
      <c r="N32" s="96">
        <v>5458.42333984375</v>
      </c>
      <c r="O32" s="96">
        <v>514.5283203125</v>
      </c>
      <c r="P32" s="97"/>
      <c r="Q32" s="98"/>
      <c r="R32" s="98"/>
      <c r="S32" s="103"/>
      <c r="T32" s="48">
        <v>1</v>
      </c>
      <c r="U32" s="48">
        <v>0</v>
      </c>
      <c r="V32" s="49">
        <v>0</v>
      </c>
      <c r="W32" s="49">
        <v>0.005208</v>
      </c>
      <c r="X32" s="49">
        <v>0.004205</v>
      </c>
      <c r="Y32" s="49">
        <v>0.322841</v>
      </c>
      <c r="Z32" s="49">
        <v>0</v>
      </c>
      <c r="AA32" s="49">
        <v>0</v>
      </c>
      <c r="AB32" s="92">
        <v>32</v>
      </c>
      <c r="AC32" s="92"/>
      <c r="AD32" s="93"/>
      <c r="AE32" s="64" t="s">
        <v>1155</v>
      </c>
      <c r="AF32" s="64">
        <v>21</v>
      </c>
      <c r="AG32" s="64">
        <v>25</v>
      </c>
      <c r="AH32" s="64">
        <v>1004</v>
      </c>
      <c r="AI32" s="64">
        <v>65</v>
      </c>
      <c r="AJ32" s="64"/>
      <c r="AK32" s="64" t="s">
        <v>1211</v>
      </c>
      <c r="AL32" s="64" t="s">
        <v>1255</v>
      </c>
      <c r="AM32" s="64"/>
      <c r="AN32" s="64"/>
      <c r="AO32" s="66">
        <v>40049.73533564815</v>
      </c>
      <c r="AP32" s="64"/>
      <c r="AQ32" s="64" t="b">
        <v>0</v>
      </c>
      <c r="AR32" s="64" t="b">
        <v>0</v>
      </c>
      <c r="AS32" s="64" t="b">
        <v>0</v>
      </c>
      <c r="AT32" s="64"/>
      <c r="AU32" s="64">
        <v>1</v>
      </c>
      <c r="AV32" s="67" t="s">
        <v>1371</v>
      </c>
      <c r="AW32" s="64" t="b">
        <v>0</v>
      </c>
      <c r="AX32" s="64" t="s">
        <v>218</v>
      </c>
      <c r="AY32" s="67" t="s">
        <v>1445</v>
      </c>
      <c r="AZ32" s="104" t="s">
        <v>65</v>
      </c>
      <c r="BA32" s="48"/>
      <c r="BB32" s="48"/>
      <c r="BC32" s="48"/>
      <c r="BD32" s="48"/>
      <c r="BE32" s="48"/>
      <c r="BF32" s="48"/>
      <c r="BG32" s="48"/>
      <c r="BH32" s="48"/>
      <c r="BI32" s="48"/>
      <c r="BJ32" s="48"/>
      <c r="BK32" s="48"/>
      <c r="BL32" s="49"/>
      <c r="BM32" s="48"/>
      <c r="BN32" s="49"/>
      <c r="BO32" s="48"/>
      <c r="BP32" s="49"/>
      <c r="BQ32" s="48"/>
      <c r="BR32" s="49"/>
      <c r="BS32" s="48"/>
      <c r="BT32" s="63" t="str">
        <f>REPLACE(INDEX(GroupVertices[Group],MATCH(Vertices[[#This Row],[Vertex]],GroupVertices[Vertex],0)),1,1,"")</f>
        <v>2</v>
      </c>
    </row>
    <row r="33" spans="1:72" ht="41.45" customHeight="1">
      <c r="A33" s="62" t="s">
        <v>368</v>
      </c>
      <c r="B33" s="64"/>
      <c r="C33" s="81"/>
      <c r="D33" s="81" t="s">
        <v>64</v>
      </c>
      <c r="E33" s="88">
        <v>162.8341851927935</v>
      </c>
      <c r="F33" s="99">
        <v>99.99663988318565</v>
      </c>
      <c r="G33" s="72" t="s">
        <v>745</v>
      </c>
      <c r="H33" s="100"/>
      <c r="I33" s="73" t="s">
        <v>368</v>
      </c>
      <c r="J33" s="91"/>
      <c r="K33" s="101"/>
      <c r="L33" s="73" t="s">
        <v>1505</v>
      </c>
      <c r="M33" s="102">
        <v>2.1198149303272436</v>
      </c>
      <c r="N33" s="96">
        <v>8059.5546875</v>
      </c>
      <c r="O33" s="96">
        <v>1794.50537109375</v>
      </c>
      <c r="P33" s="97"/>
      <c r="Q33" s="98"/>
      <c r="R33" s="98"/>
      <c r="S33" s="103"/>
      <c r="T33" s="48">
        <v>4</v>
      </c>
      <c r="U33" s="48">
        <v>11</v>
      </c>
      <c r="V33" s="49">
        <v>237.738095</v>
      </c>
      <c r="W33" s="49">
        <v>0.007937</v>
      </c>
      <c r="X33" s="49">
        <v>0.04158</v>
      </c>
      <c r="Y33" s="49">
        <v>2.613123</v>
      </c>
      <c r="Z33" s="49">
        <v>0.1282051282051282</v>
      </c>
      <c r="AA33" s="49">
        <v>0.15384615384615385</v>
      </c>
      <c r="AB33" s="92">
        <v>33</v>
      </c>
      <c r="AC33" s="92"/>
      <c r="AD33" s="93"/>
      <c r="AE33" s="64" t="s">
        <v>750</v>
      </c>
      <c r="AF33" s="64">
        <v>2998</v>
      </c>
      <c r="AG33" s="64">
        <v>6358</v>
      </c>
      <c r="AH33" s="64">
        <v>162269</v>
      </c>
      <c r="AI33" s="64">
        <v>44625</v>
      </c>
      <c r="AJ33" s="64"/>
      <c r="AK33" s="64" t="s">
        <v>755</v>
      </c>
      <c r="AL33" s="64" t="s">
        <v>761</v>
      </c>
      <c r="AM33" s="67" t="s">
        <v>768</v>
      </c>
      <c r="AN33" s="64"/>
      <c r="AO33" s="66">
        <v>39456.03121527778</v>
      </c>
      <c r="AP33" s="67" t="s">
        <v>773</v>
      </c>
      <c r="AQ33" s="64" t="b">
        <v>0</v>
      </c>
      <c r="AR33" s="64" t="b">
        <v>0</v>
      </c>
      <c r="AS33" s="64" t="b">
        <v>0</v>
      </c>
      <c r="AT33" s="64"/>
      <c r="AU33" s="64">
        <v>556</v>
      </c>
      <c r="AV33" s="67" t="s">
        <v>277</v>
      </c>
      <c r="AW33" s="64" t="b">
        <v>0</v>
      </c>
      <c r="AX33" s="64" t="s">
        <v>218</v>
      </c>
      <c r="AY33" s="67" t="s">
        <v>786</v>
      </c>
      <c r="AZ33" s="104" t="s">
        <v>66</v>
      </c>
      <c r="BA33" s="48" t="s">
        <v>1630</v>
      </c>
      <c r="BB33" s="48" t="s">
        <v>1630</v>
      </c>
      <c r="BC33" s="48" t="s">
        <v>1546</v>
      </c>
      <c r="BD33" s="48" t="s">
        <v>1634</v>
      </c>
      <c r="BE33" s="48" t="s">
        <v>1637</v>
      </c>
      <c r="BF33" s="48" t="s">
        <v>1640</v>
      </c>
      <c r="BG33" s="86" t="s">
        <v>1652</v>
      </c>
      <c r="BH33" s="86" t="s">
        <v>1661</v>
      </c>
      <c r="BI33" s="86" t="s">
        <v>1674</v>
      </c>
      <c r="BJ33" s="86" t="s">
        <v>1674</v>
      </c>
      <c r="BK33" s="48">
        <v>0</v>
      </c>
      <c r="BL33" s="49">
        <v>0</v>
      </c>
      <c r="BM33" s="48">
        <v>0</v>
      </c>
      <c r="BN33" s="49">
        <v>0</v>
      </c>
      <c r="BO33" s="48">
        <v>0</v>
      </c>
      <c r="BP33" s="49">
        <v>0</v>
      </c>
      <c r="BQ33" s="48">
        <v>149</v>
      </c>
      <c r="BR33" s="49">
        <v>100</v>
      </c>
      <c r="BS33" s="48">
        <v>149</v>
      </c>
      <c r="BT33" s="63" t="str">
        <f>REPLACE(INDEX(GroupVertices[Group],MATCH(Vertices[[#This Row],[Vertex]],GroupVertices[Vertex],0)),1,1,"")</f>
        <v>4</v>
      </c>
    </row>
    <row r="34" spans="1:72" ht="41.45" customHeight="1">
      <c r="A34" s="62" t="s">
        <v>881</v>
      </c>
      <c r="B34" s="64"/>
      <c r="C34" s="81"/>
      <c r="D34" s="81" t="s">
        <v>64</v>
      </c>
      <c r="E34" s="88">
        <v>162.43759242155048</v>
      </c>
      <c r="F34" s="99">
        <v>99.99823736783368</v>
      </c>
      <c r="G34" s="72" t="s">
        <v>1392</v>
      </c>
      <c r="H34" s="100"/>
      <c r="I34" s="73" t="s">
        <v>881</v>
      </c>
      <c r="J34" s="91"/>
      <c r="K34" s="101"/>
      <c r="L34" s="73" t="s">
        <v>1506</v>
      </c>
      <c r="M34" s="102">
        <v>1.5874265466272404</v>
      </c>
      <c r="N34" s="96">
        <v>9014.5654296875</v>
      </c>
      <c r="O34" s="96">
        <v>3028.492431640625</v>
      </c>
      <c r="P34" s="97"/>
      <c r="Q34" s="98"/>
      <c r="R34" s="98"/>
      <c r="S34" s="103"/>
      <c r="T34" s="48">
        <v>2</v>
      </c>
      <c r="U34" s="48">
        <v>0</v>
      </c>
      <c r="V34" s="49">
        <v>0</v>
      </c>
      <c r="W34" s="49">
        <v>0.006452</v>
      </c>
      <c r="X34" s="49">
        <v>0.014974</v>
      </c>
      <c r="Y34" s="49">
        <v>0.491129</v>
      </c>
      <c r="Z34" s="49">
        <v>1</v>
      </c>
      <c r="AA34" s="49">
        <v>0</v>
      </c>
      <c r="AB34" s="92">
        <v>34</v>
      </c>
      <c r="AC34" s="92"/>
      <c r="AD34" s="93"/>
      <c r="AE34" s="64" t="s">
        <v>1156</v>
      </c>
      <c r="AF34" s="64">
        <v>1701</v>
      </c>
      <c r="AG34" s="64">
        <v>3340</v>
      </c>
      <c r="AH34" s="64">
        <v>6953</v>
      </c>
      <c r="AI34" s="64">
        <v>2252</v>
      </c>
      <c r="AJ34" s="64"/>
      <c r="AK34" s="64" t="s">
        <v>1212</v>
      </c>
      <c r="AL34" s="64" t="s">
        <v>1142</v>
      </c>
      <c r="AM34" s="67" t="s">
        <v>1292</v>
      </c>
      <c r="AN34" s="64"/>
      <c r="AO34" s="66">
        <v>40919.89129629629</v>
      </c>
      <c r="AP34" s="67" t="s">
        <v>1342</v>
      </c>
      <c r="AQ34" s="64" t="b">
        <v>0</v>
      </c>
      <c r="AR34" s="64" t="b">
        <v>0</v>
      </c>
      <c r="AS34" s="64" t="b">
        <v>1</v>
      </c>
      <c r="AT34" s="64"/>
      <c r="AU34" s="64">
        <v>78</v>
      </c>
      <c r="AV34" s="67" t="s">
        <v>277</v>
      </c>
      <c r="AW34" s="64" t="b">
        <v>0</v>
      </c>
      <c r="AX34" s="64" t="s">
        <v>218</v>
      </c>
      <c r="AY34" s="67" t="s">
        <v>1446</v>
      </c>
      <c r="AZ34" s="104" t="s">
        <v>65</v>
      </c>
      <c r="BA34" s="48"/>
      <c r="BB34" s="48"/>
      <c r="BC34" s="48"/>
      <c r="BD34" s="48"/>
      <c r="BE34" s="48"/>
      <c r="BF34" s="48"/>
      <c r="BG34" s="48"/>
      <c r="BH34" s="48"/>
      <c r="BI34" s="48"/>
      <c r="BJ34" s="48"/>
      <c r="BK34" s="48"/>
      <c r="BL34" s="49"/>
      <c r="BM34" s="48"/>
      <c r="BN34" s="49"/>
      <c r="BO34" s="48"/>
      <c r="BP34" s="49"/>
      <c r="BQ34" s="48"/>
      <c r="BR34" s="49"/>
      <c r="BS34" s="48"/>
      <c r="BT34" s="63" t="str">
        <f>REPLACE(INDEX(GroupVertices[Group],MATCH(Vertices[[#This Row],[Vertex]],GroupVertices[Vertex],0)),1,1,"")</f>
        <v>4</v>
      </c>
    </row>
    <row r="35" spans="1:72" ht="41.45" customHeight="1">
      <c r="A35" s="62" t="s">
        <v>882</v>
      </c>
      <c r="B35" s="64"/>
      <c r="C35" s="81"/>
      <c r="D35" s="81" t="s">
        <v>64</v>
      </c>
      <c r="E35" s="88">
        <v>163.75654591557512</v>
      </c>
      <c r="F35" s="99">
        <v>99.9929245933432</v>
      </c>
      <c r="G35" s="72" t="s">
        <v>1393</v>
      </c>
      <c r="H35" s="100"/>
      <c r="I35" s="73" t="s">
        <v>882</v>
      </c>
      <c r="J35" s="91"/>
      <c r="K35" s="101"/>
      <c r="L35" s="73" t="s">
        <v>1507</v>
      </c>
      <c r="M35" s="102">
        <v>3.3579971918217186</v>
      </c>
      <c r="N35" s="96">
        <v>7451.2607421875</v>
      </c>
      <c r="O35" s="96">
        <v>3155.773681640625</v>
      </c>
      <c r="P35" s="97"/>
      <c r="Q35" s="98"/>
      <c r="R35" s="98"/>
      <c r="S35" s="103"/>
      <c r="T35" s="48">
        <v>2</v>
      </c>
      <c r="U35" s="48">
        <v>0</v>
      </c>
      <c r="V35" s="49">
        <v>0</v>
      </c>
      <c r="W35" s="49">
        <v>0.006452</v>
      </c>
      <c r="X35" s="49">
        <v>0.014974</v>
      </c>
      <c r="Y35" s="49">
        <v>0.491129</v>
      </c>
      <c r="Z35" s="49">
        <v>1</v>
      </c>
      <c r="AA35" s="49">
        <v>0</v>
      </c>
      <c r="AB35" s="92">
        <v>35</v>
      </c>
      <c r="AC35" s="92"/>
      <c r="AD35" s="93"/>
      <c r="AE35" s="64" t="s">
        <v>1157</v>
      </c>
      <c r="AF35" s="64">
        <v>1618</v>
      </c>
      <c r="AG35" s="64">
        <v>13377</v>
      </c>
      <c r="AH35" s="64">
        <v>5184</v>
      </c>
      <c r="AI35" s="64">
        <v>224</v>
      </c>
      <c r="AJ35" s="64"/>
      <c r="AK35" s="64" t="s">
        <v>1213</v>
      </c>
      <c r="AL35" s="64" t="s">
        <v>1256</v>
      </c>
      <c r="AM35" s="67" t="s">
        <v>1293</v>
      </c>
      <c r="AN35" s="64"/>
      <c r="AO35" s="66">
        <v>40044.725625</v>
      </c>
      <c r="AP35" s="64"/>
      <c r="AQ35" s="64" t="b">
        <v>0</v>
      </c>
      <c r="AR35" s="64" t="b">
        <v>0</v>
      </c>
      <c r="AS35" s="64" t="b">
        <v>0</v>
      </c>
      <c r="AT35" s="64"/>
      <c r="AU35" s="64">
        <v>279</v>
      </c>
      <c r="AV35" s="67" t="s">
        <v>276</v>
      </c>
      <c r="AW35" s="64" t="b">
        <v>0</v>
      </c>
      <c r="AX35" s="64" t="s">
        <v>218</v>
      </c>
      <c r="AY35" s="67" t="s">
        <v>1447</v>
      </c>
      <c r="AZ35" s="104" t="s">
        <v>65</v>
      </c>
      <c r="BA35" s="48"/>
      <c r="BB35" s="48"/>
      <c r="BC35" s="48"/>
      <c r="BD35" s="48"/>
      <c r="BE35" s="48"/>
      <c r="BF35" s="48"/>
      <c r="BG35" s="48"/>
      <c r="BH35" s="48"/>
      <c r="BI35" s="48"/>
      <c r="BJ35" s="48"/>
      <c r="BK35" s="48"/>
      <c r="BL35" s="49"/>
      <c r="BM35" s="48"/>
      <c r="BN35" s="49"/>
      <c r="BO35" s="48"/>
      <c r="BP35" s="49"/>
      <c r="BQ35" s="48"/>
      <c r="BR35" s="49"/>
      <c r="BS35" s="48"/>
      <c r="BT35" s="63" t="str">
        <f>REPLACE(INDEX(GroupVertices[Group],MATCH(Vertices[[#This Row],[Vertex]],GroupVertices[Vertex],0)),1,1,"")</f>
        <v>4</v>
      </c>
    </row>
    <row r="36" spans="1:72" ht="41.45" customHeight="1">
      <c r="A36" s="62" t="s">
        <v>813</v>
      </c>
      <c r="B36" s="64"/>
      <c r="C36" s="81"/>
      <c r="D36" s="81" t="s">
        <v>64</v>
      </c>
      <c r="E36" s="88">
        <v>162.09040948529332</v>
      </c>
      <c r="F36" s="99">
        <v>99.99963582854942</v>
      </c>
      <c r="G36" s="72" t="s">
        <v>816</v>
      </c>
      <c r="H36" s="100"/>
      <c r="I36" s="73" t="s">
        <v>813</v>
      </c>
      <c r="J36" s="91"/>
      <c r="K36" s="101"/>
      <c r="L36" s="73" t="s">
        <v>1508</v>
      </c>
      <c r="M36" s="102">
        <v>1.1213662054292917</v>
      </c>
      <c r="N36" s="96">
        <v>8040.6728515625</v>
      </c>
      <c r="O36" s="96">
        <v>514.5283203125</v>
      </c>
      <c r="P36" s="97"/>
      <c r="Q36" s="98"/>
      <c r="R36" s="98"/>
      <c r="S36" s="103"/>
      <c r="T36" s="48">
        <v>2</v>
      </c>
      <c r="U36" s="48">
        <v>4</v>
      </c>
      <c r="V36" s="49">
        <v>4.333333</v>
      </c>
      <c r="W36" s="49">
        <v>0.006667</v>
      </c>
      <c r="X36" s="49">
        <v>0.021558</v>
      </c>
      <c r="Y36" s="49">
        <v>1.070254</v>
      </c>
      <c r="Z36" s="49">
        <v>0.45</v>
      </c>
      <c r="AA36" s="49">
        <v>0.2</v>
      </c>
      <c r="AB36" s="92">
        <v>36</v>
      </c>
      <c r="AC36" s="92"/>
      <c r="AD36" s="93"/>
      <c r="AE36" s="64" t="s">
        <v>820</v>
      </c>
      <c r="AF36" s="64">
        <v>231</v>
      </c>
      <c r="AG36" s="64">
        <v>698</v>
      </c>
      <c r="AH36" s="64">
        <v>779</v>
      </c>
      <c r="AI36" s="64">
        <v>407</v>
      </c>
      <c r="AJ36" s="64"/>
      <c r="AK36" s="64" t="s">
        <v>823</v>
      </c>
      <c r="AL36" s="64"/>
      <c r="AM36" s="67" t="s">
        <v>828</v>
      </c>
      <c r="AN36" s="64"/>
      <c r="AO36" s="66">
        <v>40200.727118055554</v>
      </c>
      <c r="AP36" s="67" t="s">
        <v>830</v>
      </c>
      <c r="AQ36" s="64" t="b">
        <v>0</v>
      </c>
      <c r="AR36" s="64" t="b">
        <v>0</v>
      </c>
      <c r="AS36" s="64" t="b">
        <v>0</v>
      </c>
      <c r="AT36" s="64"/>
      <c r="AU36" s="64">
        <v>31</v>
      </c>
      <c r="AV36" s="67" t="s">
        <v>276</v>
      </c>
      <c r="AW36" s="64" t="b">
        <v>0</v>
      </c>
      <c r="AX36" s="64" t="s">
        <v>218</v>
      </c>
      <c r="AY36" s="67" t="s">
        <v>835</v>
      </c>
      <c r="AZ36" s="104" t="s">
        <v>66</v>
      </c>
      <c r="BA36" s="48"/>
      <c r="BB36" s="48"/>
      <c r="BC36" s="48"/>
      <c r="BD36" s="48"/>
      <c r="BE36" s="48" t="s">
        <v>394</v>
      </c>
      <c r="BF36" s="48" t="s">
        <v>394</v>
      </c>
      <c r="BG36" s="86" t="s">
        <v>1653</v>
      </c>
      <c r="BH36" s="86" t="s">
        <v>1653</v>
      </c>
      <c r="BI36" s="86" t="s">
        <v>1675</v>
      </c>
      <c r="BJ36" s="86" t="s">
        <v>1675</v>
      </c>
      <c r="BK36" s="48">
        <v>0</v>
      </c>
      <c r="BL36" s="49">
        <v>0</v>
      </c>
      <c r="BM36" s="48">
        <v>0</v>
      </c>
      <c r="BN36" s="49">
        <v>0</v>
      </c>
      <c r="BO36" s="48">
        <v>0</v>
      </c>
      <c r="BP36" s="49">
        <v>0</v>
      </c>
      <c r="BQ36" s="48">
        <v>18</v>
      </c>
      <c r="BR36" s="49">
        <v>100</v>
      </c>
      <c r="BS36" s="48">
        <v>18</v>
      </c>
      <c r="BT36" s="63" t="str">
        <f>REPLACE(INDEX(GroupVertices[Group],MATCH(Vertices[[#This Row],[Vertex]],GroupVertices[Vertex],0)),1,1,"")</f>
        <v>4</v>
      </c>
    </row>
    <row r="37" spans="1:72" ht="41.45" customHeight="1">
      <c r="A37" s="62" t="s">
        <v>883</v>
      </c>
      <c r="B37" s="64"/>
      <c r="C37" s="81"/>
      <c r="D37" s="81" t="s">
        <v>64</v>
      </c>
      <c r="E37" s="88">
        <v>162.04086824117184</v>
      </c>
      <c r="F37" s="99">
        <v>99.99983538180068</v>
      </c>
      <c r="G37" s="72" t="s">
        <v>1394</v>
      </c>
      <c r="H37" s="100"/>
      <c r="I37" s="73" t="s">
        <v>883</v>
      </c>
      <c r="J37" s="91"/>
      <c r="K37" s="101"/>
      <c r="L37" s="73" t="s">
        <v>1509</v>
      </c>
      <c r="M37" s="102">
        <v>1.0548617585588804</v>
      </c>
      <c r="N37" s="96">
        <v>7043.19677734375</v>
      </c>
      <c r="O37" s="96">
        <v>534.5025024414062</v>
      </c>
      <c r="P37" s="97"/>
      <c r="Q37" s="98"/>
      <c r="R37" s="98"/>
      <c r="S37" s="103"/>
      <c r="T37" s="48">
        <v>3</v>
      </c>
      <c r="U37" s="48">
        <v>0</v>
      </c>
      <c r="V37" s="49">
        <v>0</v>
      </c>
      <c r="W37" s="49">
        <v>0.006494</v>
      </c>
      <c r="X37" s="49">
        <v>0.017404</v>
      </c>
      <c r="Y37" s="49">
        <v>0.673072</v>
      </c>
      <c r="Z37" s="49">
        <v>0.8333333333333334</v>
      </c>
      <c r="AA37" s="49">
        <v>0</v>
      </c>
      <c r="AB37" s="92">
        <v>37</v>
      </c>
      <c r="AC37" s="92"/>
      <c r="AD37" s="93"/>
      <c r="AE37" s="64" t="s">
        <v>1158</v>
      </c>
      <c r="AF37" s="64">
        <v>638</v>
      </c>
      <c r="AG37" s="64">
        <v>321</v>
      </c>
      <c r="AH37" s="64">
        <v>1027</v>
      </c>
      <c r="AI37" s="64">
        <v>1300</v>
      </c>
      <c r="AJ37" s="64"/>
      <c r="AK37" s="64" t="s">
        <v>1214</v>
      </c>
      <c r="AL37" s="64" t="s">
        <v>1257</v>
      </c>
      <c r="AM37" s="67" t="s">
        <v>1294</v>
      </c>
      <c r="AN37" s="64"/>
      <c r="AO37" s="66">
        <v>43315.8046875</v>
      </c>
      <c r="AP37" s="67" t="s">
        <v>1343</v>
      </c>
      <c r="AQ37" s="64" t="b">
        <v>0</v>
      </c>
      <c r="AR37" s="64" t="b">
        <v>0</v>
      </c>
      <c r="AS37" s="64" t="b">
        <v>1</v>
      </c>
      <c r="AT37" s="64"/>
      <c r="AU37" s="64">
        <v>4</v>
      </c>
      <c r="AV37" s="67" t="s">
        <v>276</v>
      </c>
      <c r="AW37" s="64" t="b">
        <v>0</v>
      </c>
      <c r="AX37" s="64" t="s">
        <v>218</v>
      </c>
      <c r="AY37" s="67" t="s">
        <v>1448</v>
      </c>
      <c r="AZ37" s="104" t="s">
        <v>65</v>
      </c>
      <c r="BA37" s="48"/>
      <c r="BB37" s="48"/>
      <c r="BC37" s="48"/>
      <c r="BD37" s="48"/>
      <c r="BE37" s="48"/>
      <c r="BF37" s="48"/>
      <c r="BG37" s="48"/>
      <c r="BH37" s="48"/>
      <c r="BI37" s="48"/>
      <c r="BJ37" s="48"/>
      <c r="BK37" s="48"/>
      <c r="BL37" s="49"/>
      <c r="BM37" s="48"/>
      <c r="BN37" s="49"/>
      <c r="BO37" s="48"/>
      <c r="BP37" s="49"/>
      <c r="BQ37" s="48"/>
      <c r="BR37" s="49"/>
      <c r="BS37" s="48"/>
      <c r="BT37" s="63" t="str">
        <f>REPLACE(INDEX(GroupVertices[Group],MATCH(Vertices[[#This Row],[Vertex]],GroupVertices[Vertex],0)),1,1,"")</f>
        <v>4</v>
      </c>
    </row>
    <row r="38" spans="1:72" ht="41.45" customHeight="1">
      <c r="A38" s="62" t="s">
        <v>884</v>
      </c>
      <c r="B38" s="64"/>
      <c r="C38" s="81"/>
      <c r="D38" s="81" t="s">
        <v>64</v>
      </c>
      <c r="E38" s="88">
        <v>162.0488841984435</v>
      </c>
      <c r="F38" s="99">
        <v>99.99980309334359</v>
      </c>
      <c r="G38" s="72" t="s">
        <v>1395</v>
      </c>
      <c r="H38" s="100"/>
      <c r="I38" s="73" t="s">
        <v>884</v>
      </c>
      <c r="J38" s="91"/>
      <c r="K38" s="101"/>
      <c r="L38" s="73" t="s">
        <v>1510</v>
      </c>
      <c r="M38" s="102">
        <v>1.0656224250286286</v>
      </c>
      <c r="N38" s="96">
        <v>9022.833984375</v>
      </c>
      <c r="O38" s="96">
        <v>575.9111938476562</v>
      </c>
      <c r="P38" s="97"/>
      <c r="Q38" s="98"/>
      <c r="R38" s="98"/>
      <c r="S38" s="103"/>
      <c r="T38" s="48">
        <v>3</v>
      </c>
      <c r="U38" s="48">
        <v>0</v>
      </c>
      <c r="V38" s="49">
        <v>0</v>
      </c>
      <c r="W38" s="49">
        <v>0.006494</v>
      </c>
      <c r="X38" s="49">
        <v>0.017404</v>
      </c>
      <c r="Y38" s="49">
        <v>0.673072</v>
      </c>
      <c r="Z38" s="49">
        <v>0.8333333333333334</v>
      </c>
      <c r="AA38" s="49">
        <v>0</v>
      </c>
      <c r="AB38" s="92">
        <v>38</v>
      </c>
      <c r="AC38" s="92"/>
      <c r="AD38" s="93"/>
      <c r="AE38" s="64" t="s">
        <v>1159</v>
      </c>
      <c r="AF38" s="64">
        <v>1438</v>
      </c>
      <c r="AG38" s="64">
        <v>382</v>
      </c>
      <c r="AH38" s="64">
        <v>24258</v>
      </c>
      <c r="AI38" s="64">
        <v>40821</v>
      </c>
      <c r="AJ38" s="64"/>
      <c r="AK38" s="64" t="s">
        <v>1215</v>
      </c>
      <c r="AL38" s="64" t="s">
        <v>1258</v>
      </c>
      <c r="AM38" s="67" t="s">
        <v>1295</v>
      </c>
      <c r="AN38" s="64"/>
      <c r="AO38" s="66">
        <v>41207.706400462965</v>
      </c>
      <c r="AP38" s="67" t="s">
        <v>1344</v>
      </c>
      <c r="AQ38" s="64" t="b">
        <v>0</v>
      </c>
      <c r="AR38" s="64" t="b">
        <v>0</v>
      </c>
      <c r="AS38" s="64" t="b">
        <v>1</v>
      </c>
      <c r="AT38" s="64"/>
      <c r="AU38" s="64">
        <v>18</v>
      </c>
      <c r="AV38" s="67" t="s">
        <v>276</v>
      </c>
      <c r="AW38" s="64" t="b">
        <v>0</v>
      </c>
      <c r="AX38" s="64" t="s">
        <v>218</v>
      </c>
      <c r="AY38" s="67" t="s">
        <v>1449</v>
      </c>
      <c r="AZ38" s="104" t="s">
        <v>65</v>
      </c>
      <c r="BA38" s="48"/>
      <c r="BB38" s="48"/>
      <c r="BC38" s="48"/>
      <c r="BD38" s="48"/>
      <c r="BE38" s="48"/>
      <c r="BF38" s="48"/>
      <c r="BG38" s="48"/>
      <c r="BH38" s="48"/>
      <c r="BI38" s="48"/>
      <c r="BJ38" s="48"/>
      <c r="BK38" s="48"/>
      <c r="BL38" s="49"/>
      <c r="BM38" s="48"/>
      <c r="BN38" s="49"/>
      <c r="BO38" s="48"/>
      <c r="BP38" s="49"/>
      <c r="BQ38" s="48"/>
      <c r="BR38" s="49"/>
      <c r="BS38" s="48"/>
      <c r="BT38" s="63" t="str">
        <f>REPLACE(INDEX(GroupVertices[Group],MATCH(Vertices[[#This Row],[Vertex]],GroupVertices[Vertex],0)),1,1,"")</f>
        <v>4</v>
      </c>
    </row>
    <row r="39" spans="1:72" ht="41.45" customHeight="1">
      <c r="A39" s="62" t="s">
        <v>861</v>
      </c>
      <c r="B39" s="64"/>
      <c r="C39" s="81"/>
      <c r="D39" s="81" t="s">
        <v>64</v>
      </c>
      <c r="E39" s="88">
        <v>162.06439047644437</v>
      </c>
      <c r="F39" s="99">
        <v>99.99974063370526</v>
      </c>
      <c r="G39" s="72" t="s">
        <v>1015</v>
      </c>
      <c r="H39" s="100"/>
      <c r="I39" s="73" t="s">
        <v>861</v>
      </c>
      <c r="J39" s="91"/>
      <c r="K39" s="101"/>
      <c r="L39" s="73" t="s">
        <v>1511</v>
      </c>
      <c r="M39" s="102">
        <v>1.086438140494699</v>
      </c>
      <c r="N39" s="96">
        <v>4776.78857421875</v>
      </c>
      <c r="O39" s="96">
        <v>8361.8349609375</v>
      </c>
      <c r="P39" s="97"/>
      <c r="Q39" s="98"/>
      <c r="R39" s="98"/>
      <c r="S39" s="103"/>
      <c r="T39" s="48">
        <v>1</v>
      </c>
      <c r="U39" s="48">
        <v>11</v>
      </c>
      <c r="V39" s="49">
        <v>45</v>
      </c>
      <c r="W39" s="49">
        <v>0.006849</v>
      </c>
      <c r="X39" s="49">
        <v>0.026913</v>
      </c>
      <c r="Y39" s="49">
        <v>2.430514</v>
      </c>
      <c r="Z39" s="49">
        <v>0.09090909090909091</v>
      </c>
      <c r="AA39" s="49">
        <v>0.09090909090909091</v>
      </c>
      <c r="AB39" s="92">
        <v>39</v>
      </c>
      <c r="AC39" s="92"/>
      <c r="AD39" s="93"/>
      <c r="AE39" s="64" t="s">
        <v>1160</v>
      </c>
      <c r="AF39" s="64">
        <v>631</v>
      </c>
      <c r="AG39" s="64">
        <v>500</v>
      </c>
      <c r="AH39" s="64">
        <v>38970</v>
      </c>
      <c r="AI39" s="64">
        <v>37254</v>
      </c>
      <c r="AJ39" s="64"/>
      <c r="AK39" s="64" t="s">
        <v>1216</v>
      </c>
      <c r="AL39" s="64" t="s">
        <v>1259</v>
      </c>
      <c r="AM39" s="64"/>
      <c r="AN39" s="64"/>
      <c r="AO39" s="66">
        <v>43386.46131944445</v>
      </c>
      <c r="AP39" s="67" t="s">
        <v>1345</v>
      </c>
      <c r="AQ39" s="64" t="b">
        <v>1</v>
      </c>
      <c r="AR39" s="64" t="b">
        <v>0</v>
      </c>
      <c r="AS39" s="64" t="b">
        <v>0</v>
      </c>
      <c r="AT39" s="64"/>
      <c r="AU39" s="64">
        <v>5</v>
      </c>
      <c r="AV39" s="64"/>
      <c r="AW39" s="64" t="b">
        <v>0</v>
      </c>
      <c r="AX39" s="64" t="s">
        <v>218</v>
      </c>
      <c r="AY39" s="67" t="s">
        <v>1450</v>
      </c>
      <c r="AZ39" s="104" t="s">
        <v>66</v>
      </c>
      <c r="BA39" s="48"/>
      <c r="BB39" s="48"/>
      <c r="BC39" s="48"/>
      <c r="BD39" s="48"/>
      <c r="BE39" s="48" t="s">
        <v>995</v>
      </c>
      <c r="BF39" s="48" t="s">
        <v>995</v>
      </c>
      <c r="BG39" s="86" t="s">
        <v>1654</v>
      </c>
      <c r="BH39" s="86" t="s">
        <v>1654</v>
      </c>
      <c r="BI39" s="86" t="s">
        <v>1676</v>
      </c>
      <c r="BJ39" s="86" t="s">
        <v>1676</v>
      </c>
      <c r="BK39" s="48">
        <v>0</v>
      </c>
      <c r="BL39" s="49">
        <v>0</v>
      </c>
      <c r="BM39" s="48">
        <v>0</v>
      </c>
      <c r="BN39" s="49">
        <v>0</v>
      </c>
      <c r="BO39" s="48">
        <v>0</v>
      </c>
      <c r="BP39" s="49">
        <v>0</v>
      </c>
      <c r="BQ39" s="48">
        <v>17</v>
      </c>
      <c r="BR39" s="49">
        <v>100</v>
      </c>
      <c r="BS39" s="48">
        <v>17</v>
      </c>
      <c r="BT39" s="63" t="str">
        <f>REPLACE(INDEX(GroupVertices[Group],MATCH(Vertices[[#This Row],[Vertex]],GroupVertices[Vertex],0)),1,1,"")</f>
        <v>1</v>
      </c>
    </row>
    <row r="40" spans="1:72" ht="41.45" customHeight="1">
      <c r="A40" s="62" t="s">
        <v>885</v>
      </c>
      <c r="B40" s="64"/>
      <c r="C40" s="81"/>
      <c r="D40" s="81" t="s">
        <v>64</v>
      </c>
      <c r="E40" s="88">
        <v>162.3921248606326</v>
      </c>
      <c r="F40" s="99">
        <v>99.99842051219692</v>
      </c>
      <c r="G40" s="72" t="s">
        <v>1396</v>
      </c>
      <c r="H40" s="100"/>
      <c r="I40" s="73" t="s">
        <v>885</v>
      </c>
      <c r="J40" s="91"/>
      <c r="K40" s="101"/>
      <c r="L40" s="73" t="s">
        <v>1512</v>
      </c>
      <c r="M40" s="102">
        <v>1.5263906351758814</v>
      </c>
      <c r="N40" s="96">
        <v>5940.94580078125</v>
      </c>
      <c r="O40" s="96">
        <v>7702.36962890625</v>
      </c>
      <c r="P40" s="97"/>
      <c r="Q40" s="98"/>
      <c r="R40" s="98"/>
      <c r="S40" s="103"/>
      <c r="T40" s="48">
        <v>2</v>
      </c>
      <c r="U40" s="48">
        <v>0</v>
      </c>
      <c r="V40" s="49">
        <v>0</v>
      </c>
      <c r="W40" s="49">
        <v>0.006452</v>
      </c>
      <c r="X40" s="49">
        <v>0.013321</v>
      </c>
      <c r="Y40" s="49">
        <v>0.508083</v>
      </c>
      <c r="Z40" s="49">
        <v>1</v>
      </c>
      <c r="AA40" s="49">
        <v>0</v>
      </c>
      <c r="AB40" s="92">
        <v>40</v>
      </c>
      <c r="AC40" s="92"/>
      <c r="AD40" s="93"/>
      <c r="AE40" s="64" t="s">
        <v>1161</v>
      </c>
      <c r="AF40" s="64">
        <v>4839</v>
      </c>
      <c r="AG40" s="64">
        <v>2994</v>
      </c>
      <c r="AH40" s="64">
        <v>398543</v>
      </c>
      <c r="AI40" s="64">
        <v>267909</v>
      </c>
      <c r="AJ40" s="64"/>
      <c r="AK40" s="64" t="s">
        <v>1217</v>
      </c>
      <c r="AL40" s="64" t="s">
        <v>1260</v>
      </c>
      <c r="AM40" s="67" t="s">
        <v>1296</v>
      </c>
      <c r="AN40" s="64"/>
      <c r="AO40" s="66">
        <v>39995.98244212963</v>
      </c>
      <c r="AP40" s="67" t="s">
        <v>1346</v>
      </c>
      <c r="AQ40" s="64" t="b">
        <v>0</v>
      </c>
      <c r="AR40" s="64" t="b">
        <v>0</v>
      </c>
      <c r="AS40" s="64" t="b">
        <v>0</v>
      </c>
      <c r="AT40" s="64"/>
      <c r="AU40" s="64">
        <v>890</v>
      </c>
      <c r="AV40" s="67" t="s">
        <v>693</v>
      </c>
      <c r="AW40" s="64" t="b">
        <v>0</v>
      </c>
      <c r="AX40" s="64" t="s">
        <v>218</v>
      </c>
      <c r="AY40" s="67" t="s">
        <v>1451</v>
      </c>
      <c r="AZ40" s="104" t="s">
        <v>65</v>
      </c>
      <c r="BA40" s="48"/>
      <c r="BB40" s="48"/>
      <c r="BC40" s="48"/>
      <c r="BD40" s="48"/>
      <c r="BE40" s="48"/>
      <c r="BF40" s="48"/>
      <c r="BG40" s="48"/>
      <c r="BH40" s="48"/>
      <c r="BI40" s="48"/>
      <c r="BJ40" s="48"/>
      <c r="BK40" s="48"/>
      <c r="BL40" s="49"/>
      <c r="BM40" s="48"/>
      <c r="BN40" s="49"/>
      <c r="BO40" s="48"/>
      <c r="BP40" s="49"/>
      <c r="BQ40" s="48"/>
      <c r="BR40" s="49"/>
      <c r="BS40" s="48"/>
      <c r="BT40" s="63" t="str">
        <f>REPLACE(INDEX(GroupVertices[Group],MATCH(Vertices[[#This Row],[Vertex]],GroupVertices[Vertex],0)),1,1,"")</f>
        <v>1</v>
      </c>
    </row>
    <row r="41" spans="1:72" ht="41.45" customHeight="1">
      <c r="A41" s="62" t="s">
        <v>886</v>
      </c>
      <c r="B41" s="64"/>
      <c r="C41" s="81"/>
      <c r="D41" s="81" t="s">
        <v>64</v>
      </c>
      <c r="E41" s="88">
        <v>1000</v>
      </c>
      <c r="F41" s="99">
        <v>90.9875066431736</v>
      </c>
      <c r="G41" s="72" t="s">
        <v>1397</v>
      </c>
      <c r="H41" s="100"/>
      <c r="I41" s="73" t="s">
        <v>886</v>
      </c>
      <c r="J41" s="91"/>
      <c r="K41" s="101"/>
      <c r="L41" s="73" t="s">
        <v>1513</v>
      </c>
      <c r="M41" s="102">
        <v>3004.5636193850087</v>
      </c>
      <c r="N41" s="96">
        <v>3941.6162109375</v>
      </c>
      <c r="O41" s="96">
        <v>9389.4560546875</v>
      </c>
      <c r="P41" s="97"/>
      <c r="Q41" s="98"/>
      <c r="R41" s="98"/>
      <c r="S41" s="103"/>
      <c r="T41" s="48">
        <v>2</v>
      </c>
      <c r="U41" s="48">
        <v>0</v>
      </c>
      <c r="V41" s="49">
        <v>0</v>
      </c>
      <c r="W41" s="49">
        <v>0.006452</v>
      </c>
      <c r="X41" s="49">
        <v>0.013321</v>
      </c>
      <c r="Y41" s="49">
        <v>0.508083</v>
      </c>
      <c r="Z41" s="49">
        <v>1</v>
      </c>
      <c r="AA41" s="49">
        <v>0</v>
      </c>
      <c r="AB41" s="92">
        <v>41</v>
      </c>
      <c r="AC41" s="92"/>
      <c r="AD41" s="93"/>
      <c r="AE41" s="64" t="s">
        <v>1162</v>
      </c>
      <c r="AF41" s="64">
        <v>1118</v>
      </c>
      <c r="AG41" s="64">
        <v>17026593</v>
      </c>
      <c r="AH41" s="64">
        <v>291000</v>
      </c>
      <c r="AI41" s="64">
        <v>1218</v>
      </c>
      <c r="AJ41" s="64"/>
      <c r="AK41" s="64" t="s">
        <v>1218</v>
      </c>
      <c r="AL41" s="64" t="s">
        <v>763</v>
      </c>
      <c r="AM41" s="67" t="s">
        <v>1297</v>
      </c>
      <c r="AN41" s="64"/>
      <c r="AO41" s="66">
        <v>39173.26542824074</v>
      </c>
      <c r="AP41" s="67" t="s">
        <v>1347</v>
      </c>
      <c r="AQ41" s="64" t="b">
        <v>0</v>
      </c>
      <c r="AR41" s="64" t="b">
        <v>0</v>
      </c>
      <c r="AS41" s="64" t="b">
        <v>1</v>
      </c>
      <c r="AT41" s="64"/>
      <c r="AU41" s="64">
        <v>113430</v>
      </c>
      <c r="AV41" s="67" t="s">
        <v>277</v>
      </c>
      <c r="AW41" s="64" t="b">
        <v>1</v>
      </c>
      <c r="AX41" s="64" t="s">
        <v>218</v>
      </c>
      <c r="AY41" s="67" t="s">
        <v>1452</v>
      </c>
      <c r="AZ41" s="104" t="s">
        <v>65</v>
      </c>
      <c r="BA41" s="48"/>
      <c r="BB41" s="48"/>
      <c r="BC41" s="48"/>
      <c r="BD41" s="48"/>
      <c r="BE41" s="48"/>
      <c r="BF41" s="48"/>
      <c r="BG41" s="48"/>
      <c r="BH41" s="48"/>
      <c r="BI41" s="48"/>
      <c r="BJ41" s="48"/>
      <c r="BK41" s="48"/>
      <c r="BL41" s="49"/>
      <c r="BM41" s="48"/>
      <c r="BN41" s="49"/>
      <c r="BO41" s="48"/>
      <c r="BP41" s="49"/>
      <c r="BQ41" s="48"/>
      <c r="BR41" s="49"/>
      <c r="BS41" s="48"/>
      <c r="BT41" s="63" t="str">
        <f>REPLACE(INDEX(GroupVertices[Group],MATCH(Vertices[[#This Row],[Vertex]],GroupVertices[Vertex],0)),1,1,"")</f>
        <v>1</v>
      </c>
    </row>
    <row r="42" spans="1:72" ht="41.45" customHeight="1">
      <c r="A42" s="62" t="s">
        <v>887</v>
      </c>
      <c r="B42" s="64"/>
      <c r="C42" s="81"/>
      <c r="D42" s="81" t="s">
        <v>64</v>
      </c>
      <c r="E42" s="88">
        <v>1000</v>
      </c>
      <c r="F42" s="99">
        <v>96.6245170559893</v>
      </c>
      <c r="G42" s="72" t="s">
        <v>1398</v>
      </c>
      <c r="H42" s="100"/>
      <c r="I42" s="73" t="s">
        <v>887</v>
      </c>
      <c r="J42" s="91"/>
      <c r="K42" s="101"/>
      <c r="L42" s="73" t="s">
        <v>1514</v>
      </c>
      <c r="M42" s="102">
        <v>1125.935949140634</v>
      </c>
      <c r="N42" s="96">
        <v>5565.208984375</v>
      </c>
      <c r="O42" s="96">
        <v>8991.4091796875</v>
      </c>
      <c r="P42" s="97"/>
      <c r="Q42" s="98"/>
      <c r="R42" s="98"/>
      <c r="S42" s="103"/>
      <c r="T42" s="48">
        <v>2</v>
      </c>
      <c r="U42" s="48">
        <v>0</v>
      </c>
      <c r="V42" s="49">
        <v>0</v>
      </c>
      <c r="W42" s="49">
        <v>0.006452</v>
      </c>
      <c r="X42" s="49">
        <v>0.013321</v>
      </c>
      <c r="Y42" s="49">
        <v>0.508083</v>
      </c>
      <c r="Z42" s="49">
        <v>1</v>
      </c>
      <c r="AA42" s="49">
        <v>0</v>
      </c>
      <c r="AB42" s="92">
        <v>42</v>
      </c>
      <c r="AC42" s="92"/>
      <c r="AD42" s="93"/>
      <c r="AE42" s="64" t="s">
        <v>1163</v>
      </c>
      <c r="AF42" s="64">
        <v>832</v>
      </c>
      <c r="AG42" s="64">
        <v>6377040</v>
      </c>
      <c r="AH42" s="64">
        <v>265067</v>
      </c>
      <c r="AI42" s="64">
        <v>50</v>
      </c>
      <c r="AJ42" s="64"/>
      <c r="AK42" s="64" t="s">
        <v>1219</v>
      </c>
      <c r="AL42" s="64" t="s">
        <v>1261</v>
      </c>
      <c r="AM42" s="67" t="s">
        <v>1298</v>
      </c>
      <c r="AN42" s="64"/>
      <c r="AO42" s="66">
        <v>39188.70438657407</v>
      </c>
      <c r="AP42" s="67" t="s">
        <v>1348</v>
      </c>
      <c r="AQ42" s="64" t="b">
        <v>0</v>
      </c>
      <c r="AR42" s="64" t="b">
        <v>0</v>
      </c>
      <c r="AS42" s="64" t="b">
        <v>0</v>
      </c>
      <c r="AT42" s="64"/>
      <c r="AU42" s="64">
        <v>40449</v>
      </c>
      <c r="AV42" s="67" t="s">
        <v>276</v>
      </c>
      <c r="AW42" s="64" t="b">
        <v>1</v>
      </c>
      <c r="AX42" s="64" t="s">
        <v>218</v>
      </c>
      <c r="AY42" s="67" t="s">
        <v>1453</v>
      </c>
      <c r="AZ42" s="104" t="s">
        <v>65</v>
      </c>
      <c r="BA42" s="48"/>
      <c r="BB42" s="48"/>
      <c r="BC42" s="48"/>
      <c r="BD42" s="48"/>
      <c r="BE42" s="48"/>
      <c r="BF42" s="48"/>
      <c r="BG42" s="48"/>
      <c r="BH42" s="48"/>
      <c r="BI42" s="48"/>
      <c r="BJ42" s="48"/>
      <c r="BK42" s="48"/>
      <c r="BL42" s="49"/>
      <c r="BM42" s="48"/>
      <c r="BN42" s="49"/>
      <c r="BO42" s="48"/>
      <c r="BP42" s="49"/>
      <c r="BQ42" s="48"/>
      <c r="BR42" s="49"/>
      <c r="BS42" s="48"/>
      <c r="BT42" s="63" t="str">
        <f>REPLACE(INDEX(GroupVertices[Group],MATCH(Vertices[[#This Row],[Vertex]],GroupVertices[Vertex],0)),1,1,"")</f>
        <v>1</v>
      </c>
    </row>
    <row r="43" spans="1:72" ht="41.45" customHeight="1">
      <c r="A43" s="62" t="s">
        <v>888</v>
      </c>
      <c r="B43" s="64"/>
      <c r="C43" s="81"/>
      <c r="D43" s="81" t="s">
        <v>64</v>
      </c>
      <c r="E43" s="88">
        <v>393.57023002871244</v>
      </c>
      <c r="F43" s="99">
        <v>99.06722987851724</v>
      </c>
      <c r="G43" s="72" t="s">
        <v>1399</v>
      </c>
      <c r="H43" s="100"/>
      <c r="I43" s="73" t="s">
        <v>888</v>
      </c>
      <c r="J43" s="91"/>
      <c r="K43" s="101"/>
      <c r="L43" s="73" t="s">
        <v>1515</v>
      </c>
      <c r="M43" s="102">
        <v>311.8611891528216</v>
      </c>
      <c r="N43" s="96">
        <v>6095.28076171875</v>
      </c>
      <c r="O43" s="96">
        <v>8343.287109375</v>
      </c>
      <c r="P43" s="97"/>
      <c r="Q43" s="98"/>
      <c r="R43" s="98"/>
      <c r="S43" s="103"/>
      <c r="T43" s="48">
        <v>2</v>
      </c>
      <c r="U43" s="48">
        <v>0</v>
      </c>
      <c r="V43" s="49">
        <v>0</v>
      </c>
      <c r="W43" s="49">
        <v>0.006452</v>
      </c>
      <c r="X43" s="49">
        <v>0.013321</v>
      </c>
      <c r="Y43" s="49">
        <v>0.508083</v>
      </c>
      <c r="Z43" s="49">
        <v>1</v>
      </c>
      <c r="AA43" s="49">
        <v>0</v>
      </c>
      <c r="AB43" s="92">
        <v>43</v>
      </c>
      <c r="AC43" s="92"/>
      <c r="AD43" s="93"/>
      <c r="AE43" s="64" t="s">
        <v>1164</v>
      </c>
      <c r="AF43" s="64">
        <v>965</v>
      </c>
      <c r="AG43" s="64">
        <v>1762218</v>
      </c>
      <c r="AH43" s="64">
        <v>165530</v>
      </c>
      <c r="AI43" s="64">
        <v>305</v>
      </c>
      <c r="AJ43" s="64"/>
      <c r="AK43" s="64" t="s">
        <v>1220</v>
      </c>
      <c r="AL43" s="64" t="s">
        <v>765</v>
      </c>
      <c r="AM43" s="67" t="s">
        <v>1299</v>
      </c>
      <c r="AN43" s="64"/>
      <c r="AO43" s="66">
        <v>39699.5727662037</v>
      </c>
      <c r="AP43" s="67" t="s">
        <v>1349</v>
      </c>
      <c r="AQ43" s="64" t="b">
        <v>0</v>
      </c>
      <c r="AR43" s="64" t="b">
        <v>0</v>
      </c>
      <c r="AS43" s="64" t="b">
        <v>0</v>
      </c>
      <c r="AT43" s="64"/>
      <c r="AU43" s="64">
        <v>20273</v>
      </c>
      <c r="AV43" s="67" t="s">
        <v>276</v>
      </c>
      <c r="AW43" s="64" t="b">
        <v>1</v>
      </c>
      <c r="AX43" s="64" t="s">
        <v>218</v>
      </c>
      <c r="AY43" s="67" t="s">
        <v>1454</v>
      </c>
      <c r="AZ43" s="104" t="s">
        <v>65</v>
      </c>
      <c r="BA43" s="48"/>
      <c r="BB43" s="48"/>
      <c r="BC43" s="48"/>
      <c r="BD43" s="48"/>
      <c r="BE43" s="48"/>
      <c r="BF43" s="48"/>
      <c r="BG43" s="48"/>
      <c r="BH43" s="48"/>
      <c r="BI43" s="48"/>
      <c r="BJ43" s="48"/>
      <c r="BK43" s="48"/>
      <c r="BL43" s="49"/>
      <c r="BM43" s="48"/>
      <c r="BN43" s="49"/>
      <c r="BO43" s="48"/>
      <c r="BP43" s="49"/>
      <c r="BQ43" s="48"/>
      <c r="BR43" s="49"/>
      <c r="BS43" s="48"/>
      <c r="BT43" s="63" t="str">
        <f>REPLACE(INDEX(GroupVertices[Group],MATCH(Vertices[[#This Row],[Vertex]],GroupVertices[Vertex],0)),1,1,"")</f>
        <v>1</v>
      </c>
    </row>
    <row r="44" spans="1:72" ht="41.45" customHeight="1">
      <c r="A44" s="62" t="s">
        <v>889</v>
      </c>
      <c r="B44" s="64"/>
      <c r="C44" s="81"/>
      <c r="D44" s="81" t="s">
        <v>64</v>
      </c>
      <c r="E44" s="88">
        <v>642.2031478603676</v>
      </c>
      <c r="F44" s="99">
        <v>98.06573086484138</v>
      </c>
      <c r="G44" s="72" t="s">
        <v>1400</v>
      </c>
      <c r="H44" s="100"/>
      <c r="I44" s="73" t="s">
        <v>889</v>
      </c>
      <c r="J44" s="91"/>
      <c r="K44" s="101"/>
      <c r="L44" s="73" t="s">
        <v>1516</v>
      </c>
      <c r="M44" s="102">
        <v>645.6274271105284</v>
      </c>
      <c r="N44" s="96">
        <v>2435.5458984375</v>
      </c>
      <c r="O44" s="96">
        <v>9231.1796875</v>
      </c>
      <c r="P44" s="97"/>
      <c r="Q44" s="98"/>
      <c r="R44" s="98"/>
      <c r="S44" s="103"/>
      <c r="T44" s="48">
        <v>2</v>
      </c>
      <c r="U44" s="48">
        <v>0</v>
      </c>
      <c r="V44" s="49">
        <v>0</v>
      </c>
      <c r="W44" s="49">
        <v>0.006452</v>
      </c>
      <c r="X44" s="49">
        <v>0.013321</v>
      </c>
      <c r="Y44" s="49">
        <v>0.508083</v>
      </c>
      <c r="Z44" s="49">
        <v>1</v>
      </c>
      <c r="AA44" s="49">
        <v>0</v>
      </c>
      <c r="AB44" s="92">
        <v>44</v>
      </c>
      <c r="AC44" s="92"/>
      <c r="AD44" s="93"/>
      <c r="AE44" s="64" t="s">
        <v>1165</v>
      </c>
      <c r="AF44" s="64">
        <v>192</v>
      </c>
      <c r="AG44" s="64">
        <v>3654270</v>
      </c>
      <c r="AH44" s="64">
        <v>287467</v>
      </c>
      <c r="AI44" s="64">
        <v>2628</v>
      </c>
      <c r="AJ44" s="64"/>
      <c r="AK44" s="64" t="s">
        <v>1221</v>
      </c>
      <c r="AL44" s="64"/>
      <c r="AM44" s="67" t="s">
        <v>1300</v>
      </c>
      <c r="AN44" s="64"/>
      <c r="AO44" s="66">
        <v>39093.219305555554</v>
      </c>
      <c r="AP44" s="67" t="s">
        <v>1350</v>
      </c>
      <c r="AQ44" s="64" t="b">
        <v>0</v>
      </c>
      <c r="AR44" s="64" t="b">
        <v>0</v>
      </c>
      <c r="AS44" s="64" t="b">
        <v>0</v>
      </c>
      <c r="AT44" s="64"/>
      <c r="AU44" s="64">
        <v>24671</v>
      </c>
      <c r="AV44" s="67" t="s">
        <v>276</v>
      </c>
      <c r="AW44" s="64" t="b">
        <v>1</v>
      </c>
      <c r="AX44" s="64" t="s">
        <v>218</v>
      </c>
      <c r="AY44" s="67" t="s">
        <v>1455</v>
      </c>
      <c r="AZ44" s="104" t="s">
        <v>65</v>
      </c>
      <c r="BA44" s="48"/>
      <c r="BB44" s="48"/>
      <c r="BC44" s="48"/>
      <c r="BD44" s="48"/>
      <c r="BE44" s="48"/>
      <c r="BF44" s="48"/>
      <c r="BG44" s="48"/>
      <c r="BH44" s="48"/>
      <c r="BI44" s="48"/>
      <c r="BJ44" s="48"/>
      <c r="BK44" s="48"/>
      <c r="BL44" s="49"/>
      <c r="BM44" s="48"/>
      <c r="BN44" s="49"/>
      <c r="BO44" s="48"/>
      <c r="BP44" s="49"/>
      <c r="BQ44" s="48"/>
      <c r="BR44" s="49"/>
      <c r="BS44" s="48"/>
      <c r="BT44" s="63" t="str">
        <f>REPLACE(INDEX(GroupVertices[Group],MATCH(Vertices[[#This Row],[Vertex]],GroupVertices[Vertex],0)),1,1,"")</f>
        <v>1</v>
      </c>
    </row>
    <row r="45" spans="1:72" ht="41.45" customHeight="1">
      <c r="A45" s="62" t="s">
        <v>890</v>
      </c>
      <c r="B45" s="64"/>
      <c r="C45" s="81"/>
      <c r="D45" s="81" t="s">
        <v>64</v>
      </c>
      <c r="E45" s="88">
        <v>1000</v>
      </c>
      <c r="F45" s="99">
        <v>70.34679655542504</v>
      </c>
      <c r="G45" s="72" t="s">
        <v>1401</v>
      </c>
      <c r="H45" s="100"/>
      <c r="I45" s="73" t="s">
        <v>890</v>
      </c>
      <c r="J45" s="91"/>
      <c r="K45" s="101"/>
      <c r="L45" s="73" t="s">
        <v>1517</v>
      </c>
      <c r="M45" s="102">
        <v>9883.424267962011</v>
      </c>
      <c r="N45" s="96">
        <v>5510.9716796875</v>
      </c>
      <c r="O45" s="96">
        <v>6596.25634765625</v>
      </c>
      <c r="P45" s="97"/>
      <c r="Q45" s="98"/>
      <c r="R45" s="98"/>
      <c r="S45" s="103"/>
      <c r="T45" s="48">
        <v>2</v>
      </c>
      <c r="U45" s="48">
        <v>0</v>
      </c>
      <c r="V45" s="49">
        <v>0</v>
      </c>
      <c r="W45" s="49">
        <v>0.006452</v>
      </c>
      <c r="X45" s="49">
        <v>0.013321</v>
      </c>
      <c r="Y45" s="49">
        <v>0.508083</v>
      </c>
      <c r="Z45" s="49">
        <v>1</v>
      </c>
      <c r="AA45" s="49">
        <v>0</v>
      </c>
      <c r="AB45" s="92">
        <v>45</v>
      </c>
      <c r="AC45" s="92"/>
      <c r="AD45" s="93"/>
      <c r="AE45" s="64" t="s">
        <v>1166</v>
      </c>
      <c r="AF45" s="64">
        <v>121</v>
      </c>
      <c r="AG45" s="64">
        <v>56021436</v>
      </c>
      <c r="AH45" s="64">
        <v>68138</v>
      </c>
      <c r="AI45" s="64">
        <v>22</v>
      </c>
      <c r="AJ45" s="64"/>
      <c r="AK45" s="64" t="s">
        <v>1222</v>
      </c>
      <c r="AL45" s="64" t="s">
        <v>827</v>
      </c>
      <c r="AM45" s="67" t="s">
        <v>1301</v>
      </c>
      <c r="AN45" s="64"/>
      <c r="AO45" s="66">
        <v>39084.075162037036</v>
      </c>
      <c r="AP45" s="67" t="s">
        <v>1351</v>
      </c>
      <c r="AQ45" s="64" t="b">
        <v>0</v>
      </c>
      <c r="AR45" s="64" t="b">
        <v>0</v>
      </c>
      <c r="AS45" s="64" t="b">
        <v>0</v>
      </c>
      <c r="AT45" s="64"/>
      <c r="AU45" s="64">
        <v>182963</v>
      </c>
      <c r="AV45" s="67" t="s">
        <v>276</v>
      </c>
      <c r="AW45" s="64" t="b">
        <v>1</v>
      </c>
      <c r="AX45" s="64" t="s">
        <v>218</v>
      </c>
      <c r="AY45" s="67" t="s">
        <v>1456</v>
      </c>
      <c r="AZ45" s="104" t="s">
        <v>65</v>
      </c>
      <c r="BA45" s="48"/>
      <c r="BB45" s="48"/>
      <c r="BC45" s="48"/>
      <c r="BD45" s="48"/>
      <c r="BE45" s="48"/>
      <c r="BF45" s="48"/>
      <c r="BG45" s="48"/>
      <c r="BH45" s="48"/>
      <c r="BI45" s="48"/>
      <c r="BJ45" s="48"/>
      <c r="BK45" s="48"/>
      <c r="BL45" s="49"/>
      <c r="BM45" s="48"/>
      <c r="BN45" s="49"/>
      <c r="BO45" s="48"/>
      <c r="BP45" s="49"/>
      <c r="BQ45" s="48"/>
      <c r="BR45" s="49"/>
      <c r="BS45" s="48"/>
      <c r="BT45" s="63" t="str">
        <f>REPLACE(INDEX(GroupVertices[Group],MATCH(Vertices[[#This Row],[Vertex]],GroupVertices[Vertex],0)),1,1,"")</f>
        <v>1</v>
      </c>
    </row>
    <row r="46" spans="1:72" ht="41.45" customHeight="1">
      <c r="A46" s="62" t="s">
        <v>891</v>
      </c>
      <c r="B46" s="64"/>
      <c r="C46" s="81"/>
      <c r="D46" s="81" t="s">
        <v>64</v>
      </c>
      <c r="E46" s="88">
        <v>596.37447463788</v>
      </c>
      <c r="F46" s="99">
        <v>98.25032979659454</v>
      </c>
      <c r="G46" s="72" t="s">
        <v>1402</v>
      </c>
      <c r="H46" s="100"/>
      <c r="I46" s="73" t="s">
        <v>891</v>
      </c>
      <c r="J46" s="91"/>
      <c r="K46" s="101"/>
      <c r="L46" s="73" t="s">
        <v>1518</v>
      </c>
      <c r="M46" s="102">
        <v>584.1067564549257</v>
      </c>
      <c r="N46" s="96">
        <v>6009.76220703125</v>
      </c>
      <c r="O46" s="96">
        <v>7106.19970703125</v>
      </c>
      <c r="P46" s="97"/>
      <c r="Q46" s="98"/>
      <c r="R46" s="98"/>
      <c r="S46" s="103"/>
      <c r="T46" s="48">
        <v>2</v>
      </c>
      <c r="U46" s="48">
        <v>0</v>
      </c>
      <c r="V46" s="49">
        <v>0</v>
      </c>
      <c r="W46" s="49">
        <v>0.006452</v>
      </c>
      <c r="X46" s="49">
        <v>0.013321</v>
      </c>
      <c r="Y46" s="49">
        <v>0.508083</v>
      </c>
      <c r="Z46" s="49">
        <v>1</v>
      </c>
      <c r="AA46" s="49">
        <v>0</v>
      </c>
      <c r="AB46" s="92">
        <v>46</v>
      </c>
      <c r="AC46" s="92"/>
      <c r="AD46" s="93"/>
      <c r="AE46" s="64" t="s">
        <v>1167</v>
      </c>
      <c r="AF46" s="64">
        <v>736</v>
      </c>
      <c r="AG46" s="64">
        <v>3305522</v>
      </c>
      <c r="AH46" s="64">
        <v>315583</v>
      </c>
      <c r="AI46" s="64">
        <v>359</v>
      </c>
      <c r="AJ46" s="64"/>
      <c r="AK46" s="64" t="s">
        <v>1223</v>
      </c>
      <c r="AL46" s="64" t="s">
        <v>1262</v>
      </c>
      <c r="AM46" s="64"/>
      <c r="AN46" s="64"/>
      <c r="AO46" s="66">
        <v>39853.00255787037</v>
      </c>
      <c r="AP46" s="67" t="s">
        <v>1352</v>
      </c>
      <c r="AQ46" s="64" t="b">
        <v>0</v>
      </c>
      <c r="AR46" s="64" t="b">
        <v>0</v>
      </c>
      <c r="AS46" s="64" t="b">
        <v>1</v>
      </c>
      <c r="AT46" s="64"/>
      <c r="AU46" s="64">
        <v>28321</v>
      </c>
      <c r="AV46" s="67" t="s">
        <v>276</v>
      </c>
      <c r="AW46" s="64" t="b">
        <v>1</v>
      </c>
      <c r="AX46" s="64" t="s">
        <v>218</v>
      </c>
      <c r="AY46" s="67" t="s">
        <v>1457</v>
      </c>
      <c r="AZ46" s="104" t="s">
        <v>65</v>
      </c>
      <c r="BA46" s="48"/>
      <c r="BB46" s="48"/>
      <c r="BC46" s="48"/>
      <c r="BD46" s="48"/>
      <c r="BE46" s="48"/>
      <c r="BF46" s="48"/>
      <c r="BG46" s="48"/>
      <c r="BH46" s="48"/>
      <c r="BI46" s="48"/>
      <c r="BJ46" s="48"/>
      <c r="BK46" s="48"/>
      <c r="BL46" s="49"/>
      <c r="BM46" s="48"/>
      <c r="BN46" s="49"/>
      <c r="BO46" s="48"/>
      <c r="BP46" s="49"/>
      <c r="BQ46" s="48"/>
      <c r="BR46" s="49"/>
      <c r="BS46" s="48"/>
      <c r="BT46" s="63" t="str">
        <f>REPLACE(INDEX(GroupVertices[Group],MATCH(Vertices[[#This Row],[Vertex]],GroupVertices[Vertex],0)),1,1,"")</f>
        <v>1</v>
      </c>
    </row>
    <row r="47" spans="1:72" ht="41.45" customHeight="1">
      <c r="A47" s="62" t="s">
        <v>892</v>
      </c>
      <c r="B47" s="64"/>
      <c r="C47" s="81"/>
      <c r="D47" s="81" t="s">
        <v>64</v>
      </c>
      <c r="E47" s="88">
        <v>162.02825296415415</v>
      </c>
      <c r="F47" s="99">
        <v>99.9998861964217</v>
      </c>
      <c r="G47" s="72" t="s">
        <v>1403</v>
      </c>
      <c r="H47" s="100"/>
      <c r="I47" s="73" t="s">
        <v>892</v>
      </c>
      <c r="J47" s="91"/>
      <c r="K47" s="101"/>
      <c r="L47" s="73" t="s">
        <v>1519</v>
      </c>
      <c r="M47" s="102">
        <v>1.0379269391966537</v>
      </c>
      <c r="N47" s="96">
        <v>4775.37744140625</v>
      </c>
      <c r="O47" s="96">
        <v>9417.048828125</v>
      </c>
      <c r="P47" s="97"/>
      <c r="Q47" s="98"/>
      <c r="R47" s="98"/>
      <c r="S47" s="103"/>
      <c r="T47" s="48">
        <v>2</v>
      </c>
      <c r="U47" s="48">
        <v>0</v>
      </c>
      <c r="V47" s="49">
        <v>0</v>
      </c>
      <c r="W47" s="49">
        <v>0.006452</v>
      </c>
      <c r="X47" s="49">
        <v>0.013321</v>
      </c>
      <c r="Y47" s="49">
        <v>0.508083</v>
      </c>
      <c r="Z47" s="49">
        <v>1</v>
      </c>
      <c r="AA47" s="49">
        <v>0</v>
      </c>
      <c r="AB47" s="92">
        <v>47</v>
      </c>
      <c r="AC47" s="92"/>
      <c r="AD47" s="93"/>
      <c r="AE47" s="64" t="s">
        <v>1168</v>
      </c>
      <c r="AF47" s="64">
        <v>81</v>
      </c>
      <c r="AG47" s="64">
        <v>225</v>
      </c>
      <c r="AH47" s="64">
        <v>22451</v>
      </c>
      <c r="AI47" s="64">
        <v>15983</v>
      </c>
      <c r="AJ47" s="64"/>
      <c r="AK47" s="64"/>
      <c r="AL47" s="64"/>
      <c r="AM47" s="64"/>
      <c r="AN47" s="64"/>
      <c r="AO47" s="66">
        <v>40782.594351851854</v>
      </c>
      <c r="AP47" s="67" t="s">
        <v>1353</v>
      </c>
      <c r="AQ47" s="64" t="b">
        <v>1</v>
      </c>
      <c r="AR47" s="64" t="b">
        <v>0</v>
      </c>
      <c r="AS47" s="64" t="b">
        <v>0</v>
      </c>
      <c r="AT47" s="64"/>
      <c r="AU47" s="64">
        <v>1</v>
      </c>
      <c r="AV47" s="67" t="s">
        <v>276</v>
      </c>
      <c r="AW47" s="64" t="b">
        <v>0</v>
      </c>
      <c r="AX47" s="64" t="s">
        <v>218</v>
      </c>
      <c r="AY47" s="67" t="s">
        <v>1458</v>
      </c>
      <c r="AZ47" s="104" t="s">
        <v>65</v>
      </c>
      <c r="BA47" s="48"/>
      <c r="BB47" s="48"/>
      <c r="BC47" s="48"/>
      <c r="BD47" s="48"/>
      <c r="BE47" s="48"/>
      <c r="BF47" s="48"/>
      <c r="BG47" s="48"/>
      <c r="BH47" s="48"/>
      <c r="BI47" s="48"/>
      <c r="BJ47" s="48"/>
      <c r="BK47" s="48"/>
      <c r="BL47" s="49"/>
      <c r="BM47" s="48"/>
      <c r="BN47" s="49"/>
      <c r="BO47" s="48"/>
      <c r="BP47" s="49"/>
      <c r="BQ47" s="48"/>
      <c r="BR47" s="49"/>
      <c r="BS47" s="48"/>
      <c r="BT47" s="63" t="str">
        <f>REPLACE(INDEX(GroupVertices[Group],MATCH(Vertices[[#This Row],[Vertex]],GroupVertices[Vertex],0)),1,1,"")</f>
        <v>1</v>
      </c>
    </row>
    <row r="48" spans="1:72" ht="41.45" customHeight="1">
      <c r="A48" s="62" t="s">
        <v>893</v>
      </c>
      <c r="B48" s="64"/>
      <c r="C48" s="81"/>
      <c r="D48" s="81" t="s">
        <v>64</v>
      </c>
      <c r="E48" s="88">
        <v>178.84914795759155</v>
      </c>
      <c r="F48" s="99">
        <v>99.93213125113131</v>
      </c>
      <c r="G48" s="72" t="s">
        <v>1404</v>
      </c>
      <c r="H48" s="100"/>
      <c r="I48" s="73" t="s">
        <v>893</v>
      </c>
      <c r="J48" s="91"/>
      <c r="K48" s="101"/>
      <c r="L48" s="73" t="s">
        <v>1520</v>
      </c>
      <c r="M48" s="102">
        <v>23.618391706305747</v>
      </c>
      <c r="N48" s="96">
        <v>3163.4453125</v>
      </c>
      <c r="O48" s="96">
        <v>9484.4716796875</v>
      </c>
      <c r="P48" s="97"/>
      <c r="Q48" s="98"/>
      <c r="R48" s="98"/>
      <c r="S48" s="103"/>
      <c r="T48" s="48">
        <v>2</v>
      </c>
      <c r="U48" s="48">
        <v>0</v>
      </c>
      <c r="V48" s="49">
        <v>0</v>
      </c>
      <c r="W48" s="49">
        <v>0.006452</v>
      </c>
      <c r="X48" s="49">
        <v>0.013321</v>
      </c>
      <c r="Y48" s="49">
        <v>0.508083</v>
      </c>
      <c r="Z48" s="49">
        <v>1</v>
      </c>
      <c r="AA48" s="49">
        <v>0</v>
      </c>
      <c r="AB48" s="92">
        <v>48</v>
      </c>
      <c r="AC48" s="92"/>
      <c r="AD48" s="93"/>
      <c r="AE48" s="64" t="s">
        <v>1169</v>
      </c>
      <c r="AF48" s="64">
        <v>102</v>
      </c>
      <c r="AG48" s="64">
        <v>128229</v>
      </c>
      <c r="AH48" s="64">
        <v>19033</v>
      </c>
      <c r="AI48" s="64">
        <v>2295</v>
      </c>
      <c r="AJ48" s="64"/>
      <c r="AK48" s="64" t="s">
        <v>1224</v>
      </c>
      <c r="AL48" s="64" t="s">
        <v>763</v>
      </c>
      <c r="AM48" s="64"/>
      <c r="AN48" s="64"/>
      <c r="AO48" s="66">
        <v>41402.61216435185</v>
      </c>
      <c r="AP48" s="67" t="s">
        <v>1354</v>
      </c>
      <c r="AQ48" s="64" t="b">
        <v>0</v>
      </c>
      <c r="AR48" s="64" t="b">
        <v>0</v>
      </c>
      <c r="AS48" s="64" t="b">
        <v>0</v>
      </c>
      <c r="AT48" s="64"/>
      <c r="AU48" s="64">
        <v>3142</v>
      </c>
      <c r="AV48" s="67" t="s">
        <v>276</v>
      </c>
      <c r="AW48" s="64" t="b">
        <v>1</v>
      </c>
      <c r="AX48" s="64" t="s">
        <v>218</v>
      </c>
      <c r="AY48" s="67" t="s">
        <v>1459</v>
      </c>
      <c r="AZ48" s="104" t="s">
        <v>65</v>
      </c>
      <c r="BA48" s="48"/>
      <c r="BB48" s="48"/>
      <c r="BC48" s="48"/>
      <c r="BD48" s="48"/>
      <c r="BE48" s="48"/>
      <c r="BF48" s="48"/>
      <c r="BG48" s="48"/>
      <c r="BH48" s="48"/>
      <c r="BI48" s="48"/>
      <c r="BJ48" s="48"/>
      <c r="BK48" s="48"/>
      <c r="BL48" s="49"/>
      <c r="BM48" s="48"/>
      <c r="BN48" s="49"/>
      <c r="BO48" s="48"/>
      <c r="BP48" s="49"/>
      <c r="BQ48" s="48"/>
      <c r="BR48" s="49"/>
      <c r="BS48" s="48"/>
      <c r="BT48" s="63" t="str">
        <f>REPLACE(INDEX(GroupVertices[Group],MATCH(Vertices[[#This Row],[Vertex]],GroupVertices[Vertex],0)),1,1,"")</f>
        <v>1</v>
      </c>
    </row>
    <row r="49" spans="1:72" ht="41.45" customHeight="1">
      <c r="A49" s="62" t="s">
        <v>740</v>
      </c>
      <c r="B49" s="64"/>
      <c r="C49" s="81"/>
      <c r="D49" s="81" t="s">
        <v>64</v>
      </c>
      <c r="E49" s="88">
        <v>162</v>
      </c>
      <c r="F49" s="99">
        <v>100</v>
      </c>
      <c r="G49" s="72" t="s">
        <v>783</v>
      </c>
      <c r="H49" s="100"/>
      <c r="I49" s="73" t="s">
        <v>740</v>
      </c>
      <c r="J49" s="91"/>
      <c r="K49" s="101"/>
      <c r="L49" s="73" t="s">
        <v>791</v>
      </c>
      <c r="M49" s="102">
        <v>1</v>
      </c>
      <c r="N49" s="96">
        <v>9656.568359375</v>
      </c>
      <c r="O49" s="96">
        <v>1885.3931884765625</v>
      </c>
      <c r="P49" s="97"/>
      <c r="Q49" s="98"/>
      <c r="R49" s="98"/>
      <c r="S49" s="103"/>
      <c r="T49" s="48">
        <v>2</v>
      </c>
      <c r="U49" s="48">
        <v>0</v>
      </c>
      <c r="V49" s="49">
        <v>0</v>
      </c>
      <c r="W49" s="49">
        <v>0.006452</v>
      </c>
      <c r="X49" s="49">
        <v>0.014974</v>
      </c>
      <c r="Y49" s="49">
        <v>0.491129</v>
      </c>
      <c r="Z49" s="49">
        <v>1</v>
      </c>
      <c r="AA49" s="49">
        <v>0</v>
      </c>
      <c r="AB49" s="92">
        <v>49</v>
      </c>
      <c r="AC49" s="92"/>
      <c r="AD49" s="93"/>
      <c r="AE49" s="64" t="s">
        <v>753</v>
      </c>
      <c r="AF49" s="64">
        <v>6</v>
      </c>
      <c r="AG49" s="64">
        <v>10</v>
      </c>
      <c r="AH49" s="64">
        <v>3</v>
      </c>
      <c r="AI49" s="64">
        <v>0</v>
      </c>
      <c r="AJ49" s="64"/>
      <c r="AK49" s="64" t="s">
        <v>1225</v>
      </c>
      <c r="AL49" s="64" t="s">
        <v>764</v>
      </c>
      <c r="AM49" s="67" t="s">
        <v>770</v>
      </c>
      <c r="AN49" s="64"/>
      <c r="AO49" s="66">
        <v>41593.50206018519</v>
      </c>
      <c r="AP49" s="67" t="s">
        <v>776</v>
      </c>
      <c r="AQ49" s="64" t="b">
        <v>0</v>
      </c>
      <c r="AR49" s="64" t="b">
        <v>0</v>
      </c>
      <c r="AS49" s="64" t="b">
        <v>0</v>
      </c>
      <c r="AT49" s="64" t="s">
        <v>688</v>
      </c>
      <c r="AU49" s="64">
        <v>0</v>
      </c>
      <c r="AV49" s="67" t="s">
        <v>694</v>
      </c>
      <c r="AW49" s="64" t="b">
        <v>0</v>
      </c>
      <c r="AX49" s="64" t="s">
        <v>218</v>
      </c>
      <c r="AY49" s="67" t="s">
        <v>789</v>
      </c>
      <c r="AZ49" s="104" t="s">
        <v>65</v>
      </c>
      <c r="BA49" s="48"/>
      <c r="BB49" s="48"/>
      <c r="BC49" s="48"/>
      <c r="BD49" s="48"/>
      <c r="BE49" s="48"/>
      <c r="BF49" s="48"/>
      <c r="BG49" s="48"/>
      <c r="BH49" s="48"/>
      <c r="BI49" s="48"/>
      <c r="BJ49" s="48"/>
      <c r="BK49" s="48"/>
      <c r="BL49" s="49"/>
      <c r="BM49" s="48"/>
      <c r="BN49" s="49"/>
      <c r="BO49" s="48"/>
      <c r="BP49" s="49"/>
      <c r="BQ49" s="48"/>
      <c r="BR49" s="49"/>
      <c r="BS49" s="48"/>
      <c r="BT49" s="63" t="str">
        <f>REPLACE(INDEX(GroupVertices[Group],MATCH(Vertices[[#This Row],[Vertex]],GroupVertices[Vertex],0)),1,1,"")</f>
        <v>4</v>
      </c>
    </row>
    <row r="50" spans="1:72" ht="41.45" customHeight="1">
      <c r="A50" s="62" t="s">
        <v>814</v>
      </c>
      <c r="B50" s="64"/>
      <c r="C50" s="81"/>
      <c r="D50" s="81" t="s">
        <v>64</v>
      </c>
      <c r="E50" s="88">
        <v>1000</v>
      </c>
      <c r="F50" s="99">
        <v>70</v>
      </c>
      <c r="G50" s="72" t="s">
        <v>834</v>
      </c>
      <c r="H50" s="100"/>
      <c r="I50" s="73" t="s">
        <v>814</v>
      </c>
      <c r="J50" s="91"/>
      <c r="K50" s="101"/>
      <c r="L50" s="73" t="s">
        <v>838</v>
      </c>
      <c r="M50" s="102">
        <v>9999</v>
      </c>
      <c r="N50" s="96">
        <v>6437.71240234375</v>
      </c>
      <c r="O50" s="96">
        <v>2035.582763671875</v>
      </c>
      <c r="P50" s="97"/>
      <c r="Q50" s="98"/>
      <c r="R50" s="98"/>
      <c r="S50" s="103"/>
      <c r="T50" s="48">
        <v>2</v>
      </c>
      <c r="U50" s="48">
        <v>0</v>
      </c>
      <c r="V50" s="49">
        <v>0</v>
      </c>
      <c r="W50" s="49">
        <v>0.006452</v>
      </c>
      <c r="X50" s="49">
        <v>0.014974</v>
      </c>
      <c r="Y50" s="49">
        <v>0.491129</v>
      </c>
      <c r="Z50" s="49">
        <v>1</v>
      </c>
      <c r="AA50" s="49">
        <v>0</v>
      </c>
      <c r="AB50" s="92">
        <v>50</v>
      </c>
      <c r="AC50" s="92"/>
      <c r="AD50" s="93"/>
      <c r="AE50" s="64" t="s">
        <v>821</v>
      </c>
      <c r="AF50" s="64">
        <v>103</v>
      </c>
      <c r="AG50" s="64">
        <v>56676611</v>
      </c>
      <c r="AH50" s="64">
        <v>11870</v>
      </c>
      <c r="AI50" s="64">
        <v>6327</v>
      </c>
      <c r="AJ50" s="64"/>
      <c r="AK50" s="64" t="s">
        <v>825</v>
      </c>
      <c r="AL50" s="64" t="s">
        <v>827</v>
      </c>
      <c r="AM50" s="67" t="s">
        <v>1302</v>
      </c>
      <c r="AN50" s="64"/>
      <c r="AO50" s="66">
        <v>39133.60826388889</v>
      </c>
      <c r="AP50" s="67" t="s">
        <v>831</v>
      </c>
      <c r="AQ50" s="64" t="b">
        <v>0</v>
      </c>
      <c r="AR50" s="64" t="b">
        <v>0</v>
      </c>
      <c r="AS50" s="64" t="b">
        <v>1</v>
      </c>
      <c r="AT50" s="64"/>
      <c r="AU50" s="64">
        <v>90708</v>
      </c>
      <c r="AV50" s="67" t="s">
        <v>777</v>
      </c>
      <c r="AW50" s="64" t="b">
        <v>1</v>
      </c>
      <c r="AX50" s="64" t="s">
        <v>218</v>
      </c>
      <c r="AY50" s="67" t="s">
        <v>836</v>
      </c>
      <c r="AZ50" s="104" t="s">
        <v>65</v>
      </c>
      <c r="BA50" s="48"/>
      <c r="BB50" s="48"/>
      <c r="BC50" s="48"/>
      <c r="BD50" s="48"/>
      <c r="BE50" s="48"/>
      <c r="BF50" s="48"/>
      <c r="BG50" s="48"/>
      <c r="BH50" s="48"/>
      <c r="BI50" s="48"/>
      <c r="BJ50" s="48"/>
      <c r="BK50" s="48"/>
      <c r="BL50" s="49"/>
      <c r="BM50" s="48"/>
      <c r="BN50" s="49"/>
      <c r="BO50" s="48"/>
      <c r="BP50" s="49"/>
      <c r="BQ50" s="48"/>
      <c r="BR50" s="49"/>
      <c r="BS50" s="48"/>
      <c r="BT50" s="63" t="str">
        <f>REPLACE(INDEX(GroupVertices[Group],MATCH(Vertices[[#This Row],[Vertex]],GroupVertices[Vertex],0)),1,1,"")</f>
        <v>4</v>
      </c>
    </row>
    <row r="51" spans="1:72" ht="41.45" customHeight="1">
      <c r="A51" s="62" t="s">
        <v>894</v>
      </c>
      <c r="B51" s="64"/>
      <c r="C51" s="81"/>
      <c r="D51" s="81" t="s">
        <v>64</v>
      </c>
      <c r="E51" s="88">
        <v>166.6708063157928</v>
      </c>
      <c r="F51" s="99">
        <v>99.98118588657071</v>
      </c>
      <c r="G51" s="72" t="s">
        <v>1405</v>
      </c>
      <c r="H51" s="100"/>
      <c r="I51" s="73" t="s">
        <v>894</v>
      </c>
      <c r="J51" s="91"/>
      <c r="K51" s="101"/>
      <c r="L51" s="73" t="s">
        <v>1521</v>
      </c>
      <c r="M51" s="102">
        <v>7.270116868864454</v>
      </c>
      <c r="N51" s="96">
        <v>8504.6171875</v>
      </c>
      <c r="O51" s="96">
        <v>3670.302001953125</v>
      </c>
      <c r="P51" s="97"/>
      <c r="Q51" s="98"/>
      <c r="R51" s="98"/>
      <c r="S51" s="103"/>
      <c r="T51" s="48">
        <v>2</v>
      </c>
      <c r="U51" s="48">
        <v>0</v>
      </c>
      <c r="V51" s="49">
        <v>0</v>
      </c>
      <c r="W51" s="49">
        <v>0.006536</v>
      </c>
      <c r="X51" s="49">
        <v>0.012947</v>
      </c>
      <c r="Y51" s="49">
        <v>0.517989</v>
      </c>
      <c r="Z51" s="49">
        <v>0.5</v>
      </c>
      <c r="AA51" s="49">
        <v>0</v>
      </c>
      <c r="AB51" s="92">
        <v>51</v>
      </c>
      <c r="AC51" s="92"/>
      <c r="AD51" s="93"/>
      <c r="AE51" s="64" t="s">
        <v>1170</v>
      </c>
      <c r="AF51" s="64">
        <v>2372</v>
      </c>
      <c r="AG51" s="64">
        <v>35554</v>
      </c>
      <c r="AH51" s="64">
        <v>12254</v>
      </c>
      <c r="AI51" s="64">
        <v>8443</v>
      </c>
      <c r="AJ51" s="64"/>
      <c r="AK51" s="64" t="s">
        <v>1226</v>
      </c>
      <c r="AL51" s="64" t="s">
        <v>760</v>
      </c>
      <c r="AM51" s="67" t="s">
        <v>1303</v>
      </c>
      <c r="AN51" s="64"/>
      <c r="AO51" s="66">
        <v>40716.84290509259</v>
      </c>
      <c r="AP51" s="67" t="s">
        <v>1355</v>
      </c>
      <c r="AQ51" s="64" t="b">
        <v>0</v>
      </c>
      <c r="AR51" s="64" t="b">
        <v>0</v>
      </c>
      <c r="AS51" s="64" t="b">
        <v>1</v>
      </c>
      <c r="AT51" s="64"/>
      <c r="AU51" s="64">
        <v>597</v>
      </c>
      <c r="AV51" s="67" t="s">
        <v>276</v>
      </c>
      <c r="AW51" s="64" t="b">
        <v>1</v>
      </c>
      <c r="AX51" s="64" t="s">
        <v>218</v>
      </c>
      <c r="AY51" s="67" t="s">
        <v>1460</v>
      </c>
      <c r="AZ51" s="104" t="s">
        <v>65</v>
      </c>
      <c r="BA51" s="48"/>
      <c r="BB51" s="48"/>
      <c r="BC51" s="48"/>
      <c r="BD51" s="48"/>
      <c r="BE51" s="48"/>
      <c r="BF51" s="48"/>
      <c r="BG51" s="48"/>
      <c r="BH51" s="48"/>
      <c r="BI51" s="48"/>
      <c r="BJ51" s="48"/>
      <c r="BK51" s="48"/>
      <c r="BL51" s="49"/>
      <c r="BM51" s="48"/>
      <c r="BN51" s="49"/>
      <c r="BO51" s="48"/>
      <c r="BP51" s="49"/>
      <c r="BQ51" s="48"/>
      <c r="BR51" s="49"/>
      <c r="BS51" s="48"/>
      <c r="BT51" s="63" t="str">
        <f>REPLACE(INDEX(GroupVertices[Group],MATCH(Vertices[[#This Row],[Vertex]],GroupVertices[Vertex],0)),1,1,"")</f>
        <v>3</v>
      </c>
    </row>
    <row r="52" spans="1:72" ht="41.45" customHeight="1">
      <c r="A52" s="62" t="s">
        <v>812</v>
      </c>
      <c r="B52" s="64"/>
      <c r="C52" s="81"/>
      <c r="D52" s="81" t="s">
        <v>64</v>
      </c>
      <c r="E52" s="88">
        <v>162.91145376452675</v>
      </c>
      <c r="F52" s="99">
        <v>99.99632864363197</v>
      </c>
      <c r="G52" s="72" t="s">
        <v>815</v>
      </c>
      <c r="H52" s="100"/>
      <c r="I52" s="73" t="s">
        <v>812</v>
      </c>
      <c r="J52" s="91"/>
      <c r="K52" s="101"/>
      <c r="L52" s="73" t="s">
        <v>1522</v>
      </c>
      <c r="M52" s="102">
        <v>2.223540698920883</v>
      </c>
      <c r="N52" s="96">
        <v>2428.721435546875</v>
      </c>
      <c r="O52" s="96">
        <v>2780.87060546875</v>
      </c>
      <c r="P52" s="97"/>
      <c r="Q52" s="98"/>
      <c r="R52" s="98"/>
      <c r="S52" s="103"/>
      <c r="T52" s="48">
        <v>3</v>
      </c>
      <c r="U52" s="48">
        <v>19</v>
      </c>
      <c r="V52" s="49">
        <v>1017.280952</v>
      </c>
      <c r="W52" s="49">
        <v>0.008197</v>
      </c>
      <c r="X52" s="49">
        <v>0.041795</v>
      </c>
      <c r="Y52" s="49">
        <v>4.312028</v>
      </c>
      <c r="Z52" s="49">
        <v>0.07894736842105263</v>
      </c>
      <c r="AA52" s="49">
        <v>0.15789473684210525</v>
      </c>
      <c r="AB52" s="92">
        <v>52</v>
      </c>
      <c r="AC52" s="92"/>
      <c r="AD52" s="93"/>
      <c r="AE52" s="64" t="s">
        <v>822</v>
      </c>
      <c r="AF52" s="64">
        <v>6804</v>
      </c>
      <c r="AG52" s="64">
        <v>6946</v>
      </c>
      <c r="AH52" s="64">
        <v>132096</v>
      </c>
      <c r="AI52" s="64">
        <v>174778</v>
      </c>
      <c r="AJ52" s="64"/>
      <c r="AK52" s="64" t="s">
        <v>826</v>
      </c>
      <c r="AL52" s="64" t="s">
        <v>735</v>
      </c>
      <c r="AM52" s="67" t="s">
        <v>829</v>
      </c>
      <c r="AN52" s="64"/>
      <c r="AO52" s="66">
        <v>39750.165671296294</v>
      </c>
      <c r="AP52" s="67" t="s">
        <v>832</v>
      </c>
      <c r="AQ52" s="64" t="b">
        <v>0</v>
      </c>
      <c r="AR52" s="64" t="b">
        <v>0</v>
      </c>
      <c r="AS52" s="64" t="b">
        <v>1</v>
      </c>
      <c r="AT52" s="64"/>
      <c r="AU52" s="64">
        <v>657</v>
      </c>
      <c r="AV52" s="67" t="s">
        <v>686</v>
      </c>
      <c r="AW52" s="64" t="b">
        <v>0</v>
      </c>
      <c r="AX52" s="64" t="s">
        <v>218</v>
      </c>
      <c r="AY52" s="67" t="s">
        <v>837</v>
      </c>
      <c r="AZ52" s="104" t="s">
        <v>66</v>
      </c>
      <c r="BA52" s="48" t="s">
        <v>1631</v>
      </c>
      <c r="BB52" s="48" t="s">
        <v>1631</v>
      </c>
      <c r="BC52" s="48" t="s">
        <v>742</v>
      </c>
      <c r="BD52" s="48" t="s">
        <v>742</v>
      </c>
      <c r="BE52" s="48" t="s">
        <v>987</v>
      </c>
      <c r="BF52" s="48" t="s">
        <v>987</v>
      </c>
      <c r="BG52" s="86" t="s">
        <v>1655</v>
      </c>
      <c r="BH52" s="86" t="s">
        <v>1662</v>
      </c>
      <c r="BI52" s="86" t="s">
        <v>1677</v>
      </c>
      <c r="BJ52" s="86" t="s">
        <v>1682</v>
      </c>
      <c r="BK52" s="48">
        <v>0</v>
      </c>
      <c r="BL52" s="49">
        <v>0</v>
      </c>
      <c r="BM52" s="48">
        <v>0</v>
      </c>
      <c r="BN52" s="49">
        <v>0</v>
      </c>
      <c r="BO52" s="48">
        <v>0</v>
      </c>
      <c r="BP52" s="49">
        <v>0</v>
      </c>
      <c r="BQ52" s="48">
        <v>99</v>
      </c>
      <c r="BR52" s="49">
        <v>100</v>
      </c>
      <c r="BS52" s="48">
        <v>99</v>
      </c>
      <c r="BT52" s="63" t="str">
        <f>REPLACE(INDEX(GroupVertices[Group],MATCH(Vertices[[#This Row],[Vertex]],GroupVertices[Vertex],0)),1,1,"")</f>
        <v>2</v>
      </c>
    </row>
    <row r="53" spans="1:72" ht="41.45" customHeight="1">
      <c r="A53" s="62" t="s">
        <v>895</v>
      </c>
      <c r="B53" s="64"/>
      <c r="C53" s="81"/>
      <c r="D53" s="81" t="s">
        <v>64</v>
      </c>
      <c r="E53" s="88">
        <v>166.32887974495964</v>
      </c>
      <c r="F53" s="99">
        <v>99.9825631745277</v>
      </c>
      <c r="G53" s="72" t="s">
        <v>1406</v>
      </c>
      <c r="H53" s="100"/>
      <c r="I53" s="73" t="s">
        <v>895</v>
      </c>
      <c r="J53" s="91"/>
      <c r="K53" s="101"/>
      <c r="L53" s="73" t="s">
        <v>1523</v>
      </c>
      <c r="M53" s="102">
        <v>6.8111127024007665</v>
      </c>
      <c r="N53" s="96">
        <v>506.02239990234375</v>
      </c>
      <c r="O53" s="96">
        <v>3434.147705078125</v>
      </c>
      <c r="P53" s="97"/>
      <c r="Q53" s="98"/>
      <c r="R53" s="98"/>
      <c r="S53" s="103"/>
      <c r="T53" s="48">
        <v>1</v>
      </c>
      <c r="U53" s="48">
        <v>0</v>
      </c>
      <c r="V53" s="49">
        <v>0</v>
      </c>
      <c r="W53" s="49">
        <v>0.005405</v>
      </c>
      <c r="X53" s="49">
        <v>0.004712</v>
      </c>
      <c r="Y53" s="49">
        <v>0.342906</v>
      </c>
      <c r="Z53" s="49">
        <v>0</v>
      </c>
      <c r="AA53" s="49">
        <v>0</v>
      </c>
      <c r="AB53" s="92">
        <v>53</v>
      </c>
      <c r="AC53" s="92"/>
      <c r="AD53" s="93"/>
      <c r="AE53" s="64" t="s">
        <v>1171</v>
      </c>
      <c r="AF53" s="64">
        <v>35406</v>
      </c>
      <c r="AG53" s="64">
        <v>32952</v>
      </c>
      <c r="AH53" s="64">
        <v>21019</v>
      </c>
      <c r="AI53" s="64">
        <v>228174</v>
      </c>
      <c r="AJ53" s="64"/>
      <c r="AK53" s="64" t="s">
        <v>1227</v>
      </c>
      <c r="AL53" s="64" t="s">
        <v>1263</v>
      </c>
      <c r="AM53" s="67" t="s">
        <v>1304</v>
      </c>
      <c r="AN53" s="64"/>
      <c r="AO53" s="66">
        <v>42660.78383101852</v>
      </c>
      <c r="AP53" s="67" t="s">
        <v>1356</v>
      </c>
      <c r="AQ53" s="64" t="b">
        <v>1</v>
      </c>
      <c r="AR53" s="64" t="b">
        <v>0</v>
      </c>
      <c r="AS53" s="64" t="b">
        <v>1</v>
      </c>
      <c r="AT53" s="64"/>
      <c r="AU53" s="64">
        <v>216</v>
      </c>
      <c r="AV53" s="64"/>
      <c r="AW53" s="64" t="b">
        <v>0</v>
      </c>
      <c r="AX53" s="64" t="s">
        <v>218</v>
      </c>
      <c r="AY53" s="67" t="s">
        <v>1461</v>
      </c>
      <c r="AZ53" s="104" t="s">
        <v>65</v>
      </c>
      <c r="BA53" s="48"/>
      <c r="BB53" s="48"/>
      <c r="BC53" s="48"/>
      <c r="BD53" s="48"/>
      <c r="BE53" s="48"/>
      <c r="BF53" s="48"/>
      <c r="BG53" s="48"/>
      <c r="BH53" s="48"/>
      <c r="BI53" s="48"/>
      <c r="BJ53" s="48"/>
      <c r="BK53" s="48"/>
      <c r="BL53" s="49"/>
      <c r="BM53" s="48"/>
      <c r="BN53" s="49"/>
      <c r="BO53" s="48"/>
      <c r="BP53" s="49"/>
      <c r="BQ53" s="48"/>
      <c r="BR53" s="49"/>
      <c r="BS53" s="48"/>
      <c r="BT53" s="63" t="str">
        <f>REPLACE(INDEX(GroupVertices[Group],MATCH(Vertices[[#This Row],[Vertex]],GroupVertices[Vertex],0)),1,1,"")</f>
        <v>2</v>
      </c>
    </row>
    <row r="54" spans="1:72" ht="41.45" customHeight="1">
      <c r="A54" s="62" t="s">
        <v>896</v>
      </c>
      <c r="B54" s="64"/>
      <c r="C54" s="81"/>
      <c r="D54" s="81" t="s">
        <v>64</v>
      </c>
      <c r="E54" s="88">
        <v>163.38689201713024</v>
      </c>
      <c r="F54" s="99">
        <v>99.99441356760262</v>
      </c>
      <c r="G54" s="72" t="s">
        <v>1407</v>
      </c>
      <c r="H54" s="100"/>
      <c r="I54" s="73" t="s">
        <v>896</v>
      </c>
      <c r="J54" s="91"/>
      <c r="K54" s="101"/>
      <c r="L54" s="73" t="s">
        <v>1524</v>
      </c>
      <c r="M54" s="102">
        <v>2.8617717036348034</v>
      </c>
      <c r="N54" s="96">
        <v>481.5314636230469</v>
      </c>
      <c r="O54" s="96">
        <v>1961.9395751953125</v>
      </c>
      <c r="P54" s="97"/>
      <c r="Q54" s="98"/>
      <c r="R54" s="98"/>
      <c r="S54" s="103"/>
      <c r="T54" s="48">
        <v>1</v>
      </c>
      <c r="U54" s="48">
        <v>0</v>
      </c>
      <c r="V54" s="49">
        <v>0</v>
      </c>
      <c r="W54" s="49">
        <v>0.005405</v>
      </c>
      <c r="X54" s="49">
        <v>0.004712</v>
      </c>
      <c r="Y54" s="49">
        <v>0.342906</v>
      </c>
      <c r="Z54" s="49">
        <v>0</v>
      </c>
      <c r="AA54" s="49">
        <v>0</v>
      </c>
      <c r="AB54" s="92">
        <v>54</v>
      </c>
      <c r="AC54" s="92"/>
      <c r="AD54" s="93"/>
      <c r="AE54" s="64" t="s">
        <v>1172</v>
      </c>
      <c r="AF54" s="64">
        <v>11612</v>
      </c>
      <c r="AG54" s="64">
        <v>10564</v>
      </c>
      <c r="AH54" s="64">
        <v>26811</v>
      </c>
      <c r="AI54" s="64">
        <v>19697</v>
      </c>
      <c r="AJ54" s="64"/>
      <c r="AK54" s="64" t="s">
        <v>1228</v>
      </c>
      <c r="AL54" s="64"/>
      <c r="AM54" s="64"/>
      <c r="AN54" s="64"/>
      <c r="AO54" s="66">
        <v>43131.659895833334</v>
      </c>
      <c r="AP54" s="67" t="s">
        <v>1357</v>
      </c>
      <c r="AQ54" s="64" t="b">
        <v>1</v>
      </c>
      <c r="AR54" s="64" t="b">
        <v>0</v>
      </c>
      <c r="AS54" s="64" t="b">
        <v>0</v>
      </c>
      <c r="AT54" s="64"/>
      <c r="AU54" s="64">
        <v>39</v>
      </c>
      <c r="AV54" s="64"/>
      <c r="AW54" s="64" t="b">
        <v>0</v>
      </c>
      <c r="AX54" s="64" t="s">
        <v>218</v>
      </c>
      <c r="AY54" s="67" t="s">
        <v>1462</v>
      </c>
      <c r="AZ54" s="104" t="s">
        <v>65</v>
      </c>
      <c r="BA54" s="48"/>
      <c r="BB54" s="48"/>
      <c r="BC54" s="48"/>
      <c r="BD54" s="48"/>
      <c r="BE54" s="48"/>
      <c r="BF54" s="48"/>
      <c r="BG54" s="48"/>
      <c r="BH54" s="48"/>
      <c r="BI54" s="48"/>
      <c r="BJ54" s="48"/>
      <c r="BK54" s="48"/>
      <c r="BL54" s="49"/>
      <c r="BM54" s="48"/>
      <c r="BN54" s="49"/>
      <c r="BO54" s="48"/>
      <c r="BP54" s="49"/>
      <c r="BQ54" s="48"/>
      <c r="BR54" s="49"/>
      <c r="BS54" s="48"/>
      <c r="BT54" s="63" t="str">
        <f>REPLACE(INDEX(GroupVertices[Group],MATCH(Vertices[[#This Row],[Vertex]],GroupVertices[Vertex],0)),1,1,"")</f>
        <v>2</v>
      </c>
    </row>
    <row r="55" spans="1:72" ht="41.45" customHeight="1">
      <c r="A55" s="62" t="s">
        <v>897</v>
      </c>
      <c r="B55" s="64"/>
      <c r="C55" s="81"/>
      <c r="D55" s="81" t="s">
        <v>64</v>
      </c>
      <c r="E55" s="88">
        <v>162.02378505354375</v>
      </c>
      <c r="F55" s="99">
        <v>99.99990419326663</v>
      </c>
      <c r="G55" s="72" t="s">
        <v>1408</v>
      </c>
      <c r="H55" s="100"/>
      <c r="I55" s="73" t="s">
        <v>897</v>
      </c>
      <c r="J55" s="91"/>
      <c r="K55" s="101"/>
      <c r="L55" s="73" t="s">
        <v>1525</v>
      </c>
      <c r="M55" s="102">
        <v>1.0319291906725316</v>
      </c>
      <c r="N55" s="96">
        <v>995.7687377929688</v>
      </c>
      <c r="O55" s="96">
        <v>4028.364990234375</v>
      </c>
      <c r="P55" s="97"/>
      <c r="Q55" s="98"/>
      <c r="R55" s="98"/>
      <c r="S55" s="103"/>
      <c r="T55" s="48">
        <v>1</v>
      </c>
      <c r="U55" s="48">
        <v>0</v>
      </c>
      <c r="V55" s="49">
        <v>0</v>
      </c>
      <c r="W55" s="49">
        <v>0.005405</v>
      </c>
      <c r="X55" s="49">
        <v>0.004712</v>
      </c>
      <c r="Y55" s="49">
        <v>0.342906</v>
      </c>
      <c r="Z55" s="49">
        <v>0</v>
      </c>
      <c r="AA55" s="49">
        <v>0</v>
      </c>
      <c r="AB55" s="92">
        <v>55</v>
      </c>
      <c r="AC55" s="92"/>
      <c r="AD55" s="93"/>
      <c r="AE55" s="64" t="s">
        <v>1173</v>
      </c>
      <c r="AF55" s="64">
        <v>917</v>
      </c>
      <c r="AG55" s="64">
        <v>191</v>
      </c>
      <c r="AH55" s="64">
        <v>527</v>
      </c>
      <c r="AI55" s="64">
        <v>1071</v>
      </c>
      <c r="AJ55" s="64"/>
      <c r="AK55" s="64" t="s">
        <v>1229</v>
      </c>
      <c r="AL55" s="64" t="s">
        <v>1264</v>
      </c>
      <c r="AM55" s="64"/>
      <c r="AN55" s="64"/>
      <c r="AO55" s="66">
        <v>41821.03346064815</v>
      </c>
      <c r="AP55" s="67" t="s">
        <v>1358</v>
      </c>
      <c r="AQ55" s="64" t="b">
        <v>1</v>
      </c>
      <c r="AR55" s="64" t="b">
        <v>0</v>
      </c>
      <c r="AS55" s="64" t="b">
        <v>1</v>
      </c>
      <c r="AT55" s="64" t="s">
        <v>688</v>
      </c>
      <c r="AU55" s="64">
        <v>2</v>
      </c>
      <c r="AV55" s="67" t="s">
        <v>276</v>
      </c>
      <c r="AW55" s="64" t="b">
        <v>0</v>
      </c>
      <c r="AX55" s="64" t="s">
        <v>218</v>
      </c>
      <c r="AY55" s="67" t="s">
        <v>1463</v>
      </c>
      <c r="AZ55" s="104" t="s">
        <v>65</v>
      </c>
      <c r="BA55" s="48"/>
      <c r="BB55" s="48"/>
      <c r="BC55" s="48"/>
      <c r="BD55" s="48"/>
      <c r="BE55" s="48"/>
      <c r="BF55" s="48"/>
      <c r="BG55" s="48"/>
      <c r="BH55" s="48"/>
      <c r="BI55" s="48"/>
      <c r="BJ55" s="48"/>
      <c r="BK55" s="48"/>
      <c r="BL55" s="49"/>
      <c r="BM55" s="48"/>
      <c r="BN55" s="49"/>
      <c r="BO55" s="48"/>
      <c r="BP55" s="49"/>
      <c r="BQ55" s="48"/>
      <c r="BR55" s="49"/>
      <c r="BS55" s="48"/>
      <c r="BT55" s="63" t="str">
        <f>REPLACE(INDEX(GroupVertices[Group],MATCH(Vertices[[#This Row],[Vertex]],GroupVertices[Vertex],0)),1,1,"")</f>
        <v>2</v>
      </c>
    </row>
    <row r="56" spans="1:72" ht="41.45" customHeight="1">
      <c r="A56" s="62" t="s">
        <v>898</v>
      </c>
      <c r="B56" s="64"/>
      <c r="C56" s="81"/>
      <c r="D56" s="81" t="s">
        <v>64</v>
      </c>
      <c r="E56" s="88">
        <v>169.19557003808984</v>
      </c>
      <c r="F56" s="99">
        <v>99.97101608122195</v>
      </c>
      <c r="G56" s="72" t="s">
        <v>1409</v>
      </c>
      <c r="H56" s="100"/>
      <c r="I56" s="73" t="s">
        <v>898</v>
      </c>
      <c r="J56" s="91"/>
      <c r="K56" s="101"/>
      <c r="L56" s="73" t="s">
        <v>1526</v>
      </c>
      <c r="M56" s="102">
        <v>10.65937399809844</v>
      </c>
      <c r="N56" s="96">
        <v>2921.4609375</v>
      </c>
      <c r="O56" s="96">
        <v>4630.7548828125</v>
      </c>
      <c r="P56" s="97"/>
      <c r="Q56" s="98"/>
      <c r="R56" s="98"/>
      <c r="S56" s="103"/>
      <c r="T56" s="48">
        <v>2</v>
      </c>
      <c r="U56" s="48">
        <v>0</v>
      </c>
      <c r="V56" s="49">
        <v>0</v>
      </c>
      <c r="W56" s="49">
        <v>0.005464</v>
      </c>
      <c r="X56" s="49">
        <v>0.00823</v>
      </c>
      <c r="Y56" s="49">
        <v>0.521699</v>
      </c>
      <c r="Z56" s="49">
        <v>1</v>
      </c>
      <c r="AA56" s="49">
        <v>0</v>
      </c>
      <c r="AB56" s="92">
        <v>56</v>
      </c>
      <c r="AC56" s="92"/>
      <c r="AD56" s="93"/>
      <c r="AE56" s="64" t="s">
        <v>1174</v>
      </c>
      <c r="AF56" s="64">
        <v>45592</v>
      </c>
      <c r="AG56" s="64">
        <v>54767</v>
      </c>
      <c r="AH56" s="64">
        <v>33847</v>
      </c>
      <c r="AI56" s="64">
        <v>15178</v>
      </c>
      <c r="AJ56" s="64"/>
      <c r="AK56" s="64" t="s">
        <v>1230</v>
      </c>
      <c r="AL56" s="64" t="s">
        <v>1265</v>
      </c>
      <c r="AM56" s="67" t="s">
        <v>1305</v>
      </c>
      <c r="AN56" s="64"/>
      <c r="AO56" s="66">
        <v>41424.85221064815</v>
      </c>
      <c r="AP56" s="67" t="s">
        <v>1359</v>
      </c>
      <c r="AQ56" s="64" t="b">
        <v>0</v>
      </c>
      <c r="AR56" s="64" t="b">
        <v>0</v>
      </c>
      <c r="AS56" s="64" t="b">
        <v>0</v>
      </c>
      <c r="AT56" s="64"/>
      <c r="AU56" s="64">
        <v>737</v>
      </c>
      <c r="AV56" s="67" t="s">
        <v>692</v>
      </c>
      <c r="AW56" s="64" t="b">
        <v>0</v>
      </c>
      <c r="AX56" s="64" t="s">
        <v>218</v>
      </c>
      <c r="AY56" s="67" t="s">
        <v>1464</v>
      </c>
      <c r="AZ56" s="104" t="s">
        <v>65</v>
      </c>
      <c r="BA56" s="48"/>
      <c r="BB56" s="48"/>
      <c r="BC56" s="48"/>
      <c r="BD56" s="48"/>
      <c r="BE56" s="48"/>
      <c r="BF56" s="48"/>
      <c r="BG56" s="48"/>
      <c r="BH56" s="48"/>
      <c r="BI56" s="48"/>
      <c r="BJ56" s="48"/>
      <c r="BK56" s="48"/>
      <c r="BL56" s="49"/>
      <c r="BM56" s="48"/>
      <c r="BN56" s="49"/>
      <c r="BO56" s="48"/>
      <c r="BP56" s="49"/>
      <c r="BQ56" s="48"/>
      <c r="BR56" s="49"/>
      <c r="BS56" s="48"/>
      <c r="BT56" s="63" t="str">
        <f>REPLACE(INDEX(GroupVertices[Group],MATCH(Vertices[[#This Row],[Vertex]],GroupVertices[Vertex],0)),1,1,"")</f>
        <v>2</v>
      </c>
    </row>
    <row r="57" spans="1:72" ht="41.45" customHeight="1">
      <c r="A57" s="62" t="s">
        <v>862</v>
      </c>
      <c r="B57" s="64"/>
      <c r="C57" s="81"/>
      <c r="D57" s="81" t="s">
        <v>64</v>
      </c>
      <c r="E57" s="88">
        <v>163.32000476710945</v>
      </c>
      <c r="F57" s="99">
        <v>99.99468299095777</v>
      </c>
      <c r="G57" s="72" t="s">
        <v>1016</v>
      </c>
      <c r="H57" s="100"/>
      <c r="I57" s="73" t="s">
        <v>862</v>
      </c>
      <c r="J57" s="91"/>
      <c r="K57" s="101"/>
      <c r="L57" s="73" t="s">
        <v>1527</v>
      </c>
      <c r="M57" s="102">
        <v>2.7719818801413303</v>
      </c>
      <c r="N57" s="96">
        <v>3553.01904296875</v>
      </c>
      <c r="O57" s="96">
        <v>2389.21728515625</v>
      </c>
      <c r="P57" s="97"/>
      <c r="Q57" s="98"/>
      <c r="R57" s="98"/>
      <c r="S57" s="103"/>
      <c r="T57" s="48">
        <v>2</v>
      </c>
      <c r="U57" s="48">
        <v>10</v>
      </c>
      <c r="V57" s="49">
        <v>185.242857</v>
      </c>
      <c r="W57" s="49">
        <v>0.007692</v>
      </c>
      <c r="X57" s="49">
        <v>0.033885</v>
      </c>
      <c r="Y57" s="49">
        <v>2.193999</v>
      </c>
      <c r="Z57" s="49">
        <v>0.22727272727272727</v>
      </c>
      <c r="AA57" s="49">
        <v>0.09090909090909091</v>
      </c>
      <c r="AB57" s="92">
        <v>57</v>
      </c>
      <c r="AC57" s="92"/>
      <c r="AD57" s="93"/>
      <c r="AE57" s="64" t="s">
        <v>1175</v>
      </c>
      <c r="AF57" s="64">
        <v>9776</v>
      </c>
      <c r="AG57" s="64">
        <v>10055</v>
      </c>
      <c r="AH57" s="64">
        <v>12219</v>
      </c>
      <c r="AI57" s="64">
        <v>30581</v>
      </c>
      <c r="AJ57" s="64"/>
      <c r="AK57" s="64" t="s">
        <v>1231</v>
      </c>
      <c r="AL57" s="64" t="s">
        <v>1266</v>
      </c>
      <c r="AM57" s="67" t="s">
        <v>1306</v>
      </c>
      <c r="AN57" s="64"/>
      <c r="AO57" s="66">
        <v>39926.18405092593</v>
      </c>
      <c r="AP57" s="67" t="s">
        <v>1360</v>
      </c>
      <c r="AQ57" s="64" t="b">
        <v>0</v>
      </c>
      <c r="AR57" s="64" t="b">
        <v>0</v>
      </c>
      <c r="AS57" s="64" t="b">
        <v>1</v>
      </c>
      <c r="AT57" s="64"/>
      <c r="AU57" s="64">
        <v>78</v>
      </c>
      <c r="AV57" s="67" t="s">
        <v>1371</v>
      </c>
      <c r="AW57" s="64" t="b">
        <v>0</v>
      </c>
      <c r="AX57" s="64" t="s">
        <v>218</v>
      </c>
      <c r="AY57" s="67" t="s">
        <v>1465</v>
      </c>
      <c r="AZ57" s="104" t="s">
        <v>66</v>
      </c>
      <c r="BA57" s="48"/>
      <c r="BB57" s="48"/>
      <c r="BC57" s="48"/>
      <c r="BD57" s="48"/>
      <c r="BE57" s="48"/>
      <c r="BF57" s="48"/>
      <c r="BG57" s="86" t="s">
        <v>1656</v>
      </c>
      <c r="BH57" s="86" t="s">
        <v>1656</v>
      </c>
      <c r="BI57" s="86" t="s">
        <v>1678</v>
      </c>
      <c r="BJ57" s="86" t="s">
        <v>1678</v>
      </c>
      <c r="BK57" s="48">
        <v>0</v>
      </c>
      <c r="BL57" s="49">
        <v>0</v>
      </c>
      <c r="BM57" s="48">
        <v>0</v>
      </c>
      <c r="BN57" s="49">
        <v>0</v>
      </c>
      <c r="BO57" s="48">
        <v>0</v>
      </c>
      <c r="BP57" s="49">
        <v>0</v>
      </c>
      <c r="BQ57" s="48">
        <v>11</v>
      </c>
      <c r="BR57" s="49">
        <v>100</v>
      </c>
      <c r="BS57" s="48">
        <v>11</v>
      </c>
      <c r="BT57" s="63" t="str">
        <f>REPLACE(INDEX(GroupVertices[Group],MATCH(Vertices[[#This Row],[Vertex]],GroupVertices[Vertex],0)),1,1,"")</f>
        <v>2</v>
      </c>
    </row>
    <row r="58" spans="1:72" ht="41.45" customHeight="1">
      <c r="A58" s="62" t="s">
        <v>899</v>
      </c>
      <c r="B58" s="64"/>
      <c r="C58" s="81"/>
      <c r="D58" s="81" t="s">
        <v>64</v>
      </c>
      <c r="E58" s="88">
        <v>173.91657464368208</v>
      </c>
      <c r="F58" s="99">
        <v>99.95199976794656</v>
      </c>
      <c r="G58" s="72" t="s">
        <v>1410</v>
      </c>
      <c r="H58" s="100"/>
      <c r="I58" s="73" t="s">
        <v>899</v>
      </c>
      <c r="J58" s="91"/>
      <c r="K58" s="101"/>
      <c r="L58" s="73" t="s">
        <v>1528</v>
      </c>
      <c r="M58" s="102">
        <v>16.996877335675087</v>
      </c>
      <c r="N58" s="96">
        <v>3693.565185546875</v>
      </c>
      <c r="O58" s="96">
        <v>4246.88232421875</v>
      </c>
      <c r="P58" s="97"/>
      <c r="Q58" s="98"/>
      <c r="R58" s="98"/>
      <c r="S58" s="103"/>
      <c r="T58" s="48">
        <v>3</v>
      </c>
      <c r="U58" s="48">
        <v>0</v>
      </c>
      <c r="V58" s="49">
        <v>0</v>
      </c>
      <c r="W58" s="49">
        <v>0.005495</v>
      </c>
      <c r="X58" s="49">
        <v>0.01205</v>
      </c>
      <c r="Y58" s="49">
        <v>0.691235</v>
      </c>
      <c r="Z58" s="49">
        <v>0.8333333333333334</v>
      </c>
      <c r="AA58" s="49">
        <v>0</v>
      </c>
      <c r="AB58" s="92">
        <v>58</v>
      </c>
      <c r="AC58" s="92"/>
      <c r="AD58" s="93"/>
      <c r="AE58" s="64" t="s">
        <v>1176</v>
      </c>
      <c r="AF58" s="64">
        <v>69411</v>
      </c>
      <c r="AG58" s="64">
        <v>90693</v>
      </c>
      <c r="AH58" s="64">
        <v>14315</v>
      </c>
      <c r="AI58" s="64">
        <v>3294</v>
      </c>
      <c r="AJ58" s="64"/>
      <c r="AK58" s="64" t="s">
        <v>1232</v>
      </c>
      <c r="AL58" s="64" t="s">
        <v>1267</v>
      </c>
      <c r="AM58" s="67" t="s">
        <v>1307</v>
      </c>
      <c r="AN58" s="64"/>
      <c r="AO58" s="66">
        <v>41526.51929398148</v>
      </c>
      <c r="AP58" s="67" t="s">
        <v>1361</v>
      </c>
      <c r="AQ58" s="64" t="b">
        <v>0</v>
      </c>
      <c r="AR58" s="64" t="b">
        <v>0</v>
      </c>
      <c r="AS58" s="64" t="b">
        <v>1</v>
      </c>
      <c r="AT58" s="64" t="s">
        <v>688</v>
      </c>
      <c r="AU58" s="64">
        <v>1814</v>
      </c>
      <c r="AV58" s="67" t="s">
        <v>778</v>
      </c>
      <c r="AW58" s="64" t="b">
        <v>0</v>
      </c>
      <c r="AX58" s="64" t="s">
        <v>218</v>
      </c>
      <c r="AY58" s="67" t="s">
        <v>1466</v>
      </c>
      <c r="AZ58" s="104" t="s">
        <v>65</v>
      </c>
      <c r="BA58" s="48"/>
      <c r="BB58" s="48"/>
      <c r="BC58" s="48"/>
      <c r="BD58" s="48"/>
      <c r="BE58" s="48"/>
      <c r="BF58" s="48"/>
      <c r="BG58" s="48"/>
      <c r="BH58" s="48"/>
      <c r="BI58" s="48"/>
      <c r="BJ58" s="48"/>
      <c r="BK58" s="48"/>
      <c r="BL58" s="49"/>
      <c r="BM58" s="48"/>
      <c r="BN58" s="49"/>
      <c r="BO58" s="48"/>
      <c r="BP58" s="49"/>
      <c r="BQ58" s="48"/>
      <c r="BR58" s="49"/>
      <c r="BS58" s="48"/>
      <c r="BT58" s="63" t="str">
        <f>REPLACE(INDEX(GroupVertices[Group],MATCH(Vertices[[#This Row],[Vertex]],GroupVertices[Vertex],0)),1,1,"")</f>
        <v>2</v>
      </c>
    </row>
    <row r="59" spans="1:72" ht="41.45" customHeight="1">
      <c r="A59" s="62" t="s">
        <v>900</v>
      </c>
      <c r="B59" s="64"/>
      <c r="C59" s="81"/>
      <c r="D59" s="81" t="s">
        <v>64</v>
      </c>
      <c r="E59" s="88">
        <v>163.10712196743626</v>
      </c>
      <c r="F59" s="99">
        <v>99.99554048768732</v>
      </c>
      <c r="G59" s="72" t="s">
        <v>1411</v>
      </c>
      <c r="H59" s="100"/>
      <c r="I59" s="73" t="s">
        <v>900</v>
      </c>
      <c r="J59" s="91"/>
      <c r="K59" s="101"/>
      <c r="L59" s="73" t="s">
        <v>1529</v>
      </c>
      <c r="M59" s="102">
        <v>2.486206803403754</v>
      </c>
      <c r="N59" s="96">
        <v>4740.1103515625</v>
      </c>
      <c r="O59" s="96">
        <v>2171.44140625</v>
      </c>
      <c r="P59" s="97"/>
      <c r="Q59" s="98"/>
      <c r="R59" s="98"/>
      <c r="S59" s="103"/>
      <c r="T59" s="48">
        <v>4</v>
      </c>
      <c r="U59" s="48">
        <v>0</v>
      </c>
      <c r="V59" s="49">
        <v>0</v>
      </c>
      <c r="W59" s="49">
        <v>0.005556</v>
      </c>
      <c r="X59" s="49">
        <v>0.016255</v>
      </c>
      <c r="Y59" s="49">
        <v>0.864076</v>
      </c>
      <c r="Z59" s="49">
        <v>0.75</v>
      </c>
      <c r="AA59" s="49">
        <v>0</v>
      </c>
      <c r="AB59" s="92">
        <v>59</v>
      </c>
      <c r="AC59" s="92"/>
      <c r="AD59" s="93"/>
      <c r="AE59" s="64" t="s">
        <v>1177</v>
      </c>
      <c r="AF59" s="64">
        <v>5785</v>
      </c>
      <c r="AG59" s="64">
        <v>8435</v>
      </c>
      <c r="AH59" s="64">
        <v>49929</v>
      </c>
      <c r="AI59" s="64">
        <v>1901</v>
      </c>
      <c r="AJ59" s="64"/>
      <c r="AK59" s="64" t="s">
        <v>1233</v>
      </c>
      <c r="AL59" s="64" t="s">
        <v>1268</v>
      </c>
      <c r="AM59" s="67" t="s">
        <v>1308</v>
      </c>
      <c r="AN59" s="64"/>
      <c r="AO59" s="66">
        <v>40577.07971064815</v>
      </c>
      <c r="AP59" s="67" t="s">
        <v>1362</v>
      </c>
      <c r="AQ59" s="64" t="b">
        <v>0</v>
      </c>
      <c r="AR59" s="64" t="b">
        <v>0</v>
      </c>
      <c r="AS59" s="64" t="b">
        <v>1</v>
      </c>
      <c r="AT59" s="64"/>
      <c r="AU59" s="64">
        <v>131</v>
      </c>
      <c r="AV59" s="67" t="s">
        <v>276</v>
      </c>
      <c r="AW59" s="64" t="b">
        <v>0</v>
      </c>
      <c r="AX59" s="64" t="s">
        <v>218</v>
      </c>
      <c r="AY59" s="67" t="s">
        <v>1467</v>
      </c>
      <c r="AZ59" s="104" t="s">
        <v>65</v>
      </c>
      <c r="BA59" s="48"/>
      <c r="BB59" s="48"/>
      <c r="BC59" s="48"/>
      <c r="BD59" s="48"/>
      <c r="BE59" s="48"/>
      <c r="BF59" s="48"/>
      <c r="BG59" s="48"/>
      <c r="BH59" s="48"/>
      <c r="BI59" s="48"/>
      <c r="BJ59" s="48"/>
      <c r="BK59" s="48"/>
      <c r="BL59" s="49"/>
      <c r="BM59" s="48"/>
      <c r="BN59" s="49"/>
      <c r="BO59" s="48"/>
      <c r="BP59" s="49"/>
      <c r="BQ59" s="48"/>
      <c r="BR59" s="49"/>
      <c r="BS59" s="48"/>
      <c r="BT59" s="63" t="str">
        <f>REPLACE(INDEX(GroupVertices[Group],MATCH(Vertices[[#This Row],[Vertex]],GroupVertices[Vertex],0)),1,1,"")</f>
        <v>2</v>
      </c>
    </row>
    <row r="60" spans="1:72" ht="41.45" customHeight="1">
      <c r="A60" s="62" t="s">
        <v>901</v>
      </c>
      <c r="B60" s="64"/>
      <c r="C60" s="81"/>
      <c r="D60" s="81" t="s">
        <v>64</v>
      </c>
      <c r="E60" s="88">
        <v>164.17219301148026</v>
      </c>
      <c r="F60" s="99">
        <v>99.99125035744468</v>
      </c>
      <c r="G60" s="72" t="s">
        <v>1412</v>
      </c>
      <c r="H60" s="100"/>
      <c r="I60" s="73" t="s">
        <v>901</v>
      </c>
      <c r="J60" s="91"/>
      <c r="K60" s="101"/>
      <c r="L60" s="73" t="s">
        <v>1530</v>
      </c>
      <c r="M60" s="102">
        <v>3.915964208933419</v>
      </c>
      <c r="N60" s="96">
        <v>3358.670166015625</v>
      </c>
      <c r="O60" s="96">
        <v>3265.928466796875</v>
      </c>
      <c r="P60" s="97"/>
      <c r="Q60" s="98"/>
      <c r="R60" s="98"/>
      <c r="S60" s="103"/>
      <c r="T60" s="48">
        <v>4</v>
      </c>
      <c r="U60" s="48">
        <v>0</v>
      </c>
      <c r="V60" s="49">
        <v>0</v>
      </c>
      <c r="W60" s="49">
        <v>0.005556</v>
      </c>
      <c r="X60" s="49">
        <v>0.016255</v>
      </c>
      <c r="Y60" s="49">
        <v>0.864076</v>
      </c>
      <c r="Z60" s="49">
        <v>0.75</v>
      </c>
      <c r="AA60" s="49">
        <v>0</v>
      </c>
      <c r="AB60" s="92">
        <v>60</v>
      </c>
      <c r="AC60" s="92"/>
      <c r="AD60" s="93"/>
      <c r="AE60" s="64" t="s">
        <v>1178</v>
      </c>
      <c r="AF60" s="64">
        <v>14161</v>
      </c>
      <c r="AG60" s="64">
        <v>16540</v>
      </c>
      <c r="AH60" s="64">
        <v>4575</v>
      </c>
      <c r="AI60" s="64">
        <v>399</v>
      </c>
      <c r="AJ60" s="64"/>
      <c r="AK60" s="64" t="s">
        <v>1234</v>
      </c>
      <c r="AL60" s="64" t="s">
        <v>1269</v>
      </c>
      <c r="AM60" s="67" t="s">
        <v>1309</v>
      </c>
      <c r="AN60" s="64"/>
      <c r="AO60" s="66">
        <v>42432.61929398148</v>
      </c>
      <c r="AP60" s="67" t="s">
        <v>1363</v>
      </c>
      <c r="AQ60" s="64" t="b">
        <v>1</v>
      </c>
      <c r="AR60" s="64" t="b">
        <v>0</v>
      </c>
      <c r="AS60" s="64" t="b">
        <v>0</v>
      </c>
      <c r="AT60" s="64"/>
      <c r="AU60" s="64">
        <v>1049</v>
      </c>
      <c r="AV60" s="64"/>
      <c r="AW60" s="64" t="b">
        <v>0</v>
      </c>
      <c r="AX60" s="64" t="s">
        <v>218</v>
      </c>
      <c r="AY60" s="67" t="s">
        <v>1468</v>
      </c>
      <c r="AZ60" s="104" t="s">
        <v>65</v>
      </c>
      <c r="BA60" s="48"/>
      <c r="BB60" s="48"/>
      <c r="BC60" s="48"/>
      <c r="BD60" s="48"/>
      <c r="BE60" s="48"/>
      <c r="BF60" s="48"/>
      <c r="BG60" s="48"/>
      <c r="BH60" s="48"/>
      <c r="BI60" s="48"/>
      <c r="BJ60" s="48"/>
      <c r="BK60" s="48"/>
      <c r="BL60" s="49"/>
      <c r="BM60" s="48"/>
      <c r="BN60" s="49"/>
      <c r="BO60" s="48"/>
      <c r="BP60" s="49"/>
      <c r="BQ60" s="48"/>
      <c r="BR60" s="49"/>
      <c r="BS60" s="48"/>
      <c r="BT60" s="63" t="str">
        <f>REPLACE(INDEX(GroupVertices[Group],MATCH(Vertices[[#This Row],[Vertex]],GroupVertices[Vertex],0)),1,1,"")</f>
        <v>2</v>
      </c>
    </row>
    <row r="61" spans="1:72" ht="41.45" customHeight="1">
      <c r="A61" s="62" t="s">
        <v>902</v>
      </c>
      <c r="B61" s="64"/>
      <c r="C61" s="81"/>
      <c r="D61" s="81" t="s">
        <v>64</v>
      </c>
      <c r="E61" s="88">
        <v>165.5040246007938</v>
      </c>
      <c r="F61" s="99">
        <v>99.98588570969525</v>
      </c>
      <c r="G61" s="72" t="s">
        <v>1413</v>
      </c>
      <c r="H61" s="100"/>
      <c r="I61" s="73" t="s">
        <v>902</v>
      </c>
      <c r="J61" s="91"/>
      <c r="K61" s="101"/>
      <c r="L61" s="73" t="s">
        <v>1531</v>
      </c>
      <c r="M61" s="102">
        <v>5.703822482226837</v>
      </c>
      <c r="N61" s="96">
        <v>4795.9619140625</v>
      </c>
      <c r="O61" s="96">
        <v>2822.28125</v>
      </c>
      <c r="P61" s="97"/>
      <c r="Q61" s="98"/>
      <c r="R61" s="98"/>
      <c r="S61" s="103"/>
      <c r="T61" s="48">
        <v>4</v>
      </c>
      <c r="U61" s="48">
        <v>0</v>
      </c>
      <c r="V61" s="49">
        <v>0</v>
      </c>
      <c r="W61" s="49">
        <v>0.005556</v>
      </c>
      <c r="X61" s="49">
        <v>0.016255</v>
      </c>
      <c r="Y61" s="49">
        <v>0.864076</v>
      </c>
      <c r="Z61" s="49">
        <v>0.75</v>
      </c>
      <c r="AA61" s="49">
        <v>0</v>
      </c>
      <c r="AB61" s="92">
        <v>61</v>
      </c>
      <c r="AC61" s="92"/>
      <c r="AD61" s="93"/>
      <c r="AE61" s="64" t="s">
        <v>1179</v>
      </c>
      <c r="AF61" s="64">
        <v>16720</v>
      </c>
      <c r="AG61" s="64">
        <v>26675</v>
      </c>
      <c r="AH61" s="64">
        <v>1310</v>
      </c>
      <c r="AI61" s="64">
        <v>5</v>
      </c>
      <c r="AJ61" s="64">
        <v>-28800</v>
      </c>
      <c r="AK61" s="64" t="s">
        <v>843</v>
      </c>
      <c r="AL61" s="64" t="s">
        <v>819</v>
      </c>
      <c r="AM61" s="67" t="s">
        <v>1310</v>
      </c>
      <c r="AN61" s="64" t="s">
        <v>1317</v>
      </c>
      <c r="AO61" s="66">
        <v>42308.53225694445</v>
      </c>
      <c r="AP61" s="67" t="s">
        <v>1364</v>
      </c>
      <c r="AQ61" s="64" t="b">
        <v>0</v>
      </c>
      <c r="AR61" s="64" t="b">
        <v>0</v>
      </c>
      <c r="AS61" s="64" t="b">
        <v>0</v>
      </c>
      <c r="AT61" s="64" t="s">
        <v>688</v>
      </c>
      <c r="AU61" s="64">
        <v>69</v>
      </c>
      <c r="AV61" s="67" t="s">
        <v>276</v>
      </c>
      <c r="AW61" s="64" t="b">
        <v>0</v>
      </c>
      <c r="AX61" s="64" t="s">
        <v>218</v>
      </c>
      <c r="AY61" s="67" t="s">
        <v>1469</v>
      </c>
      <c r="AZ61" s="104" t="s">
        <v>65</v>
      </c>
      <c r="BA61" s="48"/>
      <c r="BB61" s="48"/>
      <c r="BC61" s="48"/>
      <c r="BD61" s="48"/>
      <c r="BE61" s="48"/>
      <c r="BF61" s="48"/>
      <c r="BG61" s="48"/>
      <c r="BH61" s="48"/>
      <c r="BI61" s="48"/>
      <c r="BJ61" s="48"/>
      <c r="BK61" s="48"/>
      <c r="BL61" s="49"/>
      <c r="BM61" s="48"/>
      <c r="BN61" s="49"/>
      <c r="BO61" s="48"/>
      <c r="BP61" s="49"/>
      <c r="BQ61" s="48"/>
      <c r="BR61" s="49"/>
      <c r="BS61" s="48"/>
      <c r="BT61" s="63" t="str">
        <f>REPLACE(INDEX(GroupVertices[Group],MATCH(Vertices[[#This Row],[Vertex]],GroupVertices[Vertex],0)),1,1,"")</f>
        <v>2</v>
      </c>
    </row>
    <row r="62" spans="1:72" ht="41.45" customHeight="1">
      <c r="A62" s="62" t="s">
        <v>903</v>
      </c>
      <c r="B62" s="64"/>
      <c r="C62" s="81"/>
      <c r="D62" s="81" t="s">
        <v>64</v>
      </c>
      <c r="E62" s="88">
        <v>162.06044820237634</v>
      </c>
      <c r="F62" s="99">
        <v>99.99975651327432</v>
      </c>
      <c r="G62" s="72" t="s">
        <v>1414</v>
      </c>
      <c r="H62" s="100"/>
      <c r="I62" s="73" t="s">
        <v>903</v>
      </c>
      <c r="J62" s="91"/>
      <c r="K62" s="101"/>
      <c r="L62" s="73" t="s">
        <v>1532</v>
      </c>
      <c r="M62" s="102">
        <v>1.081146009444003</v>
      </c>
      <c r="N62" s="96">
        <v>1665.3680419921875</v>
      </c>
      <c r="O62" s="96">
        <v>4558.30419921875</v>
      </c>
      <c r="P62" s="97"/>
      <c r="Q62" s="98"/>
      <c r="R62" s="98"/>
      <c r="S62" s="103"/>
      <c r="T62" s="48">
        <v>1</v>
      </c>
      <c r="U62" s="48">
        <v>0</v>
      </c>
      <c r="V62" s="49">
        <v>0</v>
      </c>
      <c r="W62" s="49">
        <v>0.005405</v>
      </c>
      <c r="X62" s="49">
        <v>0.004712</v>
      </c>
      <c r="Y62" s="49">
        <v>0.342906</v>
      </c>
      <c r="Z62" s="49">
        <v>0</v>
      </c>
      <c r="AA62" s="49">
        <v>0</v>
      </c>
      <c r="AB62" s="92">
        <v>62</v>
      </c>
      <c r="AC62" s="92"/>
      <c r="AD62" s="93"/>
      <c r="AE62" s="64" t="s">
        <v>1180</v>
      </c>
      <c r="AF62" s="64">
        <v>277</v>
      </c>
      <c r="AG62" s="64">
        <v>470</v>
      </c>
      <c r="AH62" s="64">
        <v>2219</v>
      </c>
      <c r="AI62" s="64">
        <v>0</v>
      </c>
      <c r="AJ62" s="64">
        <v>-28800</v>
      </c>
      <c r="AK62" s="64" t="s">
        <v>1235</v>
      </c>
      <c r="AL62" s="64" t="s">
        <v>1270</v>
      </c>
      <c r="AM62" s="67" t="s">
        <v>1311</v>
      </c>
      <c r="AN62" s="64" t="s">
        <v>1318</v>
      </c>
      <c r="AO62" s="66">
        <v>39966.38097222222</v>
      </c>
      <c r="AP62" s="64"/>
      <c r="AQ62" s="64" t="b">
        <v>0</v>
      </c>
      <c r="AR62" s="64" t="b">
        <v>0</v>
      </c>
      <c r="AS62" s="64" t="b">
        <v>0</v>
      </c>
      <c r="AT62" s="64" t="s">
        <v>688</v>
      </c>
      <c r="AU62" s="64">
        <v>40</v>
      </c>
      <c r="AV62" s="67" t="s">
        <v>780</v>
      </c>
      <c r="AW62" s="64" t="b">
        <v>0</v>
      </c>
      <c r="AX62" s="64" t="s">
        <v>218</v>
      </c>
      <c r="AY62" s="67" t="s">
        <v>1470</v>
      </c>
      <c r="AZ62" s="104" t="s">
        <v>65</v>
      </c>
      <c r="BA62" s="48"/>
      <c r="BB62" s="48"/>
      <c r="BC62" s="48"/>
      <c r="BD62" s="48"/>
      <c r="BE62" s="48"/>
      <c r="BF62" s="48"/>
      <c r="BG62" s="48"/>
      <c r="BH62" s="48"/>
      <c r="BI62" s="48"/>
      <c r="BJ62" s="48"/>
      <c r="BK62" s="48"/>
      <c r="BL62" s="49"/>
      <c r="BM62" s="48"/>
      <c r="BN62" s="49"/>
      <c r="BO62" s="48"/>
      <c r="BP62" s="49"/>
      <c r="BQ62" s="48"/>
      <c r="BR62" s="49"/>
      <c r="BS62" s="48"/>
      <c r="BT62" s="63" t="str">
        <f>REPLACE(INDEX(GroupVertices[Group],MATCH(Vertices[[#This Row],[Vertex]],GroupVertices[Vertex],0)),1,1,"")</f>
        <v>2</v>
      </c>
    </row>
    <row r="63" spans="1:72" ht="41.45" customHeight="1">
      <c r="A63" s="62" t="s">
        <v>904</v>
      </c>
      <c r="B63" s="64"/>
      <c r="C63" s="81"/>
      <c r="D63" s="81" t="s">
        <v>64</v>
      </c>
      <c r="E63" s="88">
        <v>164.92740131377772</v>
      </c>
      <c r="F63" s="99">
        <v>99.98820836133063</v>
      </c>
      <c r="G63" s="72" t="s">
        <v>1415</v>
      </c>
      <c r="H63" s="100"/>
      <c r="I63" s="73" t="s">
        <v>904</v>
      </c>
      <c r="J63" s="91"/>
      <c r="K63" s="101"/>
      <c r="L63" s="73" t="s">
        <v>1533</v>
      </c>
      <c r="M63" s="102">
        <v>4.929760113878389</v>
      </c>
      <c r="N63" s="96">
        <v>342.4315185546875</v>
      </c>
      <c r="O63" s="96">
        <v>2716.84765625</v>
      </c>
      <c r="P63" s="97"/>
      <c r="Q63" s="98"/>
      <c r="R63" s="98"/>
      <c r="S63" s="103"/>
      <c r="T63" s="48">
        <v>1</v>
      </c>
      <c r="U63" s="48">
        <v>0</v>
      </c>
      <c r="V63" s="49">
        <v>0</v>
      </c>
      <c r="W63" s="49">
        <v>0.005405</v>
      </c>
      <c r="X63" s="49">
        <v>0.004712</v>
      </c>
      <c r="Y63" s="49">
        <v>0.342906</v>
      </c>
      <c r="Z63" s="49">
        <v>0</v>
      </c>
      <c r="AA63" s="49">
        <v>0</v>
      </c>
      <c r="AB63" s="92">
        <v>63</v>
      </c>
      <c r="AC63" s="92"/>
      <c r="AD63" s="93"/>
      <c r="AE63" s="64" t="s">
        <v>1181</v>
      </c>
      <c r="AF63" s="64">
        <v>17046</v>
      </c>
      <c r="AG63" s="64">
        <v>22287</v>
      </c>
      <c r="AH63" s="64">
        <v>3279</v>
      </c>
      <c r="AI63" s="64">
        <v>1397</v>
      </c>
      <c r="AJ63" s="64"/>
      <c r="AK63" s="64" t="s">
        <v>1236</v>
      </c>
      <c r="AL63" s="64" t="s">
        <v>1271</v>
      </c>
      <c r="AM63" s="67" t="s">
        <v>1312</v>
      </c>
      <c r="AN63" s="64"/>
      <c r="AO63" s="66">
        <v>39850.520636574074</v>
      </c>
      <c r="AP63" s="67" t="s">
        <v>1365</v>
      </c>
      <c r="AQ63" s="64" t="b">
        <v>1</v>
      </c>
      <c r="AR63" s="64" t="b">
        <v>0</v>
      </c>
      <c r="AS63" s="64" t="b">
        <v>1</v>
      </c>
      <c r="AT63" s="64"/>
      <c r="AU63" s="64">
        <v>106</v>
      </c>
      <c r="AV63" s="67" t="s">
        <v>276</v>
      </c>
      <c r="AW63" s="64" t="b">
        <v>0</v>
      </c>
      <c r="AX63" s="64" t="s">
        <v>218</v>
      </c>
      <c r="AY63" s="67" t="s">
        <v>1471</v>
      </c>
      <c r="AZ63" s="104" t="s">
        <v>65</v>
      </c>
      <c r="BA63" s="48"/>
      <c r="BB63" s="48"/>
      <c r="BC63" s="48"/>
      <c r="BD63" s="48"/>
      <c r="BE63" s="48"/>
      <c r="BF63" s="48"/>
      <c r="BG63" s="48"/>
      <c r="BH63" s="48"/>
      <c r="BI63" s="48"/>
      <c r="BJ63" s="48"/>
      <c r="BK63" s="48"/>
      <c r="BL63" s="49"/>
      <c r="BM63" s="48"/>
      <c r="BN63" s="49"/>
      <c r="BO63" s="48"/>
      <c r="BP63" s="49"/>
      <c r="BQ63" s="48"/>
      <c r="BR63" s="49"/>
      <c r="BS63" s="48"/>
      <c r="BT63" s="63" t="str">
        <f>REPLACE(INDEX(GroupVertices[Group],MATCH(Vertices[[#This Row],[Vertex]],GroupVertices[Vertex],0)),1,1,"")</f>
        <v>2</v>
      </c>
    </row>
    <row r="64" spans="1:72" ht="41.45" customHeight="1">
      <c r="A64" s="62" t="s">
        <v>905</v>
      </c>
      <c r="B64" s="64"/>
      <c r="C64" s="81"/>
      <c r="D64" s="81" t="s">
        <v>64</v>
      </c>
      <c r="E64" s="88">
        <v>163.1494357090997</v>
      </c>
      <c r="F64" s="99">
        <v>99.99537004697935</v>
      </c>
      <c r="G64" s="72" t="s">
        <v>1416</v>
      </c>
      <c r="H64" s="100"/>
      <c r="I64" s="73" t="s">
        <v>905</v>
      </c>
      <c r="J64" s="91"/>
      <c r="K64" s="101"/>
      <c r="L64" s="73" t="s">
        <v>1534</v>
      </c>
      <c r="M64" s="102">
        <v>2.543009010014556</v>
      </c>
      <c r="N64" s="96">
        <v>2194.040771484375</v>
      </c>
      <c r="O64" s="96">
        <v>1674.9219970703125</v>
      </c>
      <c r="P64" s="97"/>
      <c r="Q64" s="98"/>
      <c r="R64" s="98"/>
      <c r="S64" s="103"/>
      <c r="T64" s="48">
        <v>3</v>
      </c>
      <c r="U64" s="48">
        <v>0</v>
      </c>
      <c r="V64" s="49">
        <v>0</v>
      </c>
      <c r="W64" s="49">
        <v>0.005495</v>
      </c>
      <c r="X64" s="49">
        <v>0.012737</v>
      </c>
      <c r="Y64" s="49">
        <v>0.685284</v>
      </c>
      <c r="Z64" s="49">
        <v>0.8333333333333334</v>
      </c>
      <c r="AA64" s="49">
        <v>0</v>
      </c>
      <c r="AB64" s="92">
        <v>64</v>
      </c>
      <c r="AC64" s="92"/>
      <c r="AD64" s="93"/>
      <c r="AE64" s="64" t="s">
        <v>1182</v>
      </c>
      <c r="AF64" s="64">
        <v>2684</v>
      </c>
      <c r="AG64" s="64">
        <v>8757</v>
      </c>
      <c r="AH64" s="64">
        <v>8968</v>
      </c>
      <c r="AI64" s="64">
        <v>22325</v>
      </c>
      <c r="AJ64" s="64"/>
      <c r="AK64" s="64" t="s">
        <v>1237</v>
      </c>
      <c r="AL64" s="64" t="s">
        <v>1272</v>
      </c>
      <c r="AM64" s="67" t="s">
        <v>1313</v>
      </c>
      <c r="AN64" s="64"/>
      <c r="AO64" s="66">
        <v>43035.530706018515</v>
      </c>
      <c r="AP64" s="67" t="s">
        <v>1366</v>
      </c>
      <c r="AQ64" s="64" t="b">
        <v>0</v>
      </c>
      <c r="AR64" s="64" t="b">
        <v>0</v>
      </c>
      <c r="AS64" s="64" t="b">
        <v>1</v>
      </c>
      <c r="AT64" s="64"/>
      <c r="AU64" s="64">
        <v>54</v>
      </c>
      <c r="AV64" s="67" t="s">
        <v>276</v>
      </c>
      <c r="AW64" s="64" t="b">
        <v>0</v>
      </c>
      <c r="AX64" s="64" t="s">
        <v>218</v>
      </c>
      <c r="AY64" s="67" t="s">
        <v>1472</v>
      </c>
      <c r="AZ64" s="104" t="s">
        <v>65</v>
      </c>
      <c r="BA64" s="48"/>
      <c r="BB64" s="48"/>
      <c r="BC64" s="48"/>
      <c r="BD64" s="48"/>
      <c r="BE64" s="48"/>
      <c r="BF64" s="48"/>
      <c r="BG64" s="48"/>
      <c r="BH64" s="48"/>
      <c r="BI64" s="48"/>
      <c r="BJ64" s="48"/>
      <c r="BK64" s="48"/>
      <c r="BL64" s="49"/>
      <c r="BM64" s="48"/>
      <c r="BN64" s="49"/>
      <c r="BO64" s="48"/>
      <c r="BP64" s="49"/>
      <c r="BQ64" s="48"/>
      <c r="BR64" s="49"/>
      <c r="BS64" s="48"/>
      <c r="BT64" s="63" t="str">
        <f>REPLACE(INDEX(GroupVertices[Group],MATCH(Vertices[[#This Row],[Vertex]],GroupVertices[Vertex],0)),1,1,"")</f>
        <v>2</v>
      </c>
    </row>
    <row r="65" spans="1:72" ht="41.45" customHeight="1">
      <c r="A65" s="62" t="s">
        <v>906</v>
      </c>
      <c r="B65" s="64"/>
      <c r="C65" s="81"/>
      <c r="D65" s="81" t="s">
        <v>64</v>
      </c>
      <c r="E65" s="88">
        <v>164.50754912553336</v>
      </c>
      <c r="F65" s="99">
        <v>99.98989953543615</v>
      </c>
      <c r="G65" s="72" t="s">
        <v>1417</v>
      </c>
      <c r="H65" s="100"/>
      <c r="I65" s="73" t="s">
        <v>906</v>
      </c>
      <c r="J65" s="91"/>
      <c r="K65" s="101"/>
      <c r="L65" s="73" t="s">
        <v>1535</v>
      </c>
      <c r="M65" s="102">
        <v>4.36614815697928</v>
      </c>
      <c r="N65" s="96">
        <v>3360.947265625</v>
      </c>
      <c r="O65" s="96">
        <v>966.9284057617188</v>
      </c>
      <c r="P65" s="97"/>
      <c r="Q65" s="98"/>
      <c r="R65" s="98"/>
      <c r="S65" s="103"/>
      <c r="T65" s="48">
        <v>3</v>
      </c>
      <c r="U65" s="48">
        <v>0</v>
      </c>
      <c r="V65" s="49">
        <v>0</v>
      </c>
      <c r="W65" s="49">
        <v>0.005495</v>
      </c>
      <c r="X65" s="49">
        <v>0.012737</v>
      </c>
      <c r="Y65" s="49">
        <v>0.685284</v>
      </c>
      <c r="Z65" s="49">
        <v>0.8333333333333334</v>
      </c>
      <c r="AA65" s="49">
        <v>0</v>
      </c>
      <c r="AB65" s="92">
        <v>65</v>
      </c>
      <c r="AC65" s="92"/>
      <c r="AD65" s="93"/>
      <c r="AE65" s="64" t="s">
        <v>1183</v>
      </c>
      <c r="AF65" s="64">
        <v>18078</v>
      </c>
      <c r="AG65" s="64">
        <v>19092</v>
      </c>
      <c r="AH65" s="64">
        <v>17370</v>
      </c>
      <c r="AI65" s="64">
        <v>14088</v>
      </c>
      <c r="AJ65" s="64"/>
      <c r="AK65" s="64" t="s">
        <v>1238</v>
      </c>
      <c r="AL65" s="64" t="s">
        <v>1273</v>
      </c>
      <c r="AM65" s="64"/>
      <c r="AN65" s="64"/>
      <c r="AO65" s="66">
        <v>42277.791354166664</v>
      </c>
      <c r="AP65" s="67" t="s">
        <v>1367</v>
      </c>
      <c r="AQ65" s="64" t="b">
        <v>0</v>
      </c>
      <c r="AR65" s="64" t="b">
        <v>0</v>
      </c>
      <c r="AS65" s="64" t="b">
        <v>1</v>
      </c>
      <c r="AT65" s="64"/>
      <c r="AU65" s="64">
        <v>140</v>
      </c>
      <c r="AV65" s="67" t="s">
        <v>276</v>
      </c>
      <c r="AW65" s="64" t="b">
        <v>0</v>
      </c>
      <c r="AX65" s="64" t="s">
        <v>218</v>
      </c>
      <c r="AY65" s="67" t="s">
        <v>1473</v>
      </c>
      <c r="AZ65" s="104" t="s">
        <v>65</v>
      </c>
      <c r="BA65" s="48"/>
      <c r="BB65" s="48"/>
      <c r="BC65" s="48"/>
      <c r="BD65" s="48"/>
      <c r="BE65" s="48"/>
      <c r="BF65" s="48"/>
      <c r="BG65" s="48"/>
      <c r="BH65" s="48"/>
      <c r="BI65" s="48"/>
      <c r="BJ65" s="48"/>
      <c r="BK65" s="48"/>
      <c r="BL65" s="49"/>
      <c r="BM65" s="48"/>
      <c r="BN65" s="49"/>
      <c r="BO65" s="48"/>
      <c r="BP65" s="49"/>
      <c r="BQ65" s="48"/>
      <c r="BR65" s="49"/>
      <c r="BS65" s="48"/>
      <c r="BT65" s="63" t="str">
        <f>REPLACE(INDEX(GroupVertices[Group],MATCH(Vertices[[#This Row],[Vertex]],GroupVertices[Vertex],0)),1,1,"")</f>
        <v>2</v>
      </c>
    </row>
    <row r="66" spans="1:72" ht="41.45" customHeight="1">
      <c r="A66" s="62" t="s">
        <v>907</v>
      </c>
      <c r="B66" s="64"/>
      <c r="C66" s="81"/>
      <c r="D66" s="81" t="s">
        <v>64</v>
      </c>
      <c r="E66" s="88">
        <v>162.53943450164104</v>
      </c>
      <c r="F66" s="99">
        <v>99.99782714563281</v>
      </c>
      <c r="G66" s="72" t="s">
        <v>1418</v>
      </c>
      <c r="H66" s="100"/>
      <c r="I66" s="73" t="s">
        <v>907</v>
      </c>
      <c r="J66" s="91"/>
      <c r="K66" s="101"/>
      <c r="L66" s="73" t="s">
        <v>1536</v>
      </c>
      <c r="M66" s="102">
        <v>1.72413993210355</v>
      </c>
      <c r="N66" s="96">
        <v>2519.818115234375</v>
      </c>
      <c r="O66" s="96">
        <v>962.0534057617188</v>
      </c>
      <c r="P66" s="97"/>
      <c r="Q66" s="98"/>
      <c r="R66" s="98"/>
      <c r="S66" s="103"/>
      <c r="T66" s="48">
        <v>3</v>
      </c>
      <c r="U66" s="48">
        <v>0</v>
      </c>
      <c r="V66" s="49">
        <v>0</v>
      </c>
      <c r="W66" s="49">
        <v>0.005495</v>
      </c>
      <c r="X66" s="49">
        <v>0.012737</v>
      </c>
      <c r="Y66" s="49">
        <v>0.685284</v>
      </c>
      <c r="Z66" s="49">
        <v>0.8333333333333334</v>
      </c>
      <c r="AA66" s="49">
        <v>0</v>
      </c>
      <c r="AB66" s="92">
        <v>66</v>
      </c>
      <c r="AC66" s="92"/>
      <c r="AD66" s="93"/>
      <c r="AE66" s="64" t="s">
        <v>1184</v>
      </c>
      <c r="AF66" s="64">
        <v>4763</v>
      </c>
      <c r="AG66" s="64">
        <v>4115</v>
      </c>
      <c r="AH66" s="64">
        <v>7326</v>
      </c>
      <c r="AI66" s="64">
        <v>26352</v>
      </c>
      <c r="AJ66" s="64"/>
      <c r="AK66" s="64" t="s">
        <v>1239</v>
      </c>
      <c r="AL66" s="64" t="s">
        <v>1274</v>
      </c>
      <c r="AM66" s="67" t="s">
        <v>1314</v>
      </c>
      <c r="AN66" s="64"/>
      <c r="AO66" s="66">
        <v>42653.889918981484</v>
      </c>
      <c r="AP66" s="67" t="s">
        <v>1368</v>
      </c>
      <c r="AQ66" s="64" t="b">
        <v>0</v>
      </c>
      <c r="AR66" s="64" t="b">
        <v>0</v>
      </c>
      <c r="AS66" s="64" t="b">
        <v>0</v>
      </c>
      <c r="AT66" s="64" t="s">
        <v>1370</v>
      </c>
      <c r="AU66" s="64">
        <v>53</v>
      </c>
      <c r="AV66" s="67" t="s">
        <v>276</v>
      </c>
      <c r="AW66" s="64" t="b">
        <v>0</v>
      </c>
      <c r="AX66" s="64" t="s">
        <v>218</v>
      </c>
      <c r="AY66" s="67" t="s">
        <v>1474</v>
      </c>
      <c r="AZ66" s="104" t="s">
        <v>65</v>
      </c>
      <c r="BA66" s="48"/>
      <c r="BB66" s="48"/>
      <c r="BC66" s="48"/>
      <c r="BD66" s="48"/>
      <c r="BE66" s="48"/>
      <c r="BF66" s="48"/>
      <c r="BG66" s="48"/>
      <c r="BH66" s="48"/>
      <c r="BI66" s="48"/>
      <c r="BJ66" s="48"/>
      <c r="BK66" s="48"/>
      <c r="BL66" s="49"/>
      <c r="BM66" s="48"/>
      <c r="BN66" s="49"/>
      <c r="BO66" s="48"/>
      <c r="BP66" s="49"/>
      <c r="BQ66" s="48"/>
      <c r="BR66" s="49"/>
      <c r="BS66" s="48"/>
      <c r="BT66" s="63" t="str">
        <f>REPLACE(INDEX(GroupVertices[Group],MATCH(Vertices[[#This Row],[Vertex]],GroupVertices[Vertex],0)),1,1,"")</f>
        <v>2</v>
      </c>
    </row>
    <row r="67" spans="1:72" ht="41.45" customHeight="1">
      <c r="A67" s="80" t="s">
        <v>908</v>
      </c>
      <c r="B67" s="110"/>
      <c r="C67" s="111"/>
      <c r="D67" s="111" t="s">
        <v>64</v>
      </c>
      <c r="E67" s="112">
        <v>175.85840744045424</v>
      </c>
      <c r="F67" s="113">
        <v>99.94417802154366</v>
      </c>
      <c r="G67" s="125" t="s">
        <v>1419</v>
      </c>
      <c r="H67" s="111"/>
      <c r="I67" s="114" t="s">
        <v>908</v>
      </c>
      <c r="J67" s="115"/>
      <c r="K67" s="115"/>
      <c r="L67" s="114" t="s">
        <v>1537</v>
      </c>
      <c r="M67" s="116">
        <v>19.60360468687951</v>
      </c>
      <c r="N67" s="117">
        <v>958.6644287109375</v>
      </c>
      <c r="O67" s="117">
        <v>1179.76806640625</v>
      </c>
      <c r="P67" s="118"/>
      <c r="Q67" s="119"/>
      <c r="R67" s="119"/>
      <c r="S67" s="120"/>
      <c r="T67" s="48">
        <v>1</v>
      </c>
      <c r="U67" s="48">
        <v>0</v>
      </c>
      <c r="V67" s="49">
        <v>0</v>
      </c>
      <c r="W67" s="49">
        <v>0.005405</v>
      </c>
      <c r="X67" s="49">
        <v>0.004712</v>
      </c>
      <c r="Y67" s="49">
        <v>0.342906</v>
      </c>
      <c r="Z67" s="49">
        <v>0</v>
      </c>
      <c r="AA67" s="49">
        <v>0</v>
      </c>
      <c r="AB67" s="121">
        <v>67</v>
      </c>
      <c r="AC67" s="121"/>
      <c r="AD67" s="122"/>
      <c r="AE67" s="110" t="s">
        <v>1185</v>
      </c>
      <c r="AF67" s="110">
        <v>15756</v>
      </c>
      <c r="AG67" s="110">
        <v>105470</v>
      </c>
      <c r="AH67" s="110">
        <v>56730</v>
      </c>
      <c r="AI67" s="110">
        <v>64502</v>
      </c>
      <c r="AJ67" s="110"/>
      <c r="AK67" s="110" t="s">
        <v>1240</v>
      </c>
      <c r="AL67" s="110" t="s">
        <v>1275</v>
      </c>
      <c r="AM67" s="124" t="s">
        <v>1315</v>
      </c>
      <c r="AN67" s="110"/>
      <c r="AO67" s="123">
        <v>39789.757731481484</v>
      </c>
      <c r="AP67" s="124" t="s">
        <v>1369</v>
      </c>
      <c r="AQ67" s="110" t="b">
        <v>0</v>
      </c>
      <c r="AR67" s="110" t="b">
        <v>0</v>
      </c>
      <c r="AS67" s="110" t="b">
        <v>0</v>
      </c>
      <c r="AT67" s="110"/>
      <c r="AU67" s="110">
        <v>862</v>
      </c>
      <c r="AV67" s="124" t="s">
        <v>1371</v>
      </c>
      <c r="AW67" s="110" t="b">
        <v>0</v>
      </c>
      <c r="AX67" s="110" t="s">
        <v>218</v>
      </c>
      <c r="AY67" s="124" t="s">
        <v>1475</v>
      </c>
      <c r="AZ67" s="104" t="s">
        <v>65</v>
      </c>
      <c r="BA67" s="48"/>
      <c r="BB67" s="48"/>
      <c r="BC67" s="48"/>
      <c r="BD67" s="48"/>
      <c r="BE67" s="48"/>
      <c r="BF67" s="48"/>
      <c r="BG67" s="48"/>
      <c r="BH67" s="48"/>
      <c r="BI67" s="48"/>
      <c r="BJ67" s="48"/>
      <c r="BK67" s="48"/>
      <c r="BL67" s="49"/>
      <c r="BM67" s="48"/>
      <c r="BN67" s="49"/>
      <c r="BO67" s="48"/>
      <c r="BP67" s="49"/>
      <c r="BQ67" s="48"/>
      <c r="BR67" s="49"/>
      <c r="BS67" s="48"/>
      <c r="BT67" s="63" t="str">
        <f>REPLACE(INDEX(GroupVertices[Group],MATCH(Vertices[[#This Row],[Vertex]],GroupVertices[Vertex],0)),1,1,"")</f>
        <v>2</v>
      </c>
    </row>
    <row r="68" spans="1:34" ht="41.45" customHeight="1">
      <c r="A68"/>
      <c r="J68"/>
      <c r="AA68"/>
      <c r="AB68"/>
      <c r="AC68"/>
      <c r="AD68"/>
      <c r="AE68"/>
      <c r="AF68"/>
      <c r="AG68"/>
      <c r="AH68"/>
    </row>
    <row r="69" spans="1:34" ht="41.45" customHeight="1">
      <c r="A69"/>
      <c r="J69"/>
      <c r="AA69"/>
      <c r="AB69"/>
      <c r="AC69"/>
      <c r="AD69"/>
      <c r="AE69"/>
      <c r="AF69"/>
      <c r="AG69"/>
      <c r="AH69"/>
    </row>
    <row r="70" spans="1:34" ht="41.45" customHeight="1">
      <c r="A70"/>
      <c r="J70"/>
      <c r="AA70"/>
      <c r="AB70"/>
      <c r="AC70"/>
      <c r="AD70"/>
      <c r="AE70"/>
      <c r="AF70"/>
      <c r="AG70"/>
      <c r="AH70"/>
    </row>
    <row r="71" spans="1:34" ht="41.45" customHeight="1">
      <c r="A71"/>
      <c r="J71"/>
      <c r="AA71"/>
      <c r="AB71"/>
      <c r="AC71"/>
      <c r="AD71"/>
      <c r="AE71"/>
      <c r="AF71"/>
      <c r="AG71"/>
      <c r="AH71"/>
    </row>
    <row r="72" spans="1:34" ht="41.45" customHeight="1">
      <c r="A72"/>
      <c r="J72"/>
      <c r="AA72"/>
      <c r="AB72"/>
      <c r="AC72"/>
      <c r="AD72"/>
      <c r="AE72"/>
      <c r="AF72"/>
      <c r="AG72"/>
      <c r="AH72"/>
    </row>
    <row r="73" spans="1:34" ht="41.45" customHeight="1">
      <c r="A73"/>
      <c r="J73"/>
      <c r="AA73"/>
      <c r="AB73"/>
      <c r="AC73"/>
      <c r="AD73"/>
      <c r="AE73"/>
      <c r="AF73"/>
      <c r="AG73"/>
      <c r="AH73"/>
    </row>
    <row r="74" spans="1:34" ht="41.45" customHeight="1">
      <c r="A74"/>
      <c r="J74"/>
      <c r="AA74"/>
      <c r="AB74"/>
      <c r="AC74"/>
      <c r="AD74"/>
      <c r="AE74"/>
      <c r="AF74"/>
      <c r="AG74"/>
      <c r="AH74"/>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7"/>
    <dataValidation allowBlank="1" showInputMessage="1" promptTitle="Vertex Tooltip" prompt="Enter optional text that will pop up when the mouse is hovered over the vertex." errorTitle="Invalid Vertex Image Key" sqref="L3:L6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7"/>
    <dataValidation allowBlank="1" showInputMessage="1" promptTitle="Vertex Label Fill Color" prompt="To select an optional fill color for the Label shape, right-click and select Select Color on the right-click menu." sqref="J3:J67"/>
    <dataValidation allowBlank="1" showInputMessage="1" promptTitle="Vertex Image File" prompt="Enter the path to an image file.  Hover over the column header for examples." errorTitle="Invalid Vertex Image Key" sqref="G3:G67"/>
    <dataValidation allowBlank="1" showInputMessage="1" promptTitle="Vertex Color" prompt="To select an optional vertex color, right-click and select Select Color on the right-click menu." sqref="C3:C67"/>
    <dataValidation allowBlank="1" showInputMessage="1" promptTitle="Vertex Opacity" prompt="Enter an optional vertex opacity between 0 (transparent) and 100 (opaque)." errorTitle="Invalid Vertex Opacity" error="The optional vertex opacity must be a whole number between 0 and 10." sqref="F3:F67"/>
    <dataValidation type="list" allowBlank="1" showInputMessage="1" showErrorMessage="1" promptTitle="Vertex Shape" prompt="Select an optional vertex shape." errorTitle="Invalid Vertex Shape" error="You have entered an invalid vertex shape.  Try selecting from the drop-down list instead." sqref="D3:D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7">
      <formula1>ValidVertexLabelPositions</formula1>
    </dataValidation>
    <dataValidation allowBlank="1" showInputMessage="1" showErrorMessage="1" promptTitle="Vertex Name" prompt="Enter the name of the vertex." sqref="A3:A67"/>
  </dataValidations>
  <hyperlinks>
    <hyperlink ref="AM3" r:id="rId1" display="https://t.co/C0t8R0Wawg"/>
    <hyperlink ref="AM4" r:id="rId2" display="http://t.co/bpnskweJ0x"/>
    <hyperlink ref="AM5" r:id="rId3" display="https://t.co/b6ey2HY6iZ"/>
    <hyperlink ref="AM6" r:id="rId4" display="https://t.co/iwMKMVzW5P"/>
    <hyperlink ref="AM9" r:id="rId5" display="https://t.co/AYp6flIbc6"/>
    <hyperlink ref="AM10" r:id="rId6" display="http://t.co/fpLCFtaqAZ"/>
    <hyperlink ref="AM11" r:id="rId7" display="https://t.co/eUJLtrtePs"/>
    <hyperlink ref="AM12" r:id="rId8" display="https://t.co/CfxAVeXDad"/>
    <hyperlink ref="AM13" r:id="rId9" display="https://t.co/E4ISE7DbNf"/>
    <hyperlink ref="AM14" r:id="rId10" display="https://t.co/wmrZA6IpDm"/>
    <hyperlink ref="AM15" r:id="rId11" display="http://www.backshoppodcast.com/"/>
    <hyperlink ref="AM17" r:id="rId12" display="https://t.co/CcGN9ENKlB"/>
    <hyperlink ref="AM18" r:id="rId13" display="https://t.co/41rCwHTJzE"/>
    <hyperlink ref="AM21" r:id="rId14" display="http://t.co/dVt17St3ry"/>
    <hyperlink ref="AM22" r:id="rId15" display="http://www.unmc.edu/iexcel"/>
    <hyperlink ref="AM23" r:id="rId16" display="http://t.co/mh8XIfNRvS"/>
    <hyperlink ref="AM26" r:id="rId17" display="http://t.co/ETFiYGEWD5"/>
    <hyperlink ref="AM28" r:id="rId18" display="https://t.co/3BPuKG408i"/>
    <hyperlink ref="AM30" r:id="rId19" display="https://t.co/Im4lPvqvfj"/>
    <hyperlink ref="AM33" r:id="rId20" display="https://t.co/ol1K3QeP3F"/>
    <hyperlink ref="AM34" r:id="rId21" display="https://t.co/628l1EFR3Q"/>
    <hyperlink ref="AM35" r:id="rId22" display="http://t.co/pn6ru5XJFQ"/>
    <hyperlink ref="AM36" r:id="rId23" display="https://t.co/k87tYgdm2x"/>
    <hyperlink ref="AM37" r:id="rId24" display="https://t.co/bfLvqM1Snq"/>
    <hyperlink ref="AM38" r:id="rId25" display="http://jurge.site/about"/>
    <hyperlink ref="AM40" r:id="rId26" display="https://t.co/UwO6EwzHOn"/>
    <hyperlink ref="AM41" r:id="rId27" display="https://t.co/GhhR6PLfem"/>
    <hyperlink ref="AM42" r:id="rId28" display="http://t.co/177fJYDjdc"/>
    <hyperlink ref="AM43" r:id="rId29" display="https://t.co/ZLgYiheZkS"/>
    <hyperlink ref="AM44" r:id="rId30" display="http://t.co/0HcV671qZB"/>
    <hyperlink ref="AM45" r:id="rId31" display="http://cnn.com/"/>
    <hyperlink ref="AM49" r:id="rId32" display="http://t.co/660fx3pBvn"/>
    <hyperlink ref="AM50" r:id="rId33" display="https://about.twitter.com/"/>
    <hyperlink ref="AM51" r:id="rId34" display="https://t.co/Ydh6m22PJJ"/>
    <hyperlink ref="AM52" r:id="rId35" display="https://t.co/a6liZwpaJm"/>
    <hyperlink ref="AM53" r:id="rId36" display="https://t.co/6fmjtZrvfJ"/>
    <hyperlink ref="AM56" r:id="rId37" display="https://t.co/zbyPQ7n6Dg"/>
    <hyperlink ref="AM57" r:id="rId38" display="https://youtu.be/bTWw6vochxE"/>
    <hyperlink ref="AM58" r:id="rId39" display="https://t.co/dFmbCh0xsG"/>
    <hyperlink ref="AM59" r:id="rId40" display="http://www.oncodvm.com/"/>
    <hyperlink ref="AM60" r:id="rId41" display="https://t.co/cbmFCg7yN8"/>
    <hyperlink ref="AM61" r:id="rId42" display="https://t.co/rhPEysC4Ds"/>
    <hyperlink ref="AM62" r:id="rId43" display="http://t.co/XOqBkDU8Nm"/>
    <hyperlink ref="AM63" r:id="rId44" display="http://www.richardnicholls.org/"/>
    <hyperlink ref="AM64" r:id="rId45" display="https://t.co/hxKXBK3dsR"/>
    <hyperlink ref="AM66" r:id="rId46" display="http://vinylradar.com/"/>
    <hyperlink ref="AM67" r:id="rId47" display="https://t.co/KzuyqdrIex"/>
    <hyperlink ref="AP3" r:id="rId48" display="https://pbs.twimg.com/profile_banners/16809032/1566422096"/>
    <hyperlink ref="AP4" r:id="rId49" display="https://pbs.twimg.com/profile_banners/48716479/1526417165"/>
    <hyperlink ref="AP5" r:id="rId50" display="https://pbs.twimg.com/profile_banners/76935934/1571052477"/>
    <hyperlink ref="AP6" r:id="rId51" display="https://pbs.twimg.com/profile_banners/1033818339200708608/1535749725"/>
    <hyperlink ref="AP7" r:id="rId52" display="https://pbs.twimg.com/profile_banners/33317681/1353299511"/>
    <hyperlink ref="AP8" r:id="rId53" display="https://pbs.twimg.com/profile_banners/2499769524/1400271035"/>
    <hyperlink ref="AP9" r:id="rId54" display="https://pbs.twimg.com/profile_banners/1014655862177181696/1531679328"/>
    <hyperlink ref="AP10" r:id="rId55" display="https://pbs.twimg.com/profile_banners/8442592/1412772549"/>
    <hyperlink ref="AP11" r:id="rId56" display="https://pbs.twimg.com/profile_banners/87606674/1405285356"/>
    <hyperlink ref="AP12" r:id="rId57" display="https://pbs.twimg.com/profile_banners/2377200630/1525824099"/>
    <hyperlink ref="AP13" r:id="rId58" display="https://pbs.twimg.com/profile_banners/414179273/1411577603"/>
    <hyperlink ref="AP14" r:id="rId59" display="https://pbs.twimg.com/profile_banners/48711250/1572531855"/>
    <hyperlink ref="AP15" r:id="rId60" display="https://pbs.twimg.com/profile_banners/16404932/1458778916"/>
    <hyperlink ref="AP16" r:id="rId61" display="https://pbs.twimg.com/profile_banners/20925117/1447567784"/>
    <hyperlink ref="AP17" r:id="rId62" display="https://pbs.twimg.com/profile_banners/243366276/1447281918"/>
    <hyperlink ref="AP18" r:id="rId63" display="https://pbs.twimg.com/profile_banners/3165609102/1524678528"/>
    <hyperlink ref="AP20" r:id="rId64" display="https://pbs.twimg.com/profile_banners/1299673800/1474472530"/>
    <hyperlink ref="AP21" r:id="rId65" display="https://pbs.twimg.com/profile_banners/1583798059/1443794021"/>
    <hyperlink ref="AP22" r:id="rId66" display="https://pbs.twimg.com/profile_banners/731124336019439619/1464294397"/>
    <hyperlink ref="AP23" r:id="rId67" display="https://pbs.twimg.com/profile_banners/2939987797/1572632607"/>
    <hyperlink ref="AP24" r:id="rId68" display="https://pbs.twimg.com/profile_banners/1143528514550927361/1561475338"/>
    <hyperlink ref="AP25" r:id="rId69" display="https://pbs.twimg.com/profile_banners/784582/1470699801"/>
    <hyperlink ref="AP26" r:id="rId70" display="https://pbs.twimg.com/profile_banners/16151917/1568750534"/>
    <hyperlink ref="AP28" r:id="rId71" display="https://pbs.twimg.com/profile_banners/220551962/1486657154"/>
    <hyperlink ref="AP29" r:id="rId72" display="https://pbs.twimg.com/profile_banners/697051976404590592/1526496025"/>
    <hyperlink ref="AP30" r:id="rId73" display="https://pbs.twimg.com/profile_banners/15237481/1564427926"/>
    <hyperlink ref="AP31" r:id="rId74" display="https://pbs.twimg.com/profile_banners/483275984/1525359172"/>
    <hyperlink ref="AP33" r:id="rId75" display="https://pbs.twimg.com/profile_banners/12006842/1559145689"/>
    <hyperlink ref="AP34" r:id="rId76" display="https://pbs.twimg.com/profile_banners/461489848/1516759435"/>
    <hyperlink ref="AP36" r:id="rId77" display="https://pbs.twimg.com/profile_banners/107470796/1511241499"/>
    <hyperlink ref="AP37" r:id="rId78" display="https://pbs.twimg.com/profile_banners/1025460985442840576/1558637971"/>
    <hyperlink ref="AP38" r:id="rId79" display="https://pbs.twimg.com/profile_banners/904269434/1470514338"/>
    <hyperlink ref="AP39" r:id="rId80" display="https://pbs.twimg.com/profile_banners/1051066091823423488/1558812798"/>
    <hyperlink ref="AP40" r:id="rId81" display="https://pbs.twimg.com/profile_banners/52891634/1398262135"/>
    <hyperlink ref="AP41" r:id="rId82" display="https://pbs.twimg.com/profile_banners/3108351/1562333209"/>
    <hyperlink ref="AP42" r:id="rId83" display="https://pbs.twimg.com/profile_banners/4898091/1569228392"/>
    <hyperlink ref="AP43" r:id="rId84" display="https://pbs.twimg.com/profile_banners/16184358/1538617548"/>
    <hyperlink ref="AP44" r:id="rId85" display="https://pbs.twimg.com/profile_banners/624413/1398380735"/>
    <hyperlink ref="AP45" r:id="rId86" display="https://pbs.twimg.com/profile_banners/428333/1531855520"/>
    <hyperlink ref="AP46" r:id="rId87" display="https://pbs.twimg.com/profile_banners/20402945/1533568341"/>
    <hyperlink ref="AP47" r:id="rId88" display="https://pbs.twimg.com/profile_banners/363086141/1544064035"/>
    <hyperlink ref="AP48" r:id="rId89" display="https://pbs.twimg.com/profile_banners/1413027896/1469109711"/>
    <hyperlink ref="AP49" r:id="rId90" display="https://pbs.twimg.com/profile_banners/2195872195/1384736544"/>
    <hyperlink ref="AP50" r:id="rId91" display="https://pbs.twimg.com/profile_banners/783214/1556918042"/>
    <hyperlink ref="AP51" r:id="rId92" display="https://pbs.twimg.com/profile_banners/322207364/1549404865"/>
    <hyperlink ref="AP52" r:id="rId93" display="https://pbs.twimg.com/profile_banners/17035423/1562346381"/>
    <hyperlink ref="AP53" r:id="rId94" display="https://pbs.twimg.com/profile_banners/788089375754162176/1479662724"/>
    <hyperlink ref="AP54" r:id="rId95" display="https://pbs.twimg.com/profile_banners/958729147408310272/1517922790"/>
    <hyperlink ref="AP55" r:id="rId96" display="https://pbs.twimg.com/profile_banners/2658196613/1532563321"/>
    <hyperlink ref="AP56" r:id="rId97" display="https://pbs.twimg.com/profile_banners/1470609625/1542981540"/>
    <hyperlink ref="AP57" r:id="rId98" display="https://pbs.twimg.com/profile_banners/34530995/1567425507"/>
    <hyperlink ref="AP58" r:id="rId99" display="https://pbs.twimg.com/profile_banners/1845027288/1438588176"/>
    <hyperlink ref="AP59" r:id="rId100" display="https://pbs.twimg.com/profile_banners/246582558/1489437349"/>
    <hyperlink ref="AP60" r:id="rId101" display="https://pbs.twimg.com/profile_banners/705405312547823616/1568737540"/>
    <hyperlink ref="AP61" r:id="rId102" display="https://pbs.twimg.com/profile_banners/4082613496/1506327606"/>
    <hyperlink ref="AP63" r:id="rId103" display="https://pbs.twimg.com/profile_banners/20233223/1514459883"/>
    <hyperlink ref="AP64" r:id="rId104" display="https://pbs.twimg.com/profile_banners/923893094810079232/1509116187"/>
    <hyperlink ref="AP65" r:id="rId105" display="https://pbs.twimg.com/profile_banners/3826628303/1573044995"/>
    <hyperlink ref="AP66" r:id="rId106" display="https://pbs.twimg.com/profile_banners/785591103051354112/1541332545"/>
    <hyperlink ref="AP67" r:id="rId107" display="https://pbs.twimg.com/profile_banners/17944711/1501709971"/>
    <hyperlink ref="AV3" r:id="rId108" display="http://abs.twimg.com/images/themes/theme14/bg.gif"/>
    <hyperlink ref="AV4" r:id="rId109" display="http://abs.twimg.com/images/themes/theme1/bg.png"/>
    <hyperlink ref="AV5" r:id="rId110" display="http://abs.twimg.com/images/themes/theme1/bg.png"/>
    <hyperlink ref="AV6" r:id="rId111" display="http://abs.twimg.com/images/themes/theme1/bg.png"/>
    <hyperlink ref="AV7" r:id="rId112" display="http://abs.twimg.com/images/themes/theme1/bg.png"/>
    <hyperlink ref="AV8" r:id="rId113" display="http://abs.twimg.com/images/themes/theme1/bg.png"/>
    <hyperlink ref="AV9" r:id="rId114" display="http://abs.twimg.com/images/themes/theme1/bg.png"/>
    <hyperlink ref="AV10" r:id="rId115" display="http://abs.twimg.com/images/themes/theme13/bg.gif"/>
    <hyperlink ref="AV11" r:id="rId116" display="http://abs.twimg.com/images/themes/theme19/bg.gif"/>
    <hyperlink ref="AV12" r:id="rId117" display="http://abs.twimg.com/images/themes/theme1/bg.png"/>
    <hyperlink ref="AV13" r:id="rId118" display="http://abs.twimg.com/images/themes/theme1/bg.png"/>
    <hyperlink ref="AV14" r:id="rId119" display="http://abs.twimg.com/images/themes/theme1/bg.png"/>
    <hyperlink ref="AV15" r:id="rId120" display="http://abs.twimg.com/images/themes/theme9/bg.gif"/>
    <hyperlink ref="AV16" r:id="rId121" display="http://abs.twimg.com/images/themes/theme18/bg.gif"/>
    <hyperlink ref="AV17" r:id="rId122" display="http://abs.twimg.com/images/themes/theme1/bg.png"/>
    <hyperlink ref="AV18" r:id="rId123" display="http://abs.twimg.com/images/themes/theme1/bg.png"/>
    <hyperlink ref="AV19" r:id="rId124" display="http://abs.twimg.com/images/themes/theme1/bg.png"/>
    <hyperlink ref="AV20" r:id="rId125" display="http://abs.twimg.com/images/themes/theme1/bg.png"/>
    <hyperlink ref="AV21" r:id="rId126" display="http://abs.twimg.com/images/themes/theme1/bg.png"/>
    <hyperlink ref="AV22" r:id="rId127" display="http://abs.twimg.com/images/themes/theme1/bg.png"/>
    <hyperlink ref="AV23" r:id="rId128" display="http://abs.twimg.com/images/themes/theme1/bg.png"/>
    <hyperlink ref="AV24" r:id="rId129" display="http://abs.twimg.com/images/themes/theme1/bg.png"/>
    <hyperlink ref="AV25" r:id="rId130" display="http://pbs.twimg.com/profile_background_images/3155614/worn-brown.jpg"/>
    <hyperlink ref="AV26" r:id="rId131" display="http://abs.twimg.com/images/themes/theme1/bg.png"/>
    <hyperlink ref="AV27" r:id="rId132" display="http://abs.twimg.com/images/themes/theme1/bg.png"/>
    <hyperlink ref="AV28" r:id="rId133" display="http://abs.twimg.com/images/themes/theme7/bg.gif"/>
    <hyperlink ref="AV29" r:id="rId134" display="http://abs.twimg.com/images/themes/theme1/bg.png"/>
    <hyperlink ref="AV30" r:id="rId135" display="http://abs.twimg.com/images/themes/theme1/bg.png"/>
    <hyperlink ref="AV31" r:id="rId136" display="http://abs.twimg.com/images/themes/theme14/bg.gif"/>
    <hyperlink ref="AV32" r:id="rId137" display="http://abs.twimg.com/images/themes/theme9/bg.gif"/>
    <hyperlink ref="AV33" r:id="rId138" display="http://abs.twimg.com/images/themes/theme14/bg.gif"/>
    <hyperlink ref="AV34" r:id="rId139" display="http://abs.twimg.com/images/themes/theme14/bg.gif"/>
    <hyperlink ref="AV35" r:id="rId140" display="http://abs.twimg.com/images/themes/theme1/bg.png"/>
    <hyperlink ref="AV36" r:id="rId141" display="http://abs.twimg.com/images/themes/theme1/bg.png"/>
    <hyperlink ref="AV37" r:id="rId142" display="http://abs.twimg.com/images/themes/theme1/bg.png"/>
    <hyperlink ref="AV38" r:id="rId143" display="http://abs.twimg.com/images/themes/theme1/bg.png"/>
    <hyperlink ref="AV40" r:id="rId144" display="http://abs.twimg.com/images/themes/theme12/bg.gif"/>
    <hyperlink ref="AV41" r:id="rId145" display="http://abs.twimg.com/images/themes/theme14/bg.gif"/>
    <hyperlink ref="AV42" r:id="rId146" display="http://abs.twimg.com/images/themes/theme1/bg.png"/>
    <hyperlink ref="AV43" r:id="rId147" display="http://abs.twimg.com/images/themes/theme1/bg.png"/>
    <hyperlink ref="AV44" r:id="rId148" display="http://abs.twimg.com/images/themes/theme1/bg.png"/>
    <hyperlink ref="AV45" r:id="rId149" display="http://abs.twimg.com/images/themes/theme1/bg.png"/>
    <hyperlink ref="AV46" r:id="rId150" display="http://abs.twimg.com/images/themes/theme1/bg.png"/>
    <hyperlink ref="AV47" r:id="rId151" display="http://abs.twimg.com/images/themes/theme1/bg.png"/>
    <hyperlink ref="AV48" r:id="rId152" display="http://abs.twimg.com/images/themes/theme1/bg.png"/>
    <hyperlink ref="AV49" r:id="rId153" display="http://abs.twimg.com/images/themes/theme17/bg.gif"/>
    <hyperlink ref="AV50" r:id="rId154" display="http://abs.twimg.com/images/themes/theme18/bg.gif"/>
    <hyperlink ref="AV51" r:id="rId155" display="http://abs.twimg.com/images/themes/theme1/bg.png"/>
    <hyperlink ref="AV52" r:id="rId156" display="http://abs.twimg.com/images/themes/theme10/bg.gif"/>
    <hyperlink ref="AV55" r:id="rId157" display="http://abs.twimg.com/images/themes/theme1/bg.png"/>
    <hyperlink ref="AV56" r:id="rId158" display="http://abs.twimg.com/images/themes/theme4/bg.gif"/>
    <hyperlink ref="AV57" r:id="rId159" display="http://abs.twimg.com/images/themes/theme9/bg.gif"/>
    <hyperlink ref="AV58" r:id="rId160" display="http://abs.twimg.com/images/themes/theme6/bg.gif"/>
    <hyperlink ref="AV59" r:id="rId161" display="http://abs.twimg.com/images/themes/theme1/bg.png"/>
    <hyperlink ref="AV61" r:id="rId162" display="http://abs.twimg.com/images/themes/theme1/bg.png"/>
    <hyperlink ref="AV62" r:id="rId163" display="http://abs.twimg.com/images/themes/theme5/bg.gif"/>
    <hyperlink ref="AV63" r:id="rId164" display="http://abs.twimg.com/images/themes/theme1/bg.png"/>
    <hyperlink ref="AV64" r:id="rId165" display="http://abs.twimg.com/images/themes/theme1/bg.png"/>
    <hyperlink ref="AV65" r:id="rId166" display="http://abs.twimg.com/images/themes/theme1/bg.png"/>
    <hyperlink ref="AV66" r:id="rId167" display="http://abs.twimg.com/images/themes/theme1/bg.png"/>
    <hyperlink ref="AV67" r:id="rId168" display="http://abs.twimg.com/images/themes/theme9/bg.gif"/>
    <hyperlink ref="G3" r:id="rId169" display="http://pbs.twimg.com/profile_images/1087719846605979648/HRHFp3Nq_normal.jpg"/>
    <hyperlink ref="G4" r:id="rId170" display="http://pbs.twimg.com/profile_images/2928619144/c5e90262a53ff3739e8a820f0611faaf_normal.png"/>
    <hyperlink ref="G5" r:id="rId171" display="http://pbs.twimg.com/profile_images/1184702192336490499/xiuYhert_normal.jpg"/>
    <hyperlink ref="G6" r:id="rId172" display="http://pbs.twimg.com/profile_images/1035638070194974721/cmGyTokx_normal.jpg"/>
    <hyperlink ref="G7" r:id="rId173" display="http://pbs.twimg.com/profile_images/1171665679696769026/RM28eORb_normal.jpg"/>
    <hyperlink ref="G8" r:id="rId174" display="http://pbs.twimg.com/profile_images/467396668426448896/qpOcIXVa_normal.jpeg"/>
    <hyperlink ref="G9" r:id="rId175" display="http://pbs.twimg.com/profile_images/1014662498090475522/Go2MRzN-_normal.jpg"/>
    <hyperlink ref="G10" r:id="rId176" display="http://pbs.twimg.com/profile_images/1778555235/aejmctwitter_normal.png"/>
    <hyperlink ref="G11" r:id="rId177" display="http://pbs.twimg.com/profile_images/849132774661308416/pa2Uplq1_normal.jpg"/>
    <hyperlink ref="G12" r:id="rId178" display="http://pbs.twimg.com/profile_images/1061744570344517633/fKDfFqhQ_normal.jpg"/>
    <hyperlink ref="G13" r:id="rId179" display="http://pbs.twimg.com/profile_images/1175498259730718720/CU3rgXmL_normal.jpg"/>
    <hyperlink ref="G14" r:id="rId180" display="http://pbs.twimg.com/profile_images/621042585432264704/4y_Sk4nM_normal.png"/>
    <hyperlink ref="G15" r:id="rId181" display="http://pbs.twimg.com/profile_images/730445823138398208/fQy2sWtk_normal.jpg"/>
    <hyperlink ref="G16" r:id="rId182" display="http://pbs.twimg.com/profile_images/867857138491805696/BUCGkVkT_normal.jpg"/>
    <hyperlink ref="G17" r:id="rId183" display="http://pbs.twimg.com/profile_images/477498319128641537/80VgI0B-_normal.jpeg"/>
    <hyperlink ref="G18" r:id="rId184" display="http://pbs.twimg.com/profile_images/590743892288475136/s-SFcQ3__normal.jpg"/>
    <hyperlink ref="G19" r:id="rId185" display="http://a0.twimg.com/profile_images/2137374093/IMG00109-20100806-0955_normal.jpg"/>
    <hyperlink ref="G20" r:id="rId186" display="http://pbs.twimg.com/profile_images/875946540715659264/FDOf-UKL_normal.jpg"/>
    <hyperlink ref="G21" r:id="rId187" display="http://pbs.twimg.com/profile_images/537365008384925696/8HCAERzH_normal.png"/>
    <hyperlink ref="G22" r:id="rId188" display="http://pbs.twimg.com/profile_images/735929788301381633/roHIh-hm_normal.jpg"/>
    <hyperlink ref="G23" r:id="rId189" display="http://pbs.twimg.com/profile_images/781149278324404224/BrdNL5gm_normal.jpg"/>
    <hyperlink ref="G24" r:id="rId190" display="http://pbs.twimg.com/profile_images/1143536112088035331/XDEmFAaj_normal.png"/>
    <hyperlink ref="G25" r:id="rId191" display="http://pbs.twimg.com/profile_images/759506892276305920/xOakXT_I_normal.jpg"/>
    <hyperlink ref="G26" r:id="rId192" display="http://pbs.twimg.com/profile_images/908368095735029760/trF9e737_normal.jpg"/>
    <hyperlink ref="G27" r:id="rId193" display="http://pbs.twimg.com/profile_images/790927074886230016/W38Dy0Hx_normal.jpg"/>
    <hyperlink ref="G28" r:id="rId194" display="http://pbs.twimg.com/profile_images/844212921999675392/vrHkZNwf_normal.jpg"/>
    <hyperlink ref="G29" r:id="rId195" display="http://pbs.twimg.com/profile_images/996821030977982464/5HQDweS5_normal.jpg"/>
    <hyperlink ref="G30" r:id="rId196" display="http://pbs.twimg.com/profile_images/793121077438222336/A6b_7cFL_normal.jpg"/>
    <hyperlink ref="G31" r:id="rId197" display="http://pbs.twimg.com/profile_images/992053872322629634/3QBCD-OO_normal.jpg"/>
    <hyperlink ref="G32" r:id="rId198" display="http://pbs.twimg.com/profile_images/435981269/Grey_normal.jpg"/>
    <hyperlink ref="G33" r:id="rId199" display="http://pbs.twimg.com/profile_images/912667889395798022/pMoB2qc8_normal.jpg"/>
    <hyperlink ref="G34" r:id="rId200" display="http://pbs.twimg.com/profile_images/839177806479122432/WU_shbyj_normal.jpg"/>
    <hyperlink ref="G35" r:id="rId201" display="http://pbs.twimg.com/profile_images/370622152/rt-logo-sq_normal.png"/>
    <hyperlink ref="G36" r:id="rId202" display="http://pbs.twimg.com/profile_images/923243414425976832/GWZwBnhE_normal.jpg"/>
    <hyperlink ref="G37" r:id="rId203" display="http://pbs.twimg.com/profile_images/1096103463707074560/xa1nSZKX_normal.png"/>
    <hyperlink ref="G38" r:id="rId204" display="http://pbs.twimg.com/profile_images/1177058258852470785/7b7ZPFkd_normal.jpg"/>
    <hyperlink ref="G39" r:id="rId205" display="http://pbs.twimg.com/profile_images/1051533632337252352/S2ocyzKq_normal.jpg"/>
    <hyperlink ref="G40" r:id="rId206" display="http://pbs.twimg.com/profile_images/292857657/GreenGrowth_normal.jpg"/>
    <hyperlink ref="G41" r:id="rId207" display="http://pbs.twimg.com/profile_images/971415515754266624/zCX0q9d5_normal.jpg"/>
    <hyperlink ref="G42" r:id="rId208" display="http://pbs.twimg.com/profile_images/931161479398686721/FI3te2Sw_normal.jpg"/>
    <hyperlink ref="G43" r:id="rId209" display="http://pbs.twimg.com/profile_images/1047664113726382081/1z2vgDwB_normal.jpg"/>
    <hyperlink ref="G44" r:id="rId210" display="http://pbs.twimg.com/profile_images/705601245596090368/Z6xUOnRg_normal.jpg"/>
    <hyperlink ref="G45" r:id="rId211" display="http://pbs.twimg.com/profile_images/925092227667304448/fAY1HUu3_normal.jpg"/>
    <hyperlink ref="G46" r:id="rId212" display="http://pbs.twimg.com/profile_images/1185182366156894208/pKRddT3o_normal.png"/>
    <hyperlink ref="G47" r:id="rId213" display="http://pbs.twimg.com/profile_images/1070510305103368192/yYuTUKr1_normal.jpg"/>
    <hyperlink ref="G48" r:id="rId214" display="http://pbs.twimg.com/profile_images/1162071568509493248/YMyD24sl_normal.jpg"/>
    <hyperlink ref="G49" r:id="rId215" display="http://pbs.twimg.com/profile_images/378800000754954602/01aa41b9c84ef01d5b84503fa22af522_normal.png"/>
    <hyperlink ref="G50" r:id="rId216" display="http://pbs.twimg.com/profile_images/1111729635610382336/_65QFl7B_normal.png"/>
    <hyperlink ref="G51" r:id="rId217" display="http://pbs.twimg.com/profile_images/1146099116608331776/gDkwG8Ql_normal.png"/>
    <hyperlink ref="G52" r:id="rId218" display="http://pbs.twimg.com/profile_images/1085776914285903873/D2BnQ3vv_normal.jpg"/>
    <hyperlink ref="G53" r:id="rId219" display="http://pbs.twimg.com/profile_images/788213390707724292/Oan4RIrx_normal.png"/>
    <hyperlink ref="G54" r:id="rId220" display="http://pbs.twimg.com/profile_images/1127615346796634112/8YxC6vMz_normal.jpg"/>
    <hyperlink ref="G55" r:id="rId221" display="http://pbs.twimg.com/profile_images/1022270774252634113/aIPD7E1v_normal.jpg"/>
    <hyperlink ref="G56" r:id="rId222" display="http://pbs.twimg.com/profile_images/1055752495086034944/QMsvAgFY_normal.jpg"/>
    <hyperlink ref="G57" r:id="rId223" display="http://pbs.twimg.com/profile_images/1168494672911593478/pgUGrDgj_normal.jpg"/>
    <hyperlink ref="G58" r:id="rId224" display="http://pbs.twimg.com/profile_images/660622206863409153/rke7m06A_normal.jpg"/>
    <hyperlink ref="G59" r:id="rId225" display="http://pbs.twimg.com/profile_images/830626941514420224/-GTzH-7n_normal.jpg"/>
    <hyperlink ref="G60" r:id="rId226" display="http://pbs.twimg.com/profile_images/1173996448679170049/pILNzBIw_normal.jpg"/>
    <hyperlink ref="G61" r:id="rId227" display="http://pbs.twimg.com/profile_images/912230584637902850/InyIuVFD_normal.jpg"/>
    <hyperlink ref="G62" r:id="rId228" display="http://pbs.twimg.com/profile_images/1451069747/StupidityTries_normal.jpg"/>
    <hyperlink ref="G63" r:id="rId229" display="http://pbs.twimg.com/profile_images/877142330188410880/8Iq8Ku2m_normal.jpg"/>
    <hyperlink ref="G64" r:id="rId230" display="http://pbs.twimg.com/profile_images/1162512272583004160/N58_RDBP_normal.jpg"/>
    <hyperlink ref="G65" r:id="rId231" display="http://pbs.twimg.com/profile_images/1188552492163964930/6ruHFUHs_normal.jpg"/>
    <hyperlink ref="G66" r:id="rId232" display="http://pbs.twimg.com/profile_images/790240615128768513/Cirx6Izu_normal.jpg"/>
    <hyperlink ref="G67" r:id="rId233" display="http://pbs.twimg.com/profile_images/1166828066129268738/7v8zwTRt_normal.jpg"/>
    <hyperlink ref="AY3" r:id="rId234" display="https://twitter.com/unomaha"/>
    <hyperlink ref="AY4" r:id="rId235" display="https://twitter.com/nonpareilonline"/>
    <hyperlink ref="AY5" r:id="rId236" display="https://twitter.com/vivianfrancos"/>
    <hyperlink ref="AY6" r:id="rId237" display="https://twitter.com/provokingpress"/>
    <hyperlink ref="AY7" r:id="rId238" display="https://twitter.com/kapatro"/>
    <hyperlink ref="AY8" r:id="rId239" display="https://twitter.com/aejmc_lawp"/>
    <hyperlink ref="AY9" r:id="rId240" display="https://twitter.com/smandpbot"/>
    <hyperlink ref="AY10" r:id="rId241" display="https://twitter.com/aejmc"/>
    <hyperlink ref="AY11" r:id="rId242" display="https://twitter.com/nodexl"/>
    <hyperlink ref="AY12" r:id="rId243" display="https://twitter.com/unosml"/>
    <hyperlink ref="AY13" r:id="rId244" display="https://twitter.com/willthewordguy"/>
    <hyperlink ref="AY14" r:id="rId245" display="https://twitter.com/aejmc_prd"/>
    <hyperlink ref="AY15" r:id="rId246" display="https://twitter.com/jeremylittau"/>
    <hyperlink ref="AY16" r:id="rId247" display="https://twitter.com/its_erin"/>
    <hyperlink ref="AY17" r:id="rId248" display="https://twitter.com/u_nebraska"/>
    <hyperlink ref="AY18" r:id="rId249" display="https://twitter.com/tweety_robin"/>
    <hyperlink ref="AY19" r:id="rId250" display="https://twitter.com/rich"/>
    <hyperlink ref="AY20" r:id="rId251" display="https://twitter.com/thartman2u"/>
    <hyperlink ref="AY21" r:id="rId252" display="https://twitter.com/unmc_elearning"/>
    <hyperlink ref="AY22" r:id="rId253" display="https://twitter.com/unmc_iexcel"/>
    <hyperlink ref="AY23" r:id="rId254" display="https://twitter.com/dospaceomaha"/>
    <hyperlink ref="AY24" r:id="rId255" display="https://twitter.com/femtech_"/>
    <hyperlink ref="AY25" r:id="rId256" display="https://twitter.com/uno"/>
    <hyperlink ref="AY26" r:id="rId257" display="https://twitter.com/unmc"/>
    <hyperlink ref="AY27" r:id="rId258" display="https://twitter.com/mdiersunmc"/>
    <hyperlink ref="AY28" r:id="rId259" display="https://twitter.com/fayehaggar"/>
    <hyperlink ref="AY29" r:id="rId260" display="https://twitter.com/marcialdb"/>
    <hyperlink ref="AY30" r:id="rId261" display="https://twitter.com/educause"/>
    <hyperlink ref="AY31" r:id="rId262" display="https://twitter.com/stephen_lay"/>
    <hyperlink ref="AY32" r:id="rId263" display="https://twitter.com/writerse"/>
    <hyperlink ref="AY33" r:id="rId264" display="https://twitter.com/jeremyhl"/>
    <hyperlink ref="AY34" r:id="rId265" display="https://twitter.com/ruralfutures"/>
    <hyperlink ref="AY35" r:id="rId266" display="https://twitter.com/routledgebooks"/>
    <hyperlink ref="AY36" r:id="rId267" display="https://twitter.com/communo"/>
    <hyperlink ref="AY37" r:id="rId268" display="https://twitter.com/unomahacpar"/>
    <hyperlink ref="AY38" r:id="rId269" display="https://twitter.com/jcruzalvarez26"/>
    <hyperlink ref="AY39" r:id="rId270" display="https://twitter.com/xiscan1"/>
    <hyperlink ref="AY40" r:id="rId271" display="https://twitter.com/sufiy"/>
    <hyperlink ref="AY41" r:id="rId272" display="https://twitter.com/wsj"/>
    <hyperlink ref="AY42" r:id="rId273" display="https://twitter.com/financialtimes"/>
    <hyperlink ref="AY43" r:id="rId274" display="https://twitter.com/cnnbusiness"/>
    <hyperlink ref="AY44" r:id="rId275" display="https://twitter.com/marketwatch"/>
    <hyperlink ref="AY45" r:id="rId276" display="https://twitter.com/cnnbrk"/>
    <hyperlink ref="AY46" r:id="rId277" display="https://twitter.com/cnbc"/>
    <hyperlink ref="AY47" r:id="rId278" display="https://twitter.com/2minstockadvice"/>
    <hyperlink ref="AY48" r:id="rId279" display="https://twitter.com/charliebilello"/>
    <hyperlink ref="AY49" r:id="rId280" display="https://twitter.com/tweetrootapp"/>
    <hyperlink ref="AY50" r:id="rId281" display="https://twitter.com/twitter"/>
    <hyperlink ref="AY51" r:id="rId282" display="https://twitter.com/nextdoor"/>
    <hyperlink ref="AY52" r:id="rId283" display="https://twitter.com/ccooke6685"/>
    <hyperlink ref="AY53" r:id="rId284" display="https://twitter.com/dearmishudear"/>
    <hyperlink ref="AY54" r:id="rId285" display="https://twitter.com/jfinn6511"/>
    <hyperlink ref="AY55" r:id="rId286" display="https://twitter.com/justinmason701"/>
    <hyperlink ref="AY56" r:id="rId287" display="https://twitter.com/freelanceowl"/>
    <hyperlink ref="AY57" r:id="rId288" display="https://twitter.com/mariambocari"/>
    <hyperlink ref="AY58" r:id="rId289" display="https://twitter.com/writersedit"/>
    <hyperlink ref="AY59" r:id="rId290" display="https://twitter.com/oncodvm"/>
    <hyperlink ref="AY60" r:id="rId291" display="https://twitter.com/fransriemersma"/>
    <hyperlink ref="AY61" r:id="rId292" display="https://twitter.com/minimalloves"/>
    <hyperlink ref="AY62" r:id="rId293" display="https://twitter.com/platipuses"/>
    <hyperlink ref="AY63" r:id="rId294" display="https://twitter.com/richardnicholls"/>
    <hyperlink ref="AY64" r:id="rId295" display="https://twitter.com/millennialprof_"/>
    <hyperlink ref="AY65" r:id="rId296" display="https://twitter.com/coffeeftwords"/>
    <hyperlink ref="AY66" r:id="rId297" display="https://twitter.com/vinylradar"/>
    <hyperlink ref="AY67" r:id="rId298" display="https://twitter.com/lord_arse"/>
  </hyperlinks>
  <printOptions/>
  <pageMargins left="0.7" right="0.7" top="0.75" bottom="0.75" header="0.3" footer="0.3"/>
  <pageSetup horizontalDpi="600" verticalDpi="600" orientation="portrait" r:id="rId303"/>
  <drawing r:id="rId302"/>
  <legacyDrawing r:id="rId300"/>
  <tableParts>
    <tablePart r:id="rId30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2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232</v>
      </c>
      <c r="Z2" s="13" t="s">
        <v>235</v>
      </c>
      <c r="AA2" s="13" t="s">
        <v>238</v>
      </c>
      <c r="AB2" s="13" t="s">
        <v>241</v>
      </c>
      <c r="AC2" s="13" t="s">
        <v>244</v>
      </c>
      <c r="AD2" s="13" t="s">
        <v>249</v>
      </c>
      <c r="AE2" s="13" t="s">
        <v>250</v>
      </c>
      <c r="AF2" s="13" t="s">
        <v>253</v>
      </c>
      <c r="AG2" s="52" t="s">
        <v>292</v>
      </c>
      <c r="AH2" s="52" t="s">
        <v>293</v>
      </c>
      <c r="AI2" s="52" t="s">
        <v>294</v>
      </c>
      <c r="AJ2" s="52" t="s">
        <v>295</v>
      </c>
      <c r="AK2" s="52" t="s">
        <v>296</v>
      </c>
      <c r="AL2" s="52" t="s">
        <v>297</v>
      </c>
      <c r="AM2" s="52" t="s">
        <v>298</v>
      </c>
      <c r="AN2" s="52" t="s">
        <v>299</v>
      </c>
      <c r="AO2" s="52" t="s">
        <v>302</v>
      </c>
    </row>
    <row r="3" spans="1:41" ht="15">
      <c r="A3" s="80" t="s">
        <v>220</v>
      </c>
      <c r="B3" s="81" t="s">
        <v>221</v>
      </c>
      <c r="C3" s="81" t="s">
        <v>56</v>
      </c>
      <c r="D3" s="75"/>
      <c r="E3" s="74"/>
      <c r="F3" s="76" t="s">
        <v>1759</v>
      </c>
      <c r="G3" s="77"/>
      <c r="H3" s="77"/>
      <c r="I3" s="78">
        <v>3</v>
      </c>
      <c r="J3" s="79"/>
      <c r="K3" s="48">
        <v>21</v>
      </c>
      <c r="L3" s="48">
        <v>44</v>
      </c>
      <c r="M3" s="48">
        <v>20</v>
      </c>
      <c r="N3" s="48">
        <v>64</v>
      </c>
      <c r="O3" s="48">
        <v>1</v>
      </c>
      <c r="P3" s="49">
        <v>0.06382978723404255</v>
      </c>
      <c r="Q3" s="49">
        <v>0.12</v>
      </c>
      <c r="R3" s="48">
        <v>1</v>
      </c>
      <c r="S3" s="48">
        <v>0</v>
      </c>
      <c r="T3" s="48">
        <v>21</v>
      </c>
      <c r="U3" s="48">
        <v>64</v>
      </c>
      <c r="V3" s="48">
        <v>3</v>
      </c>
      <c r="W3" s="49">
        <v>1.782313</v>
      </c>
      <c r="X3" s="49">
        <v>0.11904761904761904</v>
      </c>
      <c r="Y3" s="63" t="s">
        <v>1540</v>
      </c>
      <c r="Z3" s="63" t="s">
        <v>1544</v>
      </c>
      <c r="AA3" s="63" t="s">
        <v>1566</v>
      </c>
      <c r="AB3" s="69" t="s">
        <v>1574</v>
      </c>
      <c r="AC3" s="69" t="s">
        <v>1616</v>
      </c>
      <c r="AD3" s="69" t="s">
        <v>737</v>
      </c>
      <c r="AE3" s="69" t="s">
        <v>1620</v>
      </c>
      <c r="AF3" s="69" t="s">
        <v>1624</v>
      </c>
      <c r="AG3" s="86">
        <v>0</v>
      </c>
      <c r="AH3" s="106">
        <v>0</v>
      </c>
      <c r="AI3" s="86">
        <v>0</v>
      </c>
      <c r="AJ3" s="106">
        <v>0</v>
      </c>
      <c r="AK3" s="86">
        <v>0</v>
      </c>
      <c r="AL3" s="106">
        <v>0</v>
      </c>
      <c r="AM3" s="86">
        <v>290</v>
      </c>
      <c r="AN3" s="106">
        <v>100</v>
      </c>
      <c r="AO3" s="86">
        <v>290</v>
      </c>
    </row>
    <row r="4" spans="1:41" ht="15">
      <c r="A4" s="131" t="s">
        <v>695</v>
      </c>
      <c r="B4" s="81" t="s">
        <v>698</v>
      </c>
      <c r="C4" s="81" t="s">
        <v>56</v>
      </c>
      <c r="D4" s="132"/>
      <c r="E4" s="133"/>
      <c r="F4" s="134" t="s">
        <v>1760</v>
      </c>
      <c r="G4" s="135"/>
      <c r="H4" s="135"/>
      <c r="I4" s="136">
        <v>4</v>
      </c>
      <c r="J4" s="137"/>
      <c r="K4" s="48">
        <v>20</v>
      </c>
      <c r="L4" s="48">
        <v>27</v>
      </c>
      <c r="M4" s="48">
        <v>84</v>
      </c>
      <c r="N4" s="48">
        <v>111</v>
      </c>
      <c r="O4" s="48">
        <v>0</v>
      </c>
      <c r="P4" s="49">
        <v>0.075</v>
      </c>
      <c r="Q4" s="49">
        <v>0.13953488372093023</v>
      </c>
      <c r="R4" s="48">
        <v>1</v>
      </c>
      <c r="S4" s="48">
        <v>0</v>
      </c>
      <c r="T4" s="48">
        <v>20</v>
      </c>
      <c r="U4" s="48">
        <v>111</v>
      </c>
      <c r="V4" s="48">
        <v>3</v>
      </c>
      <c r="W4" s="49">
        <v>1.79</v>
      </c>
      <c r="X4" s="49">
        <v>0.11315789473684211</v>
      </c>
      <c r="Y4" s="63" t="s">
        <v>1541</v>
      </c>
      <c r="Z4" s="63" t="s">
        <v>742</v>
      </c>
      <c r="AA4" s="63" t="s">
        <v>987</v>
      </c>
      <c r="AB4" s="69" t="s">
        <v>1575</v>
      </c>
      <c r="AC4" s="69" t="s">
        <v>1617</v>
      </c>
      <c r="AD4" s="63" t="s">
        <v>812</v>
      </c>
      <c r="AE4" s="63" t="s">
        <v>1621</v>
      </c>
      <c r="AF4" s="63" t="s">
        <v>1625</v>
      </c>
      <c r="AG4" s="48">
        <v>0</v>
      </c>
      <c r="AH4" s="49">
        <v>0</v>
      </c>
      <c r="AI4" s="48">
        <v>0</v>
      </c>
      <c r="AJ4" s="49">
        <v>0</v>
      </c>
      <c r="AK4" s="48">
        <v>0</v>
      </c>
      <c r="AL4" s="49">
        <v>0</v>
      </c>
      <c r="AM4" s="48">
        <v>156</v>
      </c>
      <c r="AN4" s="49">
        <v>100</v>
      </c>
      <c r="AO4" s="48">
        <v>156</v>
      </c>
    </row>
    <row r="5" spans="1:41" ht="15">
      <c r="A5" s="131" t="s">
        <v>696</v>
      </c>
      <c r="B5" s="81" t="s">
        <v>699</v>
      </c>
      <c r="C5" s="81" t="s">
        <v>56</v>
      </c>
      <c r="D5" s="132"/>
      <c r="E5" s="133"/>
      <c r="F5" s="134" t="s">
        <v>1761</v>
      </c>
      <c r="G5" s="135"/>
      <c r="H5" s="135"/>
      <c r="I5" s="136">
        <v>5</v>
      </c>
      <c r="J5" s="137"/>
      <c r="K5" s="48">
        <v>16</v>
      </c>
      <c r="L5" s="48">
        <v>21</v>
      </c>
      <c r="M5" s="48">
        <v>2</v>
      </c>
      <c r="N5" s="48">
        <v>23</v>
      </c>
      <c r="O5" s="48">
        <v>0</v>
      </c>
      <c r="P5" s="49">
        <v>0</v>
      </c>
      <c r="Q5" s="49">
        <v>0</v>
      </c>
      <c r="R5" s="48">
        <v>1</v>
      </c>
      <c r="S5" s="48">
        <v>0</v>
      </c>
      <c r="T5" s="48">
        <v>16</v>
      </c>
      <c r="U5" s="48">
        <v>23</v>
      </c>
      <c r="V5" s="48">
        <v>4</v>
      </c>
      <c r="W5" s="49">
        <v>2</v>
      </c>
      <c r="X5" s="49">
        <v>0.09166666666666666</v>
      </c>
      <c r="Y5" s="63" t="s">
        <v>1542</v>
      </c>
      <c r="Z5" s="63" t="s">
        <v>1545</v>
      </c>
      <c r="AA5" s="63" t="s">
        <v>1567</v>
      </c>
      <c r="AB5" s="69" t="s">
        <v>1576</v>
      </c>
      <c r="AC5" s="69" t="s">
        <v>1618</v>
      </c>
      <c r="AD5" s="63"/>
      <c r="AE5" s="63" t="s">
        <v>1622</v>
      </c>
      <c r="AF5" s="63" t="s">
        <v>1626</v>
      </c>
      <c r="AG5" s="48">
        <v>0</v>
      </c>
      <c r="AH5" s="49">
        <v>0</v>
      </c>
      <c r="AI5" s="48">
        <v>0</v>
      </c>
      <c r="AJ5" s="49">
        <v>0</v>
      </c>
      <c r="AK5" s="48">
        <v>0</v>
      </c>
      <c r="AL5" s="49">
        <v>0</v>
      </c>
      <c r="AM5" s="48">
        <v>129</v>
      </c>
      <c r="AN5" s="49">
        <v>100</v>
      </c>
      <c r="AO5" s="48">
        <v>129</v>
      </c>
    </row>
    <row r="6" spans="1:41" ht="15">
      <c r="A6" s="131" t="s">
        <v>697</v>
      </c>
      <c r="B6" s="81" t="s">
        <v>700</v>
      </c>
      <c r="C6" s="81" t="s">
        <v>56</v>
      </c>
      <c r="D6" s="132"/>
      <c r="E6" s="133"/>
      <c r="F6" s="134" t="s">
        <v>1762</v>
      </c>
      <c r="G6" s="135"/>
      <c r="H6" s="135"/>
      <c r="I6" s="136">
        <v>6</v>
      </c>
      <c r="J6" s="137"/>
      <c r="K6" s="48">
        <v>8</v>
      </c>
      <c r="L6" s="48">
        <v>8</v>
      </c>
      <c r="M6" s="48">
        <v>4</v>
      </c>
      <c r="N6" s="48">
        <v>12</v>
      </c>
      <c r="O6" s="48">
        <v>0</v>
      </c>
      <c r="P6" s="49">
        <v>0</v>
      </c>
      <c r="Q6" s="49">
        <v>0</v>
      </c>
      <c r="R6" s="48">
        <v>1</v>
      </c>
      <c r="S6" s="48">
        <v>0</v>
      </c>
      <c r="T6" s="48">
        <v>8</v>
      </c>
      <c r="U6" s="48">
        <v>12</v>
      </c>
      <c r="V6" s="48">
        <v>2</v>
      </c>
      <c r="W6" s="49">
        <v>1.46875</v>
      </c>
      <c r="X6" s="49">
        <v>0.16071428571428573</v>
      </c>
      <c r="Y6" s="63" t="s">
        <v>1543</v>
      </c>
      <c r="Z6" s="63" t="s">
        <v>1546</v>
      </c>
      <c r="AA6" s="63" t="s">
        <v>1568</v>
      </c>
      <c r="AB6" s="69" t="s">
        <v>1577</v>
      </c>
      <c r="AC6" s="69" t="s">
        <v>1619</v>
      </c>
      <c r="AD6" s="63"/>
      <c r="AE6" s="63" t="s">
        <v>1623</v>
      </c>
      <c r="AF6" s="63" t="s">
        <v>1627</v>
      </c>
      <c r="AG6" s="48">
        <v>0</v>
      </c>
      <c r="AH6" s="49">
        <v>0</v>
      </c>
      <c r="AI6" s="48">
        <v>0</v>
      </c>
      <c r="AJ6" s="49">
        <v>0</v>
      </c>
      <c r="AK6" s="48">
        <v>0</v>
      </c>
      <c r="AL6" s="49">
        <v>0</v>
      </c>
      <c r="AM6" s="48">
        <v>167</v>
      </c>
      <c r="AN6" s="49">
        <v>100</v>
      </c>
      <c r="AO6" s="48">
        <v>167</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row r="1269" ht="15">
      <c r="A1269"/>
    </row>
    <row r="1270" ht="15">
      <c r="A1270"/>
    </row>
    <row r="1271" ht="15">
      <c r="A1271"/>
    </row>
    <row r="1272" ht="15">
      <c r="A1272"/>
    </row>
    <row r="1273" ht="15">
      <c r="A1273"/>
    </row>
    <row r="1274" ht="15">
      <c r="A1274"/>
    </row>
    <row r="1275" ht="15">
      <c r="A1275"/>
    </row>
    <row r="1276" ht="15">
      <c r="A1276"/>
    </row>
    <row r="1277" ht="15">
      <c r="A1277"/>
    </row>
    <row r="1278" ht="15">
      <c r="A1278"/>
    </row>
    <row r="1279" ht="15">
      <c r="A1279"/>
    </row>
    <row r="1280" ht="15">
      <c r="A1280"/>
    </row>
    <row r="1281" ht="15">
      <c r="A1281"/>
    </row>
    <row r="1282" ht="15">
      <c r="A1282"/>
    </row>
    <row r="1283" ht="15">
      <c r="A1283"/>
    </row>
    <row r="1284" ht="15">
      <c r="A1284"/>
    </row>
    <row r="1285" ht="15">
      <c r="A1285"/>
    </row>
    <row r="1286" ht="15">
      <c r="A1286"/>
    </row>
    <row r="1287" ht="15">
      <c r="A1287"/>
    </row>
    <row r="1288" ht="15">
      <c r="A1288"/>
    </row>
    <row r="1289" ht="15">
      <c r="A1289"/>
    </row>
    <row r="1290" ht="15">
      <c r="A1290"/>
    </row>
    <row r="1291" ht="15">
      <c r="A1291"/>
    </row>
    <row r="1292" ht="15">
      <c r="A1292"/>
    </row>
    <row r="1293" ht="15">
      <c r="A1293"/>
    </row>
    <row r="1294" ht="15">
      <c r="A1294"/>
    </row>
    <row r="1295" ht="15">
      <c r="A1295"/>
    </row>
    <row r="1296" ht="15">
      <c r="A1296"/>
    </row>
    <row r="1297" ht="15">
      <c r="A1297"/>
    </row>
    <row r="1298" ht="15">
      <c r="A1298"/>
    </row>
    <row r="1299" ht="15">
      <c r="A1299"/>
    </row>
    <row r="1300" ht="15">
      <c r="A1300"/>
    </row>
    <row r="1301" ht="15">
      <c r="A1301"/>
    </row>
    <row r="1302" ht="15">
      <c r="A1302"/>
    </row>
    <row r="1303" ht="15">
      <c r="A1303"/>
    </row>
    <row r="1304" ht="15">
      <c r="A1304"/>
    </row>
    <row r="1305" ht="15">
      <c r="A1305"/>
    </row>
    <row r="1306" ht="15">
      <c r="A1306"/>
    </row>
    <row r="1307" ht="15">
      <c r="A1307"/>
    </row>
    <row r="1308" ht="15">
      <c r="A1308"/>
    </row>
    <row r="1309" ht="15">
      <c r="A1309"/>
    </row>
    <row r="1310" ht="15">
      <c r="A1310"/>
    </row>
    <row r="1311" ht="15">
      <c r="A1311"/>
    </row>
    <row r="1312" ht="15">
      <c r="A1312"/>
    </row>
    <row r="1313" ht="15">
      <c r="A1313"/>
    </row>
    <row r="1314" ht="15">
      <c r="A1314"/>
    </row>
    <row r="1315" ht="15">
      <c r="A1315"/>
    </row>
    <row r="1316" ht="15">
      <c r="A1316"/>
    </row>
    <row r="1317" ht="15">
      <c r="A1317"/>
    </row>
    <row r="1318" ht="15">
      <c r="A1318"/>
    </row>
    <row r="1319" ht="15">
      <c r="A1319"/>
    </row>
    <row r="1320" ht="15">
      <c r="A1320"/>
    </row>
    <row r="1321" ht="15">
      <c r="A1321"/>
    </row>
    <row r="1322" ht="15">
      <c r="A1322"/>
    </row>
    <row r="1323" ht="15">
      <c r="A1323"/>
    </row>
    <row r="1324" ht="15">
      <c r="A1324"/>
    </row>
    <row r="1325" ht="15">
      <c r="A1325"/>
    </row>
    <row r="1326" ht="15">
      <c r="A1326"/>
    </row>
    <row r="1327" ht="15">
      <c r="A1327"/>
    </row>
    <row r="1328" ht="15">
      <c r="A1328"/>
    </row>
    <row r="1329" ht="15">
      <c r="A1329"/>
    </row>
    <row r="1330" ht="15">
      <c r="A1330"/>
    </row>
    <row r="1331" ht="15">
      <c r="A1331"/>
    </row>
    <row r="1332" ht="15">
      <c r="A1332"/>
    </row>
    <row r="1333" ht="15">
      <c r="A1333"/>
    </row>
    <row r="1334" ht="15">
      <c r="A1334"/>
    </row>
    <row r="1335" ht="15">
      <c r="A1335"/>
    </row>
    <row r="1336" ht="15">
      <c r="A1336"/>
    </row>
    <row r="1337" ht="15">
      <c r="A1337"/>
    </row>
    <row r="1338" ht="15">
      <c r="A1338"/>
    </row>
    <row r="1339" ht="15">
      <c r="A1339"/>
    </row>
    <row r="1340" ht="15">
      <c r="A1340"/>
    </row>
    <row r="1341" ht="15">
      <c r="A1341"/>
    </row>
    <row r="1342" ht="15">
      <c r="A1342"/>
    </row>
    <row r="1343" ht="15">
      <c r="A1343"/>
    </row>
    <row r="1344" ht="15">
      <c r="A1344"/>
    </row>
    <row r="1345" ht="15">
      <c r="A1345"/>
    </row>
    <row r="1346" ht="15">
      <c r="A1346"/>
    </row>
    <row r="1347" ht="15">
      <c r="A1347"/>
    </row>
    <row r="1348" ht="15">
      <c r="A1348"/>
    </row>
    <row r="1349" ht="15">
      <c r="A1349"/>
    </row>
    <row r="1350" ht="15">
      <c r="A1350"/>
    </row>
    <row r="1351" ht="15">
      <c r="A1351"/>
    </row>
    <row r="1352" ht="15">
      <c r="A1352"/>
    </row>
    <row r="1353" ht="15">
      <c r="A1353"/>
    </row>
    <row r="1354" ht="15">
      <c r="A1354"/>
    </row>
    <row r="1355" ht="15">
      <c r="A1355"/>
    </row>
    <row r="1356" ht="15">
      <c r="A1356"/>
    </row>
    <row r="1357" ht="15">
      <c r="A1357"/>
    </row>
    <row r="1358" ht="15">
      <c r="A1358"/>
    </row>
    <row r="1359" ht="15">
      <c r="A1359"/>
    </row>
    <row r="1360" ht="15">
      <c r="A1360"/>
    </row>
    <row r="1361" ht="15">
      <c r="A1361"/>
    </row>
    <row r="1362" ht="15">
      <c r="A1362"/>
    </row>
    <row r="1363" ht="15">
      <c r="A1363"/>
    </row>
    <row r="1364" ht="15">
      <c r="A1364"/>
    </row>
    <row r="1365" ht="15">
      <c r="A1365"/>
    </row>
    <row r="1366" ht="15">
      <c r="A1366"/>
    </row>
    <row r="1367" ht="15">
      <c r="A1367"/>
    </row>
    <row r="1368" ht="15">
      <c r="A1368"/>
    </row>
    <row r="1369" ht="15">
      <c r="A1369"/>
    </row>
    <row r="1370" ht="15">
      <c r="A1370"/>
    </row>
    <row r="1371" ht="15">
      <c r="A1371"/>
    </row>
    <row r="1372" ht="15">
      <c r="A1372"/>
    </row>
    <row r="1373" ht="15">
      <c r="A1373"/>
    </row>
    <row r="1374" ht="15">
      <c r="A1374"/>
    </row>
    <row r="1375" ht="15">
      <c r="A1375"/>
    </row>
    <row r="1376" ht="15">
      <c r="A1376"/>
    </row>
    <row r="1377" ht="15">
      <c r="A1377"/>
    </row>
    <row r="1378" ht="15">
      <c r="A1378"/>
    </row>
    <row r="1379" ht="15">
      <c r="A1379"/>
    </row>
    <row r="1380" ht="15">
      <c r="A1380"/>
    </row>
    <row r="1381" ht="15">
      <c r="A1381"/>
    </row>
    <row r="1382" ht="15">
      <c r="A1382"/>
    </row>
    <row r="1383" ht="15">
      <c r="A1383"/>
    </row>
    <row r="1384" ht="15">
      <c r="A1384"/>
    </row>
    <row r="1385" ht="15">
      <c r="A1385"/>
    </row>
    <row r="1386" ht="15">
      <c r="A1386"/>
    </row>
    <row r="1387" ht="15">
      <c r="A1387"/>
    </row>
    <row r="1388" ht="15">
      <c r="A1388"/>
    </row>
    <row r="1389" ht="15">
      <c r="A1389"/>
    </row>
    <row r="1390" ht="15">
      <c r="A1390"/>
    </row>
    <row r="1391" ht="15">
      <c r="A1391"/>
    </row>
    <row r="1392" ht="15">
      <c r="A1392"/>
    </row>
    <row r="1393" ht="15">
      <c r="A1393"/>
    </row>
    <row r="1394" ht="15">
      <c r="A1394"/>
    </row>
    <row r="1395" ht="15">
      <c r="A1395"/>
    </row>
    <row r="1396" ht="15">
      <c r="A1396"/>
    </row>
    <row r="1397" ht="15">
      <c r="A1397"/>
    </row>
    <row r="1398" ht="15">
      <c r="A1398"/>
    </row>
    <row r="1399" ht="15">
      <c r="A1399"/>
    </row>
    <row r="1400" ht="15">
      <c r="A1400"/>
    </row>
    <row r="1401" ht="15">
      <c r="A1401"/>
    </row>
    <row r="1402" ht="15">
      <c r="A1402"/>
    </row>
    <row r="1403" ht="15">
      <c r="A1403"/>
    </row>
    <row r="1404" ht="15">
      <c r="A1404"/>
    </row>
    <row r="1405" ht="15">
      <c r="A1405"/>
    </row>
    <row r="1406" ht="15">
      <c r="A1406"/>
    </row>
    <row r="1407" ht="15">
      <c r="A1407"/>
    </row>
    <row r="1408" ht="15">
      <c r="A1408"/>
    </row>
    <row r="1409" ht="15">
      <c r="A1409"/>
    </row>
    <row r="1410" ht="15">
      <c r="A1410"/>
    </row>
    <row r="1411" ht="15">
      <c r="A1411"/>
    </row>
    <row r="1412" ht="15">
      <c r="A1412"/>
    </row>
    <row r="1413" ht="15">
      <c r="A1413"/>
    </row>
    <row r="1414" ht="15">
      <c r="A1414"/>
    </row>
    <row r="1415" ht="15">
      <c r="A1415"/>
    </row>
    <row r="1416" ht="15">
      <c r="A1416"/>
    </row>
    <row r="1417" ht="15">
      <c r="A1417"/>
    </row>
    <row r="1418" ht="15">
      <c r="A1418"/>
    </row>
    <row r="1419" ht="15">
      <c r="A1419"/>
    </row>
    <row r="1420" ht="15">
      <c r="A1420"/>
    </row>
    <row r="1421" ht="15">
      <c r="A1421"/>
    </row>
    <row r="1422" ht="15">
      <c r="A1422"/>
    </row>
    <row r="1423" ht="15">
      <c r="A1423"/>
    </row>
    <row r="1424" ht="15">
      <c r="A1424"/>
    </row>
    <row r="1425" ht="15">
      <c r="A1425"/>
    </row>
  </sheetData>
  <dataValidations count="8">
    <dataValidation allowBlank="1" showInputMessage="1" promptTitle="Group Vertex Color" prompt="To select a color to use for all vertices in the group, right-click and select Select Color on the right-click menu." sqref="B1426:B1551 B1109:B1185 B918:B1099 B596:B787 B266:B300 B261:B264 B3:B6 B166:B17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426:C1551 C1109:C1185 C918:C1099 C596:C787 C266:C300 C261:C264 C3:C6 C166:C175">
      <formula1>ValidGroupShapes</formula1>
    </dataValidation>
    <dataValidation allowBlank="1" showInputMessage="1" showErrorMessage="1" promptTitle="Group Name" prompt="Enter the name of the group." sqref="A1426:A1551 A1109:A1185 A918:A1099 A596:A787 A266:A300 A261:A264 A3:A6 A166:A17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3" t="s">
        <v>220</v>
      </c>
      <c r="B2" s="69" t="s">
        <v>737</v>
      </c>
      <c r="C2" s="63">
        <f>VLOOKUP(GroupVertices[[#This Row],[Vertex]],Vertices[],MATCH("ID",Vertices[[#Headers],[Vertex]:[Vertex Group]],0),FALSE)</f>
        <v>12</v>
      </c>
    </row>
    <row r="3" spans="1:3" ht="15">
      <c r="A3" s="63" t="s">
        <v>220</v>
      </c>
      <c r="B3" s="69" t="s">
        <v>893</v>
      </c>
      <c r="C3" s="63">
        <f>VLOOKUP(GroupVertices[[#This Row],[Vertex]],Vertices[],MATCH("ID",Vertices[[#Headers],[Vertex]:[Vertex Group]],0),FALSE)</f>
        <v>48</v>
      </c>
    </row>
    <row r="4" spans="1:3" ht="15">
      <c r="A4" s="63" t="s">
        <v>220</v>
      </c>
      <c r="B4" s="69" t="s">
        <v>861</v>
      </c>
      <c r="C4" s="63">
        <f>VLOOKUP(GroupVertices[[#This Row],[Vertex]],Vertices[],MATCH("ID",Vertices[[#Headers],[Vertex]:[Vertex Group]],0),FALSE)</f>
        <v>39</v>
      </c>
    </row>
    <row r="5" spans="1:3" ht="15">
      <c r="A5" s="63" t="s">
        <v>220</v>
      </c>
      <c r="B5" s="69" t="s">
        <v>892</v>
      </c>
      <c r="C5" s="63">
        <f>VLOOKUP(GroupVertices[[#This Row],[Vertex]],Vertices[],MATCH("ID",Vertices[[#Headers],[Vertex]:[Vertex Group]],0),FALSE)</f>
        <v>47</v>
      </c>
    </row>
    <row r="6" spans="1:3" ht="15">
      <c r="A6" s="63" t="s">
        <v>220</v>
      </c>
      <c r="B6" s="69" t="s">
        <v>891</v>
      </c>
      <c r="C6" s="63">
        <f>VLOOKUP(GroupVertices[[#This Row],[Vertex]],Vertices[],MATCH("ID",Vertices[[#Headers],[Vertex]:[Vertex Group]],0),FALSE)</f>
        <v>46</v>
      </c>
    </row>
    <row r="7" spans="1:3" ht="15">
      <c r="A7" s="63" t="s">
        <v>220</v>
      </c>
      <c r="B7" s="69" t="s">
        <v>890</v>
      </c>
      <c r="C7" s="63">
        <f>VLOOKUP(GroupVertices[[#This Row],[Vertex]],Vertices[],MATCH("ID",Vertices[[#Headers],[Vertex]:[Vertex Group]],0),FALSE)</f>
        <v>45</v>
      </c>
    </row>
    <row r="8" spans="1:3" ht="15">
      <c r="A8" s="63" t="s">
        <v>220</v>
      </c>
      <c r="B8" s="69" t="s">
        <v>889</v>
      </c>
      <c r="C8" s="63">
        <f>VLOOKUP(GroupVertices[[#This Row],[Vertex]],Vertices[],MATCH("ID",Vertices[[#Headers],[Vertex]:[Vertex Group]],0),FALSE)</f>
        <v>44</v>
      </c>
    </row>
    <row r="9" spans="1:3" ht="15">
      <c r="A9" s="63" t="s">
        <v>220</v>
      </c>
      <c r="B9" s="69" t="s">
        <v>888</v>
      </c>
      <c r="C9" s="63">
        <f>VLOOKUP(GroupVertices[[#This Row],[Vertex]],Vertices[],MATCH("ID",Vertices[[#Headers],[Vertex]:[Vertex Group]],0),FALSE)</f>
        <v>43</v>
      </c>
    </row>
    <row r="10" spans="1:3" ht="15">
      <c r="A10" s="63" t="s">
        <v>220</v>
      </c>
      <c r="B10" s="69" t="s">
        <v>887</v>
      </c>
      <c r="C10" s="63">
        <f>VLOOKUP(GroupVertices[[#This Row],[Vertex]],Vertices[],MATCH("ID",Vertices[[#Headers],[Vertex]:[Vertex Group]],0),FALSE)</f>
        <v>42</v>
      </c>
    </row>
    <row r="11" spans="1:3" ht="15">
      <c r="A11" s="63" t="s">
        <v>220</v>
      </c>
      <c r="B11" s="69" t="s">
        <v>886</v>
      </c>
      <c r="C11" s="63">
        <f>VLOOKUP(GroupVertices[[#This Row],[Vertex]],Vertices[],MATCH("ID",Vertices[[#Headers],[Vertex]:[Vertex Group]],0),FALSE)</f>
        <v>41</v>
      </c>
    </row>
    <row r="12" spans="1:3" ht="15">
      <c r="A12" s="63" t="s">
        <v>220</v>
      </c>
      <c r="B12" s="69" t="s">
        <v>885</v>
      </c>
      <c r="C12" s="63">
        <f>VLOOKUP(GroupVertices[[#This Row],[Vertex]],Vertices[],MATCH("ID",Vertices[[#Headers],[Vertex]:[Vertex Group]],0),FALSE)</f>
        <v>40</v>
      </c>
    </row>
    <row r="13" spans="1:3" ht="15">
      <c r="A13" s="63" t="s">
        <v>220</v>
      </c>
      <c r="B13" s="69" t="s">
        <v>739</v>
      </c>
      <c r="C13" s="63">
        <f>VLOOKUP(GroupVertices[[#This Row],[Vertex]],Vertices[],MATCH("ID",Vertices[[#Headers],[Vertex]:[Vertex Group]],0),FALSE)</f>
        <v>11</v>
      </c>
    </row>
    <row r="14" spans="1:3" ht="15">
      <c r="A14" s="63" t="s">
        <v>220</v>
      </c>
      <c r="B14" s="69" t="s">
        <v>855</v>
      </c>
      <c r="C14" s="63">
        <f>VLOOKUP(GroupVertices[[#This Row],[Vertex]],Vertices[],MATCH("ID",Vertices[[#Headers],[Vertex]:[Vertex Group]],0),FALSE)</f>
        <v>10</v>
      </c>
    </row>
    <row r="15" spans="1:3" ht="15">
      <c r="A15" s="63" t="s">
        <v>220</v>
      </c>
      <c r="B15" s="69" t="s">
        <v>869</v>
      </c>
      <c r="C15" s="63">
        <f>VLOOKUP(GroupVertices[[#This Row],[Vertex]],Vertices[],MATCH("ID",Vertices[[#Headers],[Vertex]:[Vertex Group]],0),FALSE)</f>
        <v>15</v>
      </c>
    </row>
    <row r="16" spans="1:3" ht="15">
      <c r="A16" s="63" t="s">
        <v>220</v>
      </c>
      <c r="B16" s="69" t="s">
        <v>853</v>
      </c>
      <c r="C16" s="63">
        <f>VLOOKUP(GroupVertices[[#This Row],[Vertex]],Vertices[],MATCH("ID",Vertices[[#Headers],[Vertex]:[Vertex Group]],0),FALSE)</f>
        <v>5</v>
      </c>
    </row>
    <row r="17" spans="1:3" ht="15">
      <c r="A17" s="63" t="s">
        <v>220</v>
      </c>
      <c r="B17" s="69" t="s">
        <v>868</v>
      </c>
      <c r="C17" s="63">
        <f>VLOOKUP(GroupVertices[[#This Row],[Vertex]],Vertices[],MATCH("ID",Vertices[[#Headers],[Vertex]:[Vertex Group]],0),FALSE)</f>
        <v>14</v>
      </c>
    </row>
    <row r="18" spans="1:3" ht="15">
      <c r="A18" s="63" t="s">
        <v>220</v>
      </c>
      <c r="B18" s="69" t="s">
        <v>867</v>
      </c>
      <c r="C18" s="63">
        <f>VLOOKUP(GroupVertices[[#This Row],[Vertex]],Vertices[],MATCH("ID",Vertices[[#Headers],[Vertex]:[Vertex Group]],0),FALSE)</f>
        <v>13</v>
      </c>
    </row>
    <row r="19" spans="1:3" ht="15">
      <c r="A19" s="63" t="s">
        <v>220</v>
      </c>
      <c r="B19" s="69" t="s">
        <v>866</v>
      </c>
      <c r="C19" s="63">
        <f>VLOOKUP(GroupVertices[[#This Row],[Vertex]],Vertices[],MATCH("ID",Vertices[[#Headers],[Vertex]:[Vertex Group]],0),FALSE)</f>
        <v>9</v>
      </c>
    </row>
    <row r="20" spans="1:3" ht="15">
      <c r="A20" s="63" t="s">
        <v>220</v>
      </c>
      <c r="B20" s="69" t="s">
        <v>856</v>
      </c>
      <c r="C20" s="63">
        <f>VLOOKUP(GroupVertices[[#This Row],[Vertex]],Vertices[],MATCH("ID",Vertices[[#Headers],[Vertex]:[Vertex Group]],0),FALSE)</f>
        <v>8</v>
      </c>
    </row>
    <row r="21" spans="1:3" ht="15">
      <c r="A21" s="63" t="s">
        <v>220</v>
      </c>
      <c r="B21" s="69" t="s">
        <v>865</v>
      </c>
      <c r="C21" s="63">
        <f>VLOOKUP(GroupVertices[[#This Row],[Vertex]],Vertices[],MATCH("ID",Vertices[[#Headers],[Vertex]:[Vertex Group]],0),FALSE)</f>
        <v>7</v>
      </c>
    </row>
    <row r="22" spans="1:3" ht="15">
      <c r="A22" s="63" t="s">
        <v>220</v>
      </c>
      <c r="B22" s="69" t="s">
        <v>864</v>
      </c>
      <c r="C22" s="63">
        <f>VLOOKUP(GroupVertices[[#This Row],[Vertex]],Vertices[],MATCH("ID",Vertices[[#Headers],[Vertex]:[Vertex Group]],0),FALSE)</f>
        <v>6</v>
      </c>
    </row>
    <row r="23" spans="1:3" ht="15">
      <c r="A23" s="63" t="s">
        <v>695</v>
      </c>
      <c r="B23" s="69" t="s">
        <v>812</v>
      </c>
      <c r="C23" s="63">
        <f>VLOOKUP(GroupVertices[[#This Row],[Vertex]],Vertices[],MATCH("ID",Vertices[[#Headers],[Vertex]:[Vertex Group]],0),FALSE)</f>
        <v>52</v>
      </c>
    </row>
    <row r="24" spans="1:3" ht="15">
      <c r="A24" s="63" t="s">
        <v>695</v>
      </c>
      <c r="B24" s="69" t="s">
        <v>908</v>
      </c>
      <c r="C24" s="63">
        <f>VLOOKUP(GroupVertices[[#This Row],[Vertex]],Vertices[],MATCH("ID",Vertices[[#Headers],[Vertex]:[Vertex Group]],0),FALSE)</f>
        <v>67</v>
      </c>
    </row>
    <row r="25" spans="1:3" ht="15">
      <c r="A25" s="63" t="s">
        <v>695</v>
      </c>
      <c r="B25" s="69" t="s">
        <v>907</v>
      </c>
      <c r="C25" s="63">
        <f>VLOOKUP(GroupVertices[[#This Row],[Vertex]],Vertices[],MATCH("ID",Vertices[[#Headers],[Vertex]:[Vertex Group]],0),FALSE)</f>
        <v>66</v>
      </c>
    </row>
    <row r="26" spans="1:3" ht="15">
      <c r="A26" s="63" t="s">
        <v>695</v>
      </c>
      <c r="B26" s="69" t="s">
        <v>860</v>
      </c>
      <c r="C26" s="63">
        <f>VLOOKUP(GroupVertices[[#This Row],[Vertex]],Vertices[],MATCH("ID",Vertices[[#Headers],[Vertex]:[Vertex Group]],0),FALSE)</f>
        <v>31</v>
      </c>
    </row>
    <row r="27" spans="1:3" ht="15">
      <c r="A27" s="63" t="s">
        <v>695</v>
      </c>
      <c r="B27" s="69" t="s">
        <v>862</v>
      </c>
      <c r="C27" s="63">
        <f>VLOOKUP(GroupVertices[[#This Row],[Vertex]],Vertices[],MATCH("ID",Vertices[[#Headers],[Vertex]:[Vertex Group]],0),FALSE)</f>
        <v>57</v>
      </c>
    </row>
    <row r="28" spans="1:3" ht="15">
      <c r="A28" s="63" t="s">
        <v>695</v>
      </c>
      <c r="B28" s="69" t="s">
        <v>906</v>
      </c>
      <c r="C28" s="63">
        <f>VLOOKUP(GroupVertices[[#This Row],[Vertex]],Vertices[],MATCH("ID",Vertices[[#Headers],[Vertex]:[Vertex Group]],0),FALSE)</f>
        <v>65</v>
      </c>
    </row>
    <row r="29" spans="1:3" ht="15">
      <c r="A29" s="63" t="s">
        <v>695</v>
      </c>
      <c r="B29" s="69" t="s">
        <v>905</v>
      </c>
      <c r="C29" s="63">
        <f>VLOOKUP(GroupVertices[[#This Row],[Vertex]],Vertices[],MATCH("ID",Vertices[[#Headers],[Vertex]:[Vertex Group]],0),FALSE)</f>
        <v>64</v>
      </c>
    </row>
    <row r="30" spans="1:3" ht="15">
      <c r="A30" s="63" t="s">
        <v>695</v>
      </c>
      <c r="B30" s="69" t="s">
        <v>904</v>
      </c>
      <c r="C30" s="63">
        <f>VLOOKUP(GroupVertices[[#This Row],[Vertex]],Vertices[],MATCH("ID",Vertices[[#Headers],[Vertex]:[Vertex Group]],0),FALSE)</f>
        <v>63</v>
      </c>
    </row>
    <row r="31" spans="1:3" ht="15">
      <c r="A31" s="63" t="s">
        <v>695</v>
      </c>
      <c r="B31" s="69" t="s">
        <v>903</v>
      </c>
      <c r="C31" s="63">
        <f>VLOOKUP(GroupVertices[[#This Row],[Vertex]],Vertices[],MATCH("ID",Vertices[[#Headers],[Vertex]:[Vertex Group]],0),FALSE)</f>
        <v>62</v>
      </c>
    </row>
    <row r="32" spans="1:3" ht="15">
      <c r="A32" s="63" t="s">
        <v>695</v>
      </c>
      <c r="B32" s="69" t="s">
        <v>902</v>
      </c>
      <c r="C32" s="63">
        <f>VLOOKUP(GroupVertices[[#This Row],[Vertex]],Vertices[],MATCH("ID",Vertices[[#Headers],[Vertex]:[Vertex Group]],0),FALSE)</f>
        <v>61</v>
      </c>
    </row>
    <row r="33" spans="1:3" ht="15">
      <c r="A33" s="63" t="s">
        <v>695</v>
      </c>
      <c r="B33" s="69" t="s">
        <v>857</v>
      </c>
      <c r="C33" s="63">
        <f>VLOOKUP(GroupVertices[[#This Row],[Vertex]],Vertices[],MATCH("ID",Vertices[[#Headers],[Vertex]:[Vertex Group]],0),FALSE)</f>
        <v>18</v>
      </c>
    </row>
    <row r="34" spans="1:3" ht="15">
      <c r="A34" s="63" t="s">
        <v>695</v>
      </c>
      <c r="B34" s="69" t="s">
        <v>901</v>
      </c>
      <c r="C34" s="63">
        <f>VLOOKUP(GroupVertices[[#This Row],[Vertex]],Vertices[],MATCH("ID",Vertices[[#Headers],[Vertex]:[Vertex Group]],0),FALSE)</f>
        <v>60</v>
      </c>
    </row>
    <row r="35" spans="1:3" ht="15">
      <c r="A35" s="63" t="s">
        <v>695</v>
      </c>
      <c r="B35" s="69" t="s">
        <v>900</v>
      </c>
      <c r="C35" s="63">
        <f>VLOOKUP(GroupVertices[[#This Row],[Vertex]],Vertices[],MATCH("ID",Vertices[[#Headers],[Vertex]:[Vertex Group]],0),FALSE)</f>
        <v>59</v>
      </c>
    </row>
    <row r="36" spans="1:3" ht="15">
      <c r="A36" s="63" t="s">
        <v>695</v>
      </c>
      <c r="B36" s="69" t="s">
        <v>899</v>
      </c>
      <c r="C36" s="63">
        <f>VLOOKUP(GroupVertices[[#This Row],[Vertex]],Vertices[],MATCH("ID",Vertices[[#Headers],[Vertex]:[Vertex Group]],0),FALSE)</f>
        <v>58</v>
      </c>
    </row>
    <row r="37" spans="1:3" ht="15">
      <c r="A37" s="63" t="s">
        <v>695</v>
      </c>
      <c r="B37" s="69" t="s">
        <v>898</v>
      </c>
      <c r="C37" s="63">
        <f>VLOOKUP(GroupVertices[[#This Row],[Vertex]],Vertices[],MATCH("ID",Vertices[[#Headers],[Vertex]:[Vertex Group]],0),FALSE)</f>
        <v>56</v>
      </c>
    </row>
    <row r="38" spans="1:3" ht="15">
      <c r="A38" s="63" t="s">
        <v>695</v>
      </c>
      <c r="B38" s="69" t="s">
        <v>897</v>
      </c>
      <c r="C38" s="63">
        <f>VLOOKUP(GroupVertices[[#This Row],[Vertex]],Vertices[],MATCH("ID",Vertices[[#Headers],[Vertex]:[Vertex Group]],0),FALSE)</f>
        <v>55</v>
      </c>
    </row>
    <row r="39" spans="1:3" ht="15">
      <c r="A39" s="63" t="s">
        <v>695</v>
      </c>
      <c r="B39" s="69" t="s">
        <v>896</v>
      </c>
      <c r="C39" s="63">
        <f>VLOOKUP(GroupVertices[[#This Row],[Vertex]],Vertices[],MATCH("ID",Vertices[[#Headers],[Vertex]:[Vertex Group]],0),FALSE)</f>
        <v>54</v>
      </c>
    </row>
    <row r="40" spans="1:3" ht="15">
      <c r="A40" s="63" t="s">
        <v>695</v>
      </c>
      <c r="B40" s="69" t="s">
        <v>895</v>
      </c>
      <c r="C40" s="63">
        <f>VLOOKUP(GroupVertices[[#This Row],[Vertex]],Vertices[],MATCH("ID",Vertices[[#Headers],[Vertex]:[Vertex Group]],0),FALSE)</f>
        <v>53</v>
      </c>
    </row>
    <row r="41" spans="1:3" ht="15">
      <c r="A41" s="63" t="s">
        <v>695</v>
      </c>
      <c r="B41" s="69" t="s">
        <v>880</v>
      </c>
      <c r="C41" s="63">
        <f>VLOOKUP(GroupVertices[[#This Row],[Vertex]],Vertices[],MATCH("ID",Vertices[[#Headers],[Vertex]:[Vertex Group]],0),FALSE)</f>
        <v>32</v>
      </c>
    </row>
    <row r="42" spans="1:3" ht="15">
      <c r="A42" s="63" t="s">
        <v>695</v>
      </c>
      <c r="B42" s="69" t="s">
        <v>870</v>
      </c>
      <c r="C42" s="63">
        <f>VLOOKUP(GroupVertices[[#This Row],[Vertex]],Vertices[],MATCH("ID",Vertices[[#Headers],[Vertex]:[Vertex Group]],0),FALSE)</f>
        <v>19</v>
      </c>
    </row>
    <row r="43" spans="1:3" ht="15">
      <c r="A43" s="63" t="s">
        <v>696</v>
      </c>
      <c r="B43" s="69" t="s">
        <v>894</v>
      </c>
      <c r="C43" s="63">
        <f>VLOOKUP(GroupVertices[[#This Row],[Vertex]],Vertices[],MATCH("ID",Vertices[[#Headers],[Vertex]:[Vertex Group]],0),FALSE)</f>
        <v>51</v>
      </c>
    </row>
    <row r="44" spans="1:3" ht="15">
      <c r="A44" s="63" t="s">
        <v>696</v>
      </c>
      <c r="B44" s="69" t="s">
        <v>738</v>
      </c>
      <c r="C44" s="63">
        <f>VLOOKUP(GroupVertices[[#This Row],[Vertex]],Vertices[],MATCH("ID",Vertices[[#Headers],[Vertex]:[Vertex Group]],0),FALSE)</f>
        <v>3</v>
      </c>
    </row>
    <row r="45" spans="1:3" ht="15">
      <c r="A45" s="63" t="s">
        <v>696</v>
      </c>
      <c r="B45" s="69" t="s">
        <v>859</v>
      </c>
      <c r="C45" s="63">
        <f>VLOOKUP(GroupVertices[[#This Row],[Vertex]],Vertices[],MATCH("ID",Vertices[[#Headers],[Vertex]:[Vertex Group]],0),FALSE)</f>
        <v>24</v>
      </c>
    </row>
    <row r="46" spans="1:3" ht="15">
      <c r="A46" s="63" t="s">
        <v>696</v>
      </c>
      <c r="B46" s="69" t="s">
        <v>879</v>
      </c>
      <c r="C46" s="63">
        <f>VLOOKUP(GroupVertices[[#This Row],[Vertex]],Vertices[],MATCH("ID",Vertices[[#Headers],[Vertex]:[Vertex Group]],0),FALSE)</f>
        <v>30</v>
      </c>
    </row>
    <row r="47" spans="1:3" ht="15">
      <c r="A47" s="63" t="s">
        <v>696</v>
      </c>
      <c r="B47" s="69" t="s">
        <v>736</v>
      </c>
      <c r="C47" s="63">
        <f>VLOOKUP(GroupVertices[[#This Row],[Vertex]],Vertices[],MATCH("ID",Vertices[[#Headers],[Vertex]:[Vertex Group]],0),FALSE)</f>
        <v>20</v>
      </c>
    </row>
    <row r="48" spans="1:3" ht="15">
      <c r="A48" s="63" t="s">
        <v>696</v>
      </c>
      <c r="B48" s="69" t="s">
        <v>878</v>
      </c>
      <c r="C48" s="63">
        <f>VLOOKUP(GroupVertices[[#This Row],[Vertex]],Vertices[],MATCH("ID",Vertices[[#Headers],[Vertex]:[Vertex Group]],0),FALSE)</f>
        <v>29</v>
      </c>
    </row>
    <row r="49" spans="1:3" ht="15">
      <c r="A49" s="63" t="s">
        <v>696</v>
      </c>
      <c r="B49" s="69" t="s">
        <v>877</v>
      </c>
      <c r="C49" s="63">
        <f>VLOOKUP(GroupVertices[[#This Row],[Vertex]],Vertices[],MATCH("ID",Vertices[[#Headers],[Vertex]:[Vertex Group]],0),FALSE)</f>
        <v>28</v>
      </c>
    </row>
    <row r="50" spans="1:3" ht="15">
      <c r="A50" s="63" t="s">
        <v>696</v>
      </c>
      <c r="B50" s="69" t="s">
        <v>876</v>
      </c>
      <c r="C50" s="63">
        <f>VLOOKUP(GroupVertices[[#This Row],[Vertex]],Vertices[],MATCH("ID",Vertices[[#Headers],[Vertex]:[Vertex Group]],0),FALSE)</f>
        <v>27</v>
      </c>
    </row>
    <row r="51" spans="1:3" ht="15">
      <c r="A51" s="63" t="s">
        <v>696</v>
      </c>
      <c r="B51" s="69" t="s">
        <v>875</v>
      </c>
      <c r="C51" s="63">
        <f>VLOOKUP(GroupVertices[[#This Row],[Vertex]],Vertices[],MATCH("ID",Vertices[[#Headers],[Vertex]:[Vertex Group]],0),FALSE)</f>
        <v>26</v>
      </c>
    </row>
    <row r="52" spans="1:3" ht="15">
      <c r="A52" s="63" t="s">
        <v>696</v>
      </c>
      <c r="B52" s="69" t="s">
        <v>874</v>
      </c>
      <c r="C52" s="63">
        <f>VLOOKUP(GroupVertices[[#This Row],[Vertex]],Vertices[],MATCH("ID",Vertices[[#Headers],[Vertex]:[Vertex Group]],0),FALSE)</f>
        <v>25</v>
      </c>
    </row>
    <row r="53" spans="1:3" ht="15">
      <c r="A53" s="63" t="s">
        <v>696</v>
      </c>
      <c r="B53" s="69" t="s">
        <v>873</v>
      </c>
      <c r="C53" s="63">
        <f>VLOOKUP(GroupVertices[[#This Row],[Vertex]],Vertices[],MATCH("ID",Vertices[[#Headers],[Vertex]:[Vertex Group]],0),FALSE)</f>
        <v>23</v>
      </c>
    </row>
    <row r="54" spans="1:3" ht="15">
      <c r="A54" s="63" t="s">
        <v>696</v>
      </c>
      <c r="B54" s="69" t="s">
        <v>872</v>
      </c>
      <c r="C54" s="63">
        <f>VLOOKUP(GroupVertices[[#This Row],[Vertex]],Vertices[],MATCH("ID",Vertices[[#Headers],[Vertex]:[Vertex Group]],0),FALSE)</f>
        <v>22</v>
      </c>
    </row>
    <row r="55" spans="1:3" ht="15">
      <c r="A55" s="63" t="s">
        <v>696</v>
      </c>
      <c r="B55" s="69" t="s">
        <v>871</v>
      </c>
      <c r="C55" s="63">
        <f>VLOOKUP(GroupVertices[[#This Row],[Vertex]],Vertices[],MATCH("ID",Vertices[[#Headers],[Vertex]:[Vertex Group]],0),FALSE)</f>
        <v>21</v>
      </c>
    </row>
    <row r="56" spans="1:3" ht="15">
      <c r="A56" s="63" t="s">
        <v>696</v>
      </c>
      <c r="B56" s="69" t="s">
        <v>858</v>
      </c>
      <c r="C56" s="63">
        <f>VLOOKUP(GroupVertices[[#This Row],[Vertex]],Vertices[],MATCH("ID",Vertices[[#Headers],[Vertex]:[Vertex Group]],0),FALSE)</f>
        <v>17</v>
      </c>
    </row>
    <row r="57" spans="1:3" ht="15">
      <c r="A57" s="63" t="s">
        <v>696</v>
      </c>
      <c r="B57" s="69" t="s">
        <v>854</v>
      </c>
      <c r="C57" s="63">
        <f>VLOOKUP(GroupVertices[[#This Row],[Vertex]],Vertices[],MATCH("ID",Vertices[[#Headers],[Vertex]:[Vertex Group]],0),FALSE)</f>
        <v>16</v>
      </c>
    </row>
    <row r="58" spans="1:3" ht="15">
      <c r="A58" s="63" t="s">
        <v>696</v>
      </c>
      <c r="B58" s="69" t="s">
        <v>863</v>
      </c>
      <c r="C58" s="63">
        <f>VLOOKUP(GroupVertices[[#This Row],[Vertex]],Vertices[],MATCH("ID",Vertices[[#Headers],[Vertex]:[Vertex Group]],0),FALSE)</f>
        <v>4</v>
      </c>
    </row>
    <row r="59" spans="1:3" ht="15">
      <c r="A59" s="63" t="s">
        <v>697</v>
      </c>
      <c r="B59" s="69" t="s">
        <v>368</v>
      </c>
      <c r="C59" s="63">
        <f>VLOOKUP(GroupVertices[[#This Row],[Vertex]],Vertices[],MATCH("ID",Vertices[[#Headers],[Vertex]:[Vertex Group]],0),FALSE)</f>
        <v>33</v>
      </c>
    </row>
    <row r="60" spans="1:3" ht="15">
      <c r="A60" s="63" t="s">
        <v>697</v>
      </c>
      <c r="B60" s="69" t="s">
        <v>814</v>
      </c>
      <c r="C60" s="63">
        <f>VLOOKUP(GroupVertices[[#This Row],[Vertex]],Vertices[],MATCH("ID",Vertices[[#Headers],[Vertex]:[Vertex Group]],0),FALSE)</f>
        <v>50</v>
      </c>
    </row>
    <row r="61" spans="1:3" ht="15">
      <c r="A61" s="63" t="s">
        <v>697</v>
      </c>
      <c r="B61" s="69" t="s">
        <v>740</v>
      </c>
      <c r="C61" s="63">
        <f>VLOOKUP(GroupVertices[[#This Row],[Vertex]],Vertices[],MATCH("ID",Vertices[[#Headers],[Vertex]:[Vertex Group]],0),FALSE)</f>
        <v>49</v>
      </c>
    </row>
    <row r="62" spans="1:3" ht="15">
      <c r="A62" s="63" t="s">
        <v>697</v>
      </c>
      <c r="B62" s="69" t="s">
        <v>884</v>
      </c>
      <c r="C62" s="63">
        <f>VLOOKUP(GroupVertices[[#This Row],[Vertex]],Vertices[],MATCH("ID",Vertices[[#Headers],[Vertex]:[Vertex Group]],0),FALSE)</f>
        <v>38</v>
      </c>
    </row>
    <row r="63" spans="1:3" ht="15">
      <c r="A63" s="63" t="s">
        <v>697</v>
      </c>
      <c r="B63" s="69" t="s">
        <v>813</v>
      </c>
      <c r="C63" s="63">
        <f>VLOOKUP(GroupVertices[[#This Row],[Vertex]],Vertices[],MATCH("ID",Vertices[[#Headers],[Vertex]:[Vertex Group]],0),FALSE)</f>
        <v>36</v>
      </c>
    </row>
    <row r="64" spans="1:3" ht="15">
      <c r="A64" s="63" t="s">
        <v>697</v>
      </c>
      <c r="B64" s="69" t="s">
        <v>883</v>
      </c>
      <c r="C64" s="63">
        <f>VLOOKUP(GroupVertices[[#This Row],[Vertex]],Vertices[],MATCH("ID",Vertices[[#Headers],[Vertex]:[Vertex Group]],0),FALSE)</f>
        <v>37</v>
      </c>
    </row>
    <row r="65" spans="1:3" ht="15">
      <c r="A65" s="63" t="s">
        <v>697</v>
      </c>
      <c r="B65" s="69" t="s">
        <v>882</v>
      </c>
      <c r="C65" s="63">
        <f>VLOOKUP(GroupVertices[[#This Row],[Vertex]],Vertices[],MATCH("ID",Vertices[[#Headers],[Vertex]:[Vertex Group]],0),FALSE)</f>
        <v>35</v>
      </c>
    </row>
    <row r="66" spans="1:3" ht="15">
      <c r="A66" s="63" t="s">
        <v>697</v>
      </c>
      <c r="B66" s="69" t="s">
        <v>881</v>
      </c>
      <c r="C66" s="63">
        <f>VLOOKUP(GroupVertices[[#This Row],[Vertex]],Vertices[],MATCH("ID",Vertices[[#Headers],[Vertex]:[Vertex Group]],0),FALSE)</f>
        <v>34</v>
      </c>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A66"/>
    <dataValidation allowBlank="1" showInputMessage="1" showErrorMessage="1" promptTitle="Vertex Name" prompt="Enter the name of a vertex to include in the group." sqref="B2:B66"/>
    <dataValidation allowBlank="1" showInputMessage="1" promptTitle="Vertex ID" prompt="This is the value of the hidden ID cell in the Vertices worksheet.  It gets filled in by the items on the NodeXL, Analysis, Groups menu." sqref="C2:C6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222</v>
      </c>
      <c r="B2" s="34" t="s">
        <v>180</v>
      </c>
      <c r="D2" s="31">
        <f>MIN(Vertices[Degree])</f>
        <v>0</v>
      </c>
      <c r="E2" s="3">
        <f>COUNTIF(Vertices[Degree],"&gt;= "&amp;D2)-COUNTIF(Vertices[Degree],"&gt;="&amp;D3)</f>
        <v>0</v>
      </c>
      <c r="F2" s="37">
        <f>MIN(Vertices[In-Degree])</f>
        <v>0</v>
      </c>
      <c r="G2" s="38">
        <f>COUNTIF(Vertices[In-Degree],"&gt;= "&amp;F2)-COUNTIF(Vertices[In-Degree],"&gt;="&amp;F3)</f>
        <v>3</v>
      </c>
      <c r="H2" s="37">
        <f>MIN(Vertices[Out-Degree])</f>
        <v>0</v>
      </c>
      <c r="I2" s="38">
        <f>COUNTIF(Vertices[Out-Degree],"&gt;= "&amp;H2)-COUNTIF(Vertices[Out-Degree],"&gt;="&amp;H3)</f>
        <v>49</v>
      </c>
      <c r="J2" s="37">
        <f>MIN(Vertices[Betweenness Centrality])</f>
        <v>0</v>
      </c>
      <c r="K2" s="38">
        <f>COUNTIF(Vertices[Betweenness Centrality],"&gt;= "&amp;J2)-COUNTIF(Vertices[Betweenness Centrality],"&gt;="&amp;J3)</f>
        <v>54</v>
      </c>
      <c r="L2" s="37">
        <f>MIN(Vertices[Closeness Centrality])</f>
        <v>0.004831</v>
      </c>
      <c r="M2" s="38">
        <f>COUNTIF(Vertices[Closeness Centrality],"&gt;= "&amp;L2)-COUNTIF(Vertices[Closeness Centrality],"&gt;="&amp;L3)</f>
        <v>4</v>
      </c>
      <c r="N2" s="37">
        <f>MIN(Vertices[Eigenvector Centrality])</f>
        <v>0.00167</v>
      </c>
      <c r="O2" s="38">
        <f>COUNTIF(Vertices[Eigenvector Centrality],"&gt;= "&amp;N2)-COUNTIF(Vertices[Eigenvector Centrality],"&gt;="&amp;N3)</f>
        <v>6</v>
      </c>
      <c r="P2" s="37">
        <f>MIN(Vertices[PageRank])</f>
        <v>0.322841</v>
      </c>
      <c r="Q2" s="38">
        <f>COUNTIF(Vertices[PageRank],"&gt;= "&amp;P2)-COUNTIF(Vertices[PageRank],"&gt;="&amp;P3)</f>
        <v>14</v>
      </c>
      <c r="R2" s="37">
        <f>MIN(Vertices[Clustering Coefficient])</f>
        <v>0</v>
      </c>
      <c r="S2" s="43">
        <f>COUNTIF(Vertices[Clustering Coefficient],"&gt;= "&amp;R2)-COUNTIF(Vertices[Clustering Coefficient],"&gt;="&amp;R3)</f>
        <v>13</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82"/>
      <c r="B3" s="82"/>
      <c r="D3" s="32">
        <f aca="true" t="shared" si="1" ref="D3:D44">D2+($D$45-$D$2)/BinDivisor</f>
        <v>0</v>
      </c>
      <c r="E3" s="3">
        <f>COUNTIF(Vertices[Degree],"&gt;= "&amp;D3)-COUNTIF(Vertices[Degree],"&gt;="&amp;D4)</f>
        <v>0</v>
      </c>
      <c r="F3" s="39">
        <f aca="true" t="shared" si="2" ref="F3:F44">F2+($F$45-$F$2)/BinDivisor</f>
        <v>0.32558139534883723</v>
      </c>
      <c r="G3" s="40">
        <f>COUNTIF(Vertices[In-Degree],"&gt;= "&amp;F3)-COUNTIF(Vertices[In-Degree],"&gt;="&amp;F4)</f>
        <v>0</v>
      </c>
      <c r="H3" s="39">
        <f aca="true" t="shared" si="3" ref="H3:H44">H2+($H$45-$H$2)/BinDivisor</f>
        <v>0.6511627906976745</v>
      </c>
      <c r="I3" s="40">
        <f>COUNTIF(Vertices[Out-Degree],"&gt;= "&amp;H3)-COUNTIF(Vertices[Out-Degree],"&gt;="&amp;H4)</f>
        <v>0</v>
      </c>
      <c r="J3" s="39">
        <f aca="true" t="shared" si="4" ref="J3:J44">J2+($J$45-$J$2)/BinDivisor</f>
        <v>68.42081948837209</v>
      </c>
      <c r="K3" s="40">
        <f>COUNTIF(Vertices[Betweenness Centrality],"&gt;= "&amp;J3)-COUNTIF(Vertices[Betweenness Centrality],"&gt;="&amp;J4)</f>
        <v>2</v>
      </c>
      <c r="L3" s="39">
        <f aca="true" t="shared" si="5" ref="L3:L44">L2+($L$45-$L$2)/BinDivisor</f>
        <v>0.004968720930232559</v>
      </c>
      <c r="M3" s="40">
        <f>COUNTIF(Vertices[Closeness Centrality],"&gt;= "&amp;L3)-COUNTIF(Vertices[Closeness Centrality],"&gt;="&amp;L4)</f>
        <v>4</v>
      </c>
      <c r="N3" s="39">
        <f aca="true" t="shared" si="6" ref="N3:N44">N2+($N$45-$N$2)/BinDivisor</f>
        <v>0.003753162790697674</v>
      </c>
      <c r="O3" s="40">
        <f>COUNTIF(Vertices[Eigenvector Centrality],"&gt;= "&amp;N3)-COUNTIF(Vertices[Eigenvector Centrality],"&gt;="&amp;N4)</f>
        <v>13</v>
      </c>
      <c r="P3" s="39">
        <f aca="true" t="shared" si="7" ref="P3:P44">P2+($P$45-$P$2)/BinDivisor</f>
        <v>0.48304204651162785</v>
      </c>
      <c r="Q3" s="40">
        <f>COUNTIF(Vertices[PageRank],"&gt;= "&amp;P3)-COUNTIF(Vertices[PageRank],"&gt;="&amp;P4)</f>
        <v>22</v>
      </c>
      <c r="R3" s="39">
        <f aca="true" t="shared" si="8" ref="R3:R44">R2+($R$45-$R$2)/BinDivisor</f>
        <v>0.023255813953488372</v>
      </c>
      <c r="S3" s="44">
        <f>COUNTIF(Vertices[Clustering Coefficient],"&gt;= "&amp;R3)-COUNTIF(Vertices[Clustering Coefficient],"&gt;="&amp;R4)</f>
        <v>1</v>
      </c>
      <c r="T3" s="39" t="e">
        <f aca="true" t="shared" si="9" ref="T3:T44">T2+($T$45-$T$2)/BinDivisor</f>
        <v>#REF!</v>
      </c>
      <c r="U3" s="40" t="e">
        <f ca="1" t="shared" si="0"/>
        <v>#REF!</v>
      </c>
      <c r="W3" t="s">
        <v>125</v>
      </c>
      <c r="X3" t="s">
        <v>85</v>
      </c>
    </row>
    <row r="4" spans="1:24" ht="15">
      <c r="A4" s="34" t="s">
        <v>146</v>
      </c>
      <c r="B4" s="34">
        <v>65</v>
      </c>
      <c r="D4" s="32">
        <f t="shared" si="1"/>
        <v>0</v>
      </c>
      <c r="E4" s="3">
        <f>COUNTIF(Vertices[Degree],"&gt;= "&amp;D4)-COUNTIF(Vertices[Degree],"&gt;="&amp;D5)</f>
        <v>0</v>
      </c>
      <c r="F4" s="37">
        <f t="shared" si="2"/>
        <v>0.6511627906976745</v>
      </c>
      <c r="G4" s="38">
        <f>COUNTIF(Vertices[In-Degree],"&gt;= "&amp;F4)-COUNTIF(Vertices[In-Degree],"&gt;="&amp;F5)</f>
        <v>0</v>
      </c>
      <c r="H4" s="37">
        <f t="shared" si="3"/>
        <v>1.302325581395349</v>
      </c>
      <c r="I4" s="38">
        <f>COUNTIF(Vertices[Out-Degree],"&gt;= "&amp;H4)-COUNTIF(Vertices[Out-Degree],"&gt;="&amp;H5)</f>
        <v>0</v>
      </c>
      <c r="J4" s="37">
        <f t="shared" si="4"/>
        <v>136.84163897674418</v>
      </c>
      <c r="K4" s="38">
        <f>COUNTIF(Vertices[Betweenness Centrality],"&gt;= "&amp;J4)-COUNTIF(Vertices[Betweenness Centrality],"&gt;="&amp;J5)</f>
        <v>1</v>
      </c>
      <c r="L4" s="37">
        <f t="shared" si="5"/>
        <v>0.005106441860465117</v>
      </c>
      <c r="M4" s="38">
        <f>COUNTIF(Vertices[Closeness Centrality],"&gt;= "&amp;L4)-COUNTIF(Vertices[Closeness Centrality],"&gt;="&amp;L5)</f>
        <v>7</v>
      </c>
      <c r="N4" s="37">
        <f t="shared" si="6"/>
        <v>0.005836325581395348</v>
      </c>
      <c r="O4" s="38">
        <f>COUNTIF(Vertices[Eigenvector Centrality],"&gt;= "&amp;N4)-COUNTIF(Vertices[Eigenvector Centrality],"&gt;="&amp;N5)</f>
        <v>2</v>
      </c>
      <c r="P4" s="37">
        <f t="shared" si="7"/>
        <v>0.6432430930232558</v>
      </c>
      <c r="Q4" s="38">
        <f>COUNTIF(Vertices[PageRank],"&gt;= "&amp;P4)-COUNTIF(Vertices[PageRank],"&gt;="&amp;P5)</f>
        <v>9</v>
      </c>
      <c r="R4" s="37">
        <f t="shared" si="8"/>
        <v>0.046511627906976744</v>
      </c>
      <c r="S4" s="43">
        <f>COUNTIF(Vertices[Clustering Coefficient],"&gt;= "&amp;R4)-COUNTIF(Vertices[Clustering Coefficient],"&gt;="&amp;R5)</f>
        <v>1</v>
      </c>
      <c r="T4" s="37" t="e">
        <f ca="1" t="shared" si="9"/>
        <v>#REF!</v>
      </c>
      <c r="U4" s="38" t="e">
        <f ca="1" t="shared" si="0"/>
        <v>#REF!</v>
      </c>
      <c r="W4" s="12" t="s">
        <v>126</v>
      </c>
      <c r="X4" s="12" t="s">
        <v>128</v>
      </c>
    </row>
    <row r="5" spans="1:21" ht="15">
      <c r="A5" s="82"/>
      <c r="B5" s="82"/>
      <c r="D5" s="32">
        <f t="shared" si="1"/>
        <v>0</v>
      </c>
      <c r="E5" s="3">
        <f>COUNTIF(Vertices[Degree],"&gt;= "&amp;D5)-COUNTIF(Vertices[Degree],"&gt;="&amp;D6)</f>
        <v>0</v>
      </c>
      <c r="F5" s="39">
        <f t="shared" si="2"/>
        <v>0.9767441860465117</v>
      </c>
      <c r="G5" s="40">
        <f>COUNTIF(Vertices[In-Degree],"&gt;= "&amp;F5)-COUNTIF(Vertices[In-Degree],"&gt;="&amp;F6)</f>
        <v>16</v>
      </c>
      <c r="H5" s="39">
        <f t="shared" si="3"/>
        <v>1.9534883720930234</v>
      </c>
      <c r="I5" s="40">
        <f>COUNTIF(Vertices[Out-Degree],"&gt;= "&amp;H5)-COUNTIF(Vertices[Out-Degree],"&gt;="&amp;H6)</f>
        <v>2</v>
      </c>
      <c r="J5" s="39">
        <f t="shared" si="4"/>
        <v>205.26245846511625</v>
      </c>
      <c r="K5" s="40">
        <f>COUNTIF(Vertices[Betweenness Centrality],"&gt;= "&amp;J5)-COUNTIF(Vertices[Betweenness Centrality],"&gt;="&amp;J6)</f>
        <v>3</v>
      </c>
      <c r="L5" s="39">
        <f t="shared" si="5"/>
        <v>0.005244162790697676</v>
      </c>
      <c r="M5" s="40">
        <f>COUNTIF(Vertices[Closeness Centrality],"&gt;= "&amp;L5)-COUNTIF(Vertices[Closeness Centrality],"&gt;="&amp;L6)</f>
        <v>0</v>
      </c>
      <c r="N5" s="39">
        <f t="shared" si="6"/>
        <v>0.007919488372093022</v>
      </c>
      <c r="O5" s="40">
        <f>COUNTIF(Vertices[Eigenvector Centrality],"&gt;= "&amp;N5)-COUNTIF(Vertices[Eigenvector Centrality],"&gt;="&amp;N6)</f>
        <v>1</v>
      </c>
      <c r="P5" s="39">
        <f t="shared" si="7"/>
        <v>0.8034441395348837</v>
      </c>
      <c r="Q5" s="40">
        <f>COUNTIF(Vertices[PageRank],"&gt;= "&amp;P5)-COUNTIF(Vertices[PageRank],"&gt;="&amp;P6)</f>
        <v>4</v>
      </c>
      <c r="R5" s="39">
        <f t="shared" si="8"/>
        <v>0.06976744186046512</v>
      </c>
      <c r="S5" s="44">
        <f>COUNTIF(Vertices[Clustering Coefficient],"&gt;= "&amp;R5)-COUNTIF(Vertices[Clustering Coefficient],"&gt;="&amp;R6)</f>
        <v>2</v>
      </c>
      <c r="T5" s="39" t="e">
        <f ca="1" t="shared" si="9"/>
        <v>#REF!</v>
      </c>
      <c r="U5" s="40" t="e">
        <f ca="1" t="shared" si="0"/>
        <v>#REF!</v>
      </c>
    </row>
    <row r="6" spans="1:21" ht="15">
      <c r="A6" s="34" t="s">
        <v>148</v>
      </c>
      <c r="B6" s="34">
        <v>116</v>
      </c>
      <c r="D6" s="32">
        <f t="shared" si="1"/>
        <v>0</v>
      </c>
      <c r="E6" s="3">
        <f>COUNTIF(Vertices[Degree],"&gt;= "&amp;D6)-COUNTIF(Vertices[Degree],"&gt;="&amp;D7)</f>
        <v>0</v>
      </c>
      <c r="F6" s="37">
        <f t="shared" si="2"/>
        <v>1.302325581395349</v>
      </c>
      <c r="G6" s="38">
        <f>COUNTIF(Vertices[In-Degree],"&gt;= "&amp;F6)-COUNTIF(Vertices[In-Degree],"&gt;="&amp;F7)</f>
        <v>0</v>
      </c>
      <c r="H6" s="37">
        <f t="shared" si="3"/>
        <v>2.604651162790698</v>
      </c>
      <c r="I6" s="38">
        <f>COUNTIF(Vertices[Out-Degree],"&gt;= "&amp;H6)-COUNTIF(Vertices[Out-Degree],"&gt;="&amp;H7)</f>
        <v>1</v>
      </c>
      <c r="J6" s="37">
        <f t="shared" si="4"/>
        <v>273.68327795348836</v>
      </c>
      <c r="K6" s="38">
        <f>COUNTIF(Vertices[Betweenness Centrality],"&gt;= "&amp;J6)-COUNTIF(Vertices[Betweenness Centrality],"&gt;="&amp;J7)</f>
        <v>1</v>
      </c>
      <c r="L6" s="37">
        <f t="shared" si="5"/>
        <v>0.005381883720930234</v>
      </c>
      <c r="M6" s="38">
        <f>COUNTIF(Vertices[Closeness Centrality],"&gt;= "&amp;L6)-COUNTIF(Vertices[Closeness Centrality],"&gt;="&amp;L7)</f>
        <v>11</v>
      </c>
      <c r="N6" s="37">
        <f t="shared" si="6"/>
        <v>0.010002651162790695</v>
      </c>
      <c r="O6" s="38">
        <f>COUNTIF(Vertices[Eigenvector Centrality],"&gt;= "&amp;N6)-COUNTIF(Vertices[Eigenvector Centrality],"&gt;="&amp;N7)</f>
        <v>1</v>
      </c>
      <c r="P6" s="37">
        <f t="shared" si="7"/>
        <v>0.9636451860465116</v>
      </c>
      <c r="Q6" s="38">
        <f>COUNTIF(Vertices[PageRank],"&gt;= "&amp;P6)-COUNTIF(Vertices[PageRank],"&gt;="&amp;P7)</f>
        <v>2</v>
      </c>
      <c r="R6" s="37">
        <f t="shared" si="8"/>
        <v>0.09302325581395349</v>
      </c>
      <c r="S6" s="43">
        <f>COUNTIF(Vertices[Clustering Coefficient],"&gt;= "&amp;R6)-COUNTIF(Vertices[Clustering Coefficient],"&gt;="&amp;R7)</f>
        <v>1</v>
      </c>
      <c r="T6" s="37" t="e">
        <f ca="1" t="shared" si="9"/>
        <v>#REF!</v>
      </c>
      <c r="U6" s="38" t="e">
        <f ca="1" t="shared" si="0"/>
        <v>#REF!</v>
      </c>
    </row>
    <row r="7" spans="1:21" ht="15">
      <c r="A7" s="34" t="s">
        <v>149</v>
      </c>
      <c r="B7" s="34">
        <v>156</v>
      </c>
      <c r="D7" s="32">
        <f t="shared" si="1"/>
        <v>0</v>
      </c>
      <c r="E7" s="3">
        <f>COUNTIF(Vertices[Degree],"&gt;= "&amp;D7)-COUNTIF(Vertices[Degree],"&gt;="&amp;D8)</f>
        <v>0</v>
      </c>
      <c r="F7" s="39">
        <f t="shared" si="2"/>
        <v>1.6279069767441863</v>
      </c>
      <c r="G7" s="40">
        <f>COUNTIF(Vertices[In-Degree],"&gt;= "&amp;F7)-COUNTIF(Vertices[In-Degree],"&gt;="&amp;F8)</f>
        <v>0</v>
      </c>
      <c r="H7" s="39">
        <f t="shared" si="3"/>
        <v>3.2558139534883725</v>
      </c>
      <c r="I7" s="40">
        <f>COUNTIF(Vertices[Out-Degree],"&gt;= "&amp;H7)-COUNTIF(Vertices[Out-Degree],"&gt;="&amp;H8)</f>
        <v>0</v>
      </c>
      <c r="J7" s="39">
        <f t="shared" si="4"/>
        <v>342.10409744186046</v>
      </c>
      <c r="K7" s="40">
        <f>COUNTIF(Vertices[Betweenness Centrality],"&gt;= "&amp;J7)-COUNTIF(Vertices[Betweenness Centrality],"&gt;="&amp;J8)</f>
        <v>1</v>
      </c>
      <c r="L7" s="39">
        <f t="shared" si="5"/>
        <v>0.005519604651162793</v>
      </c>
      <c r="M7" s="40">
        <f>COUNTIF(Vertices[Closeness Centrality],"&gt;= "&amp;L7)-COUNTIF(Vertices[Closeness Centrality],"&gt;="&amp;L8)</f>
        <v>3</v>
      </c>
      <c r="N7" s="39">
        <f t="shared" si="6"/>
        <v>0.012085813953488369</v>
      </c>
      <c r="O7" s="40">
        <f>COUNTIF(Vertices[Eigenvector Centrality],"&gt;= "&amp;N7)-COUNTIF(Vertices[Eigenvector Centrality],"&gt;="&amp;N8)</f>
        <v>13</v>
      </c>
      <c r="P7" s="39">
        <f t="shared" si="7"/>
        <v>1.1238462325581395</v>
      </c>
      <c r="Q7" s="40">
        <f>COUNTIF(Vertices[PageRank],"&gt;= "&amp;P7)-COUNTIF(Vertices[PageRank],"&gt;="&amp;P8)</f>
        <v>1</v>
      </c>
      <c r="R7" s="39">
        <f t="shared" si="8"/>
        <v>0.11627906976744186</v>
      </c>
      <c r="S7" s="44">
        <f>COUNTIF(Vertices[Clustering Coefficient],"&gt;= "&amp;R7)-COUNTIF(Vertices[Clustering Coefficient],"&gt;="&amp;R8)</f>
        <v>1</v>
      </c>
      <c r="T7" s="39" t="e">
        <f ca="1" t="shared" si="9"/>
        <v>#REF!</v>
      </c>
      <c r="U7" s="40" t="e">
        <f ca="1" t="shared" si="0"/>
        <v>#REF!</v>
      </c>
    </row>
    <row r="8" spans="1:21" ht="15">
      <c r="A8" s="34" t="s">
        <v>150</v>
      </c>
      <c r="B8" s="34">
        <v>272</v>
      </c>
      <c r="D8" s="32">
        <f t="shared" si="1"/>
        <v>0</v>
      </c>
      <c r="E8" s="3">
        <f>COUNTIF(Vertices[Degree],"&gt;= "&amp;D8)-COUNTIF(Vertices[Degree],"&gt;="&amp;D9)</f>
        <v>0</v>
      </c>
      <c r="F8" s="37">
        <f t="shared" si="2"/>
        <v>1.9534883720930236</v>
      </c>
      <c r="G8" s="38">
        <f>COUNTIF(Vertices[In-Degree],"&gt;= "&amp;F8)-COUNTIF(Vertices[In-Degree],"&gt;="&amp;F9)</f>
        <v>26</v>
      </c>
      <c r="H8" s="37">
        <f t="shared" si="3"/>
        <v>3.9069767441860472</v>
      </c>
      <c r="I8" s="38">
        <f>COUNTIF(Vertices[Out-Degree],"&gt;= "&amp;H8)-COUNTIF(Vertices[Out-Degree],"&gt;="&amp;H9)</f>
        <v>1</v>
      </c>
      <c r="J8" s="37">
        <f t="shared" si="4"/>
        <v>410.52491693023256</v>
      </c>
      <c r="K8" s="38">
        <f>COUNTIF(Vertices[Betweenness Centrality],"&gt;= "&amp;J8)-COUNTIF(Vertices[Betweenness Centrality],"&gt;="&amp;J9)</f>
        <v>0</v>
      </c>
      <c r="L8" s="37">
        <f t="shared" si="5"/>
        <v>0.0056573255813953515</v>
      </c>
      <c r="M8" s="38">
        <f>COUNTIF(Vertices[Closeness Centrality],"&gt;= "&amp;L8)-COUNTIF(Vertices[Closeness Centrality],"&gt;="&amp;L9)</f>
        <v>0</v>
      </c>
      <c r="N8" s="37">
        <f t="shared" si="6"/>
        <v>0.014168976744186042</v>
      </c>
      <c r="O8" s="38">
        <f>COUNTIF(Vertices[Eigenvector Centrality],"&gt;= "&amp;N8)-COUNTIF(Vertices[Eigenvector Centrality],"&gt;="&amp;N9)</f>
        <v>6</v>
      </c>
      <c r="P8" s="37">
        <f t="shared" si="7"/>
        <v>1.2840472790697675</v>
      </c>
      <c r="Q8" s="38">
        <f>COUNTIF(Vertices[PageRank],"&gt;= "&amp;P8)-COUNTIF(Vertices[PageRank],"&gt;="&amp;P9)</f>
        <v>1</v>
      </c>
      <c r="R8" s="37">
        <f t="shared" si="8"/>
        <v>0.13953488372093023</v>
      </c>
      <c r="S8" s="43">
        <f>COUNTIF(Vertices[Clustering Coefficient],"&gt;= "&amp;R8)-COUNTIF(Vertices[Clustering Coefficient],"&gt;="&amp;R9)</f>
        <v>0</v>
      </c>
      <c r="T8" s="37" t="e">
        <f ca="1" t="shared" si="9"/>
        <v>#REF!</v>
      </c>
      <c r="U8" s="38" t="e">
        <f ca="1" t="shared" si="0"/>
        <v>#REF!</v>
      </c>
    </row>
    <row r="9" spans="1:21" ht="15">
      <c r="A9" s="82"/>
      <c r="B9" s="82"/>
      <c r="D9" s="32">
        <f t="shared" si="1"/>
        <v>0</v>
      </c>
      <c r="E9" s="3">
        <f>COUNTIF(Vertices[Degree],"&gt;= "&amp;D9)-COUNTIF(Vertices[Degree],"&gt;="&amp;D10)</f>
        <v>0</v>
      </c>
      <c r="F9" s="39">
        <f t="shared" si="2"/>
        <v>2.279069767441861</v>
      </c>
      <c r="G9" s="40">
        <f>COUNTIF(Vertices[In-Degree],"&gt;= "&amp;F9)-COUNTIF(Vertices[In-Degree],"&gt;="&amp;F10)</f>
        <v>0</v>
      </c>
      <c r="H9" s="39">
        <f t="shared" si="3"/>
        <v>4.558139534883722</v>
      </c>
      <c r="I9" s="40">
        <f>COUNTIF(Vertices[Out-Degree],"&gt;= "&amp;H9)-COUNTIF(Vertices[Out-Degree],"&gt;="&amp;H10)</f>
        <v>0</v>
      </c>
      <c r="J9" s="39">
        <f t="shared" si="4"/>
        <v>478.94573641860467</v>
      </c>
      <c r="K9" s="40">
        <f>COUNTIF(Vertices[Betweenness Centrality],"&gt;= "&amp;J9)-COUNTIF(Vertices[Betweenness Centrality],"&gt;="&amp;J10)</f>
        <v>0</v>
      </c>
      <c r="L9" s="39">
        <f t="shared" si="5"/>
        <v>0.00579504651162791</v>
      </c>
      <c r="M9" s="40">
        <f>COUNTIF(Vertices[Closeness Centrality],"&gt;= "&amp;L9)-COUNTIF(Vertices[Closeness Centrality],"&gt;="&amp;L10)</f>
        <v>0</v>
      </c>
      <c r="N9" s="39">
        <f t="shared" si="6"/>
        <v>0.016252139534883716</v>
      </c>
      <c r="O9" s="40">
        <f>COUNTIF(Vertices[Eigenvector Centrality],"&gt;= "&amp;N9)-COUNTIF(Vertices[Eigenvector Centrality],"&gt;="&amp;N10)</f>
        <v>8</v>
      </c>
      <c r="P9" s="39">
        <f t="shared" si="7"/>
        <v>1.4442483255813954</v>
      </c>
      <c r="Q9" s="40">
        <f>COUNTIF(Vertices[PageRank],"&gt;= "&amp;P9)-COUNTIF(Vertices[PageRank],"&gt;="&amp;P10)</f>
        <v>0</v>
      </c>
      <c r="R9" s="39">
        <f t="shared" si="8"/>
        <v>0.16279069767441862</v>
      </c>
      <c r="S9" s="44">
        <f>COUNTIF(Vertices[Clustering Coefficient],"&gt;= "&amp;R9)-COUNTIF(Vertices[Clustering Coefficient],"&gt;="&amp;R10)</f>
        <v>1</v>
      </c>
      <c r="T9" s="39" t="e">
        <f ca="1" t="shared" si="9"/>
        <v>#REF!</v>
      </c>
      <c r="U9" s="40" t="e">
        <f ca="1" t="shared" si="0"/>
        <v>#REF!</v>
      </c>
    </row>
    <row r="10" spans="1:21" ht="15">
      <c r="A10" s="34" t="s">
        <v>151</v>
      </c>
      <c r="B10" s="34">
        <v>1</v>
      </c>
      <c r="D10" s="32">
        <f t="shared" si="1"/>
        <v>0</v>
      </c>
      <c r="E10" s="3">
        <f>COUNTIF(Vertices[Degree],"&gt;= "&amp;D10)-COUNTIF(Vertices[Degree],"&gt;="&amp;D11)</f>
        <v>0</v>
      </c>
      <c r="F10" s="37">
        <f t="shared" si="2"/>
        <v>2.6046511627906983</v>
      </c>
      <c r="G10" s="38">
        <f>COUNTIF(Vertices[In-Degree],"&gt;= "&amp;F10)-COUNTIF(Vertices[In-Degree],"&gt;="&amp;F11)</f>
        <v>0</v>
      </c>
      <c r="H10" s="37">
        <f t="shared" si="3"/>
        <v>5.209302325581397</v>
      </c>
      <c r="I10" s="38">
        <f>COUNTIF(Vertices[Out-Degree],"&gt;= "&amp;H10)-COUNTIF(Vertices[Out-Degree],"&gt;="&amp;H11)</f>
        <v>0</v>
      </c>
      <c r="J10" s="37">
        <f t="shared" si="4"/>
        <v>547.3665559069767</v>
      </c>
      <c r="K10" s="38">
        <f>COUNTIF(Vertices[Betweenness Centrality],"&gt;= "&amp;J10)-COUNTIF(Vertices[Betweenness Centrality],"&gt;="&amp;J11)</f>
        <v>0</v>
      </c>
      <c r="L10" s="37">
        <f t="shared" si="5"/>
        <v>0.005932767441860469</v>
      </c>
      <c r="M10" s="38">
        <f>COUNTIF(Vertices[Closeness Centrality],"&gt;= "&amp;L10)-COUNTIF(Vertices[Closeness Centrality],"&gt;="&amp;L11)</f>
        <v>0</v>
      </c>
      <c r="N10" s="37">
        <f t="shared" si="6"/>
        <v>0.01833530232558139</v>
      </c>
      <c r="O10" s="38">
        <f>COUNTIF(Vertices[Eigenvector Centrality],"&gt;= "&amp;N10)-COUNTIF(Vertices[Eigenvector Centrality],"&gt;="&amp;N11)</f>
        <v>2</v>
      </c>
      <c r="P10" s="37">
        <f t="shared" si="7"/>
        <v>1.6044493720930233</v>
      </c>
      <c r="Q10" s="38">
        <f>COUNTIF(Vertices[PageRank],"&gt;= "&amp;P10)-COUNTIF(Vertices[PageRank],"&gt;="&amp;P11)</f>
        <v>1</v>
      </c>
      <c r="R10" s="37">
        <f t="shared" si="8"/>
        <v>0.18604651162790697</v>
      </c>
      <c r="S10" s="43">
        <f>COUNTIF(Vertices[Clustering Coefficient],"&gt;= "&amp;R10)-COUNTIF(Vertices[Clustering Coefficient],"&gt;="&amp;R11)</f>
        <v>1</v>
      </c>
      <c r="T10" s="37" t="e">
        <f ca="1" t="shared" si="9"/>
        <v>#REF!</v>
      </c>
      <c r="U10" s="38" t="e">
        <f ca="1" t="shared" si="0"/>
        <v>#REF!</v>
      </c>
    </row>
    <row r="11" spans="1:21" ht="15">
      <c r="A11" s="82"/>
      <c r="B11" s="82"/>
      <c r="D11" s="32">
        <f t="shared" si="1"/>
        <v>0</v>
      </c>
      <c r="E11" s="3">
        <f>COUNTIF(Vertices[Degree],"&gt;= "&amp;D11)-COUNTIF(Vertices[Degree],"&gt;="&amp;D12)</f>
        <v>0</v>
      </c>
      <c r="F11" s="39">
        <f t="shared" si="2"/>
        <v>2.9302325581395356</v>
      </c>
      <c r="G11" s="40">
        <f>COUNTIF(Vertices[In-Degree],"&gt;= "&amp;F11)-COUNTIF(Vertices[In-Degree],"&gt;="&amp;F12)</f>
        <v>11</v>
      </c>
      <c r="H11" s="39">
        <f t="shared" si="3"/>
        <v>5.860465116279071</v>
      </c>
      <c r="I11" s="40">
        <f>COUNTIF(Vertices[Out-Degree],"&gt;= "&amp;H11)-COUNTIF(Vertices[Out-Degree],"&gt;="&amp;H12)</f>
        <v>2</v>
      </c>
      <c r="J11" s="39">
        <f t="shared" si="4"/>
        <v>615.7873753953488</v>
      </c>
      <c r="K11" s="40">
        <f>COUNTIF(Vertices[Betweenness Centrality],"&gt;= "&amp;J11)-COUNTIF(Vertices[Betweenness Centrality],"&gt;="&amp;J12)</f>
        <v>0</v>
      </c>
      <c r="L11" s="39">
        <f t="shared" si="5"/>
        <v>0.006070488372093027</v>
      </c>
      <c r="M11" s="40">
        <f>COUNTIF(Vertices[Closeness Centrality],"&gt;= "&amp;L11)-COUNTIF(Vertices[Closeness Centrality],"&gt;="&amp;L12)</f>
        <v>0</v>
      </c>
      <c r="N11" s="39">
        <f t="shared" si="6"/>
        <v>0.020418465116279063</v>
      </c>
      <c r="O11" s="40">
        <f>COUNTIF(Vertices[Eigenvector Centrality],"&gt;= "&amp;N11)-COUNTIF(Vertices[Eigenvector Centrality],"&gt;="&amp;N12)</f>
        <v>1</v>
      </c>
      <c r="P11" s="39">
        <f t="shared" si="7"/>
        <v>1.7646504186046512</v>
      </c>
      <c r="Q11" s="40">
        <f>COUNTIF(Vertices[PageRank],"&gt;= "&amp;P11)-COUNTIF(Vertices[PageRank],"&gt;="&amp;P12)</f>
        <v>1</v>
      </c>
      <c r="R11" s="39">
        <f t="shared" si="8"/>
        <v>0.20930232558139533</v>
      </c>
      <c r="S11" s="44">
        <f>COUNTIF(Vertices[Clustering Coefficient],"&gt;= "&amp;R11)-COUNTIF(Vertices[Clustering Coefficient],"&gt;="&amp;R12)</f>
        <v>3</v>
      </c>
      <c r="T11" s="39" t="e">
        <f ca="1" t="shared" si="9"/>
        <v>#REF!</v>
      </c>
      <c r="U11" s="40" t="e">
        <f ca="1" t="shared" si="0"/>
        <v>#REF!</v>
      </c>
    </row>
    <row r="12" spans="1:21" ht="15">
      <c r="A12" s="34" t="s">
        <v>170</v>
      </c>
      <c r="B12" s="34">
        <v>0.06382978723404255</v>
      </c>
      <c r="D12" s="32">
        <f t="shared" si="1"/>
        <v>0</v>
      </c>
      <c r="E12" s="3">
        <f>COUNTIF(Vertices[Degree],"&gt;= "&amp;D12)-COUNTIF(Vertices[Degree],"&gt;="&amp;D13)</f>
        <v>0</v>
      </c>
      <c r="F12" s="37">
        <f t="shared" si="2"/>
        <v>3.255813953488373</v>
      </c>
      <c r="G12" s="38">
        <f>COUNTIF(Vertices[In-Degree],"&gt;= "&amp;F12)-COUNTIF(Vertices[In-Degree],"&gt;="&amp;F13)</f>
        <v>0</v>
      </c>
      <c r="H12" s="37">
        <f t="shared" si="3"/>
        <v>6.511627906976746</v>
      </c>
      <c r="I12" s="38">
        <f>COUNTIF(Vertices[Out-Degree],"&gt;= "&amp;H12)-COUNTIF(Vertices[Out-Degree],"&gt;="&amp;H13)</f>
        <v>0</v>
      </c>
      <c r="J12" s="37">
        <f t="shared" si="4"/>
        <v>684.2081948837209</v>
      </c>
      <c r="K12" s="38">
        <f>COUNTIF(Vertices[Betweenness Centrality],"&gt;= "&amp;J12)-COUNTIF(Vertices[Betweenness Centrality],"&gt;="&amp;J13)</f>
        <v>1</v>
      </c>
      <c r="L12" s="37">
        <f t="shared" si="5"/>
        <v>0.006208209302325586</v>
      </c>
      <c r="M12" s="38">
        <f>COUNTIF(Vertices[Closeness Centrality],"&gt;= "&amp;L12)-COUNTIF(Vertices[Closeness Centrality],"&gt;="&amp;L13)</f>
        <v>0</v>
      </c>
      <c r="N12" s="37">
        <f t="shared" si="6"/>
        <v>0.022501627906976737</v>
      </c>
      <c r="O12" s="38">
        <f>COUNTIF(Vertices[Eigenvector Centrality],"&gt;= "&amp;N12)-COUNTIF(Vertices[Eigenvector Centrality],"&gt;="&amp;N13)</f>
        <v>1</v>
      </c>
      <c r="P12" s="37">
        <f t="shared" si="7"/>
        <v>1.9248514651162791</v>
      </c>
      <c r="Q12" s="38">
        <f>COUNTIF(Vertices[PageRank],"&gt;= "&amp;P12)-COUNTIF(Vertices[PageRank],"&gt;="&amp;P13)</f>
        <v>1</v>
      </c>
      <c r="R12" s="37">
        <f t="shared" si="8"/>
        <v>0.2325581395348837</v>
      </c>
      <c r="S12" s="43">
        <f>COUNTIF(Vertices[Clustering Coefficient],"&gt;= "&amp;R12)-COUNTIF(Vertices[Clustering Coefficient],"&gt;="&amp;R13)</f>
        <v>1</v>
      </c>
      <c r="T12" s="37" t="e">
        <f ca="1" t="shared" si="9"/>
        <v>#REF!</v>
      </c>
      <c r="U12" s="38" t="e">
        <f ca="1" t="shared" si="0"/>
        <v>#REF!</v>
      </c>
    </row>
    <row r="13" spans="1:21" ht="15">
      <c r="A13" s="34" t="s">
        <v>171</v>
      </c>
      <c r="B13" s="34">
        <v>0.12</v>
      </c>
      <c r="D13" s="32">
        <f t="shared" si="1"/>
        <v>0</v>
      </c>
      <c r="E13" s="3">
        <f>COUNTIF(Vertices[Degree],"&gt;= "&amp;D13)-COUNTIF(Vertices[Degree],"&gt;="&amp;D14)</f>
        <v>0</v>
      </c>
      <c r="F13" s="39">
        <f t="shared" si="2"/>
        <v>3.5813953488372103</v>
      </c>
      <c r="G13" s="40">
        <f>COUNTIF(Vertices[In-Degree],"&gt;= "&amp;F13)-COUNTIF(Vertices[In-Degree],"&gt;="&amp;F14)</f>
        <v>0</v>
      </c>
      <c r="H13" s="39">
        <f t="shared" si="3"/>
        <v>7.162790697674421</v>
      </c>
      <c r="I13" s="40">
        <f>COUNTIF(Vertices[Out-Degree],"&gt;= "&amp;H13)-COUNTIF(Vertices[Out-Degree],"&gt;="&amp;H14)</f>
        <v>0</v>
      </c>
      <c r="J13" s="39">
        <f t="shared" si="4"/>
        <v>752.629014372093</v>
      </c>
      <c r="K13" s="40">
        <f>COUNTIF(Vertices[Betweenness Centrality],"&gt;= "&amp;J13)-COUNTIF(Vertices[Betweenness Centrality],"&gt;="&amp;J14)</f>
        <v>0</v>
      </c>
      <c r="L13" s="39">
        <f t="shared" si="5"/>
        <v>0.006345930232558144</v>
      </c>
      <c r="M13" s="40">
        <f>COUNTIF(Vertices[Closeness Centrality],"&gt;= "&amp;L13)-COUNTIF(Vertices[Closeness Centrality],"&gt;="&amp;L14)</f>
        <v>13</v>
      </c>
      <c r="N13" s="39">
        <f t="shared" si="6"/>
        <v>0.02458479069767441</v>
      </c>
      <c r="O13" s="40">
        <f>COUNTIF(Vertices[Eigenvector Centrality],"&gt;= "&amp;N13)-COUNTIF(Vertices[Eigenvector Centrality],"&gt;="&amp;N14)</f>
        <v>1</v>
      </c>
      <c r="P13" s="39">
        <f t="shared" si="7"/>
        <v>2.085052511627907</v>
      </c>
      <c r="Q13" s="40">
        <f>COUNTIF(Vertices[PageRank],"&gt;= "&amp;P13)-COUNTIF(Vertices[PageRank],"&gt;="&amp;P14)</f>
        <v>3</v>
      </c>
      <c r="R13" s="39">
        <f t="shared" si="8"/>
        <v>0.25581395348837205</v>
      </c>
      <c r="S13" s="44">
        <f>COUNTIF(Vertices[Clustering Coefficient],"&gt;= "&amp;R13)-COUNTIF(Vertices[Clustering Coefficient],"&gt;="&amp;R14)</f>
        <v>0</v>
      </c>
      <c r="T13" s="39" t="e">
        <f ca="1" t="shared" si="9"/>
        <v>#REF!</v>
      </c>
      <c r="U13" s="40" t="e">
        <f ca="1" t="shared" si="0"/>
        <v>#REF!</v>
      </c>
    </row>
    <row r="14" spans="1:21" ht="15">
      <c r="A14" s="82"/>
      <c r="B14" s="82"/>
      <c r="D14" s="32">
        <f t="shared" si="1"/>
        <v>0</v>
      </c>
      <c r="E14" s="3">
        <f>COUNTIF(Vertices[Degree],"&gt;= "&amp;D14)-COUNTIF(Vertices[Degree],"&gt;="&amp;D15)</f>
        <v>0</v>
      </c>
      <c r="F14" s="37">
        <f t="shared" si="2"/>
        <v>3.9069767441860477</v>
      </c>
      <c r="G14" s="38">
        <f>COUNTIF(Vertices[In-Degree],"&gt;= "&amp;F14)-COUNTIF(Vertices[In-Degree],"&gt;="&amp;F15)</f>
        <v>6</v>
      </c>
      <c r="H14" s="37">
        <f t="shared" si="3"/>
        <v>7.813953488372095</v>
      </c>
      <c r="I14" s="38">
        <f>COUNTIF(Vertices[Out-Degree],"&gt;= "&amp;H14)-COUNTIF(Vertices[Out-Degree],"&gt;="&amp;H15)</f>
        <v>1</v>
      </c>
      <c r="J14" s="37">
        <f t="shared" si="4"/>
        <v>821.0498338604651</v>
      </c>
      <c r="K14" s="38">
        <f>COUNTIF(Vertices[Betweenness Centrality],"&gt;= "&amp;J14)-COUNTIF(Vertices[Betweenness Centrality],"&gt;="&amp;J15)</f>
        <v>0</v>
      </c>
      <c r="L14" s="37">
        <f t="shared" si="5"/>
        <v>0.006483651162790703</v>
      </c>
      <c r="M14" s="38">
        <f>COUNTIF(Vertices[Closeness Centrality],"&gt;= "&amp;L14)-COUNTIF(Vertices[Closeness Centrality],"&gt;="&amp;L15)</f>
        <v>6</v>
      </c>
      <c r="N14" s="37">
        <f t="shared" si="6"/>
        <v>0.026667953488372084</v>
      </c>
      <c r="O14" s="38">
        <f>COUNTIF(Vertices[Eigenvector Centrality],"&gt;= "&amp;N14)-COUNTIF(Vertices[Eigenvector Centrality],"&gt;="&amp;N15)</f>
        <v>2</v>
      </c>
      <c r="P14" s="37">
        <f t="shared" si="7"/>
        <v>2.2452535581395345</v>
      </c>
      <c r="Q14" s="38">
        <f>COUNTIF(Vertices[PageRank],"&gt;= "&amp;P14)-COUNTIF(Vertices[PageRank],"&gt;="&amp;P15)</f>
        <v>0</v>
      </c>
      <c r="R14" s="37">
        <f t="shared" si="8"/>
        <v>0.2790697674418604</v>
      </c>
      <c r="S14" s="43">
        <f>COUNTIF(Vertices[Clustering Coefficient],"&gt;= "&amp;R14)-COUNTIF(Vertices[Clustering Coefficient],"&gt;="&amp;R15)</f>
        <v>0</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4.232558139534885</v>
      </c>
      <c r="G15" s="40">
        <f>COUNTIF(Vertices[In-Degree],"&gt;= "&amp;F15)-COUNTIF(Vertices[In-Degree],"&gt;="&amp;F16)</f>
        <v>0</v>
      </c>
      <c r="H15" s="39">
        <f t="shared" si="3"/>
        <v>8.46511627906977</v>
      </c>
      <c r="I15" s="40">
        <f>COUNTIF(Vertices[Out-Degree],"&gt;= "&amp;H15)-COUNTIF(Vertices[Out-Degree],"&gt;="&amp;H16)</f>
        <v>0</v>
      </c>
      <c r="J15" s="39">
        <f t="shared" si="4"/>
        <v>889.4706533488372</v>
      </c>
      <c r="K15" s="40">
        <f>COUNTIF(Vertices[Betweenness Centrality],"&gt;= "&amp;J15)-COUNTIF(Vertices[Betweenness Centrality],"&gt;="&amp;J16)</f>
        <v>0</v>
      </c>
      <c r="L15" s="39">
        <f t="shared" si="5"/>
        <v>0.006621372093023261</v>
      </c>
      <c r="M15" s="40">
        <f>COUNTIF(Vertices[Closeness Centrality],"&gt;= "&amp;L15)-COUNTIF(Vertices[Closeness Centrality],"&gt;="&amp;L16)</f>
        <v>4</v>
      </c>
      <c r="N15" s="39">
        <f t="shared" si="6"/>
        <v>0.028751116279069757</v>
      </c>
      <c r="O15" s="40">
        <f>COUNTIF(Vertices[Eigenvector Centrality],"&gt;= "&amp;N15)-COUNTIF(Vertices[Eigenvector Centrality],"&gt;="&amp;N16)</f>
        <v>1</v>
      </c>
      <c r="P15" s="39">
        <f t="shared" si="7"/>
        <v>2.4054546046511622</v>
      </c>
      <c r="Q15" s="40">
        <f>COUNTIF(Vertices[PageRank],"&gt;= "&amp;P15)-COUNTIF(Vertices[PageRank],"&gt;="&amp;P16)</f>
        <v>2</v>
      </c>
      <c r="R15" s="39">
        <f t="shared" si="8"/>
        <v>0.30232558139534876</v>
      </c>
      <c r="S15" s="44">
        <f>COUNTIF(Vertices[Clustering Coefficient],"&gt;= "&amp;R15)-COUNTIF(Vertices[Clustering Coefficient],"&gt;="&amp;R16)</f>
        <v>1</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4.558139534883722</v>
      </c>
      <c r="G16" s="38">
        <f>COUNTIF(Vertices[In-Degree],"&gt;= "&amp;F16)-COUNTIF(Vertices[In-Degree],"&gt;="&amp;F17)</f>
        <v>0</v>
      </c>
      <c r="H16" s="37">
        <f t="shared" si="3"/>
        <v>9.116279069767444</v>
      </c>
      <c r="I16" s="38">
        <f>COUNTIF(Vertices[Out-Degree],"&gt;= "&amp;H16)-COUNTIF(Vertices[Out-Degree],"&gt;="&amp;H17)</f>
        <v>0</v>
      </c>
      <c r="J16" s="37">
        <f t="shared" si="4"/>
        <v>957.8914728372093</v>
      </c>
      <c r="K16" s="38">
        <f>COUNTIF(Vertices[Betweenness Centrality],"&gt;= "&amp;J16)-COUNTIF(Vertices[Betweenness Centrality],"&gt;="&amp;J17)</f>
        <v>1</v>
      </c>
      <c r="L16" s="37">
        <f t="shared" si="5"/>
        <v>0.00675909302325582</v>
      </c>
      <c r="M16" s="38">
        <f>COUNTIF(Vertices[Closeness Centrality],"&gt;= "&amp;L16)-COUNTIF(Vertices[Closeness Centrality],"&gt;="&amp;L17)</f>
        <v>2</v>
      </c>
      <c r="N16" s="37">
        <f t="shared" si="6"/>
        <v>0.03083427906976743</v>
      </c>
      <c r="O16" s="38">
        <f>COUNTIF(Vertices[Eigenvector Centrality],"&gt;= "&amp;N16)-COUNTIF(Vertices[Eigenvector Centrality],"&gt;="&amp;N17)</f>
        <v>2</v>
      </c>
      <c r="P16" s="37">
        <f t="shared" si="7"/>
        <v>2.56565565116279</v>
      </c>
      <c r="Q16" s="38">
        <f>COUNTIF(Vertices[PageRank],"&gt;= "&amp;P16)-COUNTIF(Vertices[PageRank],"&gt;="&amp;P17)</f>
        <v>1</v>
      </c>
      <c r="R16" s="37">
        <f t="shared" si="8"/>
        <v>0.3255813953488371</v>
      </c>
      <c r="S16" s="43">
        <f>COUNTIF(Vertices[Clustering Coefficient],"&gt;= "&amp;R16)-COUNTIF(Vertices[Clustering Coefficient],"&gt;="&amp;R17)</f>
        <v>1</v>
      </c>
      <c r="T16" s="37" t="e">
        <f ca="1" t="shared" si="9"/>
        <v>#REF!</v>
      </c>
      <c r="U16" s="38" t="e">
        <f ca="1" t="shared" si="0"/>
        <v>#REF!</v>
      </c>
    </row>
    <row r="17" spans="1:21" ht="15">
      <c r="A17" s="34" t="s">
        <v>154</v>
      </c>
      <c r="B17" s="34">
        <v>65</v>
      </c>
      <c r="D17" s="32">
        <f t="shared" si="1"/>
        <v>0</v>
      </c>
      <c r="E17" s="3">
        <f>COUNTIF(Vertices[Degree],"&gt;= "&amp;D17)-COUNTIF(Vertices[Degree],"&gt;="&amp;D18)</f>
        <v>0</v>
      </c>
      <c r="F17" s="39">
        <f t="shared" si="2"/>
        <v>4.883720930232559</v>
      </c>
      <c r="G17" s="40">
        <f>COUNTIF(Vertices[In-Degree],"&gt;= "&amp;F17)-COUNTIF(Vertices[In-Degree],"&gt;="&amp;F18)</f>
        <v>0</v>
      </c>
      <c r="H17" s="39">
        <f t="shared" si="3"/>
        <v>9.767441860465118</v>
      </c>
      <c r="I17" s="40">
        <f>COUNTIF(Vertices[Out-Degree],"&gt;= "&amp;H17)-COUNTIF(Vertices[Out-Degree],"&gt;="&amp;H18)</f>
        <v>4</v>
      </c>
      <c r="J17" s="39">
        <f t="shared" si="4"/>
        <v>1026.3122923255814</v>
      </c>
      <c r="K17" s="40">
        <f>COUNTIF(Vertices[Betweenness Centrality],"&gt;= "&amp;J17)-COUNTIF(Vertices[Betweenness Centrality],"&gt;="&amp;J18)</f>
        <v>0</v>
      </c>
      <c r="L17" s="39">
        <f t="shared" si="5"/>
        <v>0.006896813953488378</v>
      </c>
      <c r="M17" s="40">
        <f>COUNTIF(Vertices[Closeness Centrality],"&gt;= "&amp;L17)-COUNTIF(Vertices[Closeness Centrality],"&gt;="&amp;L18)</f>
        <v>2</v>
      </c>
      <c r="N17" s="39">
        <f t="shared" si="6"/>
        <v>0.03291744186046511</v>
      </c>
      <c r="O17" s="40">
        <f>COUNTIF(Vertices[Eigenvector Centrality],"&gt;= "&amp;N17)-COUNTIF(Vertices[Eigenvector Centrality],"&gt;="&amp;N18)</f>
        <v>1</v>
      </c>
      <c r="P17" s="39">
        <f t="shared" si="7"/>
        <v>2.7258566976744176</v>
      </c>
      <c r="Q17" s="40">
        <f>COUNTIF(Vertices[PageRank],"&gt;= "&amp;P17)-COUNTIF(Vertices[PageRank],"&gt;="&amp;P18)</f>
        <v>0</v>
      </c>
      <c r="R17" s="39">
        <f t="shared" si="8"/>
        <v>0.3488372093023255</v>
      </c>
      <c r="S17" s="44">
        <f>COUNTIF(Vertices[Clustering Coefficient],"&gt;= "&amp;R17)-COUNTIF(Vertices[Clustering Coefficient],"&gt;="&amp;R18)</f>
        <v>0</v>
      </c>
      <c r="T17" s="39" t="e">
        <f ca="1" t="shared" si="9"/>
        <v>#REF!</v>
      </c>
      <c r="U17" s="40" t="e">
        <f ca="1" t="shared" si="0"/>
        <v>#REF!</v>
      </c>
    </row>
    <row r="18" spans="1:21" ht="15">
      <c r="A18" s="34" t="s">
        <v>155</v>
      </c>
      <c r="B18" s="34">
        <v>272</v>
      </c>
      <c r="D18" s="32">
        <f t="shared" si="1"/>
        <v>0</v>
      </c>
      <c r="E18" s="3">
        <f>COUNTIF(Vertices[Degree],"&gt;= "&amp;D18)-COUNTIF(Vertices[Degree],"&gt;="&amp;D19)</f>
        <v>0</v>
      </c>
      <c r="F18" s="37">
        <f t="shared" si="2"/>
        <v>5.209302325581396</v>
      </c>
      <c r="G18" s="38">
        <f>COUNTIF(Vertices[In-Degree],"&gt;= "&amp;F18)-COUNTIF(Vertices[In-Degree],"&gt;="&amp;F19)</f>
        <v>0</v>
      </c>
      <c r="H18" s="37">
        <f t="shared" si="3"/>
        <v>10.418604651162791</v>
      </c>
      <c r="I18" s="38">
        <f>COUNTIF(Vertices[Out-Degree],"&gt;= "&amp;H18)-COUNTIF(Vertices[Out-Degree],"&gt;="&amp;H19)</f>
        <v>3</v>
      </c>
      <c r="J18" s="37">
        <f t="shared" si="4"/>
        <v>1094.7331118139534</v>
      </c>
      <c r="K18" s="38">
        <f>COUNTIF(Vertices[Betweenness Centrality],"&gt;= "&amp;J18)-COUNTIF(Vertices[Betweenness Centrality],"&gt;="&amp;J19)</f>
        <v>0</v>
      </c>
      <c r="L18" s="37">
        <f t="shared" si="5"/>
        <v>0.007034534883720937</v>
      </c>
      <c r="M18" s="38">
        <f>COUNTIF(Vertices[Closeness Centrality],"&gt;= "&amp;L18)-COUNTIF(Vertices[Closeness Centrality],"&gt;="&amp;L19)</f>
        <v>1</v>
      </c>
      <c r="N18" s="37">
        <f t="shared" si="6"/>
        <v>0.03500060465116278</v>
      </c>
      <c r="O18" s="38">
        <f>COUNTIF(Vertices[Eigenvector Centrality],"&gt;= "&amp;N18)-COUNTIF(Vertices[Eigenvector Centrality],"&gt;="&amp;N19)</f>
        <v>0</v>
      </c>
      <c r="P18" s="37">
        <f t="shared" si="7"/>
        <v>2.8860577441860453</v>
      </c>
      <c r="Q18" s="38">
        <f>COUNTIF(Vertices[PageRank],"&gt;= "&amp;P18)-COUNTIF(Vertices[PageRank],"&gt;="&amp;P19)</f>
        <v>0</v>
      </c>
      <c r="R18" s="37">
        <f t="shared" si="8"/>
        <v>0.37209302325581384</v>
      </c>
      <c r="S18" s="43">
        <f>COUNTIF(Vertices[Clustering Coefficient],"&gt;= "&amp;R18)-COUNTIF(Vertices[Clustering Coefficient],"&gt;="&amp;R19)</f>
        <v>0</v>
      </c>
      <c r="T18" s="37" t="e">
        <f ca="1" t="shared" si="9"/>
        <v>#REF!</v>
      </c>
      <c r="U18" s="38" t="e">
        <f ca="1" t="shared" si="0"/>
        <v>#REF!</v>
      </c>
    </row>
    <row r="19" spans="1:21" ht="15">
      <c r="A19" s="82"/>
      <c r="B19" s="82"/>
      <c r="D19" s="32">
        <f t="shared" si="1"/>
        <v>0</v>
      </c>
      <c r="E19" s="3">
        <f>COUNTIF(Vertices[Degree],"&gt;= "&amp;D19)-COUNTIF(Vertices[Degree],"&gt;="&amp;D20)</f>
        <v>0</v>
      </c>
      <c r="F19" s="39">
        <f t="shared" si="2"/>
        <v>5.534883720930233</v>
      </c>
      <c r="G19" s="40">
        <f>COUNTIF(Vertices[In-Degree],"&gt;= "&amp;F19)-COUNTIF(Vertices[In-Degree],"&gt;="&amp;F20)</f>
        <v>0</v>
      </c>
      <c r="H19" s="39">
        <f t="shared" si="3"/>
        <v>11.069767441860465</v>
      </c>
      <c r="I19" s="40">
        <f>COUNTIF(Vertices[Out-Degree],"&gt;= "&amp;H19)-COUNTIF(Vertices[Out-Degree],"&gt;="&amp;H20)</f>
        <v>0</v>
      </c>
      <c r="J19" s="39">
        <f t="shared" si="4"/>
        <v>1163.1539313023254</v>
      </c>
      <c r="K19" s="40">
        <f>COUNTIF(Vertices[Betweenness Centrality],"&gt;= "&amp;J19)-COUNTIF(Vertices[Betweenness Centrality],"&gt;="&amp;J20)</f>
        <v>0</v>
      </c>
      <c r="L19" s="39">
        <f t="shared" si="5"/>
        <v>0.0071722558139534955</v>
      </c>
      <c r="M19" s="40">
        <f>COUNTIF(Vertices[Closeness Centrality],"&gt;= "&amp;L19)-COUNTIF(Vertices[Closeness Centrality],"&gt;="&amp;L20)</f>
        <v>1</v>
      </c>
      <c r="N19" s="39">
        <f t="shared" si="6"/>
        <v>0.037083767441860455</v>
      </c>
      <c r="O19" s="40">
        <f>COUNTIF(Vertices[Eigenvector Centrality],"&gt;= "&amp;N19)-COUNTIF(Vertices[Eigenvector Centrality],"&gt;="&amp;N20)</f>
        <v>1</v>
      </c>
      <c r="P19" s="39">
        <f t="shared" si="7"/>
        <v>3.046258790697673</v>
      </c>
      <c r="Q19" s="40">
        <f>COUNTIF(Vertices[PageRank],"&gt;= "&amp;P19)-COUNTIF(Vertices[PageRank],"&gt;="&amp;P20)</f>
        <v>1</v>
      </c>
      <c r="R19" s="39">
        <f t="shared" si="8"/>
        <v>0.3953488372093022</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5.8604651162790695</v>
      </c>
      <c r="G20" s="38">
        <f>COUNTIF(Vertices[In-Degree],"&gt;= "&amp;F20)-COUNTIF(Vertices[In-Degree],"&gt;="&amp;F21)</f>
        <v>2</v>
      </c>
      <c r="H20" s="37">
        <f t="shared" si="3"/>
        <v>11.720930232558139</v>
      </c>
      <c r="I20" s="38">
        <f>COUNTIF(Vertices[Out-Degree],"&gt;= "&amp;H20)-COUNTIF(Vertices[Out-Degree],"&gt;="&amp;H21)</f>
        <v>0</v>
      </c>
      <c r="J20" s="37">
        <f t="shared" si="4"/>
        <v>1231.5747507906974</v>
      </c>
      <c r="K20" s="38">
        <f>COUNTIF(Vertices[Betweenness Centrality],"&gt;= "&amp;J20)-COUNTIF(Vertices[Betweenness Centrality],"&gt;="&amp;J21)</f>
        <v>0</v>
      </c>
      <c r="L20" s="37">
        <f t="shared" si="5"/>
        <v>0.007309976744186054</v>
      </c>
      <c r="M20" s="38">
        <f>COUNTIF(Vertices[Closeness Centrality],"&gt;= "&amp;L20)-COUNTIF(Vertices[Closeness Centrality],"&gt;="&amp;L21)</f>
        <v>0</v>
      </c>
      <c r="N20" s="37">
        <f t="shared" si="6"/>
        <v>0.03916693023255813</v>
      </c>
      <c r="O20" s="38">
        <f>COUNTIF(Vertices[Eigenvector Centrality],"&gt;= "&amp;N20)-COUNTIF(Vertices[Eigenvector Centrality],"&gt;="&amp;N21)</f>
        <v>0</v>
      </c>
      <c r="P20" s="37">
        <f t="shared" si="7"/>
        <v>3.2064598372093007</v>
      </c>
      <c r="Q20" s="38">
        <f>COUNTIF(Vertices[PageRank],"&gt;= "&amp;P20)-COUNTIF(Vertices[PageRank],"&gt;="&amp;P21)</f>
        <v>0</v>
      </c>
      <c r="R20" s="37">
        <f t="shared" si="8"/>
        <v>0.41860465116279055</v>
      </c>
      <c r="S20" s="43">
        <f>COUNTIF(Vertices[Clustering Coefficient],"&gt;= "&amp;R20)-COUNTIF(Vertices[Clustering Coefficient],"&gt;="&amp;R21)</f>
        <v>1</v>
      </c>
      <c r="T20" s="37" t="e">
        <f ca="1" t="shared" si="9"/>
        <v>#REF!</v>
      </c>
      <c r="U20" s="38" t="e">
        <f ca="1" t="shared" si="0"/>
        <v>#REF!</v>
      </c>
    </row>
    <row r="21" spans="1:21" ht="15">
      <c r="A21" s="34" t="s">
        <v>157</v>
      </c>
      <c r="B21" s="34">
        <v>2.552899</v>
      </c>
      <c r="D21" s="32">
        <f t="shared" si="1"/>
        <v>0</v>
      </c>
      <c r="E21" s="3">
        <f>COUNTIF(Vertices[Degree],"&gt;= "&amp;D21)-COUNTIF(Vertices[Degree],"&gt;="&amp;D22)</f>
        <v>0</v>
      </c>
      <c r="F21" s="39">
        <f t="shared" si="2"/>
        <v>6.186046511627906</v>
      </c>
      <c r="G21" s="40">
        <f>COUNTIF(Vertices[In-Degree],"&gt;= "&amp;F21)-COUNTIF(Vertices[In-Degree],"&gt;="&amp;F22)</f>
        <v>0</v>
      </c>
      <c r="H21" s="39">
        <f t="shared" si="3"/>
        <v>12.372093023255813</v>
      </c>
      <c r="I21" s="40">
        <f>COUNTIF(Vertices[Out-Degree],"&gt;= "&amp;H21)-COUNTIF(Vertices[Out-Degree],"&gt;="&amp;H22)</f>
        <v>0</v>
      </c>
      <c r="J21" s="39">
        <f t="shared" si="4"/>
        <v>1299.9955702790694</v>
      </c>
      <c r="K21" s="40">
        <f>COUNTIF(Vertices[Betweenness Centrality],"&gt;= "&amp;J21)-COUNTIF(Vertices[Betweenness Centrality],"&gt;="&amp;J22)</f>
        <v>0</v>
      </c>
      <c r="L21" s="39">
        <f t="shared" si="5"/>
        <v>0.007447697674418613</v>
      </c>
      <c r="M21" s="40">
        <f>COUNTIF(Vertices[Closeness Centrality],"&gt;= "&amp;L21)-COUNTIF(Vertices[Closeness Centrality],"&gt;="&amp;L22)</f>
        <v>1</v>
      </c>
      <c r="N21" s="39">
        <f t="shared" si="6"/>
        <v>0.0412500930232558</v>
      </c>
      <c r="O21" s="40">
        <f>COUNTIF(Vertices[Eigenvector Centrality],"&gt;= "&amp;N21)-COUNTIF(Vertices[Eigenvector Centrality],"&gt;="&amp;N22)</f>
        <v>2</v>
      </c>
      <c r="P21" s="39">
        <f t="shared" si="7"/>
        <v>3.3666608837209284</v>
      </c>
      <c r="Q21" s="40">
        <f>COUNTIF(Vertices[PageRank],"&gt;= "&amp;P21)-COUNTIF(Vertices[PageRank],"&gt;="&amp;P22)</f>
        <v>0</v>
      </c>
      <c r="R21" s="39">
        <f t="shared" si="8"/>
        <v>0.4418604651162789</v>
      </c>
      <c r="S21" s="44">
        <f>COUNTIF(Vertices[Clustering Coefficient],"&gt;= "&amp;R21)-COUNTIF(Vertices[Clustering Coefficient],"&gt;="&amp;R22)</f>
        <v>1</v>
      </c>
      <c r="T21" s="39" t="e">
        <f ca="1" t="shared" si="9"/>
        <v>#REF!</v>
      </c>
      <c r="U21" s="40" t="e">
        <f ca="1" t="shared" si="0"/>
        <v>#REF!</v>
      </c>
    </row>
    <row r="22" spans="1:21" ht="15">
      <c r="A22" s="82"/>
      <c r="B22" s="82"/>
      <c r="D22" s="32">
        <f t="shared" si="1"/>
        <v>0</v>
      </c>
      <c r="E22" s="3">
        <f>COUNTIF(Vertices[Degree],"&gt;= "&amp;D22)-COUNTIF(Vertices[Degree],"&gt;="&amp;D23)</f>
        <v>0</v>
      </c>
      <c r="F22" s="37">
        <f t="shared" si="2"/>
        <v>6.511627906976743</v>
      </c>
      <c r="G22" s="38">
        <f>COUNTIF(Vertices[In-Degree],"&gt;= "&amp;F22)-COUNTIF(Vertices[In-Degree],"&gt;="&amp;F23)</f>
        <v>0</v>
      </c>
      <c r="H22" s="37">
        <f t="shared" si="3"/>
        <v>13.023255813953487</v>
      </c>
      <c r="I22" s="38">
        <f>COUNTIF(Vertices[Out-Degree],"&gt;= "&amp;H22)-COUNTIF(Vertices[Out-Degree],"&gt;="&amp;H23)</f>
        <v>0</v>
      </c>
      <c r="J22" s="37">
        <f t="shared" si="4"/>
        <v>1368.4163897674414</v>
      </c>
      <c r="K22" s="38">
        <f>COUNTIF(Vertices[Betweenness Centrality],"&gt;= "&amp;J22)-COUNTIF(Vertices[Betweenness Centrality],"&gt;="&amp;J23)</f>
        <v>0</v>
      </c>
      <c r="L22" s="37">
        <f t="shared" si="5"/>
        <v>0.007585418604651171</v>
      </c>
      <c r="M22" s="38">
        <f>COUNTIF(Vertices[Closeness Centrality],"&gt;= "&amp;L22)-COUNTIF(Vertices[Closeness Centrality],"&gt;="&amp;L23)</f>
        <v>2</v>
      </c>
      <c r="N22" s="37">
        <f t="shared" si="6"/>
        <v>0.043333255813953475</v>
      </c>
      <c r="O22" s="38">
        <f>COUNTIF(Vertices[Eigenvector Centrality],"&gt;= "&amp;N22)-COUNTIF(Vertices[Eigenvector Centrality],"&gt;="&amp;N23)</f>
        <v>0</v>
      </c>
      <c r="P22" s="37">
        <f t="shared" si="7"/>
        <v>3.526861930232556</v>
      </c>
      <c r="Q22" s="38">
        <f>COUNTIF(Vertices[PageRank],"&gt;= "&amp;P22)-COUNTIF(Vertices[PageRank],"&gt;="&amp;P23)</f>
        <v>0</v>
      </c>
      <c r="R22" s="37">
        <f t="shared" si="8"/>
        <v>0.46511627906976727</v>
      </c>
      <c r="S22" s="43">
        <f>COUNTIF(Vertices[Clustering Coefficient],"&gt;= "&amp;R22)-COUNTIF(Vertices[Clustering Coefficient],"&gt;="&amp;R23)</f>
        <v>0</v>
      </c>
      <c r="T22" s="37" t="e">
        <f ca="1" t="shared" si="9"/>
        <v>#REF!</v>
      </c>
      <c r="U22" s="38" t="e">
        <f ca="1" t="shared" si="0"/>
        <v>#REF!</v>
      </c>
    </row>
    <row r="23" spans="1:21" ht="15">
      <c r="A23" s="34" t="s">
        <v>158</v>
      </c>
      <c r="B23" s="34">
        <v>0.036057692307692304</v>
      </c>
      <c r="D23" s="32">
        <f t="shared" si="1"/>
        <v>0</v>
      </c>
      <c r="E23" s="3">
        <f>COUNTIF(Vertices[Degree],"&gt;= "&amp;D23)-COUNTIF(Vertices[Degree],"&gt;="&amp;D24)</f>
        <v>0</v>
      </c>
      <c r="F23" s="39">
        <f t="shared" si="2"/>
        <v>6.83720930232558</v>
      </c>
      <c r="G23" s="40">
        <f>COUNTIF(Vertices[In-Degree],"&gt;= "&amp;F23)-COUNTIF(Vertices[In-Degree],"&gt;="&amp;F24)</f>
        <v>0</v>
      </c>
      <c r="H23" s="39">
        <f t="shared" si="3"/>
        <v>13.67441860465116</v>
      </c>
      <c r="I23" s="40">
        <f>COUNTIF(Vertices[Out-Degree],"&gt;= "&amp;H23)-COUNTIF(Vertices[Out-Degree],"&gt;="&amp;H24)</f>
        <v>0</v>
      </c>
      <c r="J23" s="39">
        <f t="shared" si="4"/>
        <v>1436.8372092558134</v>
      </c>
      <c r="K23" s="40">
        <f>COUNTIF(Vertices[Betweenness Centrality],"&gt;= "&amp;J23)-COUNTIF(Vertices[Betweenness Centrality],"&gt;="&amp;J24)</f>
        <v>0</v>
      </c>
      <c r="L23" s="39">
        <f t="shared" si="5"/>
        <v>0.00772313953488373</v>
      </c>
      <c r="M23" s="40">
        <f>COUNTIF(Vertices[Closeness Centrality],"&gt;= "&amp;L23)-COUNTIF(Vertices[Closeness Centrality],"&gt;="&amp;L24)</f>
        <v>1</v>
      </c>
      <c r="N23" s="39">
        <f t="shared" si="6"/>
        <v>0.04541641860465115</v>
      </c>
      <c r="O23" s="40">
        <f>COUNTIF(Vertices[Eigenvector Centrality],"&gt;= "&amp;N23)-COUNTIF(Vertices[Eigenvector Centrality],"&gt;="&amp;N24)</f>
        <v>0</v>
      </c>
      <c r="P23" s="39">
        <f t="shared" si="7"/>
        <v>3.687062976744184</v>
      </c>
      <c r="Q23" s="40">
        <f>COUNTIF(Vertices[PageRank],"&gt;= "&amp;P23)-COUNTIF(Vertices[PageRank],"&gt;="&amp;P24)</f>
        <v>0</v>
      </c>
      <c r="R23" s="39">
        <f t="shared" si="8"/>
        <v>0.4883720930232556</v>
      </c>
      <c r="S23" s="44">
        <f>COUNTIF(Vertices[Clustering Coefficient],"&gt;= "&amp;R23)-COUNTIF(Vertices[Clustering Coefficient],"&gt;="&amp;R24)</f>
        <v>9</v>
      </c>
      <c r="T23" s="39" t="e">
        <f ca="1" t="shared" si="9"/>
        <v>#REF!</v>
      </c>
      <c r="U23" s="40" t="e">
        <f ca="1" t="shared" si="0"/>
        <v>#REF!</v>
      </c>
    </row>
    <row r="24" spans="1:21" ht="15">
      <c r="A24" s="34" t="s">
        <v>223</v>
      </c>
      <c r="B24" s="34">
        <v>0.354506</v>
      </c>
      <c r="D24" s="32">
        <f t="shared" si="1"/>
        <v>0</v>
      </c>
      <c r="E24" s="3">
        <f>COUNTIF(Vertices[Degree],"&gt;= "&amp;D24)-COUNTIF(Vertices[Degree],"&gt;="&amp;D25)</f>
        <v>0</v>
      </c>
      <c r="F24" s="37">
        <f t="shared" si="2"/>
        <v>7.162790697674417</v>
      </c>
      <c r="G24" s="38">
        <f>COUNTIF(Vertices[In-Degree],"&gt;= "&amp;F24)-COUNTIF(Vertices[In-Degree],"&gt;="&amp;F25)</f>
        <v>0</v>
      </c>
      <c r="H24" s="37">
        <f t="shared" si="3"/>
        <v>14.325581395348834</v>
      </c>
      <c r="I24" s="38">
        <f>COUNTIF(Vertices[Out-Degree],"&gt;= "&amp;H24)-COUNTIF(Vertices[Out-Degree],"&gt;="&amp;H25)</f>
        <v>0</v>
      </c>
      <c r="J24" s="37">
        <f t="shared" si="4"/>
        <v>1505.2580287441854</v>
      </c>
      <c r="K24" s="38">
        <f>COUNTIF(Vertices[Betweenness Centrality],"&gt;= "&amp;J24)-COUNTIF(Vertices[Betweenness Centrality],"&gt;="&amp;J25)</f>
        <v>0</v>
      </c>
      <c r="L24" s="37">
        <f t="shared" si="5"/>
        <v>0.007860860465116288</v>
      </c>
      <c r="M24" s="38">
        <f>COUNTIF(Vertices[Closeness Centrality],"&gt;= "&amp;L24)-COUNTIF(Vertices[Closeness Centrality],"&gt;="&amp;L25)</f>
        <v>1</v>
      </c>
      <c r="N24" s="37">
        <f t="shared" si="6"/>
        <v>0.04749958139534882</v>
      </c>
      <c r="O24" s="38">
        <f>COUNTIF(Vertices[Eigenvector Centrality],"&gt;= "&amp;N24)-COUNTIF(Vertices[Eigenvector Centrality],"&gt;="&amp;N25)</f>
        <v>0</v>
      </c>
      <c r="P24" s="37">
        <f t="shared" si="7"/>
        <v>3.8472640232558115</v>
      </c>
      <c r="Q24" s="38">
        <f>COUNTIF(Vertices[PageRank],"&gt;= "&amp;P24)-COUNTIF(Vertices[PageRank],"&gt;="&amp;P25)</f>
        <v>0</v>
      </c>
      <c r="R24" s="37">
        <f t="shared" si="8"/>
        <v>0.511627906976744</v>
      </c>
      <c r="S24" s="43">
        <f>COUNTIF(Vertices[Clustering Coefficient],"&gt;= "&amp;R24)-COUNTIF(Vertices[Clustering Coefficient],"&gt;="&amp;R25)</f>
        <v>0</v>
      </c>
      <c r="T24" s="37" t="e">
        <f ca="1" t="shared" si="9"/>
        <v>#REF!</v>
      </c>
      <c r="U24" s="38" t="e">
        <f ca="1" t="shared" si="0"/>
        <v>#REF!</v>
      </c>
    </row>
    <row r="25" spans="1:21" ht="15">
      <c r="A25" s="82"/>
      <c r="B25" s="82"/>
      <c r="D25" s="32">
        <f t="shared" si="1"/>
        <v>0</v>
      </c>
      <c r="E25" s="3">
        <f>COUNTIF(Vertices[Degree],"&gt;= "&amp;D25)-COUNTIF(Vertices[Degree],"&gt;="&amp;D26)</f>
        <v>0</v>
      </c>
      <c r="F25" s="39">
        <f t="shared" si="2"/>
        <v>7.488372093023254</v>
      </c>
      <c r="G25" s="40">
        <f>COUNTIF(Vertices[In-Degree],"&gt;= "&amp;F25)-COUNTIF(Vertices[In-Degree],"&gt;="&amp;F26)</f>
        <v>0</v>
      </c>
      <c r="H25" s="39">
        <f t="shared" si="3"/>
        <v>14.976744186046508</v>
      </c>
      <c r="I25" s="40">
        <f>COUNTIF(Vertices[Out-Degree],"&gt;= "&amp;H25)-COUNTIF(Vertices[Out-Degree],"&gt;="&amp;H26)</f>
        <v>0</v>
      </c>
      <c r="J25" s="39">
        <f t="shared" si="4"/>
        <v>1573.6788482325574</v>
      </c>
      <c r="K25" s="40">
        <f>COUNTIF(Vertices[Betweenness Centrality],"&gt;= "&amp;J25)-COUNTIF(Vertices[Betweenness Centrality],"&gt;="&amp;J26)</f>
        <v>0</v>
      </c>
      <c r="L25" s="39">
        <f t="shared" si="5"/>
        <v>0.007998581395348847</v>
      </c>
      <c r="M25" s="40">
        <f>COUNTIF(Vertices[Closeness Centrality],"&gt;= "&amp;L25)-COUNTIF(Vertices[Closeness Centrality],"&gt;="&amp;L26)</f>
        <v>0</v>
      </c>
      <c r="N25" s="39">
        <f t="shared" si="6"/>
        <v>0.049582744186046496</v>
      </c>
      <c r="O25" s="40">
        <f>COUNTIF(Vertices[Eigenvector Centrality],"&gt;= "&amp;N25)-COUNTIF(Vertices[Eigenvector Centrality],"&gt;="&amp;N26)</f>
        <v>0</v>
      </c>
      <c r="P25" s="39">
        <f t="shared" si="7"/>
        <v>4.00746506976744</v>
      </c>
      <c r="Q25" s="40">
        <f>COUNTIF(Vertices[PageRank],"&gt;= "&amp;P25)-COUNTIF(Vertices[PageRank],"&gt;="&amp;P26)</f>
        <v>0</v>
      </c>
      <c r="R25" s="39">
        <f t="shared" si="8"/>
        <v>0.5348837209302324</v>
      </c>
      <c r="S25" s="44">
        <f>COUNTIF(Vertices[Clustering Coefficient],"&gt;= "&amp;R25)-COUNTIF(Vertices[Clustering Coefficient],"&gt;="&amp;R26)</f>
        <v>0</v>
      </c>
      <c r="T25" s="39" t="e">
        <f ca="1" t="shared" si="9"/>
        <v>#REF!</v>
      </c>
      <c r="U25" s="40" t="e">
        <f ca="1" t="shared" si="0"/>
        <v>#REF!</v>
      </c>
    </row>
    <row r="26" spans="1:21" ht="15">
      <c r="A26" s="34" t="s">
        <v>224</v>
      </c>
      <c r="B26" s="34" t="s">
        <v>810</v>
      </c>
      <c r="D26" s="32">
        <f t="shared" si="1"/>
        <v>0</v>
      </c>
      <c r="E26" s="3">
        <f>COUNTIF(Vertices[Degree],"&gt;= "&amp;D26)-COUNTIF(Vertices[Degree],"&gt;="&amp;D27)</f>
        <v>0</v>
      </c>
      <c r="F26" s="37">
        <f t="shared" si="2"/>
        <v>7.813953488372091</v>
      </c>
      <c r="G26" s="38">
        <f>COUNTIF(Vertices[In-Degree],"&gt;= "&amp;F26)-COUNTIF(Vertices[In-Degree],"&gt;="&amp;F27)</f>
        <v>0</v>
      </c>
      <c r="H26" s="37">
        <f t="shared" si="3"/>
        <v>15.627906976744182</v>
      </c>
      <c r="I26" s="38">
        <f>COUNTIF(Vertices[Out-Degree],"&gt;= "&amp;H26)-COUNTIF(Vertices[Out-Degree],"&gt;="&amp;H27)</f>
        <v>0</v>
      </c>
      <c r="J26" s="37">
        <f t="shared" si="4"/>
        <v>1642.0996677209293</v>
      </c>
      <c r="K26" s="38">
        <f>COUNTIF(Vertices[Betweenness Centrality],"&gt;= "&amp;J26)-COUNTIF(Vertices[Betweenness Centrality],"&gt;="&amp;J27)</f>
        <v>0</v>
      </c>
      <c r="L26" s="37">
        <f t="shared" si="5"/>
        <v>0.008136302325581405</v>
      </c>
      <c r="M26" s="38">
        <f>COUNTIF(Vertices[Closeness Centrality],"&gt;= "&amp;L26)-COUNTIF(Vertices[Closeness Centrality],"&gt;="&amp;L27)</f>
        <v>1</v>
      </c>
      <c r="N26" s="37">
        <f t="shared" si="6"/>
        <v>0.05166590697674417</v>
      </c>
      <c r="O26" s="38">
        <f>COUNTIF(Vertices[Eigenvector Centrality],"&gt;= "&amp;N26)-COUNTIF(Vertices[Eigenvector Centrality],"&gt;="&amp;N27)</f>
        <v>0</v>
      </c>
      <c r="P26" s="37">
        <f t="shared" si="7"/>
        <v>4.167666116279068</v>
      </c>
      <c r="Q26" s="38">
        <f>COUNTIF(Vertices[PageRank],"&gt;= "&amp;P26)-COUNTIF(Vertices[PageRank],"&gt;="&amp;P27)</f>
        <v>1</v>
      </c>
      <c r="R26" s="37">
        <f t="shared" si="8"/>
        <v>0.5581395348837208</v>
      </c>
      <c r="S26" s="43">
        <f>COUNTIF(Vertices[Clustering Coefficient],"&gt;= "&amp;R26)-COUNTIF(Vertices[Clustering Coefficient],"&gt;="&amp;R27)</f>
        <v>0</v>
      </c>
      <c r="T26" s="37" t="e">
        <f ca="1" t="shared" si="9"/>
        <v>#REF!</v>
      </c>
      <c r="U26" s="38" t="e">
        <f ca="1" t="shared" si="0"/>
        <v>#REF!</v>
      </c>
    </row>
    <row r="27" spans="1:21" ht="15">
      <c r="A27" s="82"/>
      <c r="B27" s="82"/>
      <c r="D27" s="32">
        <f t="shared" si="1"/>
        <v>0</v>
      </c>
      <c r="E27" s="3">
        <f>COUNTIF(Vertices[Degree],"&gt;= "&amp;D27)-COUNTIF(Vertices[Degree],"&gt;="&amp;D28)</f>
        <v>0</v>
      </c>
      <c r="F27" s="39">
        <f t="shared" si="2"/>
        <v>8.139534883720929</v>
      </c>
      <c r="G27" s="40">
        <f>COUNTIF(Vertices[In-Degree],"&gt;= "&amp;F27)-COUNTIF(Vertices[In-Degree],"&gt;="&amp;F28)</f>
        <v>0</v>
      </c>
      <c r="H27" s="39">
        <f t="shared" si="3"/>
        <v>16.279069767441857</v>
      </c>
      <c r="I27" s="40">
        <f>COUNTIF(Vertices[Out-Degree],"&gt;= "&amp;H27)-COUNTIF(Vertices[Out-Degree],"&gt;="&amp;H28)</f>
        <v>0</v>
      </c>
      <c r="J27" s="39">
        <f t="shared" si="4"/>
        <v>1710.5204872093013</v>
      </c>
      <c r="K27" s="40">
        <f>COUNTIF(Vertices[Betweenness Centrality],"&gt;= "&amp;J27)-COUNTIF(Vertices[Betweenness Centrality],"&gt;="&amp;J28)</f>
        <v>0</v>
      </c>
      <c r="L27" s="39">
        <f t="shared" si="5"/>
        <v>0.008274023255813964</v>
      </c>
      <c r="M27" s="40">
        <f>COUNTIF(Vertices[Closeness Centrality],"&gt;= "&amp;L27)-COUNTIF(Vertices[Closeness Centrality],"&gt;="&amp;L28)</f>
        <v>0</v>
      </c>
      <c r="N27" s="39">
        <f t="shared" si="6"/>
        <v>0.05374906976744184</v>
      </c>
      <c r="O27" s="40">
        <f>COUNTIF(Vertices[Eigenvector Centrality],"&gt;= "&amp;N27)-COUNTIF(Vertices[Eigenvector Centrality],"&gt;="&amp;N28)</f>
        <v>0</v>
      </c>
      <c r="P27" s="39">
        <f t="shared" si="7"/>
        <v>4.327867162790696</v>
      </c>
      <c r="Q27" s="40">
        <f>COUNTIF(Vertices[PageRank],"&gt;= "&amp;P27)-COUNTIF(Vertices[PageRank],"&gt;="&amp;P28)</f>
        <v>0</v>
      </c>
      <c r="R27" s="39">
        <f t="shared" si="8"/>
        <v>0.5813953488372092</v>
      </c>
      <c r="S27" s="44">
        <f>COUNTIF(Vertices[Clustering Coefficient],"&gt;= "&amp;R27)-COUNTIF(Vertices[Clustering Coefficient],"&gt;="&amp;R28)</f>
        <v>0</v>
      </c>
      <c r="T27" s="39" t="e">
        <f ca="1" t="shared" si="9"/>
        <v>#REF!</v>
      </c>
      <c r="U27" s="40" t="e">
        <f ca="1" t="shared" si="0"/>
        <v>#REF!</v>
      </c>
    </row>
    <row r="28" spans="1:21" ht="15">
      <c r="A28" s="34" t="s">
        <v>728</v>
      </c>
      <c r="B28" s="34" t="s">
        <v>85</v>
      </c>
      <c r="D28" s="32">
        <f t="shared" si="1"/>
        <v>0</v>
      </c>
      <c r="E28" s="3">
        <f>COUNTIF(Vertices[Degree],"&gt;= "&amp;D28)-COUNTIF(Vertices[Degree],"&gt;="&amp;D29)</f>
        <v>0</v>
      </c>
      <c r="F28" s="37">
        <f t="shared" si="2"/>
        <v>8.465116279069766</v>
      </c>
      <c r="G28" s="38">
        <f>COUNTIF(Vertices[In-Degree],"&gt;= "&amp;F28)-COUNTIF(Vertices[In-Degree],"&gt;="&amp;F29)</f>
        <v>0</v>
      </c>
      <c r="H28" s="37">
        <f t="shared" si="3"/>
        <v>16.930232558139533</v>
      </c>
      <c r="I28" s="38">
        <f>COUNTIF(Vertices[Out-Degree],"&gt;= "&amp;H28)-COUNTIF(Vertices[Out-Degree],"&gt;="&amp;H29)</f>
        <v>0</v>
      </c>
      <c r="J28" s="37">
        <f t="shared" si="4"/>
        <v>1778.9413066976733</v>
      </c>
      <c r="K28" s="38">
        <f>COUNTIF(Vertices[Betweenness Centrality],"&gt;= "&amp;J28)-COUNTIF(Vertices[Betweenness Centrality],"&gt;="&amp;J29)</f>
        <v>0</v>
      </c>
      <c r="L28" s="37">
        <f t="shared" si="5"/>
        <v>0.008411744186046522</v>
      </c>
      <c r="M28" s="38">
        <f>COUNTIF(Vertices[Closeness Centrality],"&gt;= "&amp;L28)-COUNTIF(Vertices[Closeness Centrality],"&gt;="&amp;L29)</f>
        <v>0</v>
      </c>
      <c r="N28" s="37">
        <f t="shared" si="6"/>
        <v>0.055832232558139516</v>
      </c>
      <c r="O28" s="38">
        <f>COUNTIF(Vertices[Eigenvector Centrality],"&gt;= "&amp;N28)-COUNTIF(Vertices[Eigenvector Centrality],"&gt;="&amp;N29)</f>
        <v>0</v>
      </c>
      <c r="P28" s="37">
        <f t="shared" si="7"/>
        <v>4.488068209302324</v>
      </c>
      <c r="Q28" s="38">
        <f>COUNTIF(Vertices[PageRank],"&gt;= "&amp;P28)-COUNTIF(Vertices[PageRank],"&gt;="&amp;P29)</f>
        <v>0</v>
      </c>
      <c r="R28" s="37">
        <f t="shared" si="8"/>
        <v>0.6046511627906976</v>
      </c>
      <c r="S28" s="43">
        <f>COUNTIF(Vertices[Clustering Coefficient],"&gt;= "&amp;R28)-COUNTIF(Vertices[Clustering Coefficient],"&gt;="&amp;R29)</f>
        <v>0</v>
      </c>
      <c r="T28" s="37" t="e">
        <f ca="1" t="shared" si="9"/>
        <v>#REF!</v>
      </c>
      <c r="U28" s="38" t="e">
        <f ca="1" t="shared" si="0"/>
        <v>#REF!</v>
      </c>
    </row>
    <row r="29" spans="1:21" ht="15">
      <c r="A29" s="82"/>
      <c r="B29" s="82"/>
      <c r="D29" s="32">
        <f t="shared" si="1"/>
        <v>0</v>
      </c>
      <c r="E29" s="3">
        <f>COUNTIF(Vertices[Degree],"&gt;= "&amp;D29)-COUNTIF(Vertices[Degree],"&gt;="&amp;D30)</f>
        <v>0</v>
      </c>
      <c r="F29" s="39">
        <f t="shared" si="2"/>
        <v>8.790697674418604</v>
      </c>
      <c r="G29" s="40">
        <f>COUNTIF(Vertices[In-Degree],"&gt;= "&amp;F29)-COUNTIF(Vertices[In-Degree],"&gt;="&amp;F30)</f>
        <v>0</v>
      </c>
      <c r="H29" s="39">
        <f t="shared" si="3"/>
        <v>17.58139534883721</v>
      </c>
      <c r="I29" s="40">
        <f>COUNTIF(Vertices[Out-Degree],"&gt;= "&amp;H29)-COUNTIF(Vertices[Out-Degree],"&gt;="&amp;H30)</f>
        <v>0</v>
      </c>
      <c r="J29" s="39">
        <f t="shared" si="4"/>
        <v>1847.3621261860453</v>
      </c>
      <c r="K29" s="40">
        <f>COUNTIF(Vertices[Betweenness Centrality],"&gt;= "&amp;J29)-COUNTIF(Vertices[Betweenness Centrality],"&gt;="&amp;J30)</f>
        <v>0</v>
      </c>
      <c r="L29" s="39">
        <f t="shared" si="5"/>
        <v>0.008549465116279081</v>
      </c>
      <c r="M29" s="40">
        <f>COUNTIF(Vertices[Closeness Centrality],"&gt;= "&amp;L29)-COUNTIF(Vertices[Closeness Centrality],"&gt;="&amp;L30)</f>
        <v>0</v>
      </c>
      <c r="N29" s="39">
        <f t="shared" si="6"/>
        <v>0.05791539534883719</v>
      </c>
      <c r="O29" s="40">
        <f>COUNTIF(Vertices[Eigenvector Centrality],"&gt;= "&amp;N29)-COUNTIF(Vertices[Eigenvector Centrality],"&gt;="&amp;N30)</f>
        <v>0</v>
      </c>
      <c r="P29" s="39">
        <f t="shared" si="7"/>
        <v>4.648269255813952</v>
      </c>
      <c r="Q29" s="40">
        <f>COUNTIF(Vertices[PageRank],"&gt;= "&amp;P29)-COUNTIF(Vertices[PageRank],"&gt;="&amp;P30)</f>
        <v>0</v>
      </c>
      <c r="R29" s="39">
        <f t="shared" si="8"/>
        <v>0.627906976744186</v>
      </c>
      <c r="S29" s="44">
        <f>COUNTIF(Vertices[Clustering Coefficient],"&gt;= "&amp;R29)-COUNTIF(Vertices[Clustering Coefficient],"&gt;="&amp;R30)</f>
        <v>0</v>
      </c>
      <c r="T29" s="39" t="e">
        <f ca="1" t="shared" si="9"/>
        <v>#REF!</v>
      </c>
      <c r="U29" s="40" t="e">
        <f ca="1" t="shared" si="0"/>
        <v>#REF!</v>
      </c>
    </row>
    <row r="30" spans="1:21" ht="15">
      <c r="A30" s="34" t="s">
        <v>729</v>
      </c>
      <c r="B30" s="34" t="s">
        <v>85</v>
      </c>
      <c r="D30" s="32">
        <f t="shared" si="1"/>
        <v>0</v>
      </c>
      <c r="E30" s="3">
        <f>COUNTIF(Vertices[Degree],"&gt;= "&amp;D30)-COUNTIF(Vertices[Degree],"&gt;="&amp;D31)</f>
        <v>0</v>
      </c>
      <c r="F30" s="37">
        <f t="shared" si="2"/>
        <v>9.116279069767442</v>
      </c>
      <c r="G30" s="38">
        <f>COUNTIF(Vertices[In-Degree],"&gt;= "&amp;F30)-COUNTIF(Vertices[In-Degree],"&gt;="&amp;F31)</f>
        <v>0</v>
      </c>
      <c r="H30" s="37">
        <f t="shared" si="3"/>
        <v>18.232558139534884</v>
      </c>
      <c r="I30" s="38">
        <f>COUNTIF(Vertices[Out-Degree],"&gt;= "&amp;H30)-COUNTIF(Vertices[Out-Degree],"&gt;="&amp;H31)</f>
        <v>0</v>
      </c>
      <c r="J30" s="37">
        <f t="shared" si="4"/>
        <v>1915.7829456744173</v>
      </c>
      <c r="K30" s="38">
        <f>COUNTIF(Vertices[Betweenness Centrality],"&gt;= "&amp;J30)-COUNTIF(Vertices[Betweenness Centrality],"&gt;="&amp;J31)</f>
        <v>0</v>
      </c>
      <c r="L30" s="37">
        <f t="shared" si="5"/>
        <v>0.00868718604651164</v>
      </c>
      <c r="M30" s="38">
        <f>COUNTIF(Vertices[Closeness Centrality],"&gt;= "&amp;L30)-COUNTIF(Vertices[Closeness Centrality],"&gt;="&amp;L31)</f>
        <v>0</v>
      </c>
      <c r="N30" s="37">
        <f t="shared" si="6"/>
        <v>0.05999855813953486</v>
      </c>
      <c r="O30" s="38">
        <f>COUNTIF(Vertices[Eigenvector Centrality],"&gt;= "&amp;N30)-COUNTIF(Vertices[Eigenvector Centrality],"&gt;="&amp;N31)</f>
        <v>0</v>
      </c>
      <c r="P30" s="37">
        <f t="shared" si="7"/>
        <v>4.80847030232558</v>
      </c>
      <c r="Q30" s="38">
        <f>COUNTIF(Vertices[PageRank],"&gt;= "&amp;P30)-COUNTIF(Vertices[PageRank],"&gt;="&amp;P31)</f>
        <v>0</v>
      </c>
      <c r="R30" s="37">
        <f t="shared" si="8"/>
        <v>0.6511627906976745</v>
      </c>
      <c r="S30" s="43">
        <f>COUNTIF(Vertices[Clustering Coefficient],"&gt;= "&amp;R30)-COUNTIF(Vertices[Clustering Coefficient],"&gt;="&amp;R31)</f>
        <v>4</v>
      </c>
      <c r="T30" s="37" t="e">
        <f ca="1" t="shared" si="9"/>
        <v>#REF!</v>
      </c>
      <c r="U30" s="38" t="e">
        <f ca="1" t="shared" si="0"/>
        <v>#REF!</v>
      </c>
    </row>
    <row r="31" spans="1:21" ht="15">
      <c r="A31" s="34" t="s">
        <v>730</v>
      </c>
      <c r="B31" s="34" t="s">
        <v>85</v>
      </c>
      <c r="D31" s="32">
        <f t="shared" si="1"/>
        <v>0</v>
      </c>
      <c r="E31" s="3">
        <f>COUNTIF(Vertices[Degree],"&gt;= "&amp;D31)-COUNTIF(Vertices[Degree],"&gt;="&amp;D32)</f>
        <v>0</v>
      </c>
      <c r="F31" s="39">
        <f t="shared" si="2"/>
        <v>9.44186046511628</v>
      </c>
      <c r="G31" s="40">
        <f>COUNTIF(Vertices[In-Degree],"&gt;= "&amp;F31)-COUNTIF(Vertices[In-Degree],"&gt;="&amp;F32)</f>
        <v>0</v>
      </c>
      <c r="H31" s="39">
        <f t="shared" si="3"/>
        <v>18.88372093023256</v>
      </c>
      <c r="I31" s="40">
        <f>COUNTIF(Vertices[Out-Degree],"&gt;= "&amp;H31)-COUNTIF(Vertices[Out-Degree],"&gt;="&amp;H32)</f>
        <v>1</v>
      </c>
      <c r="J31" s="39">
        <f t="shared" si="4"/>
        <v>1984.2037651627893</v>
      </c>
      <c r="K31" s="40">
        <f>COUNTIF(Vertices[Betweenness Centrality],"&gt;= "&amp;J31)-COUNTIF(Vertices[Betweenness Centrality],"&gt;="&amp;J32)</f>
        <v>0</v>
      </c>
      <c r="L31" s="39">
        <f t="shared" si="5"/>
        <v>0.008824906976744198</v>
      </c>
      <c r="M31" s="40">
        <f>COUNTIF(Vertices[Closeness Centrality],"&gt;= "&amp;L31)-COUNTIF(Vertices[Closeness Centrality],"&gt;="&amp;L32)</f>
        <v>0</v>
      </c>
      <c r="N31" s="39">
        <f t="shared" si="6"/>
        <v>0.06208172093023254</v>
      </c>
      <c r="O31" s="40">
        <f>COUNTIF(Vertices[Eigenvector Centrality],"&gt;= "&amp;N31)-COUNTIF(Vertices[Eigenvector Centrality],"&gt;="&amp;N32)</f>
        <v>0</v>
      </c>
      <c r="P31" s="39">
        <f t="shared" si="7"/>
        <v>4.9686713488372085</v>
      </c>
      <c r="Q31" s="40">
        <f>COUNTIF(Vertices[PageRank],"&gt;= "&amp;P31)-COUNTIF(Vertices[PageRank],"&gt;="&amp;P32)</f>
        <v>0</v>
      </c>
      <c r="R31" s="39">
        <f t="shared" si="8"/>
        <v>0.6744186046511629</v>
      </c>
      <c r="S31" s="44">
        <f>COUNTIF(Vertices[Clustering Coefficient],"&gt;= "&amp;R31)-COUNTIF(Vertices[Clustering Coefficient],"&gt;="&amp;R32)</f>
        <v>0</v>
      </c>
      <c r="T31" s="39" t="e">
        <f ca="1" t="shared" si="9"/>
        <v>#REF!</v>
      </c>
      <c r="U31" s="40" t="e">
        <f ca="1" t="shared" si="0"/>
        <v>#REF!</v>
      </c>
    </row>
    <row r="32" spans="1:21" ht="15">
      <c r="A32" s="34" t="s">
        <v>731</v>
      </c>
      <c r="B32" s="34" t="s">
        <v>85</v>
      </c>
      <c r="D32" s="32">
        <f t="shared" si="1"/>
        <v>0</v>
      </c>
      <c r="E32" s="3">
        <f>COUNTIF(Vertices[Degree],"&gt;= "&amp;D32)-COUNTIF(Vertices[Degree],"&gt;="&amp;D33)</f>
        <v>0</v>
      </c>
      <c r="F32" s="37">
        <f t="shared" si="2"/>
        <v>9.767441860465118</v>
      </c>
      <c r="G32" s="38">
        <f>COUNTIF(Vertices[In-Degree],"&gt;= "&amp;F32)-COUNTIF(Vertices[In-Degree],"&gt;="&amp;F33)</f>
        <v>0</v>
      </c>
      <c r="H32" s="37">
        <f t="shared" si="3"/>
        <v>19.534883720930235</v>
      </c>
      <c r="I32" s="38">
        <f>COUNTIF(Vertices[Out-Degree],"&gt;= "&amp;H32)-COUNTIF(Vertices[Out-Degree],"&gt;="&amp;H33)</f>
        <v>0</v>
      </c>
      <c r="J32" s="37">
        <f t="shared" si="4"/>
        <v>2052.6245846511615</v>
      </c>
      <c r="K32" s="38">
        <f>COUNTIF(Vertices[Betweenness Centrality],"&gt;= "&amp;J32)-COUNTIF(Vertices[Betweenness Centrality],"&gt;="&amp;J33)</f>
        <v>0</v>
      </c>
      <c r="L32" s="37">
        <f t="shared" si="5"/>
        <v>0.008962627906976757</v>
      </c>
      <c r="M32" s="38">
        <f>COUNTIF(Vertices[Closeness Centrality],"&gt;= "&amp;L32)-COUNTIF(Vertices[Closeness Centrality],"&gt;="&amp;L33)</f>
        <v>0</v>
      </c>
      <c r="N32" s="37">
        <f t="shared" si="6"/>
        <v>0.06416488372093021</v>
      </c>
      <c r="O32" s="38">
        <f>COUNTIF(Vertices[Eigenvector Centrality],"&gt;= "&amp;N32)-COUNTIF(Vertices[Eigenvector Centrality],"&gt;="&amp;N33)</f>
        <v>0</v>
      </c>
      <c r="P32" s="37">
        <f t="shared" si="7"/>
        <v>5.128872395348837</v>
      </c>
      <c r="Q32" s="38">
        <f>COUNTIF(Vertices[PageRank],"&gt;= "&amp;P32)-COUNTIF(Vertices[PageRank],"&gt;="&amp;P33)</f>
        <v>0</v>
      </c>
      <c r="R32" s="37">
        <f t="shared" si="8"/>
        <v>0.6976744186046513</v>
      </c>
      <c r="S32" s="43">
        <f>COUNTIF(Vertices[Clustering Coefficient],"&gt;= "&amp;R32)-COUNTIF(Vertices[Clustering Coefficient],"&gt;="&amp;R33)</f>
        <v>0</v>
      </c>
      <c r="T32" s="37" t="e">
        <f ca="1" t="shared" si="9"/>
        <v>#REF!</v>
      </c>
      <c r="U32" s="38" t="e">
        <f ca="1" t="shared" si="0"/>
        <v>#REF!</v>
      </c>
    </row>
    <row r="33" spans="1:21" ht="15">
      <c r="A33" s="34" t="s">
        <v>732</v>
      </c>
      <c r="B33" s="34" t="s">
        <v>85</v>
      </c>
      <c r="D33" s="32">
        <f t="shared" si="1"/>
        <v>0</v>
      </c>
      <c r="E33" s="3">
        <f>COUNTIF(Vertices[Degree],"&gt;= "&amp;D33)-COUNTIF(Vertices[Degree],"&gt;="&amp;D34)</f>
        <v>0</v>
      </c>
      <c r="F33" s="39">
        <f t="shared" si="2"/>
        <v>10.093023255813955</v>
      </c>
      <c r="G33" s="40">
        <f>COUNTIF(Vertices[In-Degree],"&gt;= "&amp;F33)-COUNTIF(Vertices[In-Degree],"&gt;="&amp;F34)</f>
        <v>0</v>
      </c>
      <c r="H33" s="39">
        <f t="shared" si="3"/>
        <v>20.18604651162791</v>
      </c>
      <c r="I33" s="40">
        <f>COUNTIF(Vertices[Out-Degree],"&gt;= "&amp;H33)-COUNTIF(Vertices[Out-Degree],"&gt;="&amp;H34)</f>
        <v>0</v>
      </c>
      <c r="J33" s="39">
        <f t="shared" si="4"/>
        <v>2121.0454041395337</v>
      </c>
      <c r="K33" s="40">
        <f>COUNTIF(Vertices[Betweenness Centrality],"&gt;= "&amp;J33)-COUNTIF(Vertices[Betweenness Centrality],"&gt;="&amp;J34)</f>
        <v>0</v>
      </c>
      <c r="L33" s="39">
        <f t="shared" si="5"/>
        <v>0.009100348837209315</v>
      </c>
      <c r="M33" s="40">
        <f>COUNTIF(Vertices[Closeness Centrality],"&gt;= "&amp;L33)-COUNTIF(Vertices[Closeness Centrality],"&gt;="&amp;L34)</f>
        <v>0</v>
      </c>
      <c r="N33" s="39">
        <f t="shared" si="6"/>
        <v>0.06624804651162788</v>
      </c>
      <c r="O33" s="40">
        <f>COUNTIF(Vertices[Eigenvector Centrality],"&gt;= "&amp;N33)-COUNTIF(Vertices[Eigenvector Centrality],"&gt;="&amp;N34)</f>
        <v>0</v>
      </c>
      <c r="P33" s="39">
        <f t="shared" si="7"/>
        <v>5.289073441860465</v>
      </c>
      <c r="Q33" s="40">
        <f>COUNTIF(Vertices[PageRank],"&gt;= "&amp;P33)-COUNTIF(Vertices[PageRank],"&gt;="&amp;P34)</f>
        <v>0</v>
      </c>
      <c r="R33" s="39">
        <f t="shared" si="8"/>
        <v>0.7209302325581397</v>
      </c>
      <c r="S33" s="44">
        <f>COUNTIF(Vertices[Clustering Coefficient],"&gt;= "&amp;R33)-COUNTIF(Vertices[Clustering Coefficient],"&gt;="&amp;R34)</f>
        <v>0</v>
      </c>
      <c r="T33" s="39" t="e">
        <f ca="1" t="shared" si="9"/>
        <v>#REF!</v>
      </c>
      <c r="U33" s="40" t="e">
        <f ca="1" t="shared" si="0"/>
        <v>#REF!</v>
      </c>
    </row>
    <row r="34" spans="1:21" ht="15">
      <c r="A34" s="34" t="s">
        <v>733</v>
      </c>
      <c r="B34" s="34" t="s">
        <v>85</v>
      </c>
      <c r="D34" s="32">
        <f t="shared" si="1"/>
        <v>0</v>
      </c>
      <c r="E34" s="3">
        <f>COUNTIF(Vertices[Degree],"&gt;= "&amp;D34)-COUNTIF(Vertices[Degree],"&gt;="&amp;D35)</f>
        <v>0</v>
      </c>
      <c r="F34" s="37">
        <f t="shared" si="2"/>
        <v>10.418604651162793</v>
      </c>
      <c r="G34" s="38">
        <f>COUNTIF(Vertices[In-Degree],"&gt;= "&amp;F34)-COUNTIF(Vertices[In-Degree],"&gt;="&amp;F35)</f>
        <v>0</v>
      </c>
      <c r="H34" s="37">
        <f t="shared" si="3"/>
        <v>20.837209302325586</v>
      </c>
      <c r="I34" s="38">
        <f>COUNTIF(Vertices[Out-Degree],"&gt;= "&amp;H34)-COUNTIF(Vertices[Out-Degree],"&gt;="&amp;H35)</f>
        <v>0</v>
      </c>
      <c r="J34" s="37">
        <f t="shared" si="4"/>
        <v>2189.466223627906</v>
      </c>
      <c r="K34" s="38">
        <f>COUNTIF(Vertices[Betweenness Centrality],"&gt;= "&amp;J34)-COUNTIF(Vertices[Betweenness Centrality],"&gt;="&amp;J35)</f>
        <v>0</v>
      </c>
      <c r="L34" s="37">
        <f t="shared" si="5"/>
        <v>0.009238069767441874</v>
      </c>
      <c r="M34" s="38">
        <f>COUNTIF(Vertices[Closeness Centrality],"&gt;= "&amp;L34)-COUNTIF(Vertices[Closeness Centrality],"&gt;="&amp;L35)</f>
        <v>0</v>
      </c>
      <c r="N34" s="37">
        <f t="shared" si="6"/>
        <v>0.06833120930232556</v>
      </c>
      <c r="O34" s="38">
        <f>COUNTIF(Vertices[Eigenvector Centrality],"&gt;= "&amp;N34)-COUNTIF(Vertices[Eigenvector Centrality],"&gt;="&amp;N35)</f>
        <v>0</v>
      </c>
      <c r="P34" s="37">
        <f t="shared" si="7"/>
        <v>5.449274488372093</v>
      </c>
      <c r="Q34" s="38">
        <f>COUNTIF(Vertices[PageRank],"&gt;= "&amp;P34)-COUNTIF(Vertices[PageRank],"&gt;="&amp;P35)</f>
        <v>0</v>
      </c>
      <c r="R34" s="37">
        <f t="shared" si="8"/>
        <v>0.7441860465116281</v>
      </c>
      <c r="S34" s="43">
        <f>COUNTIF(Vertices[Clustering Coefficient],"&gt;= "&amp;R34)-COUNTIF(Vertices[Clustering Coefficient],"&gt;="&amp;R35)</f>
        <v>3</v>
      </c>
      <c r="T34" s="37" t="e">
        <f ca="1" t="shared" si="9"/>
        <v>#REF!</v>
      </c>
      <c r="U34" s="38" t="e">
        <f ca="1" t="shared" si="0"/>
        <v>#REF!</v>
      </c>
    </row>
    <row r="35" spans="1:21" ht="15">
      <c r="A35" s="34" t="s">
        <v>803</v>
      </c>
      <c r="B35" s="34" t="s">
        <v>85</v>
      </c>
      <c r="D35" s="32">
        <f t="shared" si="1"/>
        <v>0</v>
      </c>
      <c r="E35" s="3">
        <f>COUNTIF(Vertices[Degree],"&gt;= "&amp;D35)-COUNTIF(Vertices[Degree],"&gt;="&amp;D36)</f>
        <v>0</v>
      </c>
      <c r="F35" s="39">
        <f t="shared" si="2"/>
        <v>10.744186046511631</v>
      </c>
      <c r="G35" s="40">
        <f>COUNTIF(Vertices[In-Degree],"&gt;= "&amp;F35)-COUNTIF(Vertices[In-Degree],"&gt;="&amp;F36)</f>
        <v>0</v>
      </c>
      <c r="H35" s="39">
        <f t="shared" si="3"/>
        <v>21.488372093023262</v>
      </c>
      <c r="I35" s="40">
        <f>COUNTIF(Vertices[Out-Degree],"&gt;= "&amp;H35)-COUNTIF(Vertices[Out-Degree],"&gt;="&amp;H36)</f>
        <v>0</v>
      </c>
      <c r="J35" s="39">
        <f t="shared" si="4"/>
        <v>2257.887043116278</v>
      </c>
      <c r="K35" s="40">
        <f>COUNTIF(Vertices[Betweenness Centrality],"&gt;= "&amp;J35)-COUNTIF(Vertices[Betweenness Centrality],"&gt;="&amp;J36)</f>
        <v>0</v>
      </c>
      <c r="L35" s="39">
        <f t="shared" si="5"/>
        <v>0.009375790697674432</v>
      </c>
      <c r="M35" s="40">
        <f>COUNTIF(Vertices[Closeness Centrality],"&gt;= "&amp;L35)-COUNTIF(Vertices[Closeness Centrality],"&gt;="&amp;L36)</f>
        <v>0</v>
      </c>
      <c r="N35" s="39">
        <f t="shared" si="6"/>
        <v>0.07041437209302323</v>
      </c>
      <c r="O35" s="40">
        <f>COUNTIF(Vertices[Eigenvector Centrality],"&gt;= "&amp;N35)-COUNTIF(Vertices[Eigenvector Centrality],"&gt;="&amp;N36)</f>
        <v>0</v>
      </c>
      <c r="P35" s="39">
        <f t="shared" si="7"/>
        <v>5.609475534883721</v>
      </c>
      <c r="Q35" s="40">
        <f>COUNTIF(Vertices[PageRank],"&gt;= "&amp;P35)-COUNTIF(Vertices[PageRank],"&gt;="&amp;P36)</f>
        <v>0</v>
      </c>
      <c r="R35" s="39">
        <f t="shared" si="8"/>
        <v>0.7674418604651165</v>
      </c>
      <c r="S35" s="44">
        <f>COUNTIF(Vertices[Clustering Coefficient],"&gt;= "&amp;R35)-COUNTIF(Vertices[Clustering Coefficient],"&gt;="&amp;R36)</f>
        <v>0</v>
      </c>
      <c r="T35" s="39" t="e">
        <f ca="1" t="shared" si="9"/>
        <v>#REF!</v>
      </c>
      <c r="U35" s="40" t="e">
        <f ca="1" t="shared" si="0"/>
        <v>#REF!</v>
      </c>
    </row>
    <row r="36" spans="1:21" ht="15">
      <c r="A36" s="34" t="s">
        <v>804</v>
      </c>
      <c r="B36" s="34" t="s">
        <v>85</v>
      </c>
      <c r="D36" s="32">
        <f t="shared" si="1"/>
        <v>0</v>
      </c>
      <c r="E36" s="3">
        <f>COUNTIF(Vertices[Degree],"&gt;= "&amp;D36)-COUNTIF(Vertices[Degree],"&gt;="&amp;D37)</f>
        <v>0</v>
      </c>
      <c r="F36" s="37">
        <f t="shared" si="2"/>
        <v>11.069767441860469</v>
      </c>
      <c r="G36" s="38">
        <f>COUNTIF(Vertices[In-Degree],"&gt;= "&amp;F36)-COUNTIF(Vertices[In-Degree],"&gt;="&amp;F37)</f>
        <v>0</v>
      </c>
      <c r="H36" s="37">
        <f t="shared" si="3"/>
        <v>22.139534883720938</v>
      </c>
      <c r="I36" s="38">
        <f>COUNTIF(Vertices[Out-Degree],"&gt;= "&amp;H36)-COUNTIF(Vertices[Out-Degree],"&gt;="&amp;H37)</f>
        <v>0</v>
      </c>
      <c r="J36" s="37">
        <f t="shared" si="4"/>
        <v>2326.3078626046504</v>
      </c>
      <c r="K36" s="38">
        <f>COUNTIF(Vertices[Betweenness Centrality],"&gt;= "&amp;J36)-COUNTIF(Vertices[Betweenness Centrality],"&gt;="&amp;J37)</f>
        <v>0</v>
      </c>
      <c r="L36" s="37">
        <f t="shared" si="5"/>
        <v>0.00951351162790699</v>
      </c>
      <c r="M36" s="38">
        <f>COUNTIF(Vertices[Closeness Centrality],"&gt;= "&amp;L36)-COUNTIF(Vertices[Closeness Centrality],"&gt;="&amp;L37)</f>
        <v>0</v>
      </c>
      <c r="N36" s="37">
        <f t="shared" si="6"/>
        <v>0.0724975348837209</v>
      </c>
      <c r="O36" s="38">
        <f>COUNTIF(Vertices[Eigenvector Centrality],"&gt;= "&amp;N36)-COUNTIF(Vertices[Eigenvector Centrality],"&gt;="&amp;N37)</f>
        <v>0</v>
      </c>
      <c r="P36" s="37">
        <f t="shared" si="7"/>
        <v>5.769676581395349</v>
      </c>
      <c r="Q36" s="38">
        <f>COUNTIF(Vertices[PageRank],"&gt;= "&amp;P36)-COUNTIF(Vertices[PageRank],"&gt;="&amp;P37)</f>
        <v>0</v>
      </c>
      <c r="R36" s="37">
        <f t="shared" si="8"/>
        <v>0.790697674418605</v>
      </c>
      <c r="S36" s="43">
        <f>COUNTIF(Vertices[Clustering Coefficient],"&gt;= "&amp;R36)-COUNTIF(Vertices[Clustering Coefficient],"&gt;="&amp;R37)</f>
        <v>0</v>
      </c>
      <c r="T36" s="37" t="e">
        <f ca="1" t="shared" si="9"/>
        <v>#REF!</v>
      </c>
      <c r="U36" s="38" t="e">
        <f ca="1" t="shared" si="0"/>
        <v>#REF!</v>
      </c>
    </row>
    <row r="37" spans="1:21" ht="15">
      <c r="A37" s="34" t="s">
        <v>805</v>
      </c>
      <c r="B37" s="34" t="s">
        <v>85</v>
      </c>
      <c r="D37" s="32">
        <f t="shared" si="1"/>
        <v>0</v>
      </c>
      <c r="E37" s="3">
        <f>COUNTIF(Vertices[Degree],"&gt;= "&amp;D37)-COUNTIF(Vertices[Degree],"&gt;="&amp;D38)</f>
        <v>0</v>
      </c>
      <c r="F37" s="39">
        <f t="shared" si="2"/>
        <v>11.395348837209307</v>
      </c>
      <c r="G37" s="40">
        <f>COUNTIF(Vertices[In-Degree],"&gt;= "&amp;F37)-COUNTIF(Vertices[In-Degree],"&gt;="&amp;F38)</f>
        <v>0</v>
      </c>
      <c r="H37" s="39">
        <f t="shared" si="3"/>
        <v>22.790697674418613</v>
      </c>
      <c r="I37" s="40">
        <f>COUNTIF(Vertices[Out-Degree],"&gt;= "&amp;H37)-COUNTIF(Vertices[Out-Degree],"&gt;="&amp;H38)</f>
        <v>0</v>
      </c>
      <c r="J37" s="39">
        <f t="shared" si="4"/>
        <v>2394.7286820930226</v>
      </c>
      <c r="K37" s="40">
        <f>COUNTIF(Vertices[Betweenness Centrality],"&gt;= "&amp;J37)-COUNTIF(Vertices[Betweenness Centrality],"&gt;="&amp;J38)</f>
        <v>0</v>
      </c>
      <c r="L37" s="39">
        <f t="shared" si="5"/>
        <v>0.00965123255813955</v>
      </c>
      <c r="M37" s="40">
        <f>COUNTIF(Vertices[Closeness Centrality],"&gt;= "&amp;L37)-COUNTIF(Vertices[Closeness Centrality],"&gt;="&amp;L38)</f>
        <v>0</v>
      </c>
      <c r="N37" s="39">
        <f t="shared" si="6"/>
        <v>0.07458069767441858</v>
      </c>
      <c r="O37" s="40">
        <f>COUNTIF(Vertices[Eigenvector Centrality],"&gt;= "&amp;N37)-COUNTIF(Vertices[Eigenvector Centrality],"&gt;="&amp;N38)</f>
        <v>0</v>
      </c>
      <c r="P37" s="39">
        <f t="shared" si="7"/>
        <v>5.929877627906977</v>
      </c>
      <c r="Q37" s="40">
        <f>COUNTIF(Vertices[PageRank],"&gt;= "&amp;P37)-COUNTIF(Vertices[PageRank],"&gt;="&amp;P38)</f>
        <v>0</v>
      </c>
      <c r="R37" s="39">
        <f t="shared" si="8"/>
        <v>0.8139534883720934</v>
      </c>
      <c r="S37" s="44">
        <f>COUNTIF(Vertices[Clustering Coefficient],"&gt;= "&amp;R37)-COUNTIF(Vertices[Clustering Coefficient],"&gt;="&amp;R38)</f>
        <v>6</v>
      </c>
      <c r="T37" s="39" t="e">
        <f ca="1" t="shared" si="9"/>
        <v>#REF!</v>
      </c>
      <c r="U37" s="40" t="e">
        <f ca="1" t="shared" si="0"/>
        <v>#REF!</v>
      </c>
    </row>
    <row r="38" spans="1:21" ht="15">
      <c r="A38" s="34" t="s">
        <v>806</v>
      </c>
      <c r="B38" s="34" t="s">
        <v>85</v>
      </c>
      <c r="D38" s="32">
        <f t="shared" si="1"/>
        <v>0</v>
      </c>
      <c r="E38" s="3">
        <f>COUNTIF(Vertices[Degree],"&gt;= "&amp;D38)-COUNTIF(Vertices[Degree],"&gt;="&amp;D39)</f>
        <v>0</v>
      </c>
      <c r="F38" s="37">
        <f t="shared" si="2"/>
        <v>11.720930232558144</v>
      </c>
      <c r="G38" s="38">
        <f>COUNTIF(Vertices[In-Degree],"&gt;= "&amp;F38)-COUNTIF(Vertices[In-Degree],"&gt;="&amp;F39)</f>
        <v>0</v>
      </c>
      <c r="H38" s="37">
        <f t="shared" si="3"/>
        <v>23.44186046511629</v>
      </c>
      <c r="I38" s="38">
        <f>COUNTIF(Vertices[Out-Degree],"&gt;= "&amp;H38)-COUNTIF(Vertices[Out-Degree],"&gt;="&amp;H39)</f>
        <v>0</v>
      </c>
      <c r="J38" s="37">
        <f t="shared" si="4"/>
        <v>2463.149501581395</v>
      </c>
      <c r="K38" s="38">
        <f>COUNTIF(Vertices[Betweenness Centrality],"&gt;= "&amp;J38)-COUNTIF(Vertices[Betweenness Centrality],"&gt;="&amp;J39)</f>
        <v>0</v>
      </c>
      <c r="L38" s="37">
        <f t="shared" si="5"/>
        <v>0.009788953488372108</v>
      </c>
      <c r="M38" s="38">
        <f>COUNTIF(Vertices[Closeness Centrality],"&gt;= "&amp;L38)-COUNTIF(Vertices[Closeness Centrality],"&gt;="&amp;L39)</f>
        <v>0</v>
      </c>
      <c r="N38" s="37">
        <f t="shared" si="6"/>
        <v>0.07666386046511625</v>
      </c>
      <c r="O38" s="38">
        <f>COUNTIF(Vertices[Eigenvector Centrality],"&gt;= "&amp;N38)-COUNTIF(Vertices[Eigenvector Centrality],"&gt;="&amp;N39)</f>
        <v>0</v>
      </c>
      <c r="P38" s="37">
        <f t="shared" si="7"/>
        <v>6.0900786744186055</v>
      </c>
      <c r="Q38" s="38">
        <f>COUNTIF(Vertices[PageRank],"&gt;= "&amp;P38)-COUNTIF(Vertices[PageRank],"&gt;="&amp;P39)</f>
        <v>0</v>
      </c>
      <c r="R38" s="37">
        <f t="shared" si="8"/>
        <v>0.8372093023255818</v>
      </c>
      <c r="S38" s="43">
        <f>COUNTIF(Vertices[Clustering Coefficient],"&gt;= "&amp;R38)-COUNTIF(Vertices[Clustering Coefficient],"&gt;="&amp;R39)</f>
        <v>0</v>
      </c>
      <c r="T38" s="37" t="e">
        <f ca="1" t="shared" si="9"/>
        <v>#REF!</v>
      </c>
      <c r="U38" s="38" t="e">
        <f ca="1" t="shared" si="0"/>
        <v>#REF!</v>
      </c>
    </row>
    <row r="39" spans="1:21" ht="15">
      <c r="A39" s="34" t="s">
        <v>21</v>
      </c>
      <c r="B39" s="34" t="s">
        <v>85</v>
      </c>
      <c r="D39" s="32">
        <f t="shared" si="1"/>
        <v>0</v>
      </c>
      <c r="E39" s="3">
        <f>COUNTIF(Vertices[Degree],"&gt;= "&amp;D39)-COUNTIF(Vertices[Degree],"&gt;="&amp;D40)</f>
        <v>0</v>
      </c>
      <c r="F39" s="39">
        <f t="shared" si="2"/>
        <v>12.046511627906982</v>
      </c>
      <c r="G39" s="40">
        <f>COUNTIF(Vertices[In-Degree],"&gt;= "&amp;F39)-COUNTIF(Vertices[In-Degree],"&gt;="&amp;F40)</f>
        <v>0</v>
      </c>
      <c r="H39" s="39">
        <f t="shared" si="3"/>
        <v>24.093023255813964</v>
      </c>
      <c r="I39" s="40">
        <f>COUNTIF(Vertices[Out-Degree],"&gt;= "&amp;H39)-COUNTIF(Vertices[Out-Degree],"&gt;="&amp;H40)</f>
        <v>0</v>
      </c>
      <c r="J39" s="39">
        <f t="shared" si="4"/>
        <v>2531.570321069767</v>
      </c>
      <c r="K39" s="40">
        <f>COUNTIF(Vertices[Betweenness Centrality],"&gt;= "&amp;J39)-COUNTIF(Vertices[Betweenness Centrality],"&gt;="&amp;J40)</f>
        <v>0</v>
      </c>
      <c r="L39" s="39">
        <f t="shared" si="5"/>
        <v>0.009926674418604666</v>
      </c>
      <c r="M39" s="40">
        <f>COUNTIF(Vertices[Closeness Centrality],"&gt;= "&amp;L39)-COUNTIF(Vertices[Closeness Centrality],"&gt;="&amp;L40)</f>
        <v>0</v>
      </c>
      <c r="N39" s="39">
        <f t="shared" si="6"/>
        <v>0.07874702325581392</v>
      </c>
      <c r="O39" s="40">
        <f>COUNTIF(Vertices[Eigenvector Centrality],"&gt;= "&amp;N39)-COUNTIF(Vertices[Eigenvector Centrality],"&gt;="&amp;N40)</f>
        <v>0</v>
      </c>
      <c r="P39" s="39">
        <f t="shared" si="7"/>
        <v>6.250279720930234</v>
      </c>
      <c r="Q39" s="40">
        <f>COUNTIF(Vertices[PageRank],"&gt;= "&amp;P39)-COUNTIF(Vertices[PageRank],"&gt;="&amp;P40)</f>
        <v>0</v>
      </c>
      <c r="R39" s="39">
        <f t="shared" si="8"/>
        <v>0.8604651162790702</v>
      </c>
      <c r="S39" s="44">
        <f>COUNTIF(Vertices[Clustering Coefficient],"&gt;= "&amp;R39)-COUNTIF(Vertices[Clustering Coefficient],"&gt;="&amp;R40)</f>
        <v>0</v>
      </c>
      <c r="T39" s="39" t="e">
        <f ca="1" t="shared" si="9"/>
        <v>#REF!</v>
      </c>
      <c r="U39" s="40" t="e">
        <f ca="1" t="shared" si="0"/>
        <v>#REF!</v>
      </c>
    </row>
    <row r="40" spans="1:21" ht="15">
      <c r="A40" s="34" t="s">
        <v>807</v>
      </c>
      <c r="B40" s="34" t="s">
        <v>85</v>
      </c>
      <c r="D40" s="32">
        <f t="shared" si="1"/>
        <v>0</v>
      </c>
      <c r="E40" s="3">
        <f>COUNTIF(Vertices[Degree],"&gt;= "&amp;D40)-COUNTIF(Vertices[Degree],"&gt;="&amp;D41)</f>
        <v>0</v>
      </c>
      <c r="F40" s="37">
        <f t="shared" si="2"/>
        <v>12.37209302325582</v>
      </c>
      <c r="G40" s="38">
        <f>COUNTIF(Vertices[In-Degree],"&gt;= "&amp;F40)-COUNTIF(Vertices[In-Degree],"&gt;="&amp;F41)</f>
        <v>0</v>
      </c>
      <c r="H40" s="37">
        <f t="shared" si="3"/>
        <v>24.74418604651164</v>
      </c>
      <c r="I40" s="38">
        <f>COUNTIF(Vertices[Out-Degree],"&gt;= "&amp;H40)-COUNTIF(Vertices[Out-Degree],"&gt;="&amp;H41)</f>
        <v>0</v>
      </c>
      <c r="J40" s="37">
        <f t="shared" si="4"/>
        <v>2599.9911405581393</v>
      </c>
      <c r="K40" s="38">
        <f>COUNTIF(Vertices[Betweenness Centrality],"&gt;= "&amp;J40)-COUNTIF(Vertices[Betweenness Centrality],"&gt;="&amp;J41)</f>
        <v>0</v>
      </c>
      <c r="L40" s="37">
        <f t="shared" si="5"/>
        <v>0.010064395348837225</v>
      </c>
      <c r="M40" s="38">
        <f>COUNTIF(Vertices[Closeness Centrality],"&gt;= "&amp;L40)-COUNTIF(Vertices[Closeness Centrality],"&gt;="&amp;L41)</f>
        <v>0</v>
      </c>
      <c r="N40" s="37">
        <f t="shared" si="6"/>
        <v>0.0808301860465116</v>
      </c>
      <c r="O40" s="38">
        <f>COUNTIF(Vertices[Eigenvector Centrality],"&gt;= "&amp;N40)-COUNTIF(Vertices[Eigenvector Centrality],"&gt;="&amp;N41)</f>
        <v>0</v>
      </c>
      <c r="P40" s="37">
        <f t="shared" si="7"/>
        <v>6.410480767441862</v>
      </c>
      <c r="Q40" s="38">
        <f>COUNTIF(Vertices[PageRank],"&gt;= "&amp;P40)-COUNTIF(Vertices[PageRank],"&gt;="&amp;P41)</f>
        <v>0</v>
      </c>
      <c r="R40" s="37">
        <f t="shared" si="8"/>
        <v>0.8837209302325586</v>
      </c>
      <c r="S40" s="43">
        <f>COUNTIF(Vertices[Clustering Coefficient],"&gt;= "&amp;R40)-COUNTIF(Vertices[Clustering Coefficient],"&gt;="&amp;R41)</f>
        <v>0</v>
      </c>
      <c r="T40" s="37" t="e">
        <f ca="1" t="shared" si="9"/>
        <v>#REF!</v>
      </c>
      <c r="U40" s="38" t="e">
        <f ca="1" t="shared" si="0"/>
        <v>#REF!</v>
      </c>
    </row>
    <row r="41" spans="1:21" ht="15">
      <c r="A41" s="34" t="s">
        <v>808</v>
      </c>
      <c r="B41" s="34" t="s">
        <v>85</v>
      </c>
      <c r="D41" s="32">
        <f t="shared" si="1"/>
        <v>0</v>
      </c>
      <c r="E41" s="3">
        <f>COUNTIF(Vertices[Degree],"&gt;= "&amp;D41)-COUNTIF(Vertices[Degree],"&gt;="&amp;D42)</f>
        <v>0</v>
      </c>
      <c r="F41" s="39">
        <f t="shared" si="2"/>
        <v>12.697674418604658</v>
      </c>
      <c r="G41" s="40">
        <f>COUNTIF(Vertices[In-Degree],"&gt;= "&amp;F41)-COUNTIF(Vertices[In-Degree],"&gt;="&amp;F42)</f>
        <v>0</v>
      </c>
      <c r="H41" s="39">
        <f t="shared" si="3"/>
        <v>25.395348837209315</v>
      </c>
      <c r="I41" s="40">
        <f>COUNTIF(Vertices[Out-Degree],"&gt;= "&amp;H41)-COUNTIF(Vertices[Out-Degree],"&gt;="&amp;H42)</f>
        <v>0</v>
      </c>
      <c r="J41" s="39">
        <f t="shared" si="4"/>
        <v>2668.4119600465115</v>
      </c>
      <c r="K41" s="40">
        <f>COUNTIF(Vertices[Betweenness Centrality],"&gt;= "&amp;J41)-COUNTIF(Vertices[Betweenness Centrality],"&gt;="&amp;J42)</f>
        <v>0</v>
      </c>
      <c r="L41" s="39">
        <f t="shared" si="5"/>
        <v>0.010202116279069784</v>
      </c>
      <c r="M41" s="40">
        <f>COUNTIF(Vertices[Closeness Centrality],"&gt;= "&amp;L41)-COUNTIF(Vertices[Closeness Centrality],"&gt;="&amp;L42)</f>
        <v>0</v>
      </c>
      <c r="N41" s="39">
        <f t="shared" si="6"/>
        <v>0.08291334883720927</v>
      </c>
      <c r="O41" s="40">
        <f>COUNTIF(Vertices[Eigenvector Centrality],"&gt;= "&amp;N41)-COUNTIF(Vertices[Eigenvector Centrality],"&gt;="&amp;N42)</f>
        <v>0</v>
      </c>
      <c r="P41" s="39">
        <f t="shared" si="7"/>
        <v>6.57068181395349</v>
      </c>
      <c r="Q41" s="40">
        <f>COUNTIF(Vertices[PageRank],"&gt;= "&amp;P41)-COUNTIF(Vertices[PageRank],"&gt;="&amp;P42)</f>
        <v>0</v>
      </c>
      <c r="R41" s="39">
        <f t="shared" si="8"/>
        <v>0.906976744186047</v>
      </c>
      <c r="S41" s="44">
        <f>COUNTIF(Vertices[Clustering Coefficient],"&gt;= "&amp;R41)-COUNTIF(Vertices[Clustering Coefficient],"&gt;="&amp;R42)</f>
        <v>0</v>
      </c>
      <c r="T41" s="39" t="e">
        <f ca="1" t="shared" si="9"/>
        <v>#REF!</v>
      </c>
      <c r="U41" s="40" t="e">
        <f ca="1" t="shared" si="0"/>
        <v>#REF!</v>
      </c>
    </row>
    <row r="42" spans="1:21" ht="15">
      <c r="A42" s="34" t="s">
        <v>809</v>
      </c>
      <c r="B42" s="34" t="s">
        <v>85</v>
      </c>
      <c r="D42" s="32">
        <f t="shared" si="1"/>
        <v>0</v>
      </c>
      <c r="E42" s="3">
        <f>COUNTIF(Vertices[Degree],"&gt;= "&amp;D42)-COUNTIF(Vertices[Degree],"&gt;="&amp;D43)</f>
        <v>0</v>
      </c>
      <c r="F42" s="37">
        <f t="shared" si="2"/>
        <v>13.023255813953496</v>
      </c>
      <c r="G42" s="38">
        <f>COUNTIF(Vertices[In-Degree],"&gt;= "&amp;F42)-COUNTIF(Vertices[In-Degree],"&gt;="&amp;F43)</f>
        <v>0</v>
      </c>
      <c r="H42" s="37">
        <f t="shared" si="3"/>
        <v>26.04651162790699</v>
      </c>
      <c r="I42" s="38">
        <f>COUNTIF(Vertices[Out-Degree],"&gt;= "&amp;H42)-COUNTIF(Vertices[Out-Degree],"&gt;="&amp;H43)</f>
        <v>0</v>
      </c>
      <c r="J42" s="37">
        <f t="shared" si="4"/>
        <v>2736.8327795348837</v>
      </c>
      <c r="K42" s="38">
        <f>COUNTIF(Vertices[Betweenness Centrality],"&gt;= "&amp;J42)-COUNTIF(Vertices[Betweenness Centrality],"&gt;="&amp;J43)</f>
        <v>0</v>
      </c>
      <c r="L42" s="37">
        <f t="shared" si="5"/>
        <v>0.010339837209302342</v>
      </c>
      <c r="M42" s="38">
        <f>COUNTIF(Vertices[Closeness Centrality],"&gt;= "&amp;L42)-COUNTIF(Vertices[Closeness Centrality],"&gt;="&amp;L43)</f>
        <v>0</v>
      </c>
      <c r="N42" s="37">
        <f t="shared" si="6"/>
        <v>0.08499651162790695</v>
      </c>
      <c r="O42" s="38">
        <f>COUNTIF(Vertices[Eigenvector Centrality],"&gt;= "&amp;N42)-COUNTIF(Vertices[Eigenvector Centrality],"&gt;="&amp;N43)</f>
        <v>0</v>
      </c>
      <c r="P42" s="37">
        <f t="shared" si="7"/>
        <v>6.730882860465118</v>
      </c>
      <c r="Q42" s="38">
        <f>COUNTIF(Vertices[PageRank],"&gt;= "&amp;P42)-COUNTIF(Vertices[PageRank],"&gt;="&amp;P43)</f>
        <v>0</v>
      </c>
      <c r="R42" s="37">
        <f t="shared" si="8"/>
        <v>0.9302325581395354</v>
      </c>
      <c r="S42" s="43">
        <f>COUNTIF(Vertices[Clustering Coefficient],"&gt;= "&amp;R42)-COUNTIF(Vertices[Clustering Coefficient],"&gt;="&amp;R43)</f>
        <v>0</v>
      </c>
      <c r="T42" s="37" t="e">
        <f ca="1" t="shared" si="9"/>
        <v>#REF!</v>
      </c>
      <c r="U42" s="38" t="e">
        <f ca="1" t="shared" si="0"/>
        <v>#REF!</v>
      </c>
    </row>
    <row r="43" spans="1:21" ht="15">
      <c r="A43" t="s">
        <v>163</v>
      </c>
      <c r="B43" t="s">
        <v>17</v>
      </c>
      <c r="D43" s="32">
        <f t="shared" si="1"/>
        <v>0</v>
      </c>
      <c r="E43" s="3">
        <f>COUNTIF(Vertices[Degree],"&gt;= "&amp;D43)-COUNTIF(Vertices[Degree],"&gt;="&amp;D44)</f>
        <v>0</v>
      </c>
      <c r="F43" s="39">
        <f t="shared" si="2"/>
        <v>13.348837209302333</v>
      </c>
      <c r="G43" s="40">
        <f>COUNTIF(Vertices[In-Degree],"&gt;= "&amp;F43)-COUNTIF(Vertices[In-Degree],"&gt;="&amp;F44)</f>
        <v>0</v>
      </c>
      <c r="H43" s="39">
        <f t="shared" si="3"/>
        <v>26.697674418604667</v>
      </c>
      <c r="I43" s="40">
        <f>COUNTIF(Vertices[Out-Degree],"&gt;= "&amp;H43)-COUNTIF(Vertices[Out-Degree],"&gt;="&amp;H44)</f>
        <v>0</v>
      </c>
      <c r="J43" s="39">
        <f t="shared" si="4"/>
        <v>2805.253599023256</v>
      </c>
      <c r="K43" s="40">
        <f>COUNTIF(Vertices[Betweenness Centrality],"&gt;= "&amp;J43)-COUNTIF(Vertices[Betweenness Centrality],"&gt;="&amp;J44)</f>
        <v>0</v>
      </c>
      <c r="L43" s="39">
        <f t="shared" si="5"/>
        <v>0.0104775581395349</v>
      </c>
      <c r="M43" s="40">
        <f>COUNTIF(Vertices[Closeness Centrality],"&gt;= "&amp;L43)-COUNTIF(Vertices[Closeness Centrality],"&gt;="&amp;L44)</f>
        <v>0</v>
      </c>
      <c r="N43" s="39">
        <f t="shared" si="6"/>
        <v>0.08707967441860462</v>
      </c>
      <c r="O43" s="40">
        <f>COUNTIF(Vertices[Eigenvector Centrality],"&gt;= "&amp;N43)-COUNTIF(Vertices[Eigenvector Centrality],"&gt;="&amp;N44)</f>
        <v>0</v>
      </c>
      <c r="P43" s="39">
        <f t="shared" si="7"/>
        <v>6.891083906976746</v>
      </c>
      <c r="Q43" s="40">
        <f>COUNTIF(Vertices[PageRank],"&gt;= "&amp;P43)-COUNTIF(Vertices[PageRank],"&gt;="&amp;P44)</f>
        <v>0</v>
      </c>
      <c r="R43" s="39">
        <f t="shared" si="8"/>
        <v>0.9534883720930238</v>
      </c>
      <c r="S43" s="44">
        <f>COUNTIF(Vertices[Clustering Coefficient],"&gt;= "&amp;R43)-COUNTIF(Vertices[Clustering Coefficient],"&gt;="&amp;R44)</f>
        <v>0</v>
      </c>
      <c r="T43" s="39" t="e">
        <f ca="1" t="shared" si="9"/>
        <v>#REF!</v>
      </c>
      <c r="U43" s="40" t="e">
        <f ca="1" t="shared" si="0"/>
        <v>#REF!</v>
      </c>
    </row>
    <row r="44" spans="1:21" ht="15">
      <c r="A44" s="33"/>
      <c r="B44" s="33"/>
      <c r="D44" s="32">
        <f t="shared" si="1"/>
        <v>0</v>
      </c>
      <c r="E44" s="3">
        <f>COUNTIF(Vertices[Degree],"&gt;= "&amp;D44)-COUNTIF(Vertices[Degree],"&gt;="&amp;D45)</f>
        <v>0</v>
      </c>
      <c r="F44" s="37">
        <f t="shared" si="2"/>
        <v>13.674418604651171</v>
      </c>
      <c r="G44" s="38">
        <f>COUNTIF(Vertices[In-Degree],"&gt;= "&amp;F44)-COUNTIF(Vertices[In-Degree],"&gt;="&amp;F45)</f>
        <v>0</v>
      </c>
      <c r="H44" s="37">
        <f t="shared" si="3"/>
        <v>27.348837209302342</v>
      </c>
      <c r="I44" s="38">
        <f>COUNTIF(Vertices[Out-Degree],"&gt;= "&amp;H44)-COUNTIF(Vertices[Out-Degree],"&gt;="&amp;H45)</f>
        <v>0</v>
      </c>
      <c r="J44" s="37">
        <f t="shared" si="4"/>
        <v>2873.674418511628</v>
      </c>
      <c r="K44" s="38">
        <f>COUNTIF(Vertices[Betweenness Centrality],"&gt;= "&amp;J44)-COUNTIF(Vertices[Betweenness Centrality],"&gt;="&amp;J45)</f>
        <v>0</v>
      </c>
      <c r="L44" s="37">
        <f t="shared" si="5"/>
        <v>0.01061527906976746</v>
      </c>
      <c r="M44" s="38">
        <f>COUNTIF(Vertices[Closeness Centrality],"&gt;= "&amp;L44)-COUNTIF(Vertices[Closeness Centrality],"&gt;="&amp;L45)</f>
        <v>0</v>
      </c>
      <c r="N44" s="37">
        <f t="shared" si="6"/>
        <v>0.08916283720930229</v>
      </c>
      <c r="O44" s="38">
        <f>COUNTIF(Vertices[Eigenvector Centrality],"&gt;= "&amp;N44)-COUNTIF(Vertices[Eigenvector Centrality],"&gt;="&amp;N45)</f>
        <v>0</v>
      </c>
      <c r="P44" s="37">
        <f t="shared" si="7"/>
        <v>7.051284953488374</v>
      </c>
      <c r="Q44" s="38">
        <f>COUNTIF(Vertices[PageRank],"&gt;= "&amp;P44)-COUNTIF(Vertices[PageRank],"&gt;="&amp;P45)</f>
        <v>0</v>
      </c>
      <c r="R44" s="37">
        <f t="shared" si="8"/>
        <v>0.9767441860465123</v>
      </c>
      <c r="S44" s="43">
        <f>COUNTIF(Vertices[Clustering Coefficient],"&gt;= "&amp;R44)-COUNTIF(Vertices[Clustering Coefficient],"&gt;="&amp;R45)</f>
        <v>0</v>
      </c>
      <c r="T44" s="37" t="e">
        <f ca="1" t="shared" si="9"/>
        <v>#REF!</v>
      </c>
      <c r="U44" s="38" t="e">
        <f ca="1" t="shared" si="0"/>
        <v>#REF!</v>
      </c>
    </row>
    <row r="45" spans="4:21" ht="15">
      <c r="D45" s="32">
        <f>MAX(Vertices[Degree])</f>
        <v>0</v>
      </c>
      <c r="E45" s="3">
        <f>COUNTIF(Vertices[Degree],"&gt;= "&amp;D45)-COUNTIF(Vertices[Degree],"&gt;="&amp;D46)</f>
        <v>0</v>
      </c>
      <c r="F45" s="41">
        <f>MAX(Vertices[In-Degree])</f>
        <v>14</v>
      </c>
      <c r="G45" s="42">
        <f>COUNTIF(Vertices[In-Degree],"&gt;= "&amp;F45)-COUNTIF(Vertices[In-Degree],"&gt;="&amp;F46)</f>
        <v>1</v>
      </c>
      <c r="H45" s="41">
        <f>MAX(Vertices[Out-Degree])</f>
        <v>28</v>
      </c>
      <c r="I45" s="42">
        <f>COUNTIF(Vertices[Out-Degree],"&gt;= "&amp;H45)-COUNTIF(Vertices[Out-Degree],"&gt;="&amp;H46)</f>
        <v>1</v>
      </c>
      <c r="J45" s="41">
        <f>MAX(Vertices[Betweenness Centrality])</f>
        <v>2942.095238</v>
      </c>
      <c r="K45" s="42">
        <f>COUNTIF(Vertices[Betweenness Centrality],"&gt;= "&amp;J45)-COUNTIF(Vertices[Betweenness Centrality],"&gt;="&amp;J46)</f>
        <v>1</v>
      </c>
      <c r="L45" s="41">
        <f>MAX(Vertices[Closeness Centrality])</f>
        <v>0.010753</v>
      </c>
      <c r="M45" s="42">
        <f>COUNTIF(Vertices[Closeness Centrality],"&gt;= "&amp;L45)-COUNTIF(Vertices[Closeness Centrality],"&gt;="&amp;L46)</f>
        <v>1</v>
      </c>
      <c r="N45" s="41">
        <f>MAX(Vertices[Eigenvector Centrality])</f>
        <v>0.091246</v>
      </c>
      <c r="O45" s="42">
        <f>COUNTIF(Vertices[Eigenvector Centrality],"&gt;= "&amp;N45)-COUNTIF(Vertices[Eigenvector Centrality],"&gt;="&amp;N46)</f>
        <v>1</v>
      </c>
      <c r="P45" s="41">
        <f>MAX(Vertices[PageRank])</f>
        <v>7.211486</v>
      </c>
      <c r="Q45" s="42">
        <f>COUNTIF(Vertices[PageRank],"&gt;= "&amp;P45)-COUNTIF(Vertices[PageRank],"&gt;="&amp;P46)</f>
        <v>1</v>
      </c>
      <c r="R45" s="41">
        <f>MAX(Vertices[Clustering Coefficient])</f>
        <v>1</v>
      </c>
      <c r="S45" s="45">
        <f>COUNTIF(Vertices[Clustering Coefficient],"&gt;= "&amp;R45)-COUNTIF(Vertices[Clustering Coefficient],"&gt;="&amp;R46)</f>
        <v>14</v>
      </c>
      <c r="T45" s="41" t="e">
        <f ca="1">MAX(INDIRECT(DynamicFilterSourceColumnRange))</f>
        <v>#REF!</v>
      </c>
      <c r="U45" s="42" t="e">
        <f ca="1" t="shared" si="0"/>
        <v>#REF!</v>
      </c>
    </row>
    <row r="57" spans="1:2" ht="15">
      <c r="A57" s="33" t="s">
        <v>81</v>
      </c>
      <c r="B57" s="46" t="str">
        <f>IF(COUNT(Vertices[Degree])&gt;0,D2,NoMetricMessage)</f>
        <v>Not Available</v>
      </c>
    </row>
    <row r="58" spans="1:2" ht="15">
      <c r="A58" s="33" t="s">
        <v>82</v>
      </c>
      <c r="B58" s="46" t="str">
        <f>IF(COUNT(Vertices[Degree])&gt;0,D45,NoMetricMessage)</f>
        <v>Not Available</v>
      </c>
    </row>
    <row r="59" spans="1:2" ht="15">
      <c r="A59" s="33" t="s">
        <v>83</v>
      </c>
      <c r="B59" s="47" t="str">
        <f>_xlfn.IFERROR(AVERAGE(Vertices[Degree]),NoMetricMessage)</f>
        <v>Not Available</v>
      </c>
    </row>
    <row r="60" spans="1:2" ht="15">
      <c r="A60" s="33" t="s">
        <v>84</v>
      </c>
      <c r="B60" s="47" t="str">
        <f>_xlfn.IFERROR(MEDIAN(Vertices[Degree]),NoMetricMessage)</f>
        <v>Not Available</v>
      </c>
    </row>
    <row r="71" spans="1:2" ht="15">
      <c r="A71" s="33" t="s">
        <v>88</v>
      </c>
      <c r="B71" s="46">
        <f>IF(COUNT(Vertices[In-Degree])&gt;0,F2,NoMetricMessage)</f>
        <v>0</v>
      </c>
    </row>
    <row r="72" spans="1:2" ht="15">
      <c r="A72" s="33" t="s">
        <v>89</v>
      </c>
      <c r="B72" s="46">
        <f>IF(COUNT(Vertices[In-Degree])&gt;0,F45,NoMetricMessage)</f>
        <v>14</v>
      </c>
    </row>
    <row r="73" spans="1:2" ht="15">
      <c r="A73" s="33" t="s">
        <v>90</v>
      </c>
      <c r="B73" s="47">
        <f>_xlfn.IFERROR(AVERAGE(Vertices[In-Degree]),NoMetricMessage)</f>
        <v>2.3230769230769233</v>
      </c>
    </row>
    <row r="74" spans="1:2" ht="15">
      <c r="A74" s="33" t="s">
        <v>91</v>
      </c>
      <c r="B74" s="47">
        <f>_xlfn.IFERROR(MEDIAN(Vertices[In-Degree]),NoMetricMessage)</f>
        <v>2</v>
      </c>
    </row>
    <row r="85" spans="1:2" ht="15">
      <c r="A85" s="33" t="s">
        <v>94</v>
      </c>
      <c r="B85" s="46">
        <f>IF(COUNT(Vertices[Out-Degree])&gt;0,H2,NoMetricMessage)</f>
        <v>0</v>
      </c>
    </row>
    <row r="86" spans="1:2" ht="15">
      <c r="A86" s="33" t="s">
        <v>95</v>
      </c>
      <c r="B86" s="46">
        <f>IF(COUNT(Vertices[Out-Degree])&gt;0,H45,NoMetricMessage)</f>
        <v>28</v>
      </c>
    </row>
    <row r="87" spans="1:2" ht="15">
      <c r="A87" s="33" t="s">
        <v>96</v>
      </c>
      <c r="B87" s="47">
        <f>_xlfn.IFERROR(AVERAGE(Vertices[Out-Degree]),NoMetricMessage)</f>
        <v>2.3230769230769233</v>
      </c>
    </row>
    <row r="88" spans="1:2" ht="15">
      <c r="A88" s="33" t="s">
        <v>97</v>
      </c>
      <c r="B88" s="47">
        <f>_xlfn.IFERROR(MEDIAN(Vertices[Out-Degree]),NoMetricMessage)</f>
        <v>0</v>
      </c>
    </row>
    <row r="99" spans="1:2" ht="15">
      <c r="A99" s="33" t="s">
        <v>100</v>
      </c>
      <c r="B99" s="47">
        <f>IF(COUNT(Vertices[Betweenness Centrality])&gt;0,J2,NoMetricMessage)</f>
        <v>0</v>
      </c>
    </row>
    <row r="100" spans="1:2" ht="15">
      <c r="A100" s="33" t="s">
        <v>101</v>
      </c>
      <c r="B100" s="47">
        <f>IF(COUNT(Vertices[Betweenness Centrality])&gt;0,J45,NoMetricMessage)</f>
        <v>2942.095238</v>
      </c>
    </row>
    <row r="101" spans="1:2" ht="15">
      <c r="A101" s="33" t="s">
        <v>102</v>
      </c>
      <c r="B101" s="47">
        <f>_xlfn.IFERROR(AVERAGE(Vertices[Betweenness Centrality]),NoMetricMessage)</f>
        <v>101.93846152307692</v>
      </c>
    </row>
    <row r="102" spans="1:2" ht="15">
      <c r="A102" s="33" t="s">
        <v>103</v>
      </c>
      <c r="B102" s="47">
        <f>_xlfn.IFERROR(MEDIAN(Vertices[Betweenness Centrality]),NoMetricMessage)</f>
        <v>0</v>
      </c>
    </row>
    <row r="113" spans="1:2" ht="15">
      <c r="A113" s="33" t="s">
        <v>106</v>
      </c>
      <c r="B113" s="47">
        <f>IF(COUNT(Vertices[Closeness Centrality])&gt;0,L2,NoMetricMessage)</f>
        <v>0.004831</v>
      </c>
    </row>
    <row r="114" spans="1:2" ht="15">
      <c r="A114" s="33" t="s">
        <v>107</v>
      </c>
      <c r="B114" s="47">
        <f>IF(COUNT(Vertices[Closeness Centrality])&gt;0,L45,NoMetricMessage)</f>
        <v>0.010753</v>
      </c>
    </row>
    <row r="115" spans="1:2" ht="15">
      <c r="A115" s="33" t="s">
        <v>108</v>
      </c>
      <c r="B115" s="47">
        <f>_xlfn.IFERROR(AVERAGE(Vertices[Closeness Centrality]),NoMetricMessage)</f>
        <v>0.006177800000000002</v>
      </c>
    </row>
    <row r="116" spans="1:2" ht="15">
      <c r="A116" s="33" t="s">
        <v>109</v>
      </c>
      <c r="B116" s="47">
        <f>_xlfn.IFERROR(MEDIAN(Vertices[Closeness Centrality]),NoMetricMessage)</f>
        <v>0.006452</v>
      </c>
    </row>
    <row r="127" spans="1:2" ht="15">
      <c r="A127" s="33" t="s">
        <v>112</v>
      </c>
      <c r="B127" s="47">
        <f>IF(COUNT(Vertices[Eigenvector Centrality])&gt;0,N2,NoMetricMessage)</f>
        <v>0.00167</v>
      </c>
    </row>
    <row r="128" spans="1:2" ht="15">
      <c r="A128" s="33" t="s">
        <v>113</v>
      </c>
      <c r="B128" s="47">
        <f>IF(COUNT(Vertices[Eigenvector Centrality])&gt;0,N45,NoMetricMessage)</f>
        <v>0.091246</v>
      </c>
    </row>
    <row r="129" spans="1:2" ht="15">
      <c r="A129" s="33" t="s">
        <v>114</v>
      </c>
      <c r="B129" s="47">
        <f>_xlfn.IFERROR(AVERAGE(Vertices[Eigenvector Centrality]),NoMetricMessage)</f>
        <v>0.015384707692307705</v>
      </c>
    </row>
    <row r="130" spans="1:2" ht="15">
      <c r="A130" s="33" t="s">
        <v>115</v>
      </c>
      <c r="B130" s="47">
        <f>_xlfn.IFERROR(MEDIAN(Vertices[Eigenvector Centrality]),NoMetricMessage)</f>
        <v>0.013321</v>
      </c>
    </row>
    <row r="141" spans="1:2" ht="15">
      <c r="A141" s="33" t="s">
        <v>140</v>
      </c>
      <c r="B141" s="47">
        <f>IF(COUNT(Vertices[PageRank])&gt;0,P2,NoMetricMessage)</f>
        <v>0.322841</v>
      </c>
    </row>
    <row r="142" spans="1:2" ht="15">
      <c r="A142" s="33" t="s">
        <v>141</v>
      </c>
      <c r="B142" s="47">
        <f>IF(COUNT(Vertices[PageRank])&gt;0,P45,NoMetricMessage)</f>
        <v>7.211486</v>
      </c>
    </row>
    <row r="143" spans="1:2" ht="15">
      <c r="A143" s="33" t="s">
        <v>142</v>
      </c>
      <c r="B143" s="47">
        <f>_xlfn.IFERROR(AVERAGE(Vertices[PageRank]),NoMetricMessage)</f>
        <v>0.999991815384615</v>
      </c>
    </row>
    <row r="144" spans="1:2" ht="15">
      <c r="A144" s="33" t="s">
        <v>143</v>
      </c>
      <c r="B144" s="47">
        <f>_xlfn.IFERROR(MEDIAN(Vertices[PageRank]),NoMetricMessage)</f>
        <v>0.606452</v>
      </c>
    </row>
    <row r="155" spans="1:2" ht="15">
      <c r="A155" s="33" t="s">
        <v>118</v>
      </c>
      <c r="B155" s="47">
        <f>IF(COUNT(Vertices[Clustering Coefficient])&gt;0,R2,NoMetricMessage)</f>
        <v>0</v>
      </c>
    </row>
    <row r="156" spans="1:2" ht="15">
      <c r="A156" s="33" t="s">
        <v>119</v>
      </c>
      <c r="B156" s="47">
        <f>IF(COUNT(Vertices[Clustering Coefficient])&gt;0,R45,NoMetricMessage)</f>
        <v>1</v>
      </c>
    </row>
    <row r="157" spans="1:2" ht="15">
      <c r="A157" s="33" t="s">
        <v>120</v>
      </c>
      <c r="B157" s="47">
        <f>_xlfn.IFERROR(AVERAGE(Vertices[Clustering Coefficient]),NoMetricMessage)</f>
        <v>0.4884401396809112</v>
      </c>
    </row>
    <row r="158" spans="1:2" ht="15">
      <c r="A158" s="33" t="s">
        <v>121</v>
      </c>
      <c r="B158" s="47">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331</v>
      </c>
    </row>
    <row r="6" spans="1:18" ht="409.5">
      <c r="A6">
        <v>0</v>
      </c>
      <c r="B6" s="1" t="s">
        <v>136</v>
      </c>
      <c r="C6">
        <v>1</v>
      </c>
      <c r="D6" t="s">
        <v>59</v>
      </c>
      <c r="E6" t="s">
        <v>59</v>
      </c>
      <c r="F6">
        <v>0</v>
      </c>
      <c r="H6" t="s">
        <v>71</v>
      </c>
      <c r="J6" t="s">
        <v>173</v>
      </c>
      <c r="K6" s="13" t="s">
        <v>332</v>
      </c>
      <c r="R6" t="s">
        <v>129</v>
      </c>
    </row>
    <row r="7" spans="1:11" ht="409.5">
      <c r="A7">
        <v>2</v>
      </c>
      <c r="B7">
        <v>1</v>
      </c>
      <c r="C7">
        <v>0</v>
      </c>
      <c r="D7" t="s">
        <v>60</v>
      </c>
      <c r="E7" t="s">
        <v>60</v>
      </c>
      <c r="F7">
        <v>2</v>
      </c>
      <c r="H7" t="s">
        <v>72</v>
      </c>
      <c r="J7" t="s">
        <v>174</v>
      </c>
      <c r="K7" s="13" t="s">
        <v>333</v>
      </c>
    </row>
    <row r="8" spans="1:11" ht="409.5">
      <c r="A8"/>
      <c r="B8">
        <v>2</v>
      </c>
      <c r="C8">
        <v>2</v>
      </c>
      <c r="D8" t="s">
        <v>61</v>
      </c>
      <c r="E8" t="s">
        <v>61</v>
      </c>
      <c r="H8" t="s">
        <v>73</v>
      </c>
      <c r="J8" t="s">
        <v>175</v>
      </c>
      <c r="K8" s="13" t="s">
        <v>334</v>
      </c>
    </row>
    <row r="9" spans="1:11" ht="409.5">
      <c r="A9"/>
      <c r="B9">
        <v>3</v>
      </c>
      <c r="C9">
        <v>4</v>
      </c>
      <c r="D9" t="s">
        <v>62</v>
      </c>
      <c r="E9" t="s">
        <v>62</v>
      </c>
      <c r="H9" t="s">
        <v>74</v>
      </c>
      <c r="J9" t="s">
        <v>176</v>
      </c>
      <c r="K9" s="13" t="s">
        <v>335</v>
      </c>
    </row>
    <row r="10" spans="1:11" ht="409.5">
      <c r="A10"/>
      <c r="B10">
        <v>4</v>
      </c>
      <c r="D10" t="s">
        <v>63</v>
      </c>
      <c r="E10" t="s">
        <v>63</v>
      </c>
      <c r="H10" t="s">
        <v>75</v>
      </c>
      <c r="J10" t="s">
        <v>177</v>
      </c>
      <c r="K10" s="108" t="s">
        <v>336</v>
      </c>
    </row>
    <row r="11" spans="1:11" ht="409.5">
      <c r="A11"/>
      <c r="B11">
        <v>5</v>
      </c>
      <c r="D11" t="s">
        <v>46</v>
      </c>
      <c r="E11">
        <v>1</v>
      </c>
      <c r="H11" t="s">
        <v>76</v>
      </c>
      <c r="J11" t="s">
        <v>178</v>
      </c>
      <c r="K11" s="13" t="s">
        <v>852</v>
      </c>
    </row>
    <row r="12" spans="1:11" ht="15">
      <c r="A12"/>
      <c r="B12"/>
      <c r="D12" t="s">
        <v>64</v>
      </c>
      <c r="E12">
        <v>2</v>
      </c>
      <c r="H12">
        <v>0</v>
      </c>
      <c r="J12" t="s">
        <v>179</v>
      </c>
      <c r="K12">
        <v>7</v>
      </c>
    </row>
    <row r="13" spans="1:11" ht="15">
      <c r="A13"/>
      <c r="B13"/>
      <c r="D13">
        <v>1</v>
      </c>
      <c r="E13">
        <v>3</v>
      </c>
      <c r="H13">
        <v>1</v>
      </c>
      <c r="J13" t="s">
        <v>181</v>
      </c>
      <c r="K13" t="s">
        <v>1763</v>
      </c>
    </row>
    <row r="14" spans="4:11" ht="409.5">
      <c r="D14">
        <v>2</v>
      </c>
      <c r="E14">
        <v>4</v>
      </c>
      <c r="H14">
        <v>2</v>
      </c>
      <c r="J14" t="s">
        <v>182</v>
      </c>
      <c r="K14" s="13" t="s">
        <v>1764</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225</v>
      </c>
      <c r="B2" s="84" t="s">
        <v>226</v>
      </c>
      <c r="C2" s="52" t="s">
        <v>227</v>
      </c>
    </row>
    <row r="3" spans="1:3" ht="15">
      <c r="A3" s="83" t="s">
        <v>220</v>
      </c>
      <c r="B3" s="83" t="s">
        <v>220</v>
      </c>
      <c r="C3" s="34">
        <v>64</v>
      </c>
    </row>
    <row r="4" spans="1:3" ht="15">
      <c r="A4" s="139" t="s">
        <v>220</v>
      </c>
      <c r="B4" s="138" t="s">
        <v>696</v>
      </c>
      <c r="C4" s="34">
        <v>3</v>
      </c>
    </row>
    <row r="5" spans="1:3" ht="15">
      <c r="A5" s="139" t="s">
        <v>220</v>
      </c>
      <c r="B5" s="138" t="s">
        <v>697</v>
      </c>
      <c r="C5" s="34">
        <v>16</v>
      </c>
    </row>
    <row r="6" spans="1:3" ht="15">
      <c r="A6" s="139" t="s">
        <v>695</v>
      </c>
      <c r="B6" s="138" t="s">
        <v>220</v>
      </c>
      <c r="C6" s="34">
        <v>15</v>
      </c>
    </row>
    <row r="7" spans="1:3" ht="15">
      <c r="A7" s="139" t="s">
        <v>695</v>
      </c>
      <c r="B7" s="138" t="s">
        <v>695</v>
      </c>
      <c r="C7" s="34">
        <v>111</v>
      </c>
    </row>
    <row r="8" spans="1:3" ht="15">
      <c r="A8" s="139" t="s">
        <v>695</v>
      </c>
      <c r="B8" s="138" t="s">
        <v>697</v>
      </c>
      <c r="C8" s="34">
        <v>6</v>
      </c>
    </row>
    <row r="9" spans="1:3" ht="15">
      <c r="A9" s="139" t="s">
        <v>696</v>
      </c>
      <c r="B9" s="138" t="s">
        <v>220</v>
      </c>
      <c r="C9" s="34">
        <v>4</v>
      </c>
    </row>
    <row r="10" spans="1:3" ht="15">
      <c r="A10" s="139" t="s">
        <v>696</v>
      </c>
      <c r="B10" s="138" t="s">
        <v>696</v>
      </c>
      <c r="C10" s="34">
        <v>23</v>
      </c>
    </row>
    <row r="11" spans="1:3" ht="15">
      <c r="A11" s="139" t="s">
        <v>696</v>
      </c>
      <c r="B11" s="138" t="s">
        <v>697</v>
      </c>
      <c r="C11" s="34">
        <v>1</v>
      </c>
    </row>
    <row r="12" spans="1:3" ht="15">
      <c r="A12" s="139" t="s">
        <v>697</v>
      </c>
      <c r="B12" s="138" t="s">
        <v>220</v>
      </c>
      <c r="C12" s="34">
        <v>15</v>
      </c>
    </row>
    <row r="13" spans="1:3" ht="15">
      <c r="A13" s="139" t="s">
        <v>697</v>
      </c>
      <c r="B13" s="138" t="s">
        <v>696</v>
      </c>
      <c r="C13" s="34">
        <v>2</v>
      </c>
    </row>
    <row r="14" spans="1:3" ht="15">
      <c r="A14" s="139" t="s">
        <v>697</v>
      </c>
      <c r="B14" s="138" t="s">
        <v>697</v>
      </c>
      <c r="C14" s="34">
        <v>12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unosocialmedialab</cp:lastModifiedBy>
  <dcterms:created xsi:type="dcterms:W3CDTF">2008-01-30T00:41:58Z</dcterms:created>
  <dcterms:modified xsi:type="dcterms:W3CDTF">2019-11-08T18:08:43Z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