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<sst xmlns="http://schemas.openxmlformats.org/spreadsheetml/2006/main" count="3144" uniqueCount="914">
  <si>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</si>
  <si>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</si>
  <si>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</si>
  <si>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</si>
  <si>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</si>
  <si>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</si>
  <si>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</si>
  <si>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</si>
  <si>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</si>
  <si>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</si>
  <si>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</si>
  <si>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</si>
  <si>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</si>
  <si>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</si>
  <si>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</si>
  <si>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</si>
  <si>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</si>
  <si>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</si>
  <si>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</si>
  <si>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</si>
  <si>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</si>
  <si>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</si>
  <si>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</si>
  <si>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</si>
  <si>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</si>
  <si>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</si>
  <si>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</si>
  <si>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</si>
  <si>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</si>
  <si>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</si>
  <si>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</si>
  <si>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</si>
  <si>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</si>
  <si>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</si>
  <si>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</si>
  <si>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</si>
  <si>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</si>
  <si>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</si>
  <si>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</si>
  <si>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</si>
  <si>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</si>
  <si>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</si>
  <si>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</si>
  <si>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</si>
  <si>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</si>
  <si>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</si>
  <si>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</si>
  <si>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</si>
  <si>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</si>
  <si>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</si>
  <si>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</si>
  <si>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</si>
  <si>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</si>
  <si>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</si>
  <si>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</si>
  <si>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</si>
  <si>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</si>
  <si>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</si>
  <si>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</si>
  <si>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</si>
  <si>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</si>
  <si>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</si>
  <si>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</si>
  <si>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</si>
  <si>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</si>
  <si>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</si>
  <si>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</si>
  <si>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</si>
  <si>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</si>
  <si>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</si>
  <si>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</si>
  <si>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</si>
  <si>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</si>
  <si>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</si>
  <si>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</si>
  <si>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</si>
  <si>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</si>
  <si>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</si>
  <si>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</si>
  <si>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</si>
  <si>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</si>
  <si>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</si>
  <si>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</si>
  <si>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</si>
  <si>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</si>
  <si>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</si>
  <si>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</si>
  <si>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</si>
  <si>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</si>
  <si>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</si>
  <si>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</si>
  <si>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</si>
  <si>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</si>
  <si>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</si>
  <si>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</si>
  <si>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</si>
  <si>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</si>
  <si>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</si>
  <si>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</si>
  <si>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</si>
  <si>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</si>
  <si>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</si>
  <si>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</si>
  <si>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</si>
  <si>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</si>
  <si>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</si>
  <si>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</si>
  <si>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</si>
  <si>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</si>
  <si>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</si>
  <si>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</si>
  <si>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</si>
  <si>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</si>
  <si>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</si>
  <si>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</si>
  <si>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</si>
  <si>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</si>
  <si>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</si>
  <si>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</si>
  <si>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</si>
  <si>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</si>
  <si>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</si>
  <si>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</si>
  <si>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</si>
  <si>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</si>
  <si>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</si>
  <si>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</si>
  <si>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</si>
  <si>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</si>
  <si>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</si>
  <si>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</si>
  <si>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</si>
  <si>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</si>
  <si>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</si>
  <si>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</si>
  <si>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</si>
  <si>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</si>
  <si>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</si>
  <si>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</si>
  <si>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</si>
  <si>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</si>
  <si>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</si>
  <si>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</si>
  <si>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</si>
  <si>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</si>
  <si>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</si>
  <si>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</si>
  <si>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</si>
  <si>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</si>
  <si>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</si>
  <si>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</si>
  <si>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</si>
  <si>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</si>
  <si>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</si>
  <si>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</si>
  <si>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</si>
  <si>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</si>
  <si>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</si>
  <si>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</si>
  <si>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</si>
  <si>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</si>
  <si>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</si>
  <si>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</si>
  <si>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</si>
  <si>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</si>
  <si>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</si>
  <si>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</si>
  <si>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</si>
  <si>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</si>
  <si>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</si>
  <si>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</si>
  <si>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</si>
  <si>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</si>
  <si>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</si>
  <si>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</si>
  <si>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</si>
  <si>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</si>
  <si>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</si>
  <si>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</si>
  <si>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</si>
  <si>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</si>
  <si>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</si>
  <si>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</si>
  <si>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</si>
  <si>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</si>
  <si>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</si>
  <si>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</si>
  <si>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</si>
  <si>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</si>
  <si>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</si>
  <si>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</si>
  <si>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</si>
  <si>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</si>
  <si>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</si>
  <si>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</si>
  <si>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</si>
  <si>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</si>
  <si>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</si>
  <si>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</si>
  <si>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</si>
  <si>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</si>
  <si>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</si>
  <si>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</si>
  <si>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</si>
  <si>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</si>
  <si>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</si>
  <si>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</si>
  <si>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</si>
  <si>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</si>
  <si>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</si>
  <si>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</si>
  <si>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</si>
  <si>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</si>
  <si>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</si>
  <si>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fiete_stegers</t>
  </si>
  <si>
    <t>fractal001</t>
  </si>
  <si>
    <t>the_claus</t>
  </si>
  <si>
    <t>fexi</t>
  </si>
  <si>
    <t>willfrancis71</t>
  </si>
  <si>
    <t>cholten99</t>
  </si>
  <si>
    <t>acotgreave</t>
  </si>
  <si>
    <t>brucehealy</t>
  </si>
  <si>
    <t>rushlet_</t>
  </si>
  <si>
    <t>fenneradventure</t>
  </si>
  <si>
    <t>ncetm</t>
  </si>
  <si>
    <t>mathshubs</t>
  </si>
  <si>
    <t>mathstechnology</t>
  </si>
  <si>
    <t>mirkka_j</t>
  </si>
  <si>
    <t>chrissybb1970</t>
  </si>
  <si>
    <t>charles99879020</t>
  </si>
  <si>
    <t>oxedcentres</t>
  </si>
  <si>
    <t>advanced_maths</t>
  </si>
  <si>
    <t>nicole_cozens</t>
  </si>
  <si>
    <t>mrsdenyer</t>
  </si>
  <si>
    <t>mahnazsiddiqui</t>
  </si>
  <si>
    <t>coremathscat</t>
  </si>
  <si>
    <t>bbc_teach</t>
  </si>
  <si>
    <t>nmap_teach</t>
  </si>
  <si>
    <t>bbcnews</t>
  </si>
  <si>
    <t>bbcnewsgraphics</t>
  </si>
  <si>
    <t>bbc</t>
  </si>
  <si>
    <t>ldncreativecode</t>
  </si>
  <si>
    <t>Retweet</t>
  </si>
  <si>
    <t>Mentions</t>
  </si>
  <si>
    <t>Fehlertoleranz bei Wahl-Umfragen - die BBC hat es dynamisch visualisiert https://t.co/HyBFIdY0PD #ddj #Dataviz https://t.co/nRxuW8IPUD</t>
  </si>
  <si>
    <t>Last Orderrrrs! Speaker John Bercow's career in numbers - great #dataviz from BBC News https://t.co/bKx4EPDxgI</t>
  </si>
  <si>
    <t>Some lovely #dataviz their @BBCNews
Last Orderrrrs! Speaker John Bercow's career in numbers - BBC News - https://t.co/otBtTDIunK</t>
  </si>
  <si>
    <t>Had a brilliant time speaking at @LDNCreativeCode tonight at @BBC - showcasing some of @BBCNewsGraphics experimental #dataviz projects and how we made them #a11y friendly.
Thanks for having me! https://t.co/RRJg3lZCwk</t>
  </si>
  <si>
    <t>6 days until #MathsWeekEngland!
Inspire students from Y5 to Y13 by encouraging them to enter @Advanced_Maths #dataviz competition.
Full details can be found here: https://t.co/xXUAftJYTp
We also have Form Time and Maths Club resources: https://t.co/JAkN7Wklvk 
@BBC_Teach https://t.co/PIW1UTcjPF</t>
  </si>
  <si>
    <t>#RT @BBC_Teach: RT @CoreMathsCat: 6 days until #MathsWeekEngland!
Inspire students from Y5 to Y13 by encouraging them to enter @Advanced_Maths #dataviz competition.
Full details can be found here: https://t.co/iZvIAw249J
We also have Form Time and Ma… https://t.co/8bLjCABd01</t>
  </si>
  <si>
    <t>https://www.bbc.com/news/uk-politics-49798197</t>
  </si>
  <si>
    <t>https://www.bbc.co.uk/news/uk-politics-50237401</t>
  </si>
  <si>
    <t>https://twitter.com/Kelset/status/1177296001465552904</t>
  </si>
  <si>
    <t>https://amsp.org.uk/resource/visualising-climate-crisis-competition</t>
  </si>
  <si>
    <t>https://amsp.org.uk/resource/visualising-climate-crisis-competition https://amsp.org.uk/teachers/11-16-maths/resources</t>
  </si>
  <si>
    <t>bbc.com</t>
  </si>
  <si>
    <t>co.uk</t>
  </si>
  <si>
    <t>twitter.com</t>
  </si>
  <si>
    <t>org.uk</t>
  </si>
  <si>
    <t>org.uk org.uk</t>
  </si>
  <si>
    <t>ddj dataviz</t>
  </si>
  <si>
    <t>dataviz</t>
  </si>
  <si>
    <t>dataviz a11y</t>
  </si>
  <si>
    <t>mathsweekengland dataviz</t>
  </si>
  <si>
    <t>rt mathsweekengland dataviz</t>
  </si>
  <si>
    <t>rt mathsweekengland</t>
  </si>
  <si>
    <t>https://pbs.twimg.com/media/EIDHthWW4AEVXzq.png</t>
  </si>
  <si>
    <t>https://pbs.twimg.com/media/EImz5VvX0AAC1w_.png</t>
  </si>
  <si>
    <t>http://pbs.twimg.com/profile_images/950364169160839168/n4B8a03t_normal.jpg</t>
  </si>
  <si>
    <t>http://pbs.twimg.com/profile_images/1803990343/DSCN3084a_normal.jpg</t>
  </si>
  <si>
    <t>http://pbs.twimg.com/profile_images/963862815399391234/miBGeyUK_normal.jpg</t>
  </si>
  <si>
    <t>http://pbs.twimg.com/profile_images/1061706097487200258/ZCjwqDH7_normal.jpg</t>
  </si>
  <si>
    <t>http://pbs.twimg.com/profile_images/1593593388/The_Groom02_normal.jpg</t>
  </si>
  <si>
    <t>http://pbs.twimg.com/profile_images/1093476843041243136/ifLWS_wZ_normal.jpg</t>
  </si>
  <si>
    <t>http://pbs.twimg.com/profile_images/1099838260/IMGP0648_normal.JPG</t>
  </si>
  <si>
    <t>http://pbs.twimg.com/profile_images/1131245767346262016/zr9TOi2v_normal.jpg</t>
  </si>
  <si>
    <t>http://pbs.twimg.com/profile_images/1066729505337868289/SFtXml5x_normal.jpg</t>
  </si>
  <si>
    <t>http://pbs.twimg.com/profile_images/485870855/LOGO-square_normal.jpg</t>
  </si>
  <si>
    <t>http://pbs.twimg.com/profile_images/489772551887810561/lxKz1qZj_normal.jpeg</t>
  </si>
  <si>
    <t>http://pbs.twimg.com/profile_images/1154246159298433025/9nWFrLtu_normal.jpg</t>
  </si>
  <si>
    <t>http://pbs.twimg.com/profile_images/684510376915013632/smq_p8TJ_normal.jpg</t>
  </si>
  <si>
    <t>http://pbs.twimg.com/profile_images/1157970311331139584/azVp-OD4_normal.jpg</t>
  </si>
  <si>
    <t>http://pbs.twimg.com/profile_images/1001545975121563653/Pgw6JJeZ_normal.jpg</t>
  </si>
  <si>
    <t>http://pbs.twimg.com/profile_images/1001447870359375873/HRjKE11i_normal.jpg</t>
  </si>
  <si>
    <t>http://pbs.twimg.com/profile_images/1071179746136997889/GbTlfgJq_normal.jpg</t>
  </si>
  <si>
    <t>http://pbs.twimg.com/profile_images/877040564813930497/BPHXOVqd_normal.jpg</t>
  </si>
  <si>
    <t>http://pbs.twimg.com/profile_images/1113883685701476362/2jXXcdDa_normal.jpg</t>
  </si>
  <si>
    <t>http://pbs.twimg.com/profile_images/984741297880780800/2P-R1Neb_normal.jpg</t>
  </si>
  <si>
    <t>http://pbs.twimg.com/profile_images/1050704969970737157/fqTxOnia_normal.jpg</t>
  </si>
  <si>
    <t>13:24:23</t>
  </si>
  <si>
    <t>00:58:59</t>
  </si>
  <si>
    <t>13:20:06</t>
  </si>
  <si>
    <t>10:33:20</t>
  </si>
  <si>
    <t>09:02:07</t>
  </si>
  <si>
    <t>09:02:17</t>
  </si>
  <si>
    <t>08:56:49</t>
  </si>
  <si>
    <t>09:29:00</t>
  </si>
  <si>
    <t>22:19:01</t>
  </si>
  <si>
    <t>11:24:28</t>
  </si>
  <si>
    <t>11:39:51</t>
  </si>
  <si>
    <t>11:40:05</t>
  </si>
  <si>
    <t>11:41:20</t>
  </si>
  <si>
    <t>12:10:38</t>
  </si>
  <si>
    <t>12:26:56</t>
  </si>
  <si>
    <t>14:50:18</t>
  </si>
  <si>
    <t>12:16:18</t>
  </si>
  <si>
    <t>15:32:45</t>
  </si>
  <si>
    <t>15:40:56</t>
  </si>
  <si>
    <t>18:02:11</t>
  </si>
  <si>
    <t>18:35:19</t>
  </si>
  <si>
    <t>11:39:15</t>
  </si>
  <si>
    <t>11:45:46</t>
  </si>
  <si>
    <t>15:32:53</t>
  </si>
  <si>
    <t>21:38:15</t>
  </si>
  <si>
    <t>https://twitter.com/fiete_stegers/status/1189171121578483713</t>
  </si>
  <si>
    <t>https://twitter.com/fractal001/status/1189345922133774336</t>
  </si>
  <si>
    <t>https://twitter.com/the_claus/status/1189170040505077760</t>
  </si>
  <si>
    <t>https://twitter.com/fexi/status/1189490460819107841</t>
  </si>
  <si>
    <t>https://twitter.com/willfrancis71/status/1189829894173278208</t>
  </si>
  <si>
    <t>https://twitter.com/cholten99/status/1189829934929371137</t>
  </si>
  <si>
    <t>https://twitter.com/acotgreave/status/1189828559721947136</t>
  </si>
  <si>
    <t>https://twitter.com/brucehealy/status/1189836660244021248</t>
  </si>
  <si>
    <t>https://twitter.com/rushlet_/status/1177346863957192705</t>
  </si>
  <si>
    <t>https://twitter.com/fenneradventure/status/1191315270272536576</t>
  </si>
  <si>
    <t>https://twitter.com/ncetm/status/1191681528646045697</t>
  </si>
  <si>
    <t>https://twitter.com/mathshubs/status/1191681587332689922</t>
  </si>
  <si>
    <t>https://twitter.com/mathstechnology/status/1191681901976788993</t>
  </si>
  <si>
    <t>https://twitter.com/mirkka_j/status/1191689275408035840</t>
  </si>
  <si>
    <t>https://twitter.com/chrissybb1970/status/1191693379517763586</t>
  </si>
  <si>
    <t>https://twitter.com/charles99879020/status/1191729457708568578</t>
  </si>
  <si>
    <t>https://twitter.com/oxedcentres/status/1191690703803486208</t>
  </si>
  <si>
    <t>https://twitter.com/advanced_maths/status/1191740139359342592</t>
  </si>
  <si>
    <t>https://twitter.com/nicole_cozens/status/1191742200528416769</t>
  </si>
  <si>
    <t>https://twitter.com/mrsdenyer/status/1191777746265026560</t>
  </si>
  <si>
    <t>https://twitter.com/mahnazsiddiqui/status/1191786082695831560</t>
  </si>
  <si>
    <t>https://twitter.com/coremathscat/status/1191681379307671552</t>
  </si>
  <si>
    <t>https://twitter.com/bbc_teach/status/1191683018685063169</t>
  </si>
  <si>
    <t>https://twitter.com/advanced_maths/status/1191740174146973696</t>
  </si>
  <si>
    <t>https://twitter.com/nmap_teach/status/1191832121037541376</t>
  </si>
  <si>
    <t>1189171121578483713</t>
  </si>
  <si>
    <t>1189345922133774336</t>
  </si>
  <si>
    <t>1189170040505077760</t>
  </si>
  <si>
    <t>1189490460819107841</t>
  </si>
  <si>
    <t>1189829894173278208</t>
  </si>
  <si>
    <t>1189829934929371137</t>
  </si>
  <si>
    <t>1189828559721947136</t>
  </si>
  <si>
    <t>1189836660244021248</t>
  </si>
  <si>
    <t>1177346863957192705</t>
  </si>
  <si>
    <t>1191315270272536576</t>
  </si>
  <si>
    <t>1191681528646045697</t>
  </si>
  <si>
    <t>1191681587332689922</t>
  </si>
  <si>
    <t>1191681901976788993</t>
  </si>
  <si>
    <t>1191689275408035840</t>
  </si>
  <si>
    <t>1191693379517763586</t>
  </si>
  <si>
    <t>1191729457708568578</t>
  </si>
  <si>
    <t>1191690703803486208</t>
  </si>
  <si>
    <t>1191740139359342592</t>
  </si>
  <si>
    <t>1191742200528416769</t>
  </si>
  <si>
    <t>1191777746265026560</t>
  </si>
  <si>
    <t>1191786082695831560</t>
  </si>
  <si>
    <t>1191681379307671552</t>
  </si>
  <si>
    <t>1191683018685063169</t>
  </si>
  <si>
    <t>1191740174146973696</t>
  </si>
  <si>
    <t>1191832121037541376</t>
  </si>
  <si>
    <t/>
  </si>
  <si>
    <t>de</t>
  </si>
  <si>
    <t>en</t>
  </si>
  <si>
    <t>1177296001465552904</t>
  </si>
  <si>
    <t>Twitter Web App</t>
  </si>
  <si>
    <t>Twitter for iPhone</t>
  </si>
  <si>
    <t>TweetDeck</t>
  </si>
  <si>
    <t>Flamingo for Android</t>
  </si>
  <si>
    <t>TweetCaster for Android</t>
  </si>
  <si>
    <t>Hootsuite Inc.</t>
  </si>
  <si>
    <t>Plume for Android</t>
  </si>
  <si>
    <t>Twitter for Android</t>
  </si>
  <si>
    <t>IFTTT</t>
  </si>
  <si>
    <t>-0.216758,51.684348 
-0.162978,51.684348 
-0.162978,51.7134249 
-0.216758,51.7134249</t>
  </si>
  <si>
    <t>United Kingdom</t>
  </si>
  <si>
    <t>GB</t>
  </si>
  <si>
    <t>Potters Bar, East</t>
  </si>
  <si>
    <t>633b51cf059308b8</t>
  </si>
  <si>
    <t>Potters Bar</t>
  </si>
  <si>
    <t>city</t>
  </si>
  <si>
    <t>https://api.twitter.com/1.1/geo/id/633b51cf059308b8.json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</si>
  <si>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</si>
  <si>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</si>
  <si>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</si>
  <si>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</si>
  <si>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</si>
  <si>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</si>
  <si>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</si>
  <si>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</si>
  <si>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</si>
  <si>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</si>
  <si>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</si>
  <si>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</si>
  <si>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</si>
  <si>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</si>
  <si>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</si>
  <si>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</si>
  <si>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</si>
  <si>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</si>
  <si>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</si>
  <si>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</si>
  <si>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</si>
  <si>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Fiete Stegers</t>
  </si>
  <si>
    <t>Claus Hesseling</t>
  </si>
  <si>
    <t>G. Halbig</t>
  </si>
  <si>
    <t>Felix Irmer</t>
  </si>
  <si>
    <t>Will Francis</t>
  </si>
  <si>
    <t>Andy Cotgreave</t>
  </si>
  <si>
    <t>David Durant</t>
  </si>
  <si>
    <t>BBC News (UK)</t>
  </si>
  <si>
    <t>Bruce Healy</t>
  </si>
  <si>
    <t>Becky Rush  [Rushlet]</t>
  </si>
  <si>
    <t>BBC News Graphics</t>
  </si>
  <si>
    <t>BBC</t>
  </si>
  <si>
    <t>LDN Creative Coding</t>
  </si>
  <si>
    <t>⚫️Oli _xD83D__xDC80_♿_xD83C__xDFF3_️‍_xD83C__xDF08_</t>
  </si>
  <si>
    <t>The NCETM</t>
  </si>
  <si>
    <t>Catherine van Saarloos</t>
  </si>
  <si>
    <t>BBC Teach</t>
  </si>
  <si>
    <t>Advanced Mathematics Support Programme</t>
  </si>
  <si>
    <t>MathsHubs</t>
  </si>
  <si>
    <t>Tom Button (MEI)</t>
  </si>
  <si>
    <t>Mirkka_J</t>
  </si>
  <si>
    <t>chrisbb1970</t>
  </si>
  <si>
    <t>Charles Albert</t>
  </si>
  <si>
    <t>Oxford Education Centres</t>
  </si>
  <si>
    <t>Nicole Cozens ( she/her )</t>
  </si>
  <si>
    <t>Dawn MA NPQSL ✖➗➕➖</t>
  </si>
  <si>
    <t>Mahnaz Siddiqui</t>
  </si>
  <si>
    <t>Initial Teacher Training</t>
  </si>
  <si>
    <t>Journalist/Trainer/WiMi | Verifikation/Faktencheck/OSINT, Netz(politik), Onlinejournalismus, Medien, Social | @haw_hamburg @klickwinkel_ @ojour_de @quiztime</t>
  </si>
  <si>
    <t>Journalist + Media Trainer - #DDJ @NDR -  @interlinkaca @inject_en - Husband, Father and Time Traveller. PGP 7913C96B - Next: https://t.co/cEKMGOe48k</t>
  </si>
  <si>
    <t>climate change, chaos theory, numerical and theoretical meteorology, Bach music, stock markets, Perl, R, mathematics, fractals; dies ist mein privater Account</t>
  </si>
  <si>
    <t>PhD Candidate in #ddj @UniLeipzig. Tweets on media industry, journalism and tech. | Former PA consultant. | @mundusjourn &amp; @FulbrightPrgrm alum.</t>
  </si>
  <si>
    <t>Civil Servant. Data analyst. #Rangers #49ers #LFC. Runner &amp; #FPL player. PBs 10k 47:19 10miles 1:23:57 HM 1:48:54 Mara 4:29:47 #letsgo</t>
  </si>
  <si>
    <t>My blog: https://t.co/Ioutp9WGD2 | My book: https://t.co/3lchNx7jTq | Dataviz history: https://t.co/sOutAUWdh3 | Magician. Opinions are my own!</t>
  </si>
  <si>
    <t>Senior Delivery Manager at @HackITdelivers</t>
  </si>
  <si>
    <t>News, features and analysis. For world news, follow @BBCWorld. Breaking news, follow @BBCBreaking. Latest sport news @BBCSport. Our Instagram: BBCNews</t>
  </si>
  <si>
    <t>Data Architect, B.I. Consultant, Baseball player &amp; fan, proud dad</t>
  </si>
  <si>
    <t>Web developer, building fun things for @BBCNews Visual Journalism. Brightonian and @Barulhobrighton Drummer. Views my own.
https://t.co/qOWT4f4N9r</t>
  </si>
  <si>
    <t>Interactive and information graphics from the BBC News Visual Journalism team. We are designers, developers and journalists.</t>
  </si>
  <si>
    <t>Our mission is to enrich your life and to inform, educate and entertain you, wherever you are.</t>
  </si>
  <si>
    <t>A meetup group for anyone interested in creative coding, physical computing, generative art, and digital art.</t>
  </si>
  <si>
    <t>Author, artist, activist in disabled &amp; LGBTQI+ rights, feminist, photographer. He/him. Tweets are my own views.</t>
  </si>
  <si>
    <t>The National Centre for Excellence in the Teaching of Mathematics. Helping teachers of Mathematics with CPD. RT ≠ endorsement</t>
  </si>
  <si>
    <t>MEI Core Maths support and development coordinator. Other than maths education my interests are mainly potatoes, cheese and red wine. Views my own.</t>
  </si>
  <si>
    <t>Thousands of curriculum-mapped short films &amp; resources for teachers &amp; schools, School Radio, Bring The Noise, Teacher Support &amp; Super Movers.</t>
  </si>
  <si>
    <t>The AMSP is a DfE-funded project which aims to increase participation in advanced maths and improve the teaching of level 3 qualifications. Managed by @MEIMaths</t>
  </si>
  <si>
    <t>Bringing locally-tailored, strategic thinking to maths education in schools and colleges, by @NCETM</t>
  </si>
  <si>
    <t>Mathematics Technology Specialist for @meimaths - tweets about using technology for learning mathematics - all views are my own.</t>
  </si>
  <si>
    <t>What benefits the learner in their learning. (Re)tweets about maths, education, assessment &amp; learning. Product Manager @MathsNoProblem All views my own etc</t>
  </si>
  <si>
    <t>Still trying to do my thing - whatever that is _xD83C__xDDEC__xD83C__xDDE7__xD83C__xDDEA__xD83C__xDDFA__xD83C__xDFF3_️‍_xD83C__xDF08__xD83D__xDD77_</t>
  </si>
  <si>
    <t>i like the truth in the life. a mathematician and  an economist.</t>
  </si>
  <si>
    <t>OEC have an unrivalled reputation, delivering tuition of the highest quality in Maths, English and Science by qualified teachers.</t>
  </si>
  <si>
    <t>Maths teacher &amp; AMSP team, frisbee player, National Space Academy educator; loves maths, space and all things geeky, supported by my amazing husband and 2 kids</t>
  </si>
  <si>
    <t>AHT &amp; Maths SL(11-19) MA Maths Ed; NPQSL;NCETM PD Lead;Crafter; G7UEC;Guider; SpaceMad! Photographer, Wife &amp; Mum.Sometimes all at once! All views my own.</t>
  </si>
  <si>
    <t>Teacher Educator in ITE Primary Mathematics. Opinions expressed on this personal twitter account are my own and not related to my employer.</t>
  </si>
  <si>
    <t>English schools need more high quality maths and physics teachers. We are the only national teacher training programme focusing on these subjects.</t>
  </si>
  <si>
    <t>Hamburg</t>
  </si>
  <si>
    <t>Hamburg, Germany</t>
  </si>
  <si>
    <t>Germany</t>
  </si>
  <si>
    <t>Berlin, Germany</t>
  </si>
  <si>
    <t>at home, sunny Scotland! :-)</t>
  </si>
  <si>
    <t>Brill, nr. Oxford</t>
  </si>
  <si>
    <t>London</t>
  </si>
  <si>
    <t>London, England</t>
  </si>
  <si>
    <t>TV. Radio. Online</t>
  </si>
  <si>
    <t>London, UK</t>
  </si>
  <si>
    <t>Scotland, United Kingdom</t>
  </si>
  <si>
    <t>England</t>
  </si>
  <si>
    <t>Liverpool, England</t>
  </si>
  <si>
    <t>BBC MediaCityUK, Salford</t>
  </si>
  <si>
    <t>Leeds, England</t>
  </si>
  <si>
    <t>Oxford, England</t>
  </si>
  <si>
    <t>Brighton, England</t>
  </si>
  <si>
    <t>West Sussex</t>
  </si>
  <si>
    <t>England, United Kingdom</t>
  </si>
  <si>
    <t>https://t.co/DmuVsDEduR</t>
  </si>
  <si>
    <t>https://t.co/YD8hi0lpxt</t>
  </si>
  <si>
    <t>https://t.co/OiglC7XKns</t>
  </si>
  <si>
    <t>https://t.co/pswaQeIwmQ</t>
  </si>
  <si>
    <t>https://t.co/zwctstWUYd</t>
  </si>
  <si>
    <t>https://t.co/3InkcywDiZ</t>
  </si>
  <si>
    <t>https://t.co/vBzl7LNCCQ</t>
  </si>
  <si>
    <t>https://t.co/SzzeUF4FTF</t>
  </si>
  <si>
    <t>https://t.co/WedUgBXnNV</t>
  </si>
  <si>
    <t>http://t.co/9Yv7DJ1Pmu</t>
  </si>
  <si>
    <t>https://t.co/9QFQKDHMNq</t>
  </si>
  <si>
    <t>https://t.co/zee7K7bCKG</t>
  </si>
  <si>
    <t>https://t.co/Y0btFXPM1w</t>
  </si>
  <si>
    <t>http://t.co/vAZ9scL9z0</t>
  </si>
  <si>
    <t>https://t.co/V56yXBK2zf</t>
  </si>
  <si>
    <t>https://t.co/g5CeNIr6TH</t>
  </si>
  <si>
    <t>https://t.co/S5P1i3bsfX</t>
  </si>
  <si>
    <t>https://pbs.twimg.com/profile_banners/17909883/1519993452</t>
  </si>
  <si>
    <t>https://pbs.twimg.com/profile_banners/14677077/1398256774</t>
  </si>
  <si>
    <t>https://pbs.twimg.com/profile_banners/19476801/1487544279</t>
  </si>
  <si>
    <t>https://pbs.twimg.com/profile_banners/123183890/1472911009</t>
  </si>
  <si>
    <t>https://pbs.twimg.com/profile_banners/119704541/1398237162</t>
  </si>
  <si>
    <t>https://pbs.twimg.com/profile_banners/19498386/1389483836</t>
  </si>
  <si>
    <t>https://pbs.twimg.com/profile_banners/612473/1529425670</t>
  </si>
  <si>
    <t>https://pbs.twimg.com/profile_banners/210015627/1477841984</t>
  </si>
  <si>
    <t>https://pbs.twimg.com/profile_banners/50348344/1415727794</t>
  </si>
  <si>
    <t>https://pbs.twimg.com/profile_banners/19701628/1553522020</t>
  </si>
  <si>
    <t>https://pbs.twimg.com/profile_banners/2816669258/1557775656</t>
  </si>
  <si>
    <t>https://pbs.twimg.com/profile_banners/200294372/1497787267</t>
  </si>
  <si>
    <t>https://pbs.twimg.com/profile_banners/37972712/1520603440</t>
  </si>
  <si>
    <t>https://pbs.twimg.com/profile_banners/929612483899330560/1565856599</t>
  </si>
  <si>
    <t>https://pbs.twimg.com/profile_banners/714480177926025216/1560507875</t>
  </si>
  <si>
    <t>https://pbs.twimg.com/profile_banners/973211077512187904/1525779929</t>
  </si>
  <si>
    <t>https://pbs.twimg.com/profile_banners/759021993240977408/1537702361</t>
  </si>
  <si>
    <t>https://pbs.twimg.com/profile_banners/830695639/1528103059</t>
  </si>
  <si>
    <t>https://pbs.twimg.com/profile_banners/1152486521490026496/1563806638</t>
  </si>
  <si>
    <t>https://pbs.twimg.com/profile_banners/968860938144288768/1519832876</t>
  </si>
  <si>
    <t>https://pbs.twimg.com/profile_banners/600753/1544224214</t>
  </si>
  <si>
    <t>https://pbs.twimg.com/profile_banners/20392511/1356696805</t>
  </si>
  <si>
    <t>https://pbs.twimg.com/profile_banners/2760246790/1554405541</t>
  </si>
  <si>
    <t>https://pbs.twimg.com/profile_banners/911257313331249152/1539349270</t>
  </si>
  <si>
    <t>http://abs.twimg.com/images/themes/theme9/bg.gif</t>
  </si>
  <si>
    <t>http://abs.twimg.com/images/themes/theme1/bg.png</t>
  </si>
  <si>
    <t>http://abs.twimg.com/images/themes/theme2/bg.gif</t>
  </si>
  <si>
    <t>http://abs.twimg.com/images/themes/theme10/bg.gif</t>
  </si>
  <si>
    <t>http://abs.twimg.com/images/themes/theme14/bg.gif</t>
  </si>
  <si>
    <t>http://abs.twimg.com/images/themes/theme13/bg.gif</t>
  </si>
  <si>
    <t>http://abs.twimg.com/images/themes/theme18/bg.gif</t>
  </si>
  <si>
    <t>http://pbs.twimg.com/profile_images/946309944961355776/9XzB-8lp_normal.jpg</t>
  </si>
  <si>
    <t>http://pbs.twimg.com/profile_images/1150718511129477120/2N_GW7HR_normal.png</t>
  </si>
  <si>
    <t>http://pbs.twimg.com/profile_images/875751693459361792/u1eaY1Gk_normal.jpg</t>
  </si>
  <si>
    <t>http://pbs.twimg.com/profile_images/1110178686450483200/F5-Jmzk7_normal.png</t>
  </si>
  <si>
    <t>http://pbs.twimg.com/profile_images/1121742388886634496/iP-vBlk4_normal.png</t>
  </si>
  <si>
    <t>http://pbs.twimg.com/profile_images/1050460369729269765/RqPdn2T2_normal.jpg</t>
  </si>
  <si>
    <t>http://pbs.twimg.com/profile_images/968871387078320130/T3H4ndg3_normal.jpg</t>
  </si>
  <si>
    <t>Open Twitter Page for This Person</t>
  </si>
  <si>
    <t>https://twitter.com/fiete_stegers</t>
  </si>
  <si>
    <t>https://twitter.com/the_claus</t>
  </si>
  <si>
    <t>https://twitter.com/fractal001</t>
  </si>
  <si>
    <t>https://twitter.com/fexi</t>
  </si>
  <si>
    <t>https://twitter.com/willfrancis71</t>
  </si>
  <si>
    <t>https://twitter.com/acotgreave</t>
  </si>
  <si>
    <t>https://twitter.com/cholten99</t>
  </si>
  <si>
    <t>https://twitter.com/bbcnews</t>
  </si>
  <si>
    <t>https://twitter.com/brucehealy</t>
  </si>
  <si>
    <t>https://twitter.com/rushlet_</t>
  </si>
  <si>
    <t>https://twitter.com/bbcnewsgraphics</t>
  </si>
  <si>
    <t>https://twitter.com/bbc</t>
  </si>
  <si>
    <t>https://twitter.com/ldncreativecode</t>
  </si>
  <si>
    <t>https://twitter.com/fenneradventure</t>
  </si>
  <si>
    <t>https://twitter.com/ncetm</t>
  </si>
  <si>
    <t>https://twitter.com/coremathscat</t>
  </si>
  <si>
    <t>https://twitter.com/bbc_teach</t>
  </si>
  <si>
    <t>https://twitter.com/advanced_maths</t>
  </si>
  <si>
    <t>https://twitter.com/mathshubs</t>
  </si>
  <si>
    <t>https://twitter.com/mathstechnology</t>
  </si>
  <si>
    <t>https://twitter.com/mirkka_j</t>
  </si>
  <si>
    <t>https://twitter.com/chrissybb1970</t>
  </si>
  <si>
    <t>https://twitter.com/charles99879020</t>
  </si>
  <si>
    <t>https://twitter.com/oxedcentres</t>
  </si>
  <si>
    <t>https://twitter.com/nicole_cozens</t>
  </si>
  <si>
    <t>https://twitter.com/mrsdenyer</t>
  </si>
  <si>
    <t>https://twitter.com/mahnazsiddiqui</t>
  </si>
  <si>
    <t>https://twitter.com/nmap_teach</t>
  </si>
  <si>
    <t>fiete_stegers
Fehlertoleranz bei Wahl-Umfragen
- die BBC hat es dynamisch visualisiert
https://t.co/HyBFIdY0PD #ddj #Dataviz
https://t.co/nRxuW8IPUD</t>
  </si>
  <si>
    <t>the_claus
Fehlertoleranz bei Wahl-Umfragen
- die BBC hat es dynamisch visualisiert
https://t.co/HyBFIdY0PD #ddj #Dataviz
https://t.co/nRxuW8IPUD</t>
  </si>
  <si>
    <t>fractal001
Fehlertoleranz bei Wahl-Umfragen
- die BBC hat es dynamisch visualisiert
https://t.co/HyBFIdY0PD #ddj #Dataviz
https://t.co/nRxuW8IPUD</t>
  </si>
  <si>
    <t>fexi
Fehlertoleranz bei Wahl-Umfragen
- die BBC hat es dynamisch visualisiert
https://t.co/HyBFIdY0PD #ddj #Dataviz
https://t.co/nRxuW8IPUD</t>
  </si>
  <si>
    <t>willfrancis71
Last Orderrrrs! Speaker John Bercow's
career in numbers - great #dataviz
from BBC News https://t.co/bKx4EPDxgI</t>
  </si>
  <si>
    <t>acotgreave
Last Orderrrrs! Speaker John Bercow's
career in numbers - great #dataviz
from BBC News https://t.co/bKx4EPDxgI</t>
  </si>
  <si>
    <t>cholten99
Some lovely #dataviz their @BBCNews
Last Orderrrrs! Speaker John Bercow's
career in numbers - BBC News -
https://t.co/otBtTDIunK</t>
  </si>
  <si>
    <t xml:space="preserve">bbcnews
</t>
  </si>
  <si>
    <t>brucehealy
Last Orderrrrs! Speaker John Bercow's
career in numbers - great #dataviz
from BBC News https://t.co/bKx4EPDxgI</t>
  </si>
  <si>
    <t>rushlet_
Had a brilliant time speaking at
@LDNCreativeCode tonight at @BBC
- showcasing some of @BBCNewsGraphics
experimental #dataviz projects
and how we made them #a11y friendly.
Thanks for having me! https://t.co/RRJg3lZCwk</t>
  </si>
  <si>
    <t xml:space="preserve">bbcnewsgraphics
</t>
  </si>
  <si>
    <t xml:space="preserve">bbc
</t>
  </si>
  <si>
    <t xml:space="preserve">ldncreativecode
</t>
  </si>
  <si>
    <t>fenneradventure
Had a brilliant time speaking at
@LDNCreativeCode tonight at @BBC
- showcasing some of @BBCNewsGraphics
experimental #dataviz projects
and how we made them #a11y friendly.
Thanks for having me! https://t.co/RRJg3lZCwk</t>
  </si>
  <si>
    <t>ncetm
6 days until #MathsWeekEngland!
Inspire students from Y5 to Y13
by encouraging them to enter @Advanced_Maths
#dataviz competition. Full details
can be found here: https://t.co/xXUAftJYTp
We also have Form Time and Maths
Club resources: https://t.co/JAkN7Wklvk
@BBC_Teach https://t.co/PIW1UTcjPF</t>
  </si>
  <si>
    <t>coremathscat
6 days until #MathsWeekEngland!
Inspire students from Y5 to Y13
by encouraging them to enter @Advanced_Maths
#dataviz competition. Full details
can be found here: https://t.co/xXUAftJYTp
We also have Form Time and Maths
Club resources: https://t.co/JAkN7Wklvk
@BBC_Teach https://t.co/PIW1UTcjPF</t>
  </si>
  <si>
    <t>bbc_teach
6 days until #MathsWeekEngland!
Inspire students from Y5 to Y13
by encouraging them to enter @Advanced_Maths
#dataviz competition. Full details
can be found here: https://t.co/xXUAftJYTp
We also have Form Time and Maths
Club resources: https://t.co/JAkN7Wklvk
@BBC_Teach https://t.co/PIW1UTcjPF</t>
  </si>
  <si>
    <t>advanced_maths
6 days until #MathsWeekEngland!
Inspire students from Y5 to Y13
by encouraging them to enter @Advanced_Maths
#dataviz competition. Full details
can be found here: https://t.co/xXUAftJYTp
We also have Form Time and Maths
Club resources: https://t.co/JAkN7Wklvk
@BBC_Teach https://t.co/PIW1UTcjPF</t>
  </si>
  <si>
    <t>mathshubs
6 days until #MathsWeekEngland!
Inspire students from Y5 to Y13
by encouraging them to enter @Advanced_Maths
#dataviz competition. Full details
can be found here: https://t.co/xXUAftJYTp
We also have Form Time and Maths
Club resources: https://t.co/JAkN7Wklvk
@BBC_Teach https://t.co/PIW1UTcjPF</t>
  </si>
  <si>
    <t>mathstechnology
6 days until #MathsWeekEngland!
Inspire students from Y5 to Y13
by encouraging them to enter @Advanced_Maths
#dataviz competition. Full details
can be found here: https://t.co/xXUAftJYTp
We also have Form Time and Maths
Club resources: https://t.co/JAkN7Wklvk
@BBC_Teach https://t.co/PIW1UTcjPF</t>
  </si>
  <si>
    <t>mirkka_j
6 days until #MathsWeekEngland!
Inspire students from Y5 to Y13
by encouraging them to enter @Advanced_Maths
#dataviz competition. Full details
can be found here: https://t.co/xXUAftJYTp
We also have Form Time and Maths
Club resources: https://t.co/JAkN7Wklvk
@BBC_Teach https://t.co/PIW1UTcjPF</t>
  </si>
  <si>
    <t>chrissybb1970
6 days until #MathsWeekEngland!
Inspire students from Y5 to Y13
by encouraging them to enter @Advanced_Maths
#dataviz competition. Full details
can be found here: https://t.co/xXUAftJYTp
We also have Form Time and Maths
Club resources: https://t.co/JAkN7Wklvk
@BBC_Teach https://t.co/PIW1UTcjPF</t>
  </si>
  <si>
    <t>charles99879020
6 days until #MathsWeekEngland!
Inspire students from Y5 to Y13
by encouraging them to enter @Advanced_Maths
#dataviz competition. Full details
can be found here: https://t.co/xXUAftJYTp
We also have Form Time and Maths
Club resources: https://t.co/JAkN7Wklvk
@BBC_Teach https://t.co/PIW1UTcjPF</t>
  </si>
  <si>
    <t>oxedcentres
#RT @BBC_Teach: RT @CoreMathsCat:
6 days until #MathsWeekEngland!
Inspire students from Y5 to Y13
by encouraging them to enter @Advanced_Maths
#dataviz competition. Full details
can be found here: https://t.co/iZvIAw249J
We also have Form Time and Ma…
https://t.co/8bLjCABd01</t>
  </si>
  <si>
    <t>nicole_cozens
6 days until #MathsWeekEngland!
Inspire students from Y5 to Y13
by encouraging them to enter @Advanced_Maths
#dataviz competition. Full details
can be found here: https://t.co/xXUAftJYTp
We also have Form Time and Maths
Club resources: https://t.co/JAkN7Wklvk
@BBC_Teach https://t.co/PIW1UTcjPF</t>
  </si>
  <si>
    <t>mrsdenyer
6 days until #MathsWeekEngland!
Inspire students from Y5 to Y13
by encouraging them to enter @Advanced_Maths
#dataviz competition. Full details
can be found here: https://t.co/xXUAftJYTp
We also have Form Time and Maths
Club resources: https://t.co/JAkN7Wklvk
@BBC_Teach https://t.co/PIW1UTcjPF</t>
  </si>
  <si>
    <t>mahnazsiddiqui
6 days until #MathsWeekEngland!
Inspire students from Y5 to Y13
by encouraging them to enter @Advanced_Maths
#dataviz competition. Full details
can be found here: https://t.co/xXUAftJYTp
We also have Form Time and Maths
Club resources: https://t.co/JAkN7Wklvk
@BBC_Teach https://t.co/PIW1UTcjPF</t>
  </si>
  <si>
    <t>nmap_teach
6 days until #MathsWeekEngland!
Inspire students from Y5 to Y13
by encouraging them to enter @Advanced_Maths
#dataviz competition. Full details
can be found here: https://t.co/xXUAftJYTp
We also have Form Time and Maths
Club resources: https://t.co/JAkN7Wklvk
@BBC_Teach https://t.co/PIW1UTcjPF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</si>
  <si>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</si>
  <si>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</si>
  <si>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</si>
  <si>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</si>
  <si>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</si>
  <si>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</si>
  <si>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</si>
  <si>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</si>
  <si>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</si>
  <si>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</si>
  <si>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</si>
  <si>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</si>
  <si>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</si>
  <si>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</si>
  <si>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</si>
  <si>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</si>
  <si>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</si>
  <si>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</si>
  <si>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</si>
  <si>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</si>
  <si>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</si>
  <si>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</si>
  <si>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</si>
  <si>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</si>
  <si>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</si>
  <si>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</si>
  <si>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</si>
  <si>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</si>
  <si>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</si>
  <si>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</si>
  <si>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</si>
  <si>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</si>
  <si>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</si>
  <si>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</si>
  <si>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</si>
  <si>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</si>
  <si>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</si>
  <si>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</si>
  <si>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</si>
  <si>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</si>
  <si>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</si>
  <si>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</si>
  <si>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</si>
  <si>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</si>
  <si>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</si>
  <si>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</si>
  <si>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</si>
  <si>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</si>
  <si>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</si>
  <si>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</si>
  <si>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</si>
  <si>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</si>
  <si>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Top URLs in Tweet in Entire Graph</t>
  </si>
  <si>
    <t>https://amsp.org.uk/teachers/11-16-maths/resources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</si>
  <si>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</si>
  <si>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</si>
  <si>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</si>
  <si>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</si>
  <si>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</si>
  <si>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</si>
  <si>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</si>
  <si>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</si>
  <si>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</si>
  <si>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</si>
  <si>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</si>
  <si>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</si>
  <si>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</si>
  <si>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</si>
  <si>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</si>
  <si>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</si>
  <si>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</si>
  <si>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</si>
  <si>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</si>
  <si>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</si>
  <si>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mathsweekengland</t>
  </si>
  <si>
    <t>ddj</t>
  </si>
  <si>
    <t>rt</t>
  </si>
  <si>
    <t>a11y</t>
  </si>
  <si>
    <t>Top Hashtags in Tweet in G1</t>
  </si>
  <si>
    <t>Top Hashtags in Tweet in G2</t>
  </si>
  <si>
    <t>Top Hashtags in Tweet in G3</t>
  </si>
  <si>
    <t>Top Hashtags in Tweet in G4</t>
  </si>
  <si>
    <t>Top Hashtags in Tweet in G5</t>
  </si>
  <si>
    <t>Top Hashtags in Tweet</t>
  </si>
  <si>
    <t>mathsweekengland dataviz rt</t>
  </si>
  <si>
    <t>Top Words in Tweet in Entire Graph</t>
  </si>
  <si>
    <t>Words in Sentiment List#1: Positive</t>
  </si>
  <si>
    <t>Words in Sentiment List#2: Negative</t>
  </si>
  <si>
    <t>Words in Sentiment List#3: Angry/Violent</t>
  </si>
  <si>
    <t>Non-categorized Words</t>
  </si>
  <si>
    <t>Total Words</t>
  </si>
  <si>
    <t>#dataviz</t>
  </si>
  <si>
    <t>time</t>
  </si>
  <si>
    <t>6</t>
  </si>
  <si>
    <t>days</t>
  </si>
  <si>
    <t>until</t>
  </si>
  <si>
    <t>Top Words in Tweet in G1</t>
  </si>
  <si>
    <t>#mathsweekengland</t>
  </si>
  <si>
    <t>inspire</t>
  </si>
  <si>
    <t>students</t>
  </si>
  <si>
    <t>y5</t>
  </si>
  <si>
    <t>y13</t>
  </si>
  <si>
    <t>encouraging</t>
  </si>
  <si>
    <t>enter</t>
  </si>
  <si>
    <t>Top Words in Tweet in G2</t>
  </si>
  <si>
    <t>brilliant</t>
  </si>
  <si>
    <t>speaking</t>
  </si>
  <si>
    <t>tonight</t>
  </si>
  <si>
    <t>showcasing</t>
  </si>
  <si>
    <t>experimental</t>
  </si>
  <si>
    <t>Top Words in Tweet in G3</t>
  </si>
  <si>
    <t>fehlertoleranz</t>
  </si>
  <si>
    <t>wahl</t>
  </si>
  <si>
    <t>umfragen</t>
  </si>
  <si>
    <t>hat</t>
  </si>
  <si>
    <t>dynamisch</t>
  </si>
  <si>
    <t>visualisiert</t>
  </si>
  <si>
    <t>#ddj</t>
  </si>
  <si>
    <t>Top Words in Tweet in G4</t>
  </si>
  <si>
    <t>last</t>
  </si>
  <si>
    <t>orderrrrs</t>
  </si>
  <si>
    <t>speaker</t>
  </si>
  <si>
    <t>john</t>
  </si>
  <si>
    <t>bercow's</t>
  </si>
  <si>
    <t>career</t>
  </si>
  <si>
    <t>numbers</t>
  </si>
  <si>
    <t>great</t>
  </si>
  <si>
    <t>Top Words in Tweet in G5</t>
  </si>
  <si>
    <t>Top Words in Tweet</t>
  </si>
  <si>
    <t>6 days until #mathsweekengland inspire students y5 y13 encouraging enter</t>
  </si>
  <si>
    <t>brilliant time speaking ldncreativecode tonight bbc showcasing bbcnewsgraphics experimental #dataviz</t>
  </si>
  <si>
    <t>fehlertoleranz wahl umfragen bbc hat dynamisch visualisiert #ddj #dataviz</t>
  </si>
  <si>
    <t>last orderrrrs speaker john bercow's career numbers great #dataviz bbc</t>
  </si>
  <si>
    <t>Top Word Pairs in Tweet in Entire Graph</t>
  </si>
  <si>
    <t>6,days</t>
  </si>
  <si>
    <t>days,until</t>
  </si>
  <si>
    <t>until,#mathsweekengland</t>
  </si>
  <si>
    <t>#mathsweekengland,inspire</t>
  </si>
  <si>
    <t>inspire,students</t>
  </si>
  <si>
    <t>students,y5</t>
  </si>
  <si>
    <t>y5,y13</t>
  </si>
  <si>
    <t>y13,encouraging</t>
  </si>
  <si>
    <t>encouraging,enter</t>
  </si>
  <si>
    <t>enter,advanced_maths</t>
  </si>
  <si>
    <t>Top Word Pairs in Tweet in G1</t>
  </si>
  <si>
    <t>Top Word Pairs in Tweet in G2</t>
  </si>
  <si>
    <t>brilliant,time</t>
  </si>
  <si>
    <t>time,speaking</t>
  </si>
  <si>
    <t>speaking,ldncreativecode</t>
  </si>
  <si>
    <t>ldncreativecode,tonight</t>
  </si>
  <si>
    <t>tonight,bbc</t>
  </si>
  <si>
    <t>bbc,showcasing</t>
  </si>
  <si>
    <t>showcasing,bbcnewsgraphics</t>
  </si>
  <si>
    <t>bbcnewsgraphics,experimental</t>
  </si>
  <si>
    <t>experimental,#dataviz</t>
  </si>
  <si>
    <t>#dataviz,projects</t>
  </si>
  <si>
    <t>Top Word Pairs in Tweet in G3</t>
  </si>
  <si>
    <t>fehlertoleranz,wahl</t>
  </si>
  <si>
    <t>wahl,umfragen</t>
  </si>
  <si>
    <t>umfragen,bbc</t>
  </si>
  <si>
    <t>bbc,hat</t>
  </si>
  <si>
    <t>hat,dynamisch</t>
  </si>
  <si>
    <t>dynamisch,visualisiert</t>
  </si>
  <si>
    <t>visualisiert,#ddj</t>
  </si>
  <si>
    <t>#ddj,#dataviz</t>
  </si>
  <si>
    <t>Top Word Pairs in Tweet in G4</t>
  </si>
  <si>
    <t>last,orderrrrs</t>
  </si>
  <si>
    <t>orderrrrs,speaker</t>
  </si>
  <si>
    <t>speaker,john</t>
  </si>
  <si>
    <t>john,bercow's</t>
  </si>
  <si>
    <t>bercow's,career</t>
  </si>
  <si>
    <t>career,numbers</t>
  </si>
  <si>
    <t>numbers,great</t>
  </si>
  <si>
    <t>great,#dataviz</t>
  </si>
  <si>
    <t>#dataviz,bbc</t>
  </si>
  <si>
    <t>bbc,news</t>
  </si>
  <si>
    <t>Top Word Pairs in Tweet in G5</t>
  </si>
  <si>
    <t>Top Word Pairs in Tweet</t>
  </si>
  <si>
    <t>6,days  days,until  until,#mathsweekengland  #mathsweekengland,inspire  inspire,students  students,y5  y5,y13  y13,encouraging  encouraging,enter  enter,advanced_maths</t>
  </si>
  <si>
    <t>brilliant,time  time,speaking  speaking,ldncreativecode  ldncreativecode,tonight  tonight,bbc  bbc,showcasing  showcasing,bbcnewsgraphics  bbcnewsgraphics,experimental  experimental,#dataviz  #dataviz,projects</t>
  </si>
  <si>
    <t>fehlertoleranz,wahl  wahl,umfragen  umfragen,bbc  bbc,hat  hat,dynamisch  dynamisch,visualisiert  visualisiert,#ddj  #ddj,#dataviz</t>
  </si>
  <si>
    <t>last,orderrrrs  orderrrrs,speaker  speaker,john  john,bercow's  bercow's,career  career,numbers  numbers,great  great,#dataviz  #dataviz,bbc  bbc,news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</si>
  <si>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</si>
  <si>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</si>
  <si>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</si>
  <si>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</si>
  <si>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</si>
  <si>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</si>
  <si>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</si>
  <si>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</si>
  <si>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</si>
  <si>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</si>
  <si>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</si>
  <si>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</si>
  <si>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</si>
  <si>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</si>
  <si>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advanced_maths bbc_teach coremathscat</t>
  </si>
  <si>
    <t>ldncreativecode bbc bbcnewsgraphics</t>
  </si>
  <si>
    <t>Top Tweeters in Entire Graph</t>
  </si>
  <si>
    <t>Top Tweeters in G1</t>
  </si>
  <si>
    <t>Top Tweeters in G2</t>
  </si>
  <si>
    <t>Top Tweeters in G3</t>
  </si>
  <si>
    <t>Top Tweeters in G4</t>
  </si>
  <si>
    <t>Top Tweeters in G5</t>
  </si>
  <si>
    <t>Top Tweeters</t>
  </si>
  <si>
    <t>mrsdenyer charles99879020 mathshubs mahnazsiddiqui ncetm bbc_teach advanced_maths oxedcentres coremathscat mathstechnology</t>
  </si>
  <si>
    <t>bbc bbcnewsgraphics fenneradventure rushlet_ ldncreativecode</t>
  </si>
  <si>
    <t>fiete_stegers the_claus fractal001 fexi</t>
  </si>
  <si>
    <t>brucehealy acotgreave willfrancis71</t>
  </si>
  <si>
    <t>bbcnews cholten99</t>
  </si>
  <si>
    <t>Top URLs in Tweet by Count</t>
  </si>
  <si>
    <t>Top URLs in Tweet by Salience</t>
  </si>
  <si>
    <t>Top Domains in Tweet by Count</t>
  </si>
  <si>
    <t>Top Domains in Tweet by Salience</t>
  </si>
  <si>
    <t>Top Hashtags in Tweet by Count</t>
  </si>
  <si>
    <t>mathsweekengland rt dataviz</t>
  </si>
  <si>
    <t>Top Hashtags in Tweet by Salience</t>
  </si>
  <si>
    <t>rt dataviz mathsweekengland</t>
  </si>
  <si>
    <t>Top Words in Tweet by Count</t>
  </si>
  <si>
    <t>fehlertoleranz bei wahl umfragen die hat es dynamisch visualisiert #ddj</t>
  </si>
  <si>
    <t>last orderrrrs speaker john bercow's career numbers great #dataviz news</t>
  </si>
  <si>
    <t>lovely #dataviz bbcnews last orderrrrs speaker john bercow's career numbers</t>
  </si>
  <si>
    <t>brilliant time speaking ldncreativecode tonight showcasing bbcnewsgraphics experimental #dataviz projects</t>
  </si>
  <si>
    <t>bbc_teach 6 days until #mathsweekengland inspire students y5 y13 encouraging</t>
  </si>
  <si>
    <t>#rt bbc_teach coremathscat 6 days until #mathsweekengland inspire students y5</t>
  </si>
  <si>
    <t>Top Words in Tweet by Salience</t>
  </si>
  <si>
    <t>#rt coremathscat ma maths club resources bbc_teach 6 days until</t>
  </si>
  <si>
    <t>Top Word Pairs in Tweet by Count</t>
  </si>
  <si>
    <t>fehlertoleranz,bei  bei,wahl  wahl,umfragen  umfragen,die  die,bbc  bbc,hat  hat,es  es,dynamisch  dynamisch,visualisiert  visualisiert,#ddj</t>
  </si>
  <si>
    <t>lovely,#dataviz  #dataviz,bbcnews  bbcnews,last  last,orderrrrs  orderrrrs,speaker  speaker,john  john,bercow's  bercow's,career  career,numbers  numbers,bbc</t>
  </si>
  <si>
    <t>#rt,bbc_teach  bbc_teach,coremathscat  coremathscat,6  6,days  days,until  until,#mathsweekengland  #mathsweekengland,inspire  inspire,students  students,y5  y5,y13</t>
  </si>
  <si>
    <t>Top Word Pairs in Tweet by Salience</t>
  </si>
  <si>
    <t>#rt,bbc_teach  bbc_teach,coremathscat  coremathscat,6  time,ma  time,maths  maths,club  club,resources  resources,bbc_teach  6,days  days,until</t>
  </si>
  <si>
    <t>Word</t>
  </si>
  <si>
    <t>competition</t>
  </si>
  <si>
    <t>full</t>
  </si>
  <si>
    <t>details</t>
  </si>
  <si>
    <t>found</t>
  </si>
  <si>
    <t>here</t>
  </si>
  <si>
    <t>form</t>
  </si>
  <si>
    <t>maths</t>
  </si>
  <si>
    <t>club</t>
  </si>
  <si>
    <t>resources</t>
  </si>
  <si>
    <t>news</t>
  </si>
  <si>
    <t>#rt</t>
  </si>
  <si>
    <t>ma</t>
  </si>
  <si>
    <t>projects</t>
  </si>
  <si>
    <t>made</t>
  </si>
  <si>
    <t>#a11y</t>
  </si>
  <si>
    <t>friendly</t>
  </si>
  <si>
    <t>thanks</t>
  </si>
  <si>
    <t>having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</si>
  <si>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</si>
  <si>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</si>
  <si>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</si>
  <si>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</si>
  <si>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</si>
  <si>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</si>
  <si>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</si>
  <si>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</si>
  <si>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</si>
  <si>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</si>
  <si>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</si>
  <si>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</si>
  <si>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</si>
  <si>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</si>
  <si>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</si>
  <si>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</si>
  <si>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</si>
  <si>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</si>
  <si>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</si>
  <si>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</si>
  <si>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</si>
  <si>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</si>
  <si>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</si>
  <si>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</si>
  <si>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</si>
  <si>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</si>
  <si>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</si>
  <si>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</si>
  <si>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</si>
  <si>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</si>
  <si>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</si>
  <si>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</si>
  <si>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</si>
  <si>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</si>
  <si>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</si>
  <si>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</si>
  <si>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</si>
  <si>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</si>
  <si>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</si>
  <si>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</si>
  <si>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</si>
  <si>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</si>
  <si>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</si>
  <si>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</si>
  <si>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</si>
  <si>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</si>
  <si>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</si>
  <si>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</si>
  <si>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</si>
  <si>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</si>
  <si>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</si>
  <si>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</si>
  <si>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</si>
  <si>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</si>
  <si>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</si>
  <si>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</si>
  <si>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</si>
  <si>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</si>
  <si>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</si>
  <si>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</si>
  <si>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Red</t>
  </si>
  <si>
    <t>G1: 6 days until #mathsweekengland inspire students y5 y13 encouraging enter</t>
  </si>
  <si>
    <t>G2: brilliant time speaking ldncreativecode tonight bbc showcasing bbcnewsgraphics experimental #dataviz</t>
  </si>
  <si>
    <t>G3: fehlertoleranz wahl umfragen bbc hat dynamisch visualisiert #ddj #dataviz</t>
  </si>
  <si>
    <t>G4: last orderrrrs speaker john bercow's career numbers great #dataviz bbc</t>
  </si>
  <si>
    <t>Autofill Workbook Results</t>
  </si>
  <si>
    <t>Edge Weight▓1▓2▓0▓True▓Green▓Red▓▓Edge Weight▓1▓1▓0▓3▓10▓False▓Edge Weight▓1▓2▓0▓32▓6▓False▓▓0▓0▓0▓True▓Black▓Black▓▓Followers▓107▓1599840▓0▓162▓1000▓False▓Followers▓107▓10282355▓0▓100▓70▓False▓▓0▓0▓0▓0▓0▓False▓▓0▓0▓0▓0▓0▓False</t>
  </si>
  <si>
    <t>Subgraph</t>
  </si>
  <si>
    <t>GraphSource░TwitterSearch▓GraphTerm░BBC dataviz▓ImportDescription░The graph represents a network of 28 Twitter users whose recent tweets contained "BBC dataviz", or who were replied to or mentioned in those tweets, taken from a data set limited to a maximum of 18,000 tweets.  The network was obtained from Twitter on Thursday, 07 November 2019 at 08:25 UTC.
The tweets in the network were tweeted over the 7-day, 8-hour, 18-minute period from Tuesday, 29 October 2019 at 13:20 UTC to Tuesday, 05 November 2019 at 21:38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</si>
</sst>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6"/>
      <tableStyleElement type="headerRow" dxfId="355"/>
    </tableStyle>
    <tableStyle name="NodeXL Table" pivot="0" count="1">
      <tableStyleElement type="headerRow" dxfId="35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077310"/>
        <c:axId val="18695791"/>
      </c:barChart>
      <c:catAx>
        <c:axId val="20773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695791"/>
        <c:crosses val="autoZero"/>
        <c:auto val="1"/>
        <c:lblOffset val="100"/>
        <c:noMultiLvlLbl val="0"/>
      </c:catAx>
      <c:valAx>
        <c:axId val="18695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7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044392"/>
        <c:axId val="37964073"/>
      </c:barChart>
      <c:catAx>
        <c:axId val="340443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964073"/>
        <c:crosses val="autoZero"/>
        <c:auto val="1"/>
        <c:lblOffset val="100"/>
        <c:noMultiLvlLbl val="0"/>
      </c:catAx>
      <c:valAx>
        <c:axId val="37964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44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32338"/>
        <c:axId val="55191043"/>
      </c:barChart>
      <c:catAx>
        <c:axId val="61323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191043"/>
        <c:crosses val="autoZero"/>
        <c:auto val="1"/>
        <c:lblOffset val="100"/>
        <c:noMultiLvlLbl val="0"/>
      </c:catAx>
      <c:valAx>
        <c:axId val="55191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6957340"/>
        <c:axId val="41289469"/>
      </c:barChart>
      <c:catAx>
        <c:axId val="269573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289469"/>
        <c:crosses val="autoZero"/>
        <c:auto val="1"/>
        <c:lblOffset val="100"/>
        <c:noMultiLvlLbl val="0"/>
      </c:catAx>
      <c:valAx>
        <c:axId val="41289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57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6060902"/>
        <c:axId val="56112663"/>
      </c:barChart>
      <c:catAx>
        <c:axId val="360609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112663"/>
        <c:crosses val="autoZero"/>
        <c:auto val="1"/>
        <c:lblOffset val="100"/>
        <c:noMultiLvlLbl val="0"/>
      </c:catAx>
      <c:valAx>
        <c:axId val="56112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60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5251920"/>
        <c:axId val="48831825"/>
      </c:barChart>
      <c:catAx>
        <c:axId val="352519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831825"/>
        <c:crosses val="autoZero"/>
        <c:auto val="1"/>
        <c:lblOffset val="100"/>
        <c:noMultiLvlLbl val="0"/>
      </c:catAx>
      <c:valAx>
        <c:axId val="48831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51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833242"/>
        <c:axId val="63063723"/>
      </c:barChart>
      <c:catAx>
        <c:axId val="368332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063723"/>
        <c:crosses val="autoZero"/>
        <c:auto val="1"/>
        <c:lblOffset val="100"/>
        <c:noMultiLvlLbl val="0"/>
      </c:catAx>
      <c:valAx>
        <c:axId val="63063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33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0702596"/>
        <c:axId val="7887909"/>
      </c:barChart>
      <c:catAx>
        <c:axId val="307025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887909"/>
        <c:crosses val="autoZero"/>
        <c:auto val="1"/>
        <c:lblOffset val="100"/>
        <c:noMultiLvlLbl val="0"/>
      </c:catAx>
      <c:valAx>
        <c:axId val="7887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02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82318"/>
        <c:axId val="34940863"/>
      </c:barChart>
      <c:catAx>
        <c:axId val="3882318"/>
        <c:scaling>
          <c:orientation val="minMax"/>
        </c:scaling>
        <c:axPos val="b"/>
        <c:delete val="1"/>
        <c:majorTickMark val="out"/>
        <c:minorTickMark val="none"/>
        <c:tickLblPos val="none"/>
        <c:crossAx val="34940863"/>
        <c:crosses val="autoZero"/>
        <c:auto val="1"/>
        <c:lblOffset val="100"/>
        <c:noMultiLvlLbl val="0"/>
      </c:catAx>
      <c:valAx>
        <c:axId val="34940863"/>
        <c:scaling>
          <c:orientation val="minMax"/>
        </c:scaling>
        <c:axPos val="l"/>
        <c:delete val="1"/>
        <c:majorTickMark val="out"/>
        <c:minorTickMark val="none"/>
        <c:tickLblPos val="none"/>
        <c:crossAx val="38823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fiete_stege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the_clau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fractal0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fex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willfrancis7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acotgreav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cholten9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bbcn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bruceheal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rushlet_"/>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bbcnewsgraphic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bb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ldncreativecod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fenneradventur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ncetm"/>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coremathsca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bbc_tea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dvanced_math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mathshub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mathstechnolog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mirkka_j"/>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chrissybb1970"/>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charles99879020"/>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oxedcentre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nicole_cozen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mrsdeny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mahnazsiddiqu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nmap_teac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9" totalsRowShown="0" headerRowDxfId="353" dataDxfId="352">
  <autoFilter ref="A2:BN59"/>
  <tableColumns count="66">
    <tableColumn id="1" name="Vertex 1" dataDxfId="351"/>
    <tableColumn id="2" name="Vertex 2" dataDxfId="350"/>
    <tableColumn id="3" name="Color" dataDxfId="349"/>
    <tableColumn id="4" name="Width" dataDxfId="348"/>
    <tableColumn id="11" name="Style" dataDxfId="347"/>
    <tableColumn id="5" name="Opacity" dataDxfId="346"/>
    <tableColumn id="6" name="Visibility" dataDxfId="345"/>
    <tableColumn id="10" name="Label" dataDxfId="344"/>
    <tableColumn id="12" name="Label Text Color" dataDxfId="343"/>
    <tableColumn id="13" name="Label Font Size" dataDxfId="342"/>
    <tableColumn id="14" name="Reciprocated?" dataDxfId="207"/>
    <tableColumn id="7" name="ID" dataDxfId="341"/>
    <tableColumn id="9" name="Dynamic Filter" dataDxfId="340"/>
    <tableColumn id="8" name="Add Your Own Columns Here" dataDxfId="339"/>
    <tableColumn id="15" name="Relationship" dataDxfId="338"/>
    <tableColumn id="16" name="Relationship Date (UTC)" dataDxfId="337"/>
    <tableColumn id="17" name="Tweet" dataDxfId="336"/>
    <tableColumn id="18" name="URLs in Tweet" dataDxfId="335"/>
    <tableColumn id="19" name="Domains in Tweet" dataDxfId="334"/>
    <tableColumn id="20" name="Hashtags in Tweet" dataDxfId="333"/>
    <tableColumn id="21" name="Media in Tweet" dataDxfId="332"/>
    <tableColumn id="22" name="Tweet Image File" dataDxfId="331"/>
    <tableColumn id="23" name="Tweet Date (UTC)" dataDxfId="330"/>
    <tableColumn id="24" name="Date" dataDxfId="329"/>
    <tableColumn id="25" name="Time" dataDxfId="328"/>
    <tableColumn id="26" name="Twitter Page for Tweet" dataDxfId="327"/>
    <tableColumn id="27" name="Latitude" dataDxfId="326"/>
    <tableColumn id="28" name="Longitude" dataDxfId="325"/>
    <tableColumn id="29" name="Imported ID" dataDxfId="324"/>
    <tableColumn id="30" name="In-Reply-To Tweet ID" dataDxfId="323"/>
    <tableColumn id="31" name="Favorited" dataDxfId="322"/>
    <tableColumn id="32" name="Favorite Count" dataDxfId="321"/>
    <tableColumn id="33" name="In-Reply-To User ID" dataDxfId="320"/>
    <tableColumn id="34" name="Is Quote Status" dataDxfId="319"/>
    <tableColumn id="35" name="Language" dataDxfId="318"/>
    <tableColumn id="36" name="Possibly Sensitive" dataDxfId="317"/>
    <tableColumn id="37" name="Quoted Status ID" dataDxfId="316"/>
    <tableColumn id="38" name="Retweeted" dataDxfId="315"/>
    <tableColumn id="39" name="Retweet Count" dataDxfId="314"/>
    <tableColumn id="40" name="Retweet ID" dataDxfId="313"/>
    <tableColumn id="41" name="Source" dataDxfId="312"/>
    <tableColumn id="42" name="Truncated" dataDxfId="311"/>
    <tableColumn id="43" name="Unified Twitter ID" dataDxfId="310"/>
    <tableColumn id="44" name="Imported Tweet Type" dataDxfId="309"/>
    <tableColumn id="45" name="Added By Extended Analysis" dataDxfId="308"/>
    <tableColumn id="46" name="Corrected By Extended Analysis" dataDxfId="307"/>
    <tableColumn id="47" name="Place Bounding Box" dataDxfId="306"/>
    <tableColumn id="48" name="Place Country" dataDxfId="305"/>
    <tableColumn id="49" name="Place Country Code" dataDxfId="304"/>
    <tableColumn id="50" name="Place Full Name" dataDxfId="303"/>
    <tableColumn id="51" name="Place ID" dataDxfId="302"/>
    <tableColumn id="52" name="Place Name" dataDxfId="301"/>
    <tableColumn id="53" name="Place Type" dataDxfId="300"/>
    <tableColumn id="54" name="Place URL" dataDxfId="299"/>
    <tableColumn id="55" name="Edge Weight"/>
    <tableColumn id="56" name="Vertex 1 Group" dataDxfId="22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6" totalsRowShown="0" headerRowDxfId="206" dataDxfId="205">
  <autoFilter ref="A1:L6"/>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9:L13" totalsRowShown="0" headerRowDxfId="191" dataDxfId="190">
  <autoFilter ref="A9:L13"/>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6:L21" totalsRowShown="0" headerRowDxfId="176" dataDxfId="175">
  <autoFilter ref="A16:L21"/>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4:L34" totalsRowShown="0" headerRowDxfId="161" dataDxfId="160">
  <autoFilter ref="A24:L34"/>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7:L47" totalsRowShown="0" headerRowDxfId="146" dataDxfId="145">
  <autoFilter ref="A37:L47"/>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0:L51" totalsRowShown="0" headerRowDxfId="131" dataDxfId="130">
  <autoFilter ref="A50:L51"/>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3:L60" totalsRowShown="0" headerRowDxfId="128" dataDxfId="127">
  <autoFilter ref="A53:L60"/>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3:L73" totalsRowShown="0" headerRowDxfId="101" dataDxfId="100">
  <autoFilter ref="A63:L73"/>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24" totalsRowShown="0" headerRowDxfId="76" dataDxfId="75">
  <autoFilter ref="A1:G124"/>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298" dataDxfId="297">
  <autoFilter ref="A2:BT30"/>
  <tableColumns count="72">
    <tableColumn id="1" name="Vertex" dataDxfId="296"/>
    <tableColumn id="72" name="Subgraph"/>
    <tableColumn id="2" name="Color" dataDxfId="295"/>
    <tableColumn id="5" name="Shape" dataDxfId="294"/>
    <tableColumn id="6" name="Size" dataDxfId="293"/>
    <tableColumn id="4" name="Opacity" dataDxfId="292"/>
    <tableColumn id="7" name="Image File" dataDxfId="291"/>
    <tableColumn id="3" name="Visibility" dataDxfId="290"/>
    <tableColumn id="10" name="Label" dataDxfId="289"/>
    <tableColumn id="16" name="Label Fill Color" dataDxfId="288"/>
    <tableColumn id="9" name="Label Position" dataDxfId="287"/>
    <tableColumn id="8" name="Tooltip" dataDxfId="286"/>
    <tableColumn id="18" name="Layout Order" dataDxfId="285"/>
    <tableColumn id="13" name="X" dataDxfId="284"/>
    <tableColumn id="14" name="Y" dataDxfId="283"/>
    <tableColumn id="12" name="Locked?" dataDxfId="282"/>
    <tableColumn id="19" name="Polar R" dataDxfId="281"/>
    <tableColumn id="20" name="Polar Angle" dataDxfId="28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79"/>
    <tableColumn id="28" name="Dynamic Filter" dataDxfId="278"/>
    <tableColumn id="17" name="Add Your Own Columns Here" dataDxfId="277"/>
    <tableColumn id="30" name="Name" dataDxfId="276"/>
    <tableColumn id="31" name="Followed" dataDxfId="275"/>
    <tableColumn id="32" name="Followers" dataDxfId="274"/>
    <tableColumn id="33" name="Tweets" dataDxfId="273"/>
    <tableColumn id="34" name="Favorites" dataDxfId="272"/>
    <tableColumn id="35" name="Time Zone UTC Offset (Seconds)" dataDxfId="271"/>
    <tableColumn id="36" name="Description" dataDxfId="270"/>
    <tableColumn id="37" name="Location" dataDxfId="269"/>
    <tableColumn id="38" name="Web" dataDxfId="268"/>
    <tableColumn id="39" name="Time Zone" dataDxfId="267"/>
    <tableColumn id="40" name="Joined Twitter Date (UTC)" dataDxfId="266"/>
    <tableColumn id="41" name="Profile Banner Url" dataDxfId="265"/>
    <tableColumn id="42" name="Default Profile" dataDxfId="264"/>
    <tableColumn id="43" name="Default Profile Image" dataDxfId="263"/>
    <tableColumn id="44" name="Geo Enabled" dataDxfId="262"/>
    <tableColumn id="45" name="Language" dataDxfId="261"/>
    <tableColumn id="46" name="Listed Count" dataDxfId="260"/>
    <tableColumn id="47" name="Profile Background Image Url" dataDxfId="259"/>
    <tableColumn id="48" name="Verified" dataDxfId="258"/>
    <tableColumn id="49" name="Custom Menu Item Text" dataDxfId="257"/>
    <tableColumn id="50" name="Custom Menu Item Action" dataDxfId="256"/>
    <tableColumn id="51" name="Tweeted Search Term?" dataDxfId="22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9" totalsRowShown="0" headerRowDxfId="67" dataDxfId="66">
  <autoFilter ref="A1:L119"/>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7" totalsRowShown="0" headerRowDxfId="23" dataDxfId="22">
  <autoFilter ref="A2:C7"/>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255">
  <autoFilter ref="A2:AO7"/>
  <tableColumns count="41">
    <tableColumn id="1" name="Group" dataDxfId="230"/>
    <tableColumn id="2" name="Vertex Color" dataDxfId="229"/>
    <tableColumn id="3" name="Vertex Shape" dataDxfId="227"/>
    <tableColumn id="22" name="Visibility" dataDxfId="228"/>
    <tableColumn id="4" name="Collapsed?"/>
    <tableColumn id="18" name="Label" dataDxfId="254"/>
    <tableColumn id="20" name="Collapsed X"/>
    <tableColumn id="21" name="Collapsed Y"/>
    <tableColumn id="6" name="ID" dataDxfId="253"/>
    <tableColumn id="19" name="Collapsed Properties" dataDxfId="221"/>
    <tableColumn id="5" name="Vertices" dataDxfId="220"/>
    <tableColumn id="7" name="Unique Edges" dataDxfId="219"/>
    <tableColumn id="8" name="Edges With Duplicates" dataDxfId="218"/>
    <tableColumn id="9" name="Total Edges" dataDxfId="217"/>
    <tableColumn id="10" name="Self-Loops" dataDxfId="216"/>
    <tableColumn id="24" name="Reciprocated Vertex Pair Ratio" dataDxfId="215"/>
    <tableColumn id="25" name="Reciprocated Edge Ratio" dataDxfId="214"/>
    <tableColumn id="11" name="Connected Components" dataDxfId="213"/>
    <tableColumn id="12" name="Single-Vertex Connected Components" dataDxfId="212"/>
    <tableColumn id="13" name="Maximum Vertices in a Connected Component" dataDxfId="211"/>
    <tableColumn id="14" name="Maximum Edges in a Connected Component" dataDxfId="210"/>
    <tableColumn id="15" name="Maximum Geodesic Distance (Diameter)" dataDxfId="209"/>
    <tableColumn id="16" name="Average Geodesic Distance" dataDxfId="208"/>
    <tableColumn id="17" name="Graph Density" dataDxfId="192"/>
    <tableColumn id="23" name="Top URLs in Tweet" dataDxfId="177"/>
    <tableColumn id="26" name="Top Domains in Tweet" dataDxfId="162"/>
    <tableColumn id="27" name="Top Hashtags in Tweet" dataDxfId="147"/>
    <tableColumn id="28" name="Top Words in Tweet" dataDxfId="132"/>
    <tableColumn id="29" name="Top Word Pairs in Tweet" dataDxfId="103"/>
    <tableColumn id="30" name="Top Replied-To in Tweet" dataDxfId="10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252" dataDxfId="251">
  <autoFilter ref="A1:C29"/>
  <tableColumns count="3">
    <tableColumn id="1" name="Group" dataDxfId="226"/>
    <tableColumn id="2" name="Vertex" dataDxfId="225"/>
    <tableColumn id="3" name="Vertex ID" dataDxfId="2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0"/>
    <tableColumn id="2" name="Degree Frequency" dataDxfId="249">
      <calculatedColumnFormula>COUNTIF(Vertices[Degree], "&gt;= " &amp; D2) - COUNTIF(Vertices[Degree], "&gt;=" &amp; D3)</calculatedColumnFormula>
    </tableColumn>
    <tableColumn id="3" name="In-Degree Bin" dataDxfId="248"/>
    <tableColumn id="4" name="In-Degree Frequency" dataDxfId="247">
      <calculatedColumnFormula>COUNTIF(Vertices[In-Degree], "&gt;= " &amp; F2) - COUNTIF(Vertices[In-Degree], "&gt;=" &amp; F3)</calculatedColumnFormula>
    </tableColumn>
    <tableColumn id="5" name="Out-Degree Bin" dataDxfId="246"/>
    <tableColumn id="6" name="Out-Degree Frequency" dataDxfId="245">
      <calculatedColumnFormula>COUNTIF(Vertices[Out-Degree], "&gt;= " &amp; H2) - COUNTIF(Vertices[Out-Degree], "&gt;=" &amp; H3)</calculatedColumnFormula>
    </tableColumn>
    <tableColumn id="7" name="Betweenness Centrality Bin" dataDxfId="244"/>
    <tableColumn id="8" name="Betweenness Centrality Frequency" dataDxfId="243">
      <calculatedColumnFormula>COUNTIF(Vertices[Betweenness Centrality], "&gt;= " &amp; J2) - COUNTIF(Vertices[Betweenness Centrality], "&gt;=" &amp; J3)</calculatedColumnFormula>
    </tableColumn>
    <tableColumn id="9" name="Closeness Centrality Bin" dataDxfId="242"/>
    <tableColumn id="10" name="Closeness Centrality Frequency" dataDxfId="241">
      <calculatedColumnFormula>COUNTIF(Vertices[Closeness Centrality], "&gt;= " &amp; L2) - COUNTIF(Vertices[Closeness Centrality], "&gt;=" &amp; L3)</calculatedColumnFormula>
    </tableColumn>
    <tableColumn id="11" name="Eigenvector Centrality Bin" dataDxfId="240"/>
    <tableColumn id="12" name="Eigenvector Centrality Frequency" dataDxfId="239">
      <calculatedColumnFormula>COUNTIF(Vertices[Eigenvector Centrality], "&gt;= " &amp; N2) - COUNTIF(Vertices[Eigenvector Centrality], "&gt;=" &amp; N3)</calculatedColumnFormula>
    </tableColumn>
    <tableColumn id="18" name="PageRank Bin" dataDxfId="238"/>
    <tableColumn id="17" name="PageRank Frequency" dataDxfId="237">
      <calculatedColumnFormula>COUNTIF(Vertices[Eigenvector Centrality], "&gt;= " &amp; P2) - COUNTIF(Vertices[Eigenvector Centrality], "&gt;=" &amp; P3)</calculatedColumnFormula>
    </tableColumn>
    <tableColumn id="13" name="Clustering Coefficient Bin" dataDxfId="236"/>
    <tableColumn id="14" name="Clustering Coefficient Frequency" dataDxfId="235">
      <calculatedColumnFormula>COUNTIF(Vertices[Clustering Coefficient], "&gt;= " &amp; R2) - COUNTIF(Vertices[Clustering Coefficient], "&gt;=" &amp; R3)</calculatedColumnFormula>
    </tableColumn>
    <tableColumn id="15" name="Dynamic Filter Bin" dataDxfId="234"/>
    <tableColumn id="16" name="Dynamic Filter Frequency" dataDxfId="23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bc.com/news/uk-politics-49798197" TargetMode="External" /><Relationship Id="rId2" Type="http://schemas.openxmlformats.org/officeDocument/2006/relationships/hyperlink" Target="https://www.bbc.com/news/uk-politics-49798197" TargetMode="External" /><Relationship Id="rId3" Type="http://schemas.openxmlformats.org/officeDocument/2006/relationships/hyperlink" Target="https://www.bbc.com/news/uk-politics-49798197" TargetMode="External" /><Relationship Id="rId4" Type="http://schemas.openxmlformats.org/officeDocument/2006/relationships/hyperlink" Target="https://www.bbc.com/news/uk-politics-49798197" TargetMode="External" /><Relationship Id="rId5" Type="http://schemas.openxmlformats.org/officeDocument/2006/relationships/hyperlink" Target="https://www.bbc.co.uk/news/uk-politics-50237401" TargetMode="External" /><Relationship Id="rId6" Type="http://schemas.openxmlformats.org/officeDocument/2006/relationships/hyperlink" Target="https://www.bbc.co.uk/news/uk-politics-50237401" TargetMode="External" /><Relationship Id="rId7" Type="http://schemas.openxmlformats.org/officeDocument/2006/relationships/hyperlink" Target="https://www.bbc.co.uk/news/uk-politics-50237401" TargetMode="External" /><Relationship Id="rId8" Type="http://schemas.openxmlformats.org/officeDocument/2006/relationships/hyperlink" Target="https://www.bbc.co.uk/news/uk-politics-50237401" TargetMode="External" /><Relationship Id="rId9" Type="http://schemas.openxmlformats.org/officeDocument/2006/relationships/hyperlink" Target="https://twitter.com/Kelset/status/1177296001465552904" TargetMode="External" /><Relationship Id="rId10" Type="http://schemas.openxmlformats.org/officeDocument/2006/relationships/hyperlink" Target="https://twitter.com/Kelset/status/1177296001465552904" TargetMode="External" /><Relationship Id="rId11" Type="http://schemas.openxmlformats.org/officeDocument/2006/relationships/hyperlink" Target="https://twitter.com/Kelset/status/1177296001465552904" TargetMode="External" /><Relationship Id="rId12" Type="http://schemas.openxmlformats.org/officeDocument/2006/relationships/hyperlink" Target="https://amsp.org.uk/resource/visualising-climate-crisis-competition" TargetMode="External" /><Relationship Id="rId13" Type="http://schemas.openxmlformats.org/officeDocument/2006/relationships/hyperlink" Target="https://amsp.org.uk/resource/visualising-climate-crisis-competition" TargetMode="External" /><Relationship Id="rId14" Type="http://schemas.openxmlformats.org/officeDocument/2006/relationships/hyperlink" Target="https://amsp.org.uk/resource/visualising-climate-crisis-competition" TargetMode="External" /><Relationship Id="rId15" Type="http://schemas.openxmlformats.org/officeDocument/2006/relationships/hyperlink" Target="https://pbs.twimg.com/media/EIDHthWW4AEVXzq.png" TargetMode="External" /><Relationship Id="rId16" Type="http://schemas.openxmlformats.org/officeDocument/2006/relationships/hyperlink" Target="https://pbs.twimg.com/media/EImz5VvX0AAC1w_.png" TargetMode="External" /><Relationship Id="rId17" Type="http://schemas.openxmlformats.org/officeDocument/2006/relationships/hyperlink" Target="https://pbs.twimg.com/media/EImz5VvX0AAC1w_.png" TargetMode="External" /><Relationship Id="rId18" Type="http://schemas.openxmlformats.org/officeDocument/2006/relationships/hyperlink" Target="https://pbs.twimg.com/media/EImz5VvX0AAC1w_.png" TargetMode="External" /><Relationship Id="rId19" Type="http://schemas.openxmlformats.org/officeDocument/2006/relationships/hyperlink" Target="https://pbs.twimg.com/media/EImz5VvX0AAC1w_.png" TargetMode="External" /><Relationship Id="rId20" Type="http://schemas.openxmlformats.org/officeDocument/2006/relationships/hyperlink" Target="https://pbs.twimg.com/media/EImz5VvX0AAC1w_.png" TargetMode="External" /><Relationship Id="rId21" Type="http://schemas.openxmlformats.org/officeDocument/2006/relationships/hyperlink" Target="http://pbs.twimg.com/profile_images/950364169160839168/n4B8a03t_normal.jpg" TargetMode="External" /><Relationship Id="rId22" Type="http://schemas.openxmlformats.org/officeDocument/2006/relationships/hyperlink" Target="http://pbs.twimg.com/profile_images/1803990343/DSCN3084a_normal.jpg" TargetMode="External" /><Relationship Id="rId23" Type="http://schemas.openxmlformats.org/officeDocument/2006/relationships/hyperlink" Target="https://pbs.twimg.com/media/EIDHthWW4AEVXzq.png" TargetMode="External" /><Relationship Id="rId24" Type="http://schemas.openxmlformats.org/officeDocument/2006/relationships/hyperlink" Target="http://pbs.twimg.com/profile_images/963862815399391234/miBGeyUK_normal.jpg" TargetMode="External" /><Relationship Id="rId25" Type="http://schemas.openxmlformats.org/officeDocument/2006/relationships/hyperlink" Target="http://pbs.twimg.com/profile_images/1061706097487200258/ZCjwqDH7_normal.jpg" TargetMode="External" /><Relationship Id="rId26" Type="http://schemas.openxmlformats.org/officeDocument/2006/relationships/hyperlink" Target="http://pbs.twimg.com/profile_images/1593593388/The_Groom02_normal.jpg" TargetMode="External" /><Relationship Id="rId27" Type="http://schemas.openxmlformats.org/officeDocument/2006/relationships/hyperlink" Target="http://pbs.twimg.com/profile_images/1093476843041243136/ifLWS_wZ_normal.jpg" TargetMode="External" /><Relationship Id="rId28" Type="http://schemas.openxmlformats.org/officeDocument/2006/relationships/hyperlink" Target="http://pbs.twimg.com/profile_images/1099838260/IMGP0648_normal.JPG" TargetMode="External" /><Relationship Id="rId29" Type="http://schemas.openxmlformats.org/officeDocument/2006/relationships/hyperlink" Target="http://pbs.twimg.com/profile_images/1131245767346262016/zr9TOi2v_normal.jpg" TargetMode="External" /><Relationship Id="rId30" Type="http://schemas.openxmlformats.org/officeDocument/2006/relationships/hyperlink" Target="http://pbs.twimg.com/profile_images/1131245767346262016/zr9TOi2v_normal.jpg" TargetMode="External" /><Relationship Id="rId31" Type="http://schemas.openxmlformats.org/officeDocument/2006/relationships/hyperlink" Target="http://pbs.twimg.com/profile_images/1131245767346262016/zr9TOi2v_normal.jpg" TargetMode="External" /><Relationship Id="rId32" Type="http://schemas.openxmlformats.org/officeDocument/2006/relationships/hyperlink" Target="http://pbs.twimg.com/profile_images/1066729505337868289/SFtXml5x_normal.jpg" TargetMode="External" /><Relationship Id="rId33" Type="http://schemas.openxmlformats.org/officeDocument/2006/relationships/hyperlink" Target="http://pbs.twimg.com/profile_images/1066729505337868289/SFtXml5x_normal.jpg" TargetMode="External" /><Relationship Id="rId34" Type="http://schemas.openxmlformats.org/officeDocument/2006/relationships/hyperlink" Target="http://pbs.twimg.com/profile_images/1066729505337868289/SFtXml5x_normal.jpg" TargetMode="External" /><Relationship Id="rId35" Type="http://schemas.openxmlformats.org/officeDocument/2006/relationships/hyperlink" Target="http://pbs.twimg.com/profile_images/1066729505337868289/SFtXml5x_normal.jpg" TargetMode="External" /><Relationship Id="rId36" Type="http://schemas.openxmlformats.org/officeDocument/2006/relationships/hyperlink" Target="http://pbs.twimg.com/profile_images/485870855/LOGO-square_normal.jpg" TargetMode="External" /><Relationship Id="rId37" Type="http://schemas.openxmlformats.org/officeDocument/2006/relationships/hyperlink" Target="http://pbs.twimg.com/profile_images/485870855/LOGO-square_normal.jpg" TargetMode="External" /><Relationship Id="rId38" Type="http://schemas.openxmlformats.org/officeDocument/2006/relationships/hyperlink" Target="http://pbs.twimg.com/profile_images/485870855/LOGO-square_normal.jpg" TargetMode="External" /><Relationship Id="rId39" Type="http://schemas.openxmlformats.org/officeDocument/2006/relationships/hyperlink" Target="http://pbs.twimg.com/profile_images/489772551887810561/lxKz1qZj_normal.jpeg" TargetMode="External" /><Relationship Id="rId40" Type="http://schemas.openxmlformats.org/officeDocument/2006/relationships/hyperlink" Target="http://pbs.twimg.com/profile_images/489772551887810561/lxKz1qZj_normal.jpeg" TargetMode="External" /><Relationship Id="rId41" Type="http://schemas.openxmlformats.org/officeDocument/2006/relationships/hyperlink" Target="http://pbs.twimg.com/profile_images/489772551887810561/lxKz1qZj_normal.jpeg" TargetMode="External" /><Relationship Id="rId42" Type="http://schemas.openxmlformats.org/officeDocument/2006/relationships/hyperlink" Target="http://pbs.twimg.com/profile_images/1154246159298433025/9nWFrLtu_normal.jpg" TargetMode="External" /><Relationship Id="rId43" Type="http://schemas.openxmlformats.org/officeDocument/2006/relationships/hyperlink" Target="http://pbs.twimg.com/profile_images/1154246159298433025/9nWFrLtu_normal.jpg" TargetMode="External" /><Relationship Id="rId44" Type="http://schemas.openxmlformats.org/officeDocument/2006/relationships/hyperlink" Target="http://pbs.twimg.com/profile_images/1154246159298433025/9nWFrLtu_normal.jpg" TargetMode="External" /><Relationship Id="rId45" Type="http://schemas.openxmlformats.org/officeDocument/2006/relationships/hyperlink" Target="http://pbs.twimg.com/profile_images/684510376915013632/smq_p8TJ_normal.jpg" TargetMode="External" /><Relationship Id="rId46" Type="http://schemas.openxmlformats.org/officeDocument/2006/relationships/hyperlink" Target="http://pbs.twimg.com/profile_images/684510376915013632/smq_p8TJ_normal.jpg" TargetMode="External" /><Relationship Id="rId47" Type="http://schemas.openxmlformats.org/officeDocument/2006/relationships/hyperlink" Target="http://pbs.twimg.com/profile_images/684510376915013632/smq_p8TJ_normal.jpg" TargetMode="External" /><Relationship Id="rId48" Type="http://schemas.openxmlformats.org/officeDocument/2006/relationships/hyperlink" Target="http://pbs.twimg.com/profile_images/1157970311331139584/azVp-OD4_normal.jpg" TargetMode="External" /><Relationship Id="rId49" Type="http://schemas.openxmlformats.org/officeDocument/2006/relationships/hyperlink" Target="http://pbs.twimg.com/profile_images/1157970311331139584/azVp-OD4_normal.jpg" TargetMode="External" /><Relationship Id="rId50" Type="http://schemas.openxmlformats.org/officeDocument/2006/relationships/hyperlink" Target="http://pbs.twimg.com/profile_images/1157970311331139584/azVp-OD4_normal.jpg" TargetMode="External" /><Relationship Id="rId51" Type="http://schemas.openxmlformats.org/officeDocument/2006/relationships/hyperlink" Target="http://pbs.twimg.com/profile_images/1001545975121563653/Pgw6JJeZ_normal.jpg" TargetMode="External" /><Relationship Id="rId52" Type="http://schemas.openxmlformats.org/officeDocument/2006/relationships/hyperlink" Target="http://pbs.twimg.com/profile_images/1001545975121563653/Pgw6JJeZ_normal.jpg" TargetMode="External" /><Relationship Id="rId53" Type="http://schemas.openxmlformats.org/officeDocument/2006/relationships/hyperlink" Target="http://pbs.twimg.com/profile_images/1001545975121563653/Pgw6JJeZ_normal.jpg" TargetMode="External" /><Relationship Id="rId54" Type="http://schemas.openxmlformats.org/officeDocument/2006/relationships/hyperlink" Target="https://pbs.twimg.com/media/EImz5VvX0AAC1w_.png" TargetMode="External" /><Relationship Id="rId55" Type="http://schemas.openxmlformats.org/officeDocument/2006/relationships/hyperlink" Target="https://pbs.twimg.com/media/EImz5VvX0AAC1w_.png" TargetMode="External" /><Relationship Id="rId56" Type="http://schemas.openxmlformats.org/officeDocument/2006/relationships/hyperlink" Target="https://pbs.twimg.com/media/EImz5VvX0AAC1w_.png" TargetMode="External" /><Relationship Id="rId57" Type="http://schemas.openxmlformats.org/officeDocument/2006/relationships/hyperlink" Target="http://pbs.twimg.com/profile_images/1001447870359375873/HRjKE11i_normal.jpg" TargetMode="External" /><Relationship Id="rId58" Type="http://schemas.openxmlformats.org/officeDocument/2006/relationships/hyperlink" Target="http://pbs.twimg.com/profile_images/1071179746136997889/GbTlfgJq_normal.jpg" TargetMode="External" /><Relationship Id="rId59" Type="http://schemas.openxmlformats.org/officeDocument/2006/relationships/hyperlink" Target="http://pbs.twimg.com/profile_images/1071179746136997889/GbTlfgJq_normal.jpg" TargetMode="External" /><Relationship Id="rId60" Type="http://schemas.openxmlformats.org/officeDocument/2006/relationships/hyperlink" Target="http://pbs.twimg.com/profile_images/1071179746136997889/GbTlfgJq_normal.jpg" TargetMode="External" /><Relationship Id="rId61" Type="http://schemas.openxmlformats.org/officeDocument/2006/relationships/hyperlink" Target="http://pbs.twimg.com/profile_images/877040564813930497/BPHXOVqd_normal.jpg" TargetMode="External" /><Relationship Id="rId62" Type="http://schemas.openxmlformats.org/officeDocument/2006/relationships/hyperlink" Target="http://pbs.twimg.com/profile_images/877040564813930497/BPHXOVqd_normal.jpg" TargetMode="External" /><Relationship Id="rId63" Type="http://schemas.openxmlformats.org/officeDocument/2006/relationships/hyperlink" Target="http://pbs.twimg.com/profile_images/877040564813930497/BPHXOVqd_normal.jpg" TargetMode="External" /><Relationship Id="rId64" Type="http://schemas.openxmlformats.org/officeDocument/2006/relationships/hyperlink" Target="http://pbs.twimg.com/profile_images/1113883685701476362/2jXXcdDa_normal.jpg" TargetMode="External" /><Relationship Id="rId65" Type="http://schemas.openxmlformats.org/officeDocument/2006/relationships/hyperlink" Target="http://pbs.twimg.com/profile_images/1113883685701476362/2jXXcdDa_normal.jpg" TargetMode="External" /><Relationship Id="rId66" Type="http://schemas.openxmlformats.org/officeDocument/2006/relationships/hyperlink" Target="http://pbs.twimg.com/profile_images/1113883685701476362/2jXXcdDa_normal.jpg" TargetMode="External" /><Relationship Id="rId67" Type="http://schemas.openxmlformats.org/officeDocument/2006/relationships/hyperlink" Target="https://pbs.twimg.com/media/EImz5VvX0AAC1w_.png" TargetMode="External" /><Relationship Id="rId68" Type="http://schemas.openxmlformats.org/officeDocument/2006/relationships/hyperlink" Target="https://pbs.twimg.com/media/EImz5VvX0AAC1w_.png" TargetMode="External" /><Relationship Id="rId69" Type="http://schemas.openxmlformats.org/officeDocument/2006/relationships/hyperlink" Target="http://pbs.twimg.com/profile_images/984741297880780800/2P-R1Neb_normal.jpg" TargetMode="External" /><Relationship Id="rId70" Type="http://schemas.openxmlformats.org/officeDocument/2006/relationships/hyperlink" Target="http://pbs.twimg.com/profile_images/1001447870359375873/HRjKE11i_normal.jpg" TargetMode="External" /><Relationship Id="rId71" Type="http://schemas.openxmlformats.org/officeDocument/2006/relationships/hyperlink" Target="http://pbs.twimg.com/profile_images/1001447870359375873/HRjKE11i_normal.jpg" TargetMode="External" /><Relationship Id="rId72" Type="http://schemas.openxmlformats.org/officeDocument/2006/relationships/hyperlink" Target="http://pbs.twimg.com/profile_images/1050704969970737157/fqTxOnia_normal.jpg" TargetMode="External" /><Relationship Id="rId73" Type="http://schemas.openxmlformats.org/officeDocument/2006/relationships/hyperlink" Target="http://pbs.twimg.com/profile_images/984741297880780800/2P-R1Neb_normal.jpg" TargetMode="External" /><Relationship Id="rId74" Type="http://schemas.openxmlformats.org/officeDocument/2006/relationships/hyperlink" Target="http://pbs.twimg.com/profile_images/1001447870359375873/HRjKE11i_normal.jpg" TargetMode="External" /><Relationship Id="rId75" Type="http://schemas.openxmlformats.org/officeDocument/2006/relationships/hyperlink" Target="http://pbs.twimg.com/profile_images/1001447870359375873/HRjKE11i_normal.jpg" TargetMode="External" /><Relationship Id="rId76" Type="http://schemas.openxmlformats.org/officeDocument/2006/relationships/hyperlink" Target="http://pbs.twimg.com/profile_images/1050704969970737157/fqTxOnia_normal.jpg" TargetMode="External" /><Relationship Id="rId77" Type="http://schemas.openxmlformats.org/officeDocument/2006/relationships/hyperlink" Target="http://pbs.twimg.com/profile_images/1050704969970737157/fqTxOnia_normal.jpg" TargetMode="External" /><Relationship Id="rId78" Type="http://schemas.openxmlformats.org/officeDocument/2006/relationships/hyperlink" Target="https://twitter.com/fiete_stegers/status/1189171121578483713" TargetMode="External" /><Relationship Id="rId79" Type="http://schemas.openxmlformats.org/officeDocument/2006/relationships/hyperlink" Target="https://twitter.com/fractal001/status/1189345922133774336" TargetMode="External" /><Relationship Id="rId80" Type="http://schemas.openxmlformats.org/officeDocument/2006/relationships/hyperlink" Target="https://twitter.com/the_claus/status/1189170040505077760" TargetMode="External" /><Relationship Id="rId81" Type="http://schemas.openxmlformats.org/officeDocument/2006/relationships/hyperlink" Target="https://twitter.com/fexi/status/1189490460819107841" TargetMode="External" /><Relationship Id="rId82" Type="http://schemas.openxmlformats.org/officeDocument/2006/relationships/hyperlink" Target="https://twitter.com/willfrancis71/status/1189829894173278208" TargetMode="External" /><Relationship Id="rId83" Type="http://schemas.openxmlformats.org/officeDocument/2006/relationships/hyperlink" Target="https://twitter.com/cholten99/status/1189829934929371137" TargetMode="External" /><Relationship Id="rId84" Type="http://schemas.openxmlformats.org/officeDocument/2006/relationships/hyperlink" Target="https://twitter.com/acotgreave/status/1189828559721947136" TargetMode="External" /><Relationship Id="rId85" Type="http://schemas.openxmlformats.org/officeDocument/2006/relationships/hyperlink" Target="https://twitter.com/brucehealy/status/1189836660244021248" TargetMode="External" /><Relationship Id="rId86" Type="http://schemas.openxmlformats.org/officeDocument/2006/relationships/hyperlink" Target="https://twitter.com/rushlet_/status/1177346863957192705" TargetMode="External" /><Relationship Id="rId87" Type="http://schemas.openxmlformats.org/officeDocument/2006/relationships/hyperlink" Target="https://twitter.com/rushlet_/status/1177346863957192705" TargetMode="External" /><Relationship Id="rId88" Type="http://schemas.openxmlformats.org/officeDocument/2006/relationships/hyperlink" Target="https://twitter.com/rushlet_/status/1177346863957192705" TargetMode="External" /><Relationship Id="rId89" Type="http://schemas.openxmlformats.org/officeDocument/2006/relationships/hyperlink" Target="https://twitter.com/fenneradventure/status/1191315270272536576" TargetMode="External" /><Relationship Id="rId90" Type="http://schemas.openxmlformats.org/officeDocument/2006/relationships/hyperlink" Target="https://twitter.com/fenneradventure/status/1191315270272536576" TargetMode="External" /><Relationship Id="rId91" Type="http://schemas.openxmlformats.org/officeDocument/2006/relationships/hyperlink" Target="https://twitter.com/fenneradventure/status/1191315270272536576" TargetMode="External" /><Relationship Id="rId92" Type="http://schemas.openxmlformats.org/officeDocument/2006/relationships/hyperlink" Target="https://twitter.com/fenneradventure/status/1191315270272536576" TargetMode="External" /><Relationship Id="rId93" Type="http://schemas.openxmlformats.org/officeDocument/2006/relationships/hyperlink" Target="https://twitter.com/ncetm/status/1191681528646045697" TargetMode="External" /><Relationship Id="rId94" Type="http://schemas.openxmlformats.org/officeDocument/2006/relationships/hyperlink" Target="https://twitter.com/ncetm/status/1191681528646045697" TargetMode="External" /><Relationship Id="rId95" Type="http://schemas.openxmlformats.org/officeDocument/2006/relationships/hyperlink" Target="https://twitter.com/ncetm/status/1191681528646045697" TargetMode="External" /><Relationship Id="rId96" Type="http://schemas.openxmlformats.org/officeDocument/2006/relationships/hyperlink" Target="https://twitter.com/mathshubs/status/1191681587332689922" TargetMode="External" /><Relationship Id="rId97" Type="http://schemas.openxmlformats.org/officeDocument/2006/relationships/hyperlink" Target="https://twitter.com/mathshubs/status/1191681587332689922" TargetMode="External" /><Relationship Id="rId98" Type="http://schemas.openxmlformats.org/officeDocument/2006/relationships/hyperlink" Target="https://twitter.com/mathshubs/status/1191681587332689922" TargetMode="External" /><Relationship Id="rId99" Type="http://schemas.openxmlformats.org/officeDocument/2006/relationships/hyperlink" Target="https://twitter.com/mathstechnology/status/1191681901976788993" TargetMode="External" /><Relationship Id="rId100" Type="http://schemas.openxmlformats.org/officeDocument/2006/relationships/hyperlink" Target="https://twitter.com/mathstechnology/status/1191681901976788993" TargetMode="External" /><Relationship Id="rId101" Type="http://schemas.openxmlformats.org/officeDocument/2006/relationships/hyperlink" Target="https://twitter.com/mathstechnology/status/1191681901976788993" TargetMode="External" /><Relationship Id="rId102" Type="http://schemas.openxmlformats.org/officeDocument/2006/relationships/hyperlink" Target="https://twitter.com/mirkka_j/status/1191689275408035840" TargetMode="External" /><Relationship Id="rId103" Type="http://schemas.openxmlformats.org/officeDocument/2006/relationships/hyperlink" Target="https://twitter.com/mirkka_j/status/1191689275408035840" TargetMode="External" /><Relationship Id="rId104" Type="http://schemas.openxmlformats.org/officeDocument/2006/relationships/hyperlink" Target="https://twitter.com/mirkka_j/status/1191689275408035840" TargetMode="External" /><Relationship Id="rId105" Type="http://schemas.openxmlformats.org/officeDocument/2006/relationships/hyperlink" Target="https://twitter.com/chrissybb1970/status/1191693379517763586" TargetMode="External" /><Relationship Id="rId106" Type="http://schemas.openxmlformats.org/officeDocument/2006/relationships/hyperlink" Target="https://twitter.com/chrissybb1970/status/1191693379517763586" TargetMode="External" /><Relationship Id="rId107" Type="http://schemas.openxmlformats.org/officeDocument/2006/relationships/hyperlink" Target="https://twitter.com/chrissybb1970/status/1191693379517763586" TargetMode="External" /><Relationship Id="rId108" Type="http://schemas.openxmlformats.org/officeDocument/2006/relationships/hyperlink" Target="https://twitter.com/charles99879020/status/1191729457708568578" TargetMode="External" /><Relationship Id="rId109" Type="http://schemas.openxmlformats.org/officeDocument/2006/relationships/hyperlink" Target="https://twitter.com/charles99879020/status/1191729457708568578" TargetMode="External" /><Relationship Id="rId110" Type="http://schemas.openxmlformats.org/officeDocument/2006/relationships/hyperlink" Target="https://twitter.com/charles99879020/status/1191729457708568578" TargetMode="External" /><Relationship Id="rId111" Type="http://schemas.openxmlformats.org/officeDocument/2006/relationships/hyperlink" Target="https://twitter.com/oxedcentres/status/1191690703803486208" TargetMode="External" /><Relationship Id="rId112" Type="http://schemas.openxmlformats.org/officeDocument/2006/relationships/hyperlink" Target="https://twitter.com/oxedcentres/status/1191690703803486208" TargetMode="External" /><Relationship Id="rId113" Type="http://schemas.openxmlformats.org/officeDocument/2006/relationships/hyperlink" Target="https://twitter.com/oxedcentres/status/1191690703803486208" TargetMode="External" /><Relationship Id="rId114" Type="http://schemas.openxmlformats.org/officeDocument/2006/relationships/hyperlink" Target="https://twitter.com/advanced_maths/status/1191740139359342592" TargetMode="External" /><Relationship Id="rId115" Type="http://schemas.openxmlformats.org/officeDocument/2006/relationships/hyperlink" Target="https://twitter.com/nicole_cozens/status/1191742200528416769" TargetMode="External" /><Relationship Id="rId116" Type="http://schemas.openxmlformats.org/officeDocument/2006/relationships/hyperlink" Target="https://twitter.com/nicole_cozens/status/1191742200528416769" TargetMode="External" /><Relationship Id="rId117" Type="http://schemas.openxmlformats.org/officeDocument/2006/relationships/hyperlink" Target="https://twitter.com/nicole_cozens/status/1191742200528416769" TargetMode="External" /><Relationship Id="rId118" Type="http://schemas.openxmlformats.org/officeDocument/2006/relationships/hyperlink" Target="https://twitter.com/mrsdenyer/status/1191777746265026560" TargetMode="External" /><Relationship Id="rId119" Type="http://schemas.openxmlformats.org/officeDocument/2006/relationships/hyperlink" Target="https://twitter.com/mrsdenyer/status/1191777746265026560" TargetMode="External" /><Relationship Id="rId120" Type="http://schemas.openxmlformats.org/officeDocument/2006/relationships/hyperlink" Target="https://twitter.com/mrsdenyer/status/1191777746265026560" TargetMode="External" /><Relationship Id="rId121" Type="http://schemas.openxmlformats.org/officeDocument/2006/relationships/hyperlink" Target="https://twitter.com/mahnazsiddiqui/status/1191786082695831560" TargetMode="External" /><Relationship Id="rId122" Type="http://schemas.openxmlformats.org/officeDocument/2006/relationships/hyperlink" Target="https://twitter.com/mahnazsiddiqui/status/1191786082695831560" TargetMode="External" /><Relationship Id="rId123" Type="http://schemas.openxmlformats.org/officeDocument/2006/relationships/hyperlink" Target="https://twitter.com/mahnazsiddiqui/status/1191786082695831560" TargetMode="External" /><Relationship Id="rId124" Type="http://schemas.openxmlformats.org/officeDocument/2006/relationships/hyperlink" Target="https://twitter.com/coremathscat/status/1191681379307671552" TargetMode="External" /><Relationship Id="rId125" Type="http://schemas.openxmlformats.org/officeDocument/2006/relationships/hyperlink" Target="https://twitter.com/coremathscat/status/1191681379307671552" TargetMode="External" /><Relationship Id="rId126" Type="http://schemas.openxmlformats.org/officeDocument/2006/relationships/hyperlink" Target="https://twitter.com/bbc_teach/status/1191683018685063169" TargetMode="External" /><Relationship Id="rId127" Type="http://schemas.openxmlformats.org/officeDocument/2006/relationships/hyperlink" Target="https://twitter.com/advanced_maths/status/1191740139359342592" TargetMode="External" /><Relationship Id="rId128" Type="http://schemas.openxmlformats.org/officeDocument/2006/relationships/hyperlink" Target="https://twitter.com/advanced_maths/status/1191740174146973696" TargetMode="External" /><Relationship Id="rId129" Type="http://schemas.openxmlformats.org/officeDocument/2006/relationships/hyperlink" Target="https://twitter.com/nmap_teach/status/1191832121037541376" TargetMode="External" /><Relationship Id="rId130" Type="http://schemas.openxmlformats.org/officeDocument/2006/relationships/hyperlink" Target="https://twitter.com/bbc_teach/status/1191683018685063169" TargetMode="External" /><Relationship Id="rId131" Type="http://schemas.openxmlformats.org/officeDocument/2006/relationships/hyperlink" Target="https://twitter.com/advanced_maths/status/1191740139359342592" TargetMode="External" /><Relationship Id="rId132" Type="http://schemas.openxmlformats.org/officeDocument/2006/relationships/hyperlink" Target="https://twitter.com/advanced_maths/status/1191740174146973696" TargetMode="External" /><Relationship Id="rId133" Type="http://schemas.openxmlformats.org/officeDocument/2006/relationships/hyperlink" Target="https://twitter.com/nmap_teach/status/1191832121037541376" TargetMode="External" /><Relationship Id="rId134" Type="http://schemas.openxmlformats.org/officeDocument/2006/relationships/hyperlink" Target="https://twitter.com/nmap_teach/status/1191832121037541376" TargetMode="External" /><Relationship Id="rId135" Type="http://schemas.openxmlformats.org/officeDocument/2006/relationships/hyperlink" Target="https://api.twitter.com/1.1/geo/id/633b51cf059308b8.json" TargetMode="External" /><Relationship Id="rId136" Type="http://schemas.openxmlformats.org/officeDocument/2006/relationships/comments" Target="../comments1.xml" /><Relationship Id="rId137" Type="http://schemas.openxmlformats.org/officeDocument/2006/relationships/vmlDrawing" Target="../drawings/vmlDrawing1.vml" /><Relationship Id="rId138" Type="http://schemas.openxmlformats.org/officeDocument/2006/relationships/table" Target="../tables/table1.xml" /><Relationship Id="rId13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muVsDEduR" TargetMode="External" /><Relationship Id="rId2" Type="http://schemas.openxmlformats.org/officeDocument/2006/relationships/hyperlink" Target="https://t.co/YD8hi0lpxt" TargetMode="External" /><Relationship Id="rId3" Type="http://schemas.openxmlformats.org/officeDocument/2006/relationships/hyperlink" Target="https://t.co/OiglC7XKns" TargetMode="External" /><Relationship Id="rId4" Type="http://schemas.openxmlformats.org/officeDocument/2006/relationships/hyperlink" Target="https://t.co/pswaQeIwmQ" TargetMode="External" /><Relationship Id="rId5" Type="http://schemas.openxmlformats.org/officeDocument/2006/relationships/hyperlink" Target="https://t.co/zwctstWUYd" TargetMode="External" /><Relationship Id="rId6" Type="http://schemas.openxmlformats.org/officeDocument/2006/relationships/hyperlink" Target="https://t.co/3InkcywDiZ" TargetMode="External" /><Relationship Id="rId7" Type="http://schemas.openxmlformats.org/officeDocument/2006/relationships/hyperlink" Target="https://t.co/vBzl7LNCCQ" TargetMode="External" /><Relationship Id="rId8" Type="http://schemas.openxmlformats.org/officeDocument/2006/relationships/hyperlink" Target="https://t.co/SzzeUF4FTF" TargetMode="External" /><Relationship Id="rId9" Type="http://schemas.openxmlformats.org/officeDocument/2006/relationships/hyperlink" Target="https://t.co/WedUgBXnNV" TargetMode="External" /><Relationship Id="rId10" Type="http://schemas.openxmlformats.org/officeDocument/2006/relationships/hyperlink" Target="http://t.co/9Yv7DJ1Pmu" TargetMode="External" /><Relationship Id="rId11" Type="http://schemas.openxmlformats.org/officeDocument/2006/relationships/hyperlink" Target="https://t.co/9QFQKDHMNq" TargetMode="External" /><Relationship Id="rId12" Type="http://schemas.openxmlformats.org/officeDocument/2006/relationships/hyperlink" Target="https://t.co/zee7K7bCKG" TargetMode="External" /><Relationship Id="rId13" Type="http://schemas.openxmlformats.org/officeDocument/2006/relationships/hyperlink" Target="https://t.co/Y0btFXPM1w" TargetMode="External" /><Relationship Id="rId14" Type="http://schemas.openxmlformats.org/officeDocument/2006/relationships/hyperlink" Target="http://t.co/vAZ9scL9z0" TargetMode="External" /><Relationship Id="rId15" Type="http://schemas.openxmlformats.org/officeDocument/2006/relationships/hyperlink" Target="https://t.co/V56yXBK2zf" TargetMode="External" /><Relationship Id="rId16" Type="http://schemas.openxmlformats.org/officeDocument/2006/relationships/hyperlink" Target="https://t.co/g5CeNIr6TH" TargetMode="External" /><Relationship Id="rId17" Type="http://schemas.openxmlformats.org/officeDocument/2006/relationships/hyperlink" Target="https://t.co/S5P1i3bsfX" TargetMode="External" /><Relationship Id="rId18" Type="http://schemas.openxmlformats.org/officeDocument/2006/relationships/hyperlink" Target="https://pbs.twimg.com/profile_banners/17909883/1519993452" TargetMode="External" /><Relationship Id="rId19" Type="http://schemas.openxmlformats.org/officeDocument/2006/relationships/hyperlink" Target="https://pbs.twimg.com/profile_banners/14677077/1398256774" TargetMode="External" /><Relationship Id="rId20" Type="http://schemas.openxmlformats.org/officeDocument/2006/relationships/hyperlink" Target="https://pbs.twimg.com/profile_banners/19476801/1487544279" TargetMode="External" /><Relationship Id="rId21" Type="http://schemas.openxmlformats.org/officeDocument/2006/relationships/hyperlink" Target="https://pbs.twimg.com/profile_banners/123183890/1472911009" TargetMode="External" /><Relationship Id="rId22" Type="http://schemas.openxmlformats.org/officeDocument/2006/relationships/hyperlink" Target="https://pbs.twimg.com/profile_banners/119704541/1398237162" TargetMode="External" /><Relationship Id="rId23" Type="http://schemas.openxmlformats.org/officeDocument/2006/relationships/hyperlink" Target="https://pbs.twimg.com/profile_banners/19498386/1389483836" TargetMode="External" /><Relationship Id="rId24" Type="http://schemas.openxmlformats.org/officeDocument/2006/relationships/hyperlink" Target="https://pbs.twimg.com/profile_banners/612473/1529425670" TargetMode="External" /><Relationship Id="rId25" Type="http://schemas.openxmlformats.org/officeDocument/2006/relationships/hyperlink" Target="https://pbs.twimg.com/profile_banners/210015627/1477841984" TargetMode="External" /><Relationship Id="rId26" Type="http://schemas.openxmlformats.org/officeDocument/2006/relationships/hyperlink" Target="https://pbs.twimg.com/profile_banners/50348344/1415727794" TargetMode="External" /><Relationship Id="rId27" Type="http://schemas.openxmlformats.org/officeDocument/2006/relationships/hyperlink" Target="https://pbs.twimg.com/profile_banners/19701628/1553522020" TargetMode="External" /><Relationship Id="rId28" Type="http://schemas.openxmlformats.org/officeDocument/2006/relationships/hyperlink" Target="https://pbs.twimg.com/profile_banners/2816669258/1557775656" TargetMode="External" /><Relationship Id="rId29" Type="http://schemas.openxmlformats.org/officeDocument/2006/relationships/hyperlink" Target="https://pbs.twimg.com/profile_banners/200294372/1497787267" TargetMode="External" /><Relationship Id="rId30" Type="http://schemas.openxmlformats.org/officeDocument/2006/relationships/hyperlink" Target="https://pbs.twimg.com/profile_banners/37972712/1520603440" TargetMode="External" /><Relationship Id="rId31" Type="http://schemas.openxmlformats.org/officeDocument/2006/relationships/hyperlink" Target="https://pbs.twimg.com/profile_banners/929612483899330560/1565856599" TargetMode="External" /><Relationship Id="rId32" Type="http://schemas.openxmlformats.org/officeDocument/2006/relationships/hyperlink" Target="https://pbs.twimg.com/profile_banners/714480177926025216/1560507875" TargetMode="External" /><Relationship Id="rId33" Type="http://schemas.openxmlformats.org/officeDocument/2006/relationships/hyperlink" Target="https://pbs.twimg.com/profile_banners/973211077512187904/1525779929" TargetMode="External" /><Relationship Id="rId34" Type="http://schemas.openxmlformats.org/officeDocument/2006/relationships/hyperlink" Target="https://pbs.twimg.com/profile_banners/759021993240977408/1537702361" TargetMode="External" /><Relationship Id="rId35" Type="http://schemas.openxmlformats.org/officeDocument/2006/relationships/hyperlink" Target="https://pbs.twimg.com/profile_banners/830695639/1528103059" TargetMode="External" /><Relationship Id="rId36" Type="http://schemas.openxmlformats.org/officeDocument/2006/relationships/hyperlink" Target="https://pbs.twimg.com/profile_banners/1152486521490026496/1563806638" TargetMode="External" /><Relationship Id="rId37" Type="http://schemas.openxmlformats.org/officeDocument/2006/relationships/hyperlink" Target="https://pbs.twimg.com/profile_banners/968860938144288768/1519832876" TargetMode="External" /><Relationship Id="rId38" Type="http://schemas.openxmlformats.org/officeDocument/2006/relationships/hyperlink" Target="https://pbs.twimg.com/profile_banners/600753/1544224214" TargetMode="External" /><Relationship Id="rId39" Type="http://schemas.openxmlformats.org/officeDocument/2006/relationships/hyperlink" Target="https://pbs.twimg.com/profile_banners/20392511/1356696805" TargetMode="External" /><Relationship Id="rId40" Type="http://schemas.openxmlformats.org/officeDocument/2006/relationships/hyperlink" Target="https://pbs.twimg.com/profile_banners/2760246790/1554405541" TargetMode="External" /><Relationship Id="rId41" Type="http://schemas.openxmlformats.org/officeDocument/2006/relationships/hyperlink" Target="https://pbs.twimg.com/profile_banners/911257313331249152/1539349270" TargetMode="External" /><Relationship Id="rId42" Type="http://schemas.openxmlformats.org/officeDocument/2006/relationships/hyperlink" Target="http://abs.twimg.com/images/themes/theme9/bg.gif"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2/bg.gif" TargetMode="External" /><Relationship Id="rId46" Type="http://schemas.openxmlformats.org/officeDocument/2006/relationships/hyperlink" Target="http://abs.twimg.com/images/themes/theme10/bg.gif" TargetMode="External" /><Relationship Id="rId47" Type="http://schemas.openxmlformats.org/officeDocument/2006/relationships/hyperlink" Target="http://abs.twimg.com/images/themes/theme14/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3/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8/bg.gif"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pbs.twimg.com/profile_images/950364169160839168/n4B8a03t_normal.jpg" TargetMode="External" /><Relationship Id="rId67" Type="http://schemas.openxmlformats.org/officeDocument/2006/relationships/hyperlink" Target="http://pbs.twimg.com/profile_images/946309944961355776/9XzB-8lp_normal.jpg" TargetMode="External" /><Relationship Id="rId68" Type="http://schemas.openxmlformats.org/officeDocument/2006/relationships/hyperlink" Target="http://pbs.twimg.com/profile_images/1803990343/DSCN3084a_normal.jpg" TargetMode="External" /><Relationship Id="rId69" Type="http://schemas.openxmlformats.org/officeDocument/2006/relationships/hyperlink" Target="http://pbs.twimg.com/profile_images/963862815399391234/miBGeyUK_normal.jpg" TargetMode="External" /><Relationship Id="rId70" Type="http://schemas.openxmlformats.org/officeDocument/2006/relationships/hyperlink" Target="http://pbs.twimg.com/profile_images/1061706097487200258/ZCjwqDH7_normal.jpg" TargetMode="External" /><Relationship Id="rId71" Type="http://schemas.openxmlformats.org/officeDocument/2006/relationships/hyperlink" Target="http://pbs.twimg.com/profile_images/1093476843041243136/ifLWS_wZ_normal.jpg" TargetMode="External" /><Relationship Id="rId72" Type="http://schemas.openxmlformats.org/officeDocument/2006/relationships/hyperlink" Target="http://pbs.twimg.com/profile_images/1593593388/The_Groom02_normal.jpg" TargetMode="External" /><Relationship Id="rId73" Type="http://schemas.openxmlformats.org/officeDocument/2006/relationships/hyperlink" Target="http://pbs.twimg.com/profile_images/1150718511129477120/2N_GW7HR_normal.png" TargetMode="External" /><Relationship Id="rId74" Type="http://schemas.openxmlformats.org/officeDocument/2006/relationships/hyperlink" Target="http://pbs.twimg.com/profile_images/1099838260/IMGP0648_normal.JPG" TargetMode="External" /><Relationship Id="rId75" Type="http://schemas.openxmlformats.org/officeDocument/2006/relationships/hyperlink" Target="http://pbs.twimg.com/profile_images/1131245767346262016/zr9TOi2v_normal.jpg" TargetMode="External" /><Relationship Id="rId76" Type="http://schemas.openxmlformats.org/officeDocument/2006/relationships/hyperlink" Target="http://pbs.twimg.com/profile_images/875751693459361792/u1eaY1Gk_normal.jpg" TargetMode="External" /><Relationship Id="rId77" Type="http://schemas.openxmlformats.org/officeDocument/2006/relationships/hyperlink" Target="http://pbs.twimg.com/profile_images/1110178686450483200/F5-Jmzk7_normal.png" TargetMode="External" /><Relationship Id="rId78" Type="http://schemas.openxmlformats.org/officeDocument/2006/relationships/hyperlink" Target="http://pbs.twimg.com/profile_images/1121742388886634496/iP-vBlk4_normal.png" TargetMode="External" /><Relationship Id="rId79" Type="http://schemas.openxmlformats.org/officeDocument/2006/relationships/hyperlink" Target="http://pbs.twimg.com/profile_images/1066729505337868289/SFtXml5x_normal.jpg" TargetMode="External" /><Relationship Id="rId80" Type="http://schemas.openxmlformats.org/officeDocument/2006/relationships/hyperlink" Target="http://pbs.twimg.com/profile_images/485870855/LOGO-square_normal.jpg" TargetMode="External" /><Relationship Id="rId81" Type="http://schemas.openxmlformats.org/officeDocument/2006/relationships/hyperlink" Target="http://pbs.twimg.com/profile_images/1050460369729269765/RqPdn2T2_normal.jpg" TargetMode="External" /><Relationship Id="rId82" Type="http://schemas.openxmlformats.org/officeDocument/2006/relationships/hyperlink" Target="http://pbs.twimg.com/profile_images/984741297880780800/2P-R1Neb_normal.jpg" TargetMode="External" /><Relationship Id="rId83" Type="http://schemas.openxmlformats.org/officeDocument/2006/relationships/hyperlink" Target="http://pbs.twimg.com/profile_images/1001447870359375873/HRjKE11i_normal.jpg" TargetMode="External" /><Relationship Id="rId84" Type="http://schemas.openxmlformats.org/officeDocument/2006/relationships/hyperlink" Target="http://pbs.twimg.com/profile_images/489772551887810561/lxKz1qZj_normal.jpeg" TargetMode="External" /><Relationship Id="rId85" Type="http://schemas.openxmlformats.org/officeDocument/2006/relationships/hyperlink" Target="http://pbs.twimg.com/profile_images/1154246159298433025/9nWFrLtu_normal.jpg" TargetMode="External" /><Relationship Id="rId86" Type="http://schemas.openxmlformats.org/officeDocument/2006/relationships/hyperlink" Target="http://pbs.twimg.com/profile_images/684510376915013632/smq_p8TJ_normal.jpg" TargetMode="External" /><Relationship Id="rId87" Type="http://schemas.openxmlformats.org/officeDocument/2006/relationships/hyperlink" Target="http://pbs.twimg.com/profile_images/1157970311331139584/azVp-OD4_normal.jpg" TargetMode="External" /><Relationship Id="rId88" Type="http://schemas.openxmlformats.org/officeDocument/2006/relationships/hyperlink" Target="http://pbs.twimg.com/profile_images/1001545975121563653/Pgw6JJeZ_normal.jpg" TargetMode="External" /><Relationship Id="rId89" Type="http://schemas.openxmlformats.org/officeDocument/2006/relationships/hyperlink" Target="http://pbs.twimg.com/profile_images/968871387078320130/T3H4ndg3_normal.jpg" TargetMode="External" /><Relationship Id="rId90" Type="http://schemas.openxmlformats.org/officeDocument/2006/relationships/hyperlink" Target="http://pbs.twimg.com/profile_images/1071179746136997889/GbTlfgJq_normal.jpg" TargetMode="External" /><Relationship Id="rId91" Type="http://schemas.openxmlformats.org/officeDocument/2006/relationships/hyperlink" Target="http://pbs.twimg.com/profile_images/877040564813930497/BPHXOVqd_normal.jpg" TargetMode="External" /><Relationship Id="rId92" Type="http://schemas.openxmlformats.org/officeDocument/2006/relationships/hyperlink" Target="http://pbs.twimg.com/profile_images/1113883685701476362/2jXXcdDa_normal.jpg" TargetMode="External" /><Relationship Id="rId93" Type="http://schemas.openxmlformats.org/officeDocument/2006/relationships/hyperlink" Target="http://pbs.twimg.com/profile_images/1050704969970737157/fqTxOnia_normal.jpg" TargetMode="External" /><Relationship Id="rId94" Type="http://schemas.openxmlformats.org/officeDocument/2006/relationships/hyperlink" Target="https://twitter.com/fiete_stegers" TargetMode="External" /><Relationship Id="rId95" Type="http://schemas.openxmlformats.org/officeDocument/2006/relationships/hyperlink" Target="https://twitter.com/the_claus" TargetMode="External" /><Relationship Id="rId96" Type="http://schemas.openxmlformats.org/officeDocument/2006/relationships/hyperlink" Target="https://twitter.com/fractal001" TargetMode="External" /><Relationship Id="rId97" Type="http://schemas.openxmlformats.org/officeDocument/2006/relationships/hyperlink" Target="https://twitter.com/fexi" TargetMode="External" /><Relationship Id="rId98" Type="http://schemas.openxmlformats.org/officeDocument/2006/relationships/hyperlink" Target="https://twitter.com/willfrancis71" TargetMode="External" /><Relationship Id="rId99" Type="http://schemas.openxmlformats.org/officeDocument/2006/relationships/hyperlink" Target="https://twitter.com/acotgreave" TargetMode="External" /><Relationship Id="rId100" Type="http://schemas.openxmlformats.org/officeDocument/2006/relationships/hyperlink" Target="https://twitter.com/cholten99" TargetMode="External" /><Relationship Id="rId101" Type="http://schemas.openxmlformats.org/officeDocument/2006/relationships/hyperlink" Target="https://twitter.com/bbcnews" TargetMode="External" /><Relationship Id="rId102" Type="http://schemas.openxmlformats.org/officeDocument/2006/relationships/hyperlink" Target="https://twitter.com/brucehealy" TargetMode="External" /><Relationship Id="rId103" Type="http://schemas.openxmlformats.org/officeDocument/2006/relationships/hyperlink" Target="https://twitter.com/rushlet_" TargetMode="External" /><Relationship Id="rId104" Type="http://schemas.openxmlformats.org/officeDocument/2006/relationships/hyperlink" Target="https://twitter.com/bbcnewsgraphics" TargetMode="External" /><Relationship Id="rId105" Type="http://schemas.openxmlformats.org/officeDocument/2006/relationships/hyperlink" Target="https://twitter.com/bbc" TargetMode="External" /><Relationship Id="rId106" Type="http://schemas.openxmlformats.org/officeDocument/2006/relationships/hyperlink" Target="https://twitter.com/ldncreativecode" TargetMode="External" /><Relationship Id="rId107" Type="http://schemas.openxmlformats.org/officeDocument/2006/relationships/hyperlink" Target="https://twitter.com/fenneradventure" TargetMode="External" /><Relationship Id="rId108" Type="http://schemas.openxmlformats.org/officeDocument/2006/relationships/hyperlink" Target="https://twitter.com/ncetm" TargetMode="External" /><Relationship Id="rId109" Type="http://schemas.openxmlformats.org/officeDocument/2006/relationships/hyperlink" Target="https://twitter.com/coremathscat" TargetMode="External" /><Relationship Id="rId110" Type="http://schemas.openxmlformats.org/officeDocument/2006/relationships/hyperlink" Target="https://twitter.com/bbc_teach" TargetMode="External" /><Relationship Id="rId111" Type="http://schemas.openxmlformats.org/officeDocument/2006/relationships/hyperlink" Target="https://twitter.com/advanced_maths" TargetMode="External" /><Relationship Id="rId112" Type="http://schemas.openxmlformats.org/officeDocument/2006/relationships/hyperlink" Target="https://twitter.com/mathshubs" TargetMode="External" /><Relationship Id="rId113" Type="http://schemas.openxmlformats.org/officeDocument/2006/relationships/hyperlink" Target="https://twitter.com/mathstechnology" TargetMode="External" /><Relationship Id="rId114" Type="http://schemas.openxmlformats.org/officeDocument/2006/relationships/hyperlink" Target="https://twitter.com/mirkka_j" TargetMode="External" /><Relationship Id="rId115" Type="http://schemas.openxmlformats.org/officeDocument/2006/relationships/hyperlink" Target="https://twitter.com/chrissybb1970" TargetMode="External" /><Relationship Id="rId116" Type="http://schemas.openxmlformats.org/officeDocument/2006/relationships/hyperlink" Target="https://twitter.com/charles99879020" TargetMode="External" /><Relationship Id="rId117" Type="http://schemas.openxmlformats.org/officeDocument/2006/relationships/hyperlink" Target="https://twitter.com/oxedcentres" TargetMode="External" /><Relationship Id="rId118" Type="http://schemas.openxmlformats.org/officeDocument/2006/relationships/hyperlink" Target="https://twitter.com/nicole_cozens" TargetMode="External" /><Relationship Id="rId119" Type="http://schemas.openxmlformats.org/officeDocument/2006/relationships/hyperlink" Target="https://twitter.com/mrsdenyer" TargetMode="External" /><Relationship Id="rId120" Type="http://schemas.openxmlformats.org/officeDocument/2006/relationships/hyperlink" Target="https://twitter.com/mahnazsiddiqui" TargetMode="External" /><Relationship Id="rId121" Type="http://schemas.openxmlformats.org/officeDocument/2006/relationships/hyperlink" Target="https://twitter.com/nmap_teach" TargetMode="External" /><Relationship Id="rId122" Type="http://schemas.openxmlformats.org/officeDocument/2006/relationships/comments" Target="../comments2.xml" /><Relationship Id="rId123" Type="http://schemas.openxmlformats.org/officeDocument/2006/relationships/vmlDrawing" Target="../drawings/vmlDrawing2.vml" /><Relationship Id="rId124" Type="http://schemas.openxmlformats.org/officeDocument/2006/relationships/table" Target="../tables/table2.xml" /><Relationship Id="rId125" Type="http://schemas.openxmlformats.org/officeDocument/2006/relationships/drawing" Target="../drawings/drawing1.xml" /><Relationship Id="rId12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bbc.co.uk/news/uk-politics-50237401" TargetMode="External" /><Relationship Id="rId2" Type="http://schemas.openxmlformats.org/officeDocument/2006/relationships/hyperlink" Target="https://www.bbc.com/news/uk-politics-49798197" TargetMode="External" /><Relationship Id="rId3" Type="http://schemas.openxmlformats.org/officeDocument/2006/relationships/hyperlink" Target="https://amsp.org.uk/resource/visualising-climate-crisis-competition" TargetMode="External" /><Relationship Id="rId4" Type="http://schemas.openxmlformats.org/officeDocument/2006/relationships/hyperlink" Target="https://amsp.org.uk/teachers/11-16-maths/resources" TargetMode="External" /><Relationship Id="rId5" Type="http://schemas.openxmlformats.org/officeDocument/2006/relationships/hyperlink" Target="https://twitter.com/Kelset/status/1177296001465552904" TargetMode="External" /><Relationship Id="rId6" Type="http://schemas.openxmlformats.org/officeDocument/2006/relationships/hyperlink" Target="https://amsp.org.uk/resource/visualising-climate-crisis-competition" TargetMode="External" /><Relationship Id="rId7" Type="http://schemas.openxmlformats.org/officeDocument/2006/relationships/hyperlink" Target="https://amsp.org.uk/teachers/11-16-maths/resources" TargetMode="External" /><Relationship Id="rId8" Type="http://schemas.openxmlformats.org/officeDocument/2006/relationships/hyperlink" Target="https://twitter.com/Kelset/status/1177296001465552904" TargetMode="External" /><Relationship Id="rId9" Type="http://schemas.openxmlformats.org/officeDocument/2006/relationships/hyperlink" Target="https://www.bbc.com/news/uk-politics-49798197" TargetMode="External" /><Relationship Id="rId10" Type="http://schemas.openxmlformats.org/officeDocument/2006/relationships/hyperlink" Target="https://www.bbc.co.uk/news/uk-politics-50237401" TargetMode="External" /><Relationship Id="rId11" Type="http://schemas.openxmlformats.org/officeDocument/2006/relationships/hyperlink" Target="https://www.bbc.co.uk/news/uk-politics-50237401" TargetMode="External" /><Relationship Id="rId12" Type="http://schemas.openxmlformats.org/officeDocument/2006/relationships/table" Target="../tables/table11.xml" /><Relationship Id="rId13" Type="http://schemas.openxmlformats.org/officeDocument/2006/relationships/table" Target="../tables/table12.xml" /><Relationship Id="rId14" Type="http://schemas.openxmlformats.org/officeDocument/2006/relationships/table" Target="../tables/table13.xml" /><Relationship Id="rId15" Type="http://schemas.openxmlformats.org/officeDocument/2006/relationships/table" Target="../tables/table14.xml" /><Relationship Id="rId16" Type="http://schemas.openxmlformats.org/officeDocument/2006/relationships/table" Target="../tables/table15.xml" /><Relationship Id="rId17" Type="http://schemas.openxmlformats.org/officeDocument/2006/relationships/table" Target="../tables/table16.xml" /><Relationship Id="rId18" Type="http://schemas.openxmlformats.org/officeDocument/2006/relationships/table" Target="../tables/table17.xml" /><Relationship Id="rId1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631</v>
      </c>
      <c r="BD2" s="13" t="s">
        <v>643</v>
      </c>
      <c r="BE2" s="13" t="s">
        <v>644</v>
      </c>
      <c r="BF2" s="67" t="s">
        <v>860</v>
      </c>
      <c r="BG2" s="67" t="s">
        <v>861</v>
      </c>
      <c r="BH2" s="67" t="s">
        <v>862</v>
      </c>
      <c r="BI2" s="67" t="s">
        <v>863</v>
      </c>
      <c r="BJ2" s="67" t="s">
        <v>864</v>
      </c>
      <c r="BK2" s="67" t="s">
        <v>865</v>
      </c>
      <c r="BL2" s="67" t="s">
        <v>866</v>
      </c>
      <c r="BM2" s="67" t="s">
        <v>867</v>
      </c>
      <c r="BN2" s="67" t="s">
        <v>868</v>
      </c>
    </row>
    <row r="3" spans="1:66" ht="15" customHeight="1">
      <c r="A3" s="84" t="s">
        <v>214</v>
      </c>
      <c r="B3" s="84" t="s">
        <v>216</v>
      </c>
      <c r="C3" s="53" t="s">
        <v>904</v>
      </c>
      <c r="D3" s="54">
        <v>3</v>
      </c>
      <c r="E3" s="65" t="s">
        <v>132</v>
      </c>
      <c r="F3" s="55">
        <v>32</v>
      </c>
      <c r="G3" s="53"/>
      <c r="H3" s="57"/>
      <c r="I3" s="56"/>
      <c r="J3" s="56"/>
      <c r="K3" s="36" t="s">
        <v>65</v>
      </c>
      <c r="L3" s="62">
        <v>3</v>
      </c>
      <c r="M3" s="62"/>
      <c r="N3" s="63"/>
      <c r="O3" s="85" t="s">
        <v>242</v>
      </c>
      <c r="P3" s="87">
        <v>43767.558599537035</v>
      </c>
      <c r="Q3" s="85" t="s">
        <v>244</v>
      </c>
      <c r="R3" s="89" t="s">
        <v>250</v>
      </c>
      <c r="S3" s="85" t="s">
        <v>255</v>
      </c>
      <c r="T3" s="85" t="s">
        <v>260</v>
      </c>
      <c r="U3" s="85"/>
      <c r="V3" s="89" t="s">
        <v>268</v>
      </c>
      <c r="W3" s="87">
        <v>43767.558599537035</v>
      </c>
      <c r="X3" s="91">
        <v>43767</v>
      </c>
      <c r="Y3" s="93" t="s">
        <v>289</v>
      </c>
      <c r="Z3" s="89" t="s">
        <v>314</v>
      </c>
      <c r="AA3" s="85"/>
      <c r="AB3" s="85"/>
      <c r="AC3" s="93" t="s">
        <v>339</v>
      </c>
      <c r="AD3" s="85"/>
      <c r="AE3" s="85" t="b">
        <v>0</v>
      </c>
      <c r="AF3" s="85">
        <v>0</v>
      </c>
      <c r="AG3" s="93" t="s">
        <v>364</v>
      </c>
      <c r="AH3" s="85" t="b">
        <v>0</v>
      </c>
      <c r="AI3" s="85" t="s">
        <v>365</v>
      </c>
      <c r="AJ3" s="85"/>
      <c r="AK3" s="93" t="s">
        <v>364</v>
      </c>
      <c r="AL3" s="85" t="b">
        <v>0</v>
      </c>
      <c r="AM3" s="85">
        <v>3</v>
      </c>
      <c r="AN3" s="93" t="s">
        <v>341</v>
      </c>
      <c r="AO3" s="85" t="s">
        <v>368</v>
      </c>
      <c r="AP3" s="85" t="b">
        <v>0</v>
      </c>
      <c r="AQ3" s="93" t="s">
        <v>341</v>
      </c>
      <c r="AR3" s="85" t="s">
        <v>176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v>0</v>
      </c>
      <c r="BG3" s="52">
        <v>0</v>
      </c>
      <c r="BH3" s="51">
        <v>1</v>
      </c>
      <c r="BI3" s="52">
        <v>8.333333333333334</v>
      </c>
      <c r="BJ3" s="51">
        <v>0</v>
      </c>
      <c r="BK3" s="52">
        <v>0</v>
      </c>
      <c r="BL3" s="51">
        <v>11</v>
      </c>
      <c r="BM3" s="52">
        <v>91.66666666666667</v>
      </c>
      <c r="BN3" s="51">
        <v>12</v>
      </c>
    </row>
    <row r="4" spans="1:66" ht="15" customHeight="1">
      <c r="A4" s="84" t="s">
        <v>215</v>
      </c>
      <c r="B4" s="84" t="s">
        <v>216</v>
      </c>
      <c r="C4" s="53" t="s">
        <v>904</v>
      </c>
      <c r="D4" s="54">
        <v>3</v>
      </c>
      <c r="E4" s="65" t="s">
        <v>132</v>
      </c>
      <c r="F4" s="55">
        <v>32</v>
      </c>
      <c r="G4" s="53"/>
      <c r="H4" s="57"/>
      <c r="I4" s="56"/>
      <c r="J4" s="56"/>
      <c r="K4" s="36" t="s">
        <v>65</v>
      </c>
      <c r="L4" s="83">
        <v>4</v>
      </c>
      <c r="M4" s="83"/>
      <c r="N4" s="63"/>
      <c r="O4" s="86" t="s">
        <v>242</v>
      </c>
      <c r="P4" s="88">
        <v>43768.04096064815</v>
      </c>
      <c r="Q4" s="86" t="s">
        <v>244</v>
      </c>
      <c r="R4" s="90" t="s">
        <v>250</v>
      </c>
      <c r="S4" s="86" t="s">
        <v>255</v>
      </c>
      <c r="T4" s="86" t="s">
        <v>260</v>
      </c>
      <c r="U4" s="86"/>
      <c r="V4" s="90" t="s">
        <v>269</v>
      </c>
      <c r="W4" s="88">
        <v>43768.04096064815</v>
      </c>
      <c r="X4" s="92">
        <v>43768</v>
      </c>
      <c r="Y4" s="94" t="s">
        <v>290</v>
      </c>
      <c r="Z4" s="90" t="s">
        <v>315</v>
      </c>
      <c r="AA4" s="86"/>
      <c r="AB4" s="86"/>
      <c r="AC4" s="94" t="s">
        <v>340</v>
      </c>
      <c r="AD4" s="86"/>
      <c r="AE4" s="86" t="b">
        <v>0</v>
      </c>
      <c r="AF4" s="86">
        <v>0</v>
      </c>
      <c r="AG4" s="94" t="s">
        <v>364</v>
      </c>
      <c r="AH4" s="86" t="b">
        <v>0</v>
      </c>
      <c r="AI4" s="86" t="s">
        <v>365</v>
      </c>
      <c r="AJ4" s="86"/>
      <c r="AK4" s="94" t="s">
        <v>364</v>
      </c>
      <c r="AL4" s="86" t="b">
        <v>0</v>
      </c>
      <c r="AM4" s="86">
        <v>3</v>
      </c>
      <c r="AN4" s="94" t="s">
        <v>341</v>
      </c>
      <c r="AO4" s="86" t="s">
        <v>369</v>
      </c>
      <c r="AP4" s="86" t="b">
        <v>0</v>
      </c>
      <c r="AQ4" s="94" t="s">
        <v>341</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v>0</v>
      </c>
      <c r="BG4" s="52">
        <v>0</v>
      </c>
      <c r="BH4" s="51">
        <v>1</v>
      </c>
      <c r="BI4" s="52">
        <v>8.333333333333334</v>
      </c>
      <c r="BJ4" s="51">
        <v>0</v>
      </c>
      <c r="BK4" s="52">
        <v>0</v>
      </c>
      <c r="BL4" s="51">
        <v>11</v>
      </c>
      <c r="BM4" s="52">
        <v>91.66666666666667</v>
      </c>
      <c r="BN4" s="51">
        <v>12</v>
      </c>
    </row>
    <row r="5" spans="1:66" ht="15">
      <c r="A5" s="84" t="s">
        <v>216</v>
      </c>
      <c r="B5" s="84" t="s">
        <v>216</v>
      </c>
      <c r="C5" s="53" t="s">
        <v>904</v>
      </c>
      <c r="D5" s="54">
        <v>3</v>
      </c>
      <c r="E5" s="65" t="s">
        <v>132</v>
      </c>
      <c r="F5" s="55">
        <v>32</v>
      </c>
      <c r="G5" s="53"/>
      <c r="H5" s="57"/>
      <c r="I5" s="56"/>
      <c r="J5" s="56"/>
      <c r="K5" s="36" t="s">
        <v>65</v>
      </c>
      <c r="L5" s="83">
        <v>5</v>
      </c>
      <c r="M5" s="83"/>
      <c r="N5" s="63"/>
      <c r="O5" s="86" t="s">
        <v>176</v>
      </c>
      <c r="P5" s="88">
        <v>43767.555625</v>
      </c>
      <c r="Q5" s="86" t="s">
        <v>244</v>
      </c>
      <c r="R5" s="90" t="s">
        <v>250</v>
      </c>
      <c r="S5" s="86" t="s">
        <v>255</v>
      </c>
      <c r="T5" s="86" t="s">
        <v>260</v>
      </c>
      <c r="U5" s="90" t="s">
        <v>266</v>
      </c>
      <c r="V5" s="90" t="s">
        <v>266</v>
      </c>
      <c r="W5" s="88">
        <v>43767.555625</v>
      </c>
      <c r="X5" s="92">
        <v>43767</v>
      </c>
      <c r="Y5" s="94" t="s">
        <v>291</v>
      </c>
      <c r="Z5" s="90" t="s">
        <v>316</v>
      </c>
      <c r="AA5" s="86"/>
      <c r="AB5" s="86"/>
      <c r="AC5" s="94" t="s">
        <v>341</v>
      </c>
      <c r="AD5" s="86"/>
      <c r="AE5" s="86" t="b">
        <v>0</v>
      </c>
      <c r="AF5" s="86">
        <v>11</v>
      </c>
      <c r="AG5" s="94" t="s">
        <v>364</v>
      </c>
      <c r="AH5" s="86" t="b">
        <v>0</v>
      </c>
      <c r="AI5" s="86" t="s">
        <v>365</v>
      </c>
      <c r="AJ5" s="86"/>
      <c r="AK5" s="94" t="s">
        <v>364</v>
      </c>
      <c r="AL5" s="86" t="b">
        <v>0</v>
      </c>
      <c r="AM5" s="86">
        <v>3</v>
      </c>
      <c r="AN5" s="94" t="s">
        <v>364</v>
      </c>
      <c r="AO5" s="86" t="s">
        <v>370</v>
      </c>
      <c r="AP5" s="86" t="b">
        <v>0</v>
      </c>
      <c r="AQ5" s="94" t="s">
        <v>341</v>
      </c>
      <c r="AR5" s="86" t="s">
        <v>176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v>0</v>
      </c>
      <c r="BG5" s="52">
        <v>0</v>
      </c>
      <c r="BH5" s="51">
        <v>1</v>
      </c>
      <c r="BI5" s="52">
        <v>8.333333333333334</v>
      </c>
      <c r="BJ5" s="51">
        <v>0</v>
      </c>
      <c r="BK5" s="52">
        <v>0</v>
      </c>
      <c r="BL5" s="51">
        <v>11</v>
      </c>
      <c r="BM5" s="52">
        <v>91.66666666666667</v>
      </c>
      <c r="BN5" s="51">
        <v>12</v>
      </c>
    </row>
    <row r="6" spans="1:66" ht="15">
      <c r="A6" s="84" t="s">
        <v>217</v>
      </c>
      <c r="B6" s="84" t="s">
        <v>216</v>
      </c>
      <c r="C6" s="53" t="s">
        <v>904</v>
      </c>
      <c r="D6" s="54">
        <v>3</v>
      </c>
      <c r="E6" s="65" t="s">
        <v>132</v>
      </c>
      <c r="F6" s="55">
        <v>32</v>
      </c>
      <c r="G6" s="53"/>
      <c r="H6" s="57"/>
      <c r="I6" s="56"/>
      <c r="J6" s="56"/>
      <c r="K6" s="36" t="s">
        <v>65</v>
      </c>
      <c r="L6" s="83">
        <v>6</v>
      </c>
      <c r="M6" s="83"/>
      <c r="N6" s="63"/>
      <c r="O6" s="86" t="s">
        <v>242</v>
      </c>
      <c r="P6" s="88">
        <v>43768.43981481482</v>
      </c>
      <c r="Q6" s="86" t="s">
        <v>244</v>
      </c>
      <c r="R6" s="90" t="s">
        <v>250</v>
      </c>
      <c r="S6" s="86" t="s">
        <v>255</v>
      </c>
      <c r="T6" s="86" t="s">
        <v>260</v>
      </c>
      <c r="U6" s="86"/>
      <c r="V6" s="90" t="s">
        <v>270</v>
      </c>
      <c r="W6" s="88">
        <v>43768.43981481482</v>
      </c>
      <c r="X6" s="92">
        <v>43768</v>
      </c>
      <c r="Y6" s="94" t="s">
        <v>292</v>
      </c>
      <c r="Z6" s="90" t="s">
        <v>317</v>
      </c>
      <c r="AA6" s="86"/>
      <c r="AB6" s="86"/>
      <c r="AC6" s="94" t="s">
        <v>342</v>
      </c>
      <c r="AD6" s="86"/>
      <c r="AE6" s="86" t="b">
        <v>0</v>
      </c>
      <c r="AF6" s="86">
        <v>0</v>
      </c>
      <c r="AG6" s="94" t="s">
        <v>364</v>
      </c>
      <c r="AH6" s="86" t="b">
        <v>0</v>
      </c>
      <c r="AI6" s="86" t="s">
        <v>365</v>
      </c>
      <c r="AJ6" s="86"/>
      <c r="AK6" s="94" t="s">
        <v>364</v>
      </c>
      <c r="AL6" s="86" t="b">
        <v>0</v>
      </c>
      <c r="AM6" s="86">
        <v>3</v>
      </c>
      <c r="AN6" s="94" t="s">
        <v>341</v>
      </c>
      <c r="AO6" s="86" t="s">
        <v>370</v>
      </c>
      <c r="AP6" s="86" t="b">
        <v>0</v>
      </c>
      <c r="AQ6" s="94" t="s">
        <v>341</v>
      </c>
      <c r="AR6" s="86" t="s">
        <v>176</v>
      </c>
      <c r="AS6" s="86">
        <v>0</v>
      </c>
      <c r="AT6" s="86">
        <v>0</v>
      </c>
      <c r="AU6" s="86"/>
      <c r="AV6" s="86"/>
      <c r="AW6" s="86"/>
      <c r="AX6" s="86"/>
      <c r="AY6" s="86"/>
      <c r="AZ6" s="86"/>
      <c r="BA6" s="86"/>
      <c r="BB6" s="86"/>
      <c r="BC6">
        <v>1</v>
      </c>
      <c r="BD6" s="85" t="str">
        <f>REPLACE(INDEX(GroupVertices[Group],MATCH(Edges[[#This Row],[Vertex 1]],GroupVertices[Vertex],0)),1,1,"")</f>
        <v>3</v>
      </c>
      <c r="BE6" s="85" t="str">
        <f>REPLACE(INDEX(GroupVertices[Group],MATCH(Edges[[#This Row],[Vertex 2]],GroupVertices[Vertex],0)),1,1,"")</f>
        <v>3</v>
      </c>
      <c r="BF6" s="51">
        <v>0</v>
      </c>
      <c r="BG6" s="52">
        <v>0</v>
      </c>
      <c r="BH6" s="51">
        <v>1</v>
      </c>
      <c r="BI6" s="52">
        <v>8.333333333333334</v>
      </c>
      <c r="BJ6" s="51">
        <v>0</v>
      </c>
      <c r="BK6" s="52">
        <v>0</v>
      </c>
      <c r="BL6" s="51">
        <v>11</v>
      </c>
      <c r="BM6" s="52">
        <v>91.66666666666667</v>
      </c>
      <c r="BN6" s="51">
        <v>12</v>
      </c>
    </row>
    <row r="7" spans="1:66" ht="15">
      <c r="A7" s="84" t="s">
        <v>218</v>
      </c>
      <c r="B7" s="84" t="s">
        <v>220</v>
      </c>
      <c r="C7" s="53" t="s">
        <v>904</v>
      </c>
      <c r="D7" s="54">
        <v>3</v>
      </c>
      <c r="E7" s="65" t="s">
        <v>132</v>
      </c>
      <c r="F7" s="55">
        <v>32</v>
      </c>
      <c r="G7" s="53"/>
      <c r="H7" s="57"/>
      <c r="I7" s="56"/>
      <c r="J7" s="56"/>
      <c r="K7" s="36" t="s">
        <v>65</v>
      </c>
      <c r="L7" s="83">
        <v>7</v>
      </c>
      <c r="M7" s="83"/>
      <c r="N7" s="63"/>
      <c r="O7" s="86" t="s">
        <v>242</v>
      </c>
      <c r="P7" s="88">
        <v>43769.37646990741</v>
      </c>
      <c r="Q7" s="86" t="s">
        <v>245</v>
      </c>
      <c r="R7" s="90" t="s">
        <v>251</v>
      </c>
      <c r="S7" s="86" t="s">
        <v>256</v>
      </c>
      <c r="T7" s="86" t="s">
        <v>261</v>
      </c>
      <c r="U7" s="86"/>
      <c r="V7" s="90" t="s">
        <v>271</v>
      </c>
      <c r="W7" s="88">
        <v>43769.37646990741</v>
      </c>
      <c r="X7" s="92">
        <v>43769</v>
      </c>
      <c r="Y7" s="94" t="s">
        <v>293</v>
      </c>
      <c r="Z7" s="90" t="s">
        <v>318</v>
      </c>
      <c r="AA7" s="86"/>
      <c r="AB7" s="86"/>
      <c r="AC7" s="94" t="s">
        <v>343</v>
      </c>
      <c r="AD7" s="86"/>
      <c r="AE7" s="86" t="b">
        <v>0</v>
      </c>
      <c r="AF7" s="86">
        <v>0</v>
      </c>
      <c r="AG7" s="94" t="s">
        <v>364</v>
      </c>
      <c r="AH7" s="86" t="b">
        <v>0</v>
      </c>
      <c r="AI7" s="86" t="s">
        <v>366</v>
      </c>
      <c r="AJ7" s="86"/>
      <c r="AK7" s="94" t="s">
        <v>364</v>
      </c>
      <c r="AL7" s="86" t="b">
        <v>0</v>
      </c>
      <c r="AM7" s="86">
        <v>2</v>
      </c>
      <c r="AN7" s="94" t="s">
        <v>345</v>
      </c>
      <c r="AO7" s="86" t="s">
        <v>371</v>
      </c>
      <c r="AP7" s="86" t="b">
        <v>0</v>
      </c>
      <c r="AQ7" s="94" t="s">
        <v>345</v>
      </c>
      <c r="AR7" s="86" t="s">
        <v>176</v>
      </c>
      <c r="AS7" s="86">
        <v>0</v>
      </c>
      <c r="AT7" s="86">
        <v>0</v>
      </c>
      <c r="AU7" s="86"/>
      <c r="AV7" s="86"/>
      <c r="AW7" s="86"/>
      <c r="AX7" s="86"/>
      <c r="AY7" s="86"/>
      <c r="AZ7" s="86"/>
      <c r="BA7" s="86"/>
      <c r="BB7" s="86"/>
      <c r="BC7">
        <v>1</v>
      </c>
      <c r="BD7" s="85" t="str">
        <f>REPLACE(INDEX(GroupVertices[Group],MATCH(Edges[[#This Row],[Vertex 1]],GroupVertices[Vertex],0)),1,1,"")</f>
        <v>4</v>
      </c>
      <c r="BE7" s="85" t="str">
        <f>REPLACE(INDEX(GroupVertices[Group],MATCH(Edges[[#This Row],[Vertex 2]],GroupVertices[Vertex],0)),1,1,"")</f>
        <v>4</v>
      </c>
      <c r="BF7" s="51">
        <v>1</v>
      </c>
      <c r="BG7" s="52">
        <v>7.6923076923076925</v>
      </c>
      <c r="BH7" s="51">
        <v>0</v>
      </c>
      <c r="BI7" s="52">
        <v>0</v>
      </c>
      <c r="BJ7" s="51">
        <v>0</v>
      </c>
      <c r="BK7" s="52">
        <v>0</v>
      </c>
      <c r="BL7" s="51">
        <v>12</v>
      </c>
      <c r="BM7" s="52">
        <v>92.3076923076923</v>
      </c>
      <c r="BN7" s="51">
        <v>13</v>
      </c>
    </row>
    <row r="8" spans="1:66" ht="15">
      <c r="A8" s="84" t="s">
        <v>219</v>
      </c>
      <c r="B8" s="84" t="s">
        <v>238</v>
      </c>
      <c r="C8" s="53" t="s">
        <v>904</v>
      </c>
      <c r="D8" s="54">
        <v>3</v>
      </c>
      <c r="E8" s="65" t="s">
        <v>132</v>
      </c>
      <c r="F8" s="55">
        <v>32</v>
      </c>
      <c r="G8" s="53"/>
      <c r="H8" s="57"/>
      <c r="I8" s="56"/>
      <c r="J8" s="56"/>
      <c r="K8" s="36" t="s">
        <v>65</v>
      </c>
      <c r="L8" s="83">
        <v>8</v>
      </c>
      <c r="M8" s="83"/>
      <c r="N8" s="63"/>
      <c r="O8" s="86" t="s">
        <v>243</v>
      </c>
      <c r="P8" s="88">
        <v>43769.37658564815</v>
      </c>
      <c r="Q8" s="86" t="s">
        <v>246</v>
      </c>
      <c r="R8" s="90" t="s">
        <v>251</v>
      </c>
      <c r="S8" s="86" t="s">
        <v>256</v>
      </c>
      <c r="T8" s="86" t="s">
        <v>261</v>
      </c>
      <c r="U8" s="86"/>
      <c r="V8" s="90" t="s">
        <v>272</v>
      </c>
      <c r="W8" s="88">
        <v>43769.37658564815</v>
      </c>
      <c r="X8" s="92">
        <v>43769</v>
      </c>
      <c r="Y8" s="94" t="s">
        <v>294</v>
      </c>
      <c r="Z8" s="90" t="s">
        <v>319</v>
      </c>
      <c r="AA8" s="86">
        <v>51.62162162</v>
      </c>
      <c r="AB8" s="86">
        <v>-0.11608575</v>
      </c>
      <c r="AC8" s="94" t="s">
        <v>344</v>
      </c>
      <c r="AD8" s="86"/>
      <c r="AE8" s="86" t="b">
        <v>0</v>
      </c>
      <c r="AF8" s="86">
        <v>0</v>
      </c>
      <c r="AG8" s="94" t="s">
        <v>364</v>
      </c>
      <c r="AH8" s="86" t="b">
        <v>0</v>
      </c>
      <c r="AI8" s="86" t="s">
        <v>366</v>
      </c>
      <c r="AJ8" s="86"/>
      <c r="AK8" s="94" t="s">
        <v>364</v>
      </c>
      <c r="AL8" s="86" t="b">
        <v>0</v>
      </c>
      <c r="AM8" s="86">
        <v>0</v>
      </c>
      <c r="AN8" s="94" t="s">
        <v>364</v>
      </c>
      <c r="AO8" s="86" t="s">
        <v>372</v>
      </c>
      <c r="AP8" s="86" t="b">
        <v>0</v>
      </c>
      <c r="AQ8" s="94" t="s">
        <v>344</v>
      </c>
      <c r="AR8" s="86" t="s">
        <v>176</v>
      </c>
      <c r="AS8" s="86">
        <v>0</v>
      </c>
      <c r="AT8" s="86">
        <v>0</v>
      </c>
      <c r="AU8" s="86" t="s">
        <v>377</v>
      </c>
      <c r="AV8" s="86" t="s">
        <v>378</v>
      </c>
      <c r="AW8" s="86" t="s">
        <v>379</v>
      </c>
      <c r="AX8" s="86" t="s">
        <v>380</v>
      </c>
      <c r="AY8" s="86" t="s">
        <v>381</v>
      </c>
      <c r="AZ8" s="86" t="s">
        <v>382</v>
      </c>
      <c r="BA8" s="86" t="s">
        <v>383</v>
      </c>
      <c r="BB8" s="90" t="s">
        <v>384</v>
      </c>
      <c r="BC8">
        <v>1</v>
      </c>
      <c r="BD8" s="85" t="str">
        <f>REPLACE(INDEX(GroupVertices[Group],MATCH(Edges[[#This Row],[Vertex 1]],GroupVertices[Vertex],0)),1,1,"")</f>
        <v>5</v>
      </c>
      <c r="BE8" s="85" t="str">
        <f>REPLACE(INDEX(GroupVertices[Group],MATCH(Edges[[#This Row],[Vertex 2]],GroupVertices[Vertex],0)),1,1,"")</f>
        <v>5</v>
      </c>
      <c r="BF8" s="51">
        <v>1</v>
      </c>
      <c r="BG8" s="52">
        <v>6.666666666666667</v>
      </c>
      <c r="BH8" s="51">
        <v>0</v>
      </c>
      <c r="BI8" s="52">
        <v>0</v>
      </c>
      <c r="BJ8" s="51">
        <v>0</v>
      </c>
      <c r="BK8" s="52">
        <v>0</v>
      </c>
      <c r="BL8" s="51">
        <v>14</v>
      </c>
      <c r="BM8" s="52">
        <v>93.33333333333333</v>
      </c>
      <c r="BN8" s="51">
        <v>15</v>
      </c>
    </row>
    <row r="9" spans="1:66" ht="15">
      <c r="A9" s="84" t="s">
        <v>220</v>
      </c>
      <c r="B9" s="84" t="s">
        <v>220</v>
      </c>
      <c r="C9" s="53" t="s">
        <v>904</v>
      </c>
      <c r="D9" s="54">
        <v>3</v>
      </c>
      <c r="E9" s="65" t="s">
        <v>132</v>
      </c>
      <c r="F9" s="55">
        <v>32</v>
      </c>
      <c r="G9" s="53"/>
      <c r="H9" s="57"/>
      <c r="I9" s="56"/>
      <c r="J9" s="56"/>
      <c r="K9" s="36" t="s">
        <v>65</v>
      </c>
      <c r="L9" s="83">
        <v>9</v>
      </c>
      <c r="M9" s="83"/>
      <c r="N9" s="63"/>
      <c r="O9" s="86" t="s">
        <v>176</v>
      </c>
      <c r="P9" s="88">
        <v>43769.37278935185</v>
      </c>
      <c r="Q9" s="86" t="s">
        <v>245</v>
      </c>
      <c r="R9" s="90" t="s">
        <v>251</v>
      </c>
      <c r="S9" s="86" t="s">
        <v>256</v>
      </c>
      <c r="T9" s="86" t="s">
        <v>261</v>
      </c>
      <c r="U9" s="86"/>
      <c r="V9" s="90" t="s">
        <v>273</v>
      </c>
      <c r="W9" s="88">
        <v>43769.37278935185</v>
      </c>
      <c r="X9" s="92">
        <v>43769</v>
      </c>
      <c r="Y9" s="94" t="s">
        <v>295</v>
      </c>
      <c r="Z9" s="90" t="s">
        <v>320</v>
      </c>
      <c r="AA9" s="86"/>
      <c r="AB9" s="86"/>
      <c r="AC9" s="94" t="s">
        <v>345</v>
      </c>
      <c r="AD9" s="86"/>
      <c r="AE9" s="86" t="b">
        <v>0</v>
      </c>
      <c r="AF9" s="86">
        <v>3</v>
      </c>
      <c r="AG9" s="94" t="s">
        <v>364</v>
      </c>
      <c r="AH9" s="86" t="b">
        <v>0</v>
      </c>
      <c r="AI9" s="86" t="s">
        <v>366</v>
      </c>
      <c r="AJ9" s="86"/>
      <c r="AK9" s="94" t="s">
        <v>364</v>
      </c>
      <c r="AL9" s="86" t="b">
        <v>0</v>
      </c>
      <c r="AM9" s="86">
        <v>2</v>
      </c>
      <c r="AN9" s="94" t="s">
        <v>364</v>
      </c>
      <c r="AO9" s="86" t="s">
        <v>373</v>
      </c>
      <c r="AP9" s="86" t="b">
        <v>0</v>
      </c>
      <c r="AQ9" s="94" t="s">
        <v>345</v>
      </c>
      <c r="AR9" s="86" t="s">
        <v>176</v>
      </c>
      <c r="AS9" s="86">
        <v>0</v>
      </c>
      <c r="AT9" s="86">
        <v>0</v>
      </c>
      <c r="AU9" s="86"/>
      <c r="AV9" s="86"/>
      <c r="AW9" s="86"/>
      <c r="AX9" s="86"/>
      <c r="AY9" s="86"/>
      <c r="AZ9" s="86"/>
      <c r="BA9" s="86"/>
      <c r="BB9" s="86"/>
      <c r="BC9">
        <v>1</v>
      </c>
      <c r="BD9" s="85" t="str">
        <f>REPLACE(INDEX(GroupVertices[Group],MATCH(Edges[[#This Row],[Vertex 1]],GroupVertices[Vertex],0)),1,1,"")</f>
        <v>4</v>
      </c>
      <c r="BE9" s="85" t="str">
        <f>REPLACE(INDEX(GroupVertices[Group],MATCH(Edges[[#This Row],[Vertex 2]],GroupVertices[Vertex],0)),1,1,"")</f>
        <v>4</v>
      </c>
      <c r="BF9" s="51">
        <v>1</v>
      </c>
      <c r="BG9" s="52">
        <v>7.6923076923076925</v>
      </c>
      <c r="BH9" s="51">
        <v>0</v>
      </c>
      <c r="BI9" s="52">
        <v>0</v>
      </c>
      <c r="BJ9" s="51">
        <v>0</v>
      </c>
      <c r="BK9" s="52">
        <v>0</v>
      </c>
      <c r="BL9" s="51">
        <v>12</v>
      </c>
      <c r="BM9" s="52">
        <v>92.3076923076923</v>
      </c>
      <c r="BN9" s="51">
        <v>13</v>
      </c>
    </row>
    <row r="10" spans="1:66" ht="15">
      <c r="A10" s="84" t="s">
        <v>221</v>
      </c>
      <c r="B10" s="84" t="s">
        <v>220</v>
      </c>
      <c r="C10" s="53" t="s">
        <v>904</v>
      </c>
      <c r="D10" s="54">
        <v>3</v>
      </c>
      <c r="E10" s="65" t="s">
        <v>132</v>
      </c>
      <c r="F10" s="55">
        <v>32</v>
      </c>
      <c r="G10" s="53"/>
      <c r="H10" s="57"/>
      <c r="I10" s="56"/>
      <c r="J10" s="56"/>
      <c r="K10" s="36" t="s">
        <v>65</v>
      </c>
      <c r="L10" s="83">
        <v>10</v>
      </c>
      <c r="M10" s="83"/>
      <c r="N10" s="63"/>
      <c r="O10" s="86" t="s">
        <v>242</v>
      </c>
      <c r="P10" s="88">
        <v>43769.39513888889</v>
      </c>
      <c r="Q10" s="86" t="s">
        <v>245</v>
      </c>
      <c r="R10" s="90" t="s">
        <v>251</v>
      </c>
      <c r="S10" s="86" t="s">
        <v>256</v>
      </c>
      <c r="T10" s="86" t="s">
        <v>261</v>
      </c>
      <c r="U10" s="86"/>
      <c r="V10" s="90" t="s">
        <v>274</v>
      </c>
      <c r="W10" s="88">
        <v>43769.39513888889</v>
      </c>
      <c r="X10" s="92">
        <v>43769</v>
      </c>
      <c r="Y10" s="94" t="s">
        <v>296</v>
      </c>
      <c r="Z10" s="90" t="s">
        <v>321</v>
      </c>
      <c r="AA10" s="86"/>
      <c r="AB10" s="86"/>
      <c r="AC10" s="94" t="s">
        <v>346</v>
      </c>
      <c r="AD10" s="86"/>
      <c r="AE10" s="86" t="b">
        <v>0</v>
      </c>
      <c r="AF10" s="86">
        <v>0</v>
      </c>
      <c r="AG10" s="94" t="s">
        <v>364</v>
      </c>
      <c r="AH10" s="86" t="b">
        <v>0</v>
      </c>
      <c r="AI10" s="86" t="s">
        <v>366</v>
      </c>
      <c r="AJ10" s="86"/>
      <c r="AK10" s="94" t="s">
        <v>364</v>
      </c>
      <c r="AL10" s="86" t="b">
        <v>0</v>
      </c>
      <c r="AM10" s="86">
        <v>2</v>
      </c>
      <c r="AN10" s="94" t="s">
        <v>345</v>
      </c>
      <c r="AO10" s="86" t="s">
        <v>374</v>
      </c>
      <c r="AP10" s="86" t="b">
        <v>0</v>
      </c>
      <c r="AQ10" s="94" t="s">
        <v>345</v>
      </c>
      <c r="AR10" s="86" t="s">
        <v>176</v>
      </c>
      <c r="AS10" s="86">
        <v>0</v>
      </c>
      <c r="AT10" s="86">
        <v>0</v>
      </c>
      <c r="AU10" s="86"/>
      <c r="AV10" s="86"/>
      <c r="AW10" s="86"/>
      <c r="AX10" s="86"/>
      <c r="AY10" s="86"/>
      <c r="AZ10" s="86"/>
      <c r="BA10" s="86"/>
      <c r="BB10" s="86"/>
      <c r="BC10">
        <v>1</v>
      </c>
      <c r="BD10" s="85" t="str">
        <f>REPLACE(INDEX(GroupVertices[Group],MATCH(Edges[[#This Row],[Vertex 1]],GroupVertices[Vertex],0)),1,1,"")</f>
        <v>4</v>
      </c>
      <c r="BE10" s="85" t="str">
        <f>REPLACE(INDEX(GroupVertices[Group],MATCH(Edges[[#This Row],[Vertex 2]],GroupVertices[Vertex],0)),1,1,"")</f>
        <v>4</v>
      </c>
      <c r="BF10" s="51">
        <v>1</v>
      </c>
      <c r="BG10" s="52">
        <v>7.6923076923076925</v>
      </c>
      <c r="BH10" s="51">
        <v>0</v>
      </c>
      <c r="BI10" s="52">
        <v>0</v>
      </c>
      <c r="BJ10" s="51">
        <v>0</v>
      </c>
      <c r="BK10" s="52">
        <v>0</v>
      </c>
      <c r="BL10" s="51">
        <v>12</v>
      </c>
      <c r="BM10" s="52">
        <v>92.3076923076923</v>
      </c>
      <c r="BN10" s="51">
        <v>13</v>
      </c>
    </row>
    <row r="11" spans="1:66" ht="15">
      <c r="A11" s="84" t="s">
        <v>222</v>
      </c>
      <c r="B11" s="84" t="s">
        <v>239</v>
      </c>
      <c r="C11" s="53" t="s">
        <v>904</v>
      </c>
      <c r="D11" s="54">
        <v>3</v>
      </c>
      <c r="E11" s="65" t="s">
        <v>132</v>
      </c>
      <c r="F11" s="55">
        <v>32</v>
      </c>
      <c r="G11" s="53"/>
      <c r="H11" s="57"/>
      <c r="I11" s="56"/>
      <c r="J11" s="56"/>
      <c r="K11" s="36" t="s">
        <v>65</v>
      </c>
      <c r="L11" s="83">
        <v>11</v>
      </c>
      <c r="M11" s="83"/>
      <c r="N11" s="63"/>
      <c r="O11" s="86" t="s">
        <v>243</v>
      </c>
      <c r="P11" s="88">
        <v>43734.929872685185</v>
      </c>
      <c r="Q11" s="86" t="s">
        <v>247</v>
      </c>
      <c r="R11" s="90" t="s">
        <v>252</v>
      </c>
      <c r="S11" s="86" t="s">
        <v>257</v>
      </c>
      <c r="T11" s="86" t="s">
        <v>262</v>
      </c>
      <c r="U11" s="86"/>
      <c r="V11" s="90" t="s">
        <v>275</v>
      </c>
      <c r="W11" s="88">
        <v>43734.929872685185</v>
      </c>
      <c r="X11" s="92">
        <v>43734</v>
      </c>
      <c r="Y11" s="94" t="s">
        <v>297</v>
      </c>
      <c r="Z11" s="90" t="s">
        <v>322</v>
      </c>
      <c r="AA11" s="86"/>
      <c r="AB11" s="86"/>
      <c r="AC11" s="94" t="s">
        <v>347</v>
      </c>
      <c r="AD11" s="86"/>
      <c r="AE11" s="86" t="b">
        <v>0</v>
      </c>
      <c r="AF11" s="86">
        <v>22</v>
      </c>
      <c r="AG11" s="94" t="s">
        <v>364</v>
      </c>
      <c r="AH11" s="86" t="b">
        <v>1</v>
      </c>
      <c r="AI11" s="86" t="s">
        <v>366</v>
      </c>
      <c r="AJ11" s="86"/>
      <c r="AK11" s="94" t="s">
        <v>367</v>
      </c>
      <c r="AL11" s="86" t="b">
        <v>0</v>
      </c>
      <c r="AM11" s="86">
        <v>5</v>
      </c>
      <c r="AN11" s="94" t="s">
        <v>364</v>
      </c>
      <c r="AO11" s="86" t="s">
        <v>375</v>
      </c>
      <c r="AP11" s="86" t="b">
        <v>0</v>
      </c>
      <c r="AQ11" s="94" t="s">
        <v>347</v>
      </c>
      <c r="AR11" s="86" t="s">
        <v>242</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c r="BG11" s="52"/>
      <c r="BH11" s="51"/>
      <c r="BI11" s="52"/>
      <c r="BJ11" s="51"/>
      <c r="BK11" s="52"/>
      <c r="BL11" s="51"/>
      <c r="BM11" s="52"/>
      <c r="BN11" s="51"/>
    </row>
    <row r="12" spans="1:66" ht="15">
      <c r="A12" s="84" t="s">
        <v>222</v>
      </c>
      <c r="B12" s="84" t="s">
        <v>240</v>
      </c>
      <c r="C12" s="53" t="s">
        <v>904</v>
      </c>
      <c r="D12" s="54">
        <v>3</v>
      </c>
      <c r="E12" s="65" t="s">
        <v>132</v>
      </c>
      <c r="F12" s="55">
        <v>32</v>
      </c>
      <c r="G12" s="53"/>
      <c r="H12" s="57"/>
      <c r="I12" s="56"/>
      <c r="J12" s="56"/>
      <c r="K12" s="36" t="s">
        <v>65</v>
      </c>
      <c r="L12" s="83">
        <v>12</v>
      </c>
      <c r="M12" s="83"/>
      <c r="N12" s="63"/>
      <c r="O12" s="86" t="s">
        <v>243</v>
      </c>
      <c r="P12" s="88">
        <v>43734.929872685185</v>
      </c>
      <c r="Q12" s="86" t="s">
        <v>247</v>
      </c>
      <c r="R12" s="90" t="s">
        <v>252</v>
      </c>
      <c r="S12" s="86" t="s">
        <v>257</v>
      </c>
      <c r="T12" s="86" t="s">
        <v>262</v>
      </c>
      <c r="U12" s="86"/>
      <c r="V12" s="90" t="s">
        <v>275</v>
      </c>
      <c r="W12" s="88">
        <v>43734.929872685185</v>
      </c>
      <c r="X12" s="92">
        <v>43734</v>
      </c>
      <c r="Y12" s="94" t="s">
        <v>297</v>
      </c>
      <c r="Z12" s="90" t="s">
        <v>322</v>
      </c>
      <c r="AA12" s="86"/>
      <c r="AB12" s="86"/>
      <c r="AC12" s="94" t="s">
        <v>347</v>
      </c>
      <c r="AD12" s="86"/>
      <c r="AE12" s="86" t="b">
        <v>0</v>
      </c>
      <c r="AF12" s="86">
        <v>22</v>
      </c>
      <c r="AG12" s="94" t="s">
        <v>364</v>
      </c>
      <c r="AH12" s="86" t="b">
        <v>1</v>
      </c>
      <c r="AI12" s="86" t="s">
        <v>366</v>
      </c>
      <c r="AJ12" s="86"/>
      <c r="AK12" s="94" t="s">
        <v>367</v>
      </c>
      <c r="AL12" s="86" t="b">
        <v>0</v>
      </c>
      <c r="AM12" s="86">
        <v>5</v>
      </c>
      <c r="AN12" s="94" t="s">
        <v>364</v>
      </c>
      <c r="AO12" s="86" t="s">
        <v>375</v>
      </c>
      <c r="AP12" s="86" t="b">
        <v>0</v>
      </c>
      <c r="AQ12" s="94" t="s">
        <v>347</v>
      </c>
      <c r="AR12" s="86" t="s">
        <v>242</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51"/>
      <c r="BG12" s="52"/>
      <c r="BH12" s="51"/>
      <c r="BI12" s="52"/>
      <c r="BJ12" s="51"/>
      <c r="BK12" s="52"/>
      <c r="BL12" s="51"/>
      <c r="BM12" s="52"/>
      <c r="BN12" s="51"/>
    </row>
    <row r="13" spans="1:66" ht="15">
      <c r="A13" s="84" t="s">
        <v>222</v>
      </c>
      <c r="B13" s="84" t="s">
        <v>241</v>
      </c>
      <c r="C13" s="53" t="s">
        <v>904</v>
      </c>
      <c r="D13" s="54">
        <v>3</v>
      </c>
      <c r="E13" s="65" t="s">
        <v>132</v>
      </c>
      <c r="F13" s="55">
        <v>32</v>
      </c>
      <c r="G13" s="53"/>
      <c r="H13" s="57"/>
      <c r="I13" s="56"/>
      <c r="J13" s="56"/>
      <c r="K13" s="36" t="s">
        <v>65</v>
      </c>
      <c r="L13" s="83">
        <v>13</v>
      </c>
      <c r="M13" s="83"/>
      <c r="N13" s="63"/>
      <c r="O13" s="86" t="s">
        <v>243</v>
      </c>
      <c r="P13" s="88">
        <v>43734.929872685185</v>
      </c>
      <c r="Q13" s="86" t="s">
        <v>247</v>
      </c>
      <c r="R13" s="90" t="s">
        <v>252</v>
      </c>
      <c r="S13" s="86" t="s">
        <v>257</v>
      </c>
      <c r="T13" s="86" t="s">
        <v>262</v>
      </c>
      <c r="U13" s="86"/>
      <c r="V13" s="90" t="s">
        <v>275</v>
      </c>
      <c r="W13" s="88">
        <v>43734.929872685185</v>
      </c>
      <c r="X13" s="92">
        <v>43734</v>
      </c>
      <c r="Y13" s="94" t="s">
        <v>297</v>
      </c>
      <c r="Z13" s="90" t="s">
        <v>322</v>
      </c>
      <c r="AA13" s="86"/>
      <c r="AB13" s="86"/>
      <c r="AC13" s="94" t="s">
        <v>347</v>
      </c>
      <c r="AD13" s="86"/>
      <c r="AE13" s="86" t="b">
        <v>0</v>
      </c>
      <c r="AF13" s="86">
        <v>22</v>
      </c>
      <c r="AG13" s="94" t="s">
        <v>364</v>
      </c>
      <c r="AH13" s="86" t="b">
        <v>1</v>
      </c>
      <c r="AI13" s="86" t="s">
        <v>366</v>
      </c>
      <c r="AJ13" s="86"/>
      <c r="AK13" s="94" t="s">
        <v>367</v>
      </c>
      <c r="AL13" s="86" t="b">
        <v>0</v>
      </c>
      <c r="AM13" s="86">
        <v>5</v>
      </c>
      <c r="AN13" s="94" t="s">
        <v>364</v>
      </c>
      <c r="AO13" s="86" t="s">
        <v>375</v>
      </c>
      <c r="AP13" s="86" t="b">
        <v>0</v>
      </c>
      <c r="AQ13" s="94" t="s">
        <v>347</v>
      </c>
      <c r="AR13" s="86" t="s">
        <v>242</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51">
        <v>2</v>
      </c>
      <c r="BG13" s="52">
        <v>7.142857142857143</v>
      </c>
      <c r="BH13" s="51">
        <v>0</v>
      </c>
      <c r="BI13" s="52">
        <v>0</v>
      </c>
      <c r="BJ13" s="51">
        <v>0</v>
      </c>
      <c r="BK13" s="52">
        <v>0</v>
      </c>
      <c r="BL13" s="51">
        <v>26</v>
      </c>
      <c r="BM13" s="52">
        <v>92.85714285714286</v>
      </c>
      <c r="BN13" s="51">
        <v>28</v>
      </c>
    </row>
    <row r="14" spans="1:66" ht="15">
      <c r="A14" s="84" t="s">
        <v>223</v>
      </c>
      <c r="B14" s="84" t="s">
        <v>222</v>
      </c>
      <c r="C14" s="53" t="s">
        <v>904</v>
      </c>
      <c r="D14" s="54">
        <v>3</v>
      </c>
      <c r="E14" s="65" t="s">
        <v>132</v>
      </c>
      <c r="F14" s="55">
        <v>32</v>
      </c>
      <c r="G14" s="53"/>
      <c r="H14" s="57"/>
      <c r="I14" s="56"/>
      <c r="J14" s="56"/>
      <c r="K14" s="36" t="s">
        <v>65</v>
      </c>
      <c r="L14" s="83">
        <v>14</v>
      </c>
      <c r="M14" s="83"/>
      <c r="N14" s="63"/>
      <c r="O14" s="86" t="s">
        <v>242</v>
      </c>
      <c r="P14" s="88">
        <v>43773.475324074076</v>
      </c>
      <c r="Q14" s="86" t="s">
        <v>247</v>
      </c>
      <c r="R14" s="86"/>
      <c r="S14" s="86"/>
      <c r="T14" s="86" t="s">
        <v>261</v>
      </c>
      <c r="U14" s="86"/>
      <c r="V14" s="90" t="s">
        <v>276</v>
      </c>
      <c r="W14" s="88">
        <v>43773.475324074076</v>
      </c>
      <c r="X14" s="92">
        <v>43773</v>
      </c>
      <c r="Y14" s="94" t="s">
        <v>298</v>
      </c>
      <c r="Z14" s="90" t="s">
        <v>323</v>
      </c>
      <c r="AA14" s="86"/>
      <c r="AB14" s="86"/>
      <c r="AC14" s="94" t="s">
        <v>348</v>
      </c>
      <c r="AD14" s="86"/>
      <c r="AE14" s="86" t="b">
        <v>0</v>
      </c>
      <c r="AF14" s="86">
        <v>0</v>
      </c>
      <c r="AG14" s="94" t="s">
        <v>364</v>
      </c>
      <c r="AH14" s="86" t="b">
        <v>1</v>
      </c>
      <c r="AI14" s="86" t="s">
        <v>366</v>
      </c>
      <c r="AJ14" s="86"/>
      <c r="AK14" s="94" t="s">
        <v>367</v>
      </c>
      <c r="AL14" s="86" t="b">
        <v>0</v>
      </c>
      <c r="AM14" s="86">
        <v>5</v>
      </c>
      <c r="AN14" s="94" t="s">
        <v>347</v>
      </c>
      <c r="AO14" s="86" t="s">
        <v>368</v>
      </c>
      <c r="AP14" s="86" t="b">
        <v>0</v>
      </c>
      <c r="AQ14" s="94" t="s">
        <v>347</v>
      </c>
      <c r="AR14" s="86" t="s">
        <v>176</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2</v>
      </c>
      <c r="BF14" s="51"/>
      <c r="BG14" s="52"/>
      <c r="BH14" s="51"/>
      <c r="BI14" s="52"/>
      <c r="BJ14" s="51"/>
      <c r="BK14" s="52"/>
      <c r="BL14" s="51"/>
      <c r="BM14" s="52"/>
      <c r="BN14" s="51"/>
    </row>
    <row r="15" spans="1:66" ht="15">
      <c r="A15" s="84" t="s">
        <v>223</v>
      </c>
      <c r="B15" s="84" t="s">
        <v>239</v>
      </c>
      <c r="C15" s="53" t="s">
        <v>904</v>
      </c>
      <c r="D15" s="54">
        <v>3</v>
      </c>
      <c r="E15" s="65" t="s">
        <v>132</v>
      </c>
      <c r="F15" s="55">
        <v>32</v>
      </c>
      <c r="G15" s="53"/>
      <c r="H15" s="57"/>
      <c r="I15" s="56"/>
      <c r="J15" s="56"/>
      <c r="K15" s="36" t="s">
        <v>65</v>
      </c>
      <c r="L15" s="83">
        <v>15</v>
      </c>
      <c r="M15" s="83"/>
      <c r="N15" s="63"/>
      <c r="O15" s="86" t="s">
        <v>243</v>
      </c>
      <c r="P15" s="88">
        <v>43773.475324074076</v>
      </c>
      <c r="Q15" s="86" t="s">
        <v>247</v>
      </c>
      <c r="R15" s="86"/>
      <c r="S15" s="86"/>
      <c r="T15" s="86" t="s">
        <v>261</v>
      </c>
      <c r="U15" s="86"/>
      <c r="V15" s="90" t="s">
        <v>276</v>
      </c>
      <c r="W15" s="88">
        <v>43773.475324074076</v>
      </c>
      <c r="X15" s="92">
        <v>43773</v>
      </c>
      <c r="Y15" s="94" t="s">
        <v>298</v>
      </c>
      <c r="Z15" s="90" t="s">
        <v>323</v>
      </c>
      <c r="AA15" s="86"/>
      <c r="AB15" s="86"/>
      <c r="AC15" s="94" t="s">
        <v>348</v>
      </c>
      <c r="AD15" s="86"/>
      <c r="AE15" s="86" t="b">
        <v>0</v>
      </c>
      <c r="AF15" s="86">
        <v>0</v>
      </c>
      <c r="AG15" s="94" t="s">
        <v>364</v>
      </c>
      <c r="AH15" s="86" t="b">
        <v>1</v>
      </c>
      <c r="AI15" s="86" t="s">
        <v>366</v>
      </c>
      <c r="AJ15" s="86"/>
      <c r="AK15" s="94" t="s">
        <v>367</v>
      </c>
      <c r="AL15" s="86" t="b">
        <v>0</v>
      </c>
      <c r="AM15" s="86">
        <v>5</v>
      </c>
      <c r="AN15" s="94" t="s">
        <v>347</v>
      </c>
      <c r="AO15" s="86" t="s">
        <v>368</v>
      </c>
      <c r="AP15" s="86" t="b">
        <v>0</v>
      </c>
      <c r="AQ15" s="94" t="s">
        <v>347</v>
      </c>
      <c r="AR15" s="86" t="s">
        <v>176</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c r="BG15" s="52"/>
      <c r="BH15" s="51"/>
      <c r="BI15" s="52"/>
      <c r="BJ15" s="51"/>
      <c r="BK15" s="52"/>
      <c r="BL15" s="51"/>
      <c r="BM15" s="52"/>
      <c r="BN15" s="51"/>
    </row>
    <row r="16" spans="1:66" ht="15">
      <c r="A16" s="84" t="s">
        <v>223</v>
      </c>
      <c r="B16" s="84" t="s">
        <v>240</v>
      </c>
      <c r="C16" s="53" t="s">
        <v>904</v>
      </c>
      <c r="D16" s="54">
        <v>3</v>
      </c>
      <c r="E16" s="65" t="s">
        <v>132</v>
      </c>
      <c r="F16" s="55">
        <v>32</v>
      </c>
      <c r="G16" s="53"/>
      <c r="H16" s="57"/>
      <c r="I16" s="56"/>
      <c r="J16" s="56"/>
      <c r="K16" s="36" t="s">
        <v>65</v>
      </c>
      <c r="L16" s="83">
        <v>16</v>
      </c>
      <c r="M16" s="83"/>
      <c r="N16" s="63"/>
      <c r="O16" s="86" t="s">
        <v>243</v>
      </c>
      <c r="P16" s="88">
        <v>43773.475324074076</v>
      </c>
      <c r="Q16" s="86" t="s">
        <v>247</v>
      </c>
      <c r="R16" s="86"/>
      <c r="S16" s="86"/>
      <c r="T16" s="86" t="s">
        <v>261</v>
      </c>
      <c r="U16" s="86"/>
      <c r="V16" s="90" t="s">
        <v>276</v>
      </c>
      <c r="W16" s="88">
        <v>43773.475324074076</v>
      </c>
      <c r="X16" s="92">
        <v>43773</v>
      </c>
      <c r="Y16" s="94" t="s">
        <v>298</v>
      </c>
      <c r="Z16" s="90" t="s">
        <v>323</v>
      </c>
      <c r="AA16" s="86"/>
      <c r="AB16" s="86"/>
      <c r="AC16" s="94" t="s">
        <v>348</v>
      </c>
      <c r="AD16" s="86"/>
      <c r="AE16" s="86" t="b">
        <v>0</v>
      </c>
      <c r="AF16" s="86">
        <v>0</v>
      </c>
      <c r="AG16" s="94" t="s">
        <v>364</v>
      </c>
      <c r="AH16" s="86" t="b">
        <v>1</v>
      </c>
      <c r="AI16" s="86" t="s">
        <v>366</v>
      </c>
      <c r="AJ16" s="86"/>
      <c r="AK16" s="94" t="s">
        <v>367</v>
      </c>
      <c r="AL16" s="86" t="b">
        <v>0</v>
      </c>
      <c r="AM16" s="86">
        <v>5</v>
      </c>
      <c r="AN16" s="94" t="s">
        <v>347</v>
      </c>
      <c r="AO16" s="86" t="s">
        <v>368</v>
      </c>
      <c r="AP16" s="86" t="b">
        <v>0</v>
      </c>
      <c r="AQ16" s="94" t="s">
        <v>347</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c r="BG16" s="52"/>
      <c r="BH16" s="51"/>
      <c r="BI16" s="52"/>
      <c r="BJ16" s="51"/>
      <c r="BK16" s="52"/>
      <c r="BL16" s="51"/>
      <c r="BM16" s="52"/>
      <c r="BN16" s="51"/>
    </row>
    <row r="17" spans="1:66" ht="15">
      <c r="A17" s="84" t="s">
        <v>223</v>
      </c>
      <c r="B17" s="84" t="s">
        <v>241</v>
      </c>
      <c r="C17" s="53" t="s">
        <v>904</v>
      </c>
      <c r="D17" s="54">
        <v>3</v>
      </c>
      <c r="E17" s="65" t="s">
        <v>132</v>
      </c>
      <c r="F17" s="55">
        <v>32</v>
      </c>
      <c r="G17" s="53"/>
      <c r="H17" s="57"/>
      <c r="I17" s="56"/>
      <c r="J17" s="56"/>
      <c r="K17" s="36" t="s">
        <v>65</v>
      </c>
      <c r="L17" s="83">
        <v>17</v>
      </c>
      <c r="M17" s="83"/>
      <c r="N17" s="63"/>
      <c r="O17" s="86" t="s">
        <v>243</v>
      </c>
      <c r="P17" s="88">
        <v>43773.475324074076</v>
      </c>
      <c r="Q17" s="86" t="s">
        <v>247</v>
      </c>
      <c r="R17" s="86"/>
      <c r="S17" s="86"/>
      <c r="T17" s="86" t="s">
        <v>261</v>
      </c>
      <c r="U17" s="86"/>
      <c r="V17" s="90" t="s">
        <v>276</v>
      </c>
      <c r="W17" s="88">
        <v>43773.475324074076</v>
      </c>
      <c r="X17" s="92">
        <v>43773</v>
      </c>
      <c r="Y17" s="94" t="s">
        <v>298</v>
      </c>
      <c r="Z17" s="90" t="s">
        <v>323</v>
      </c>
      <c r="AA17" s="86"/>
      <c r="AB17" s="86"/>
      <c r="AC17" s="94" t="s">
        <v>348</v>
      </c>
      <c r="AD17" s="86"/>
      <c r="AE17" s="86" t="b">
        <v>0</v>
      </c>
      <c r="AF17" s="86">
        <v>0</v>
      </c>
      <c r="AG17" s="94" t="s">
        <v>364</v>
      </c>
      <c r="AH17" s="86" t="b">
        <v>1</v>
      </c>
      <c r="AI17" s="86" t="s">
        <v>366</v>
      </c>
      <c r="AJ17" s="86"/>
      <c r="AK17" s="94" t="s">
        <v>367</v>
      </c>
      <c r="AL17" s="86" t="b">
        <v>0</v>
      </c>
      <c r="AM17" s="86">
        <v>5</v>
      </c>
      <c r="AN17" s="94" t="s">
        <v>347</v>
      </c>
      <c r="AO17" s="86" t="s">
        <v>368</v>
      </c>
      <c r="AP17" s="86" t="b">
        <v>0</v>
      </c>
      <c r="AQ17" s="94" t="s">
        <v>347</v>
      </c>
      <c r="AR17" s="86" t="s">
        <v>176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2</v>
      </c>
      <c r="BF17" s="51">
        <v>2</v>
      </c>
      <c r="BG17" s="52">
        <v>7.142857142857143</v>
      </c>
      <c r="BH17" s="51">
        <v>0</v>
      </c>
      <c r="BI17" s="52">
        <v>0</v>
      </c>
      <c r="BJ17" s="51">
        <v>0</v>
      </c>
      <c r="BK17" s="52">
        <v>0</v>
      </c>
      <c r="BL17" s="51">
        <v>26</v>
      </c>
      <c r="BM17" s="52">
        <v>92.85714285714286</v>
      </c>
      <c r="BN17" s="51">
        <v>28</v>
      </c>
    </row>
    <row r="18" spans="1:66" ht="15">
      <c r="A18" s="84" t="s">
        <v>224</v>
      </c>
      <c r="B18" s="84" t="s">
        <v>235</v>
      </c>
      <c r="C18" s="53" t="s">
        <v>904</v>
      </c>
      <c r="D18" s="54">
        <v>3</v>
      </c>
      <c r="E18" s="65" t="s">
        <v>132</v>
      </c>
      <c r="F18" s="55">
        <v>32</v>
      </c>
      <c r="G18" s="53"/>
      <c r="H18" s="57"/>
      <c r="I18" s="56"/>
      <c r="J18" s="56"/>
      <c r="K18" s="36" t="s">
        <v>65</v>
      </c>
      <c r="L18" s="83">
        <v>18</v>
      </c>
      <c r="M18" s="83"/>
      <c r="N18" s="63"/>
      <c r="O18" s="86" t="s">
        <v>242</v>
      </c>
      <c r="P18" s="88">
        <v>43774.48600694445</v>
      </c>
      <c r="Q18" s="86" t="s">
        <v>248</v>
      </c>
      <c r="R18" s="86"/>
      <c r="S18" s="86"/>
      <c r="T18" s="86" t="s">
        <v>263</v>
      </c>
      <c r="U18" s="86"/>
      <c r="V18" s="90" t="s">
        <v>277</v>
      </c>
      <c r="W18" s="88">
        <v>43774.48600694445</v>
      </c>
      <c r="X18" s="92">
        <v>43774</v>
      </c>
      <c r="Y18" s="94" t="s">
        <v>299</v>
      </c>
      <c r="Z18" s="90" t="s">
        <v>324</v>
      </c>
      <c r="AA18" s="86"/>
      <c r="AB18" s="86"/>
      <c r="AC18" s="94" t="s">
        <v>349</v>
      </c>
      <c r="AD18" s="86"/>
      <c r="AE18" s="86" t="b">
        <v>0</v>
      </c>
      <c r="AF18" s="86">
        <v>0</v>
      </c>
      <c r="AG18" s="94" t="s">
        <v>364</v>
      </c>
      <c r="AH18" s="86" t="b">
        <v>0</v>
      </c>
      <c r="AI18" s="86" t="s">
        <v>366</v>
      </c>
      <c r="AJ18" s="86"/>
      <c r="AK18" s="94" t="s">
        <v>364</v>
      </c>
      <c r="AL18" s="86" t="b">
        <v>0</v>
      </c>
      <c r="AM18" s="86">
        <v>12</v>
      </c>
      <c r="AN18" s="94" t="s">
        <v>360</v>
      </c>
      <c r="AO18" s="86" t="s">
        <v>368</v>
      </c>
      <c r="AP18" s="86" t="b">
        <v>0</v>
      </c>
      <c r="AQ18" s="94" t="s">
        <v>360</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c r="BG18" s="52"/>
      <c r="BH18" s="51"/>
      <c r="BI18" s="52"/>
      <c r="BJ18" s="51"/>
      <c r="BK18" s="52"/>
      <c r="BL18" s="51"/>
      <c r="BM18" s="52"/>
      <c r="BN18" s="51"/>
    </row>
    <row r="19" spans="1:66" ht="15">
      <c r="A19" s="84" t="s">
        <v>224</v>
      </c>
      <c r="B19" s="84" t="s">
        <v>236</v>
      </c>
      <c r="C19" s="53" t="s">
        <v>904</v>
      </c>
      <c r="D19" s="54">
        <v>3</v>
      </c>
      <c r="E19" s="65" t="s">
        <v>132</v>
      </c>
      <c r="F19" s="55">
        <v>32</v>
      </c>
      <c r="G19" s="53"/>
      <c r="H19" s="57"/>
      <c r="I19" s="56"/>
      <c r="J19" s="56"/>
      <c r="K19" s="36" t="s">
        <v>65</v>
      </c>
      <c r="L19" s="83">
        <v>19</v>
      </c>
      <c r="M19" s="83"/>
      <c r="N19" s="63"/>
      <c r="O19" s="86" t="s">
        <v>243</v>
      </c>
      <c r="P19" s="88">
        <v>43774.48600694445</v>
      </c>
      <c r="Q19" s="86" t="s">
        <v>248</v>
      </c>
      <c r="R19" s="86"/>
      <c r="S19" s="86"/>
      <c r="T19" s="86" t="s">
        <v>263</v>
      </c>
      <c r="U19" s="86"/>
      <c r="V19" s="90" t="s">
        <v>277</v>
      </c>
      <c r="W19" s="88">
        <v>43774.48600694445</v>
      </c>
      <c r="X19" s="92">
        <v>43774</v>
      </c>
      <c r="Y19" s="94" t="s">
        <v>299</v>
      </c>
      <c r="Z19" s="90" t="s">
        <v>324</v>
      </c>
      <c r="AA19" s="86"/>
      <c r="AB19" s="86"/>
      <c r="AC19" s="94" t="s">
        <v>349</v>
      </c>
      <c r="AD19" s="86"/>
      <c r="AE19" s="86" t="b">
        <v>0</v>
      </c>
      <c r="AF19" s="86">
        <v>0</v>
      </c>
      <c r="AG19" s="94" t="s">
        <v>364</v>
      </c>
      <c r="AH19" s="86" t="b">
        <v>0</v>
      </c>
      <c r="AI19" s="86" t="s">
        <v>366</v>
      </c>
      <c r="AJ19" s="86"/>
      <c r="AK19" s="94" t="s">
        <v>364</v>
      </c>
      <c r="AL19" s="86" t="b">
        <v>0</v>
      </c>
      <c r="AM19" s="86">
        <v>12</v>
      </c>
      <c r="AN19" s="94" t="s">
        <v>360</v>
      </c>
      <c r="AO19" s="86" t="s">
        <v>368</v>
      </c>
      <c r="AP19" s="86" t="b">
        <v>0</v>
      </c>
      <c r="AQ19" s="94" t="s">
        <v>360</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15">
      <c r="A20" s="84" t="s">
        <v>224</v>
      </c>
      <c r="B20" s="84" t="s">
        <v>231</v>
      </c>
      <c r="C20" s="53" t="s">
        <v>904</v>
      </c>
      <c r="D20" s="54">
        <v>3</v>
      </c>
      <c r="E20" s="65" t="s">
        <v>132</v>
      </c>
      <c r="F20" s="55">
        <v>32</v>
      </c>
      <c r="G20" s="53"/>
      <c r="H20" s="57"/>
      <c r="I20" s="56"/>
      <c r="J20" s="56"/>
      <c r="K20" s="36" t="s">
        <v>65</v>
      </c>
      <c r="L20" s="83">
        <v>20</v>
      </c>
      <c r="M20" s="83"/>
      <c r="N20" s="63"/>
      <c r="O20" s="86" t="s">
        <v>243</v>
      </c>
      <c r="P20" s="88">
        <v>43774.48600694445</v>
      </c>
      <c r="Q20" s="86" t="s">
        <v>248</v>
      </c>
      <c r="R20" s="86"/>
      <c r="S20" s="86"/>
      <c r="T20" s="86" t="s">
        <v>263</v>
      </c>
      <c r="U20" s="86"/>
      <c r="V20" s="90" t="s">
        <v>277</v>
      </c>
      <c r="W20" s="88">
        <v>43774.48600694445</v>
      </c>
      <c r="X20" s="92">
        <v>43774</v>
      </c>
      <c r="Y20" s="94" t="s">
        <v>299</v>
      </c>
      <c r="Z20" s="90" t="s">
        <v>324</v>
      </c>
      <c r="AA20" s="86"/>
      <c r="AB20" s="86"/>
      <c r="AC20" s="94" t="s">
        <v>349</v>
      </c>
      <c r="AD20" s="86"/>
      <c r="AE20" s="86" t="b">
        <v>0</v>
      </c>
      <c r="AF20" s="86">
        <v>0</v>
      </c>
      <c r="AG20" s="94" t="s">
        <v>364</v>
      </c>
      <c r="AH20" s="86" t="b">
        <v>0</v>
      </c>
      <c r="AI20" s="86" t="s">
        <v>366</v>
      </c>
      <c r="AJ20" s="86"/>
      <c r="AK20" s="94" t="s">
        <v>364</v>
      </c>
      <c r="AL20" s="86" t="b">
        <v>0</v>
      </c>
      <c r="AM20" s="86">
        <v>12</v>
      </c>
      <c r="AN20" s="94" t="s">
        <v>360</v>
      </c>
      <c r="AO20" s="86" t="s">
        <v>368</v>
      </c>
      <c r="AP20" s="86" t="b">
        <v>0</v>
      </c>
      <c r="AQ20" s="94" t="s">
        <v>360</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2</v>
      </c>
      <c r="BG20" s="52">
        <v>5.882352941176471</v>
      </c>
      <c r="BH20" s="51">
        <v>0</v>
      </c>
      <c r="BI20" s="52">
        <v>0</v>
      </c>
      <c r="BJ20" s="51">
        <v>0</v>
      </c>
      <c r="BK20" s="52">
        <v>0</v>
      </c>
      <c r="BL20" s="51">
        <v>32</v>
      </c>
      <c r="BM20" s="52">
        <v>94.11764705882354</v>
      </c>
      <c r="BN20" s="51">
        <v>34</v>
      </c>
    </row>
    <row r="21" spans="1:66" ht="15">
      <c r="A21" s="84" t="s">
        <v>225</v>
      </c>
      <c r="B21" s="84" t="s">
        <v>235</v>
      </c>
      <c r="C21" s="53" t="s">
        <v>904</v>
      </c>
      <c r="D21" s="54">
        <v>3</v>
      </c>
      <c r="E21" s="65" t="s">
        <v>132</v>
      </c>
      <c r="F21" s="55">
        <v>32</v>
      </c>
      <c r="G21" s="53"/>
      <c r="H21" s="57"/>
      <c r="I21" s="56"/>
      <c r="J21" s="56"/>
      <c r="K21" s="36" t="s">
        <v>65</v>
      </c>
      <c r="L21" s="83">
        <v>21</v>
      </c>
      <c r="M21" s="83"/>
      <c r="N21" s="63"/>
      <c r="O21" s="86" t="s">
        <v>242</v>
      </c>
      <c r="P21" s="88">
        <v>43774.48616898148</v>
      </c>
      <c r="Q21" s="86" t="s">
        <v>248</v>
      </c>
      <c r="R21" s="86"/>
      <c r="S21" s="86"/>
      <c r="T21" s="86" t="s">
        <v>263</v>
      </c>
      <c r="U21" s="86"/>
      <c r="V21" s="90" t="s">
        <v>278</v>
      </c>
      <c r="W21" s="88">
        <v>43774.48616898148</v>
      </c>
      <c r="X21" s="92">
        <v>43774</v>
      </c>
      <c r="Y21" s="94" t="s">
        <v>300</v>
      </c>
      <c r="Z21" s="90" t="s">
        <v>325</v>
      </c>
      <c r="AA21" s="86"/>
      <c r="AB21" s="86"/>
      <c r="AC21" s="94" t="s">
        <v>350</v>
      </c>
      <c r="AD21" s="86"/>
      <c r="AE21" s="86" t="b">
        <v>0</v>
      </c>
      <c r="AF21" s="86">
        <v>0</v>
      </c>
      <c r="AG21" s="94" t="s">
        <v>364</v>
      </c>
      <c r="AH21" s="86" t="b">
        <v>0</v>
      </c>
      <c r="AI21" s="86" t="s">
        <v>366</v>
      </c>
      <c r="AJ21" s="86"/>
      <c r="AK21" s="94" t="s">
        <v>364</v>
      </c>
      <c r="AL21" s="86" t="b">
        <v>0</v>
      </c>
      <c r="AM21" s="86">
        <v>12</v>
      </c>
      <c r="AN21" s="94" t="s">
        <v>360</v>
      </c>
      <c r="AO21" s="86" t="s">
        <v>373</v>
      </c>
      <c r="AP21" s="86" t="b">
        <v>0</v>
      </c>
      <c r="AQ21" s="94" t="s">
        <v>360</v>
      </c>
      <c r="AR21" s="86" t="s">
        <v>176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15">
      <c r="A22" s="84" t="s">
        <v>225</v>
      </c>
      <c r="B22" s="84" t="s">
        <v>236</v>
      </c>
      <c r="C22" s="53" t="s">
        <v>904</v>
      </c>
      <c r="D22" s="54">
        <v>3</v>
      </c>
      <c r="E22" s="65" t="s">
        <v>132</v>
      </c>
      <c r="F22" s="55">
        <v>32</v>
      </c>
      <c r="G22" s="53"/>
      <c r="H22" s="57"/>
      <c r="I22" s="56"/>
      <c r="J22" s="56"/>
      <c r="K22" s="36" t="s">
        <v>65</v>
      </c>
      <c r="L22" s="83">
        <v>22</v>
      </c>
      <c r="M22" s="83"/>
      <c r="N22" s="63"/>
      <c r="O22" s="86" t="s">
        <v>243</v>
      </c>
      <c r="P22" s="88">
        <v>43774.48616898148</v>
      </c>
      <c r="Q22" s="86" t="s">
        <v>248</v>
      </c>
      <c r="R22" s="86"/>
      <c r="S22" s="86"/>
      <c r="T22" s="86" t="s">
        <v>263</v>
      </c>
      <c r="U22" s="86"/>
      <c r="V22" s="90" t="s">
        <v>278</v>
      </c>
      <c r="W22" s="88">
        <v>43774.48616898148</v>
      </c>
      <c r="X22" s="92">
        <v>43774</v>
      </c>
      <c r="Y22" s="94" t="s">
        <v>300</v>
      </c>
      <c r="Z22" s="90" t="s">
        <v>325</v>
      </c>
      <c r="AA22" s="86"/>
      <c r="AB22" s="86"/>
      <c r="AC22" s="94" t="s">
        <v>350</v>
      </c>
      <c r="AD22" s="86"/>
      <c r="AE22" s="86" t="b">
        <v>0</v>
      </c>
      <c r="AF22" s="86">
        <v>0</v>
      </c>
      <c r="AG22" s="94" t="s">
        <v>364</v>
      </c>
      <c r="AH22" s="86" t="b">
        <v>0</v>
      </c>
      <c r="AI22" s="86" t="s">
        <v>366</v>
      </c>
      <c r="AJ22" s="86"/>
      <c r="AK22" s="94" t="s">
        <v>364</v>
      </c>
      <c r="AL22" s="86" t="b">
        <v>0</v>
      </c>
      <c r="AM22" s="86">
        <v>12</v>
      </c>
      <c r="AN22" s="94" t="s">
        <v>360</v>
      </c>
      <c r="AO22" s="86" t="s">
        <v>373</v>
      </c>
      <c r="AP22" s="86" t="b">
        <v>0</v>
      </c>
      <c r="AQ22" s="94" t="s">
        <v>360</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15">
      <c r="A23" s="84" t="s">
        <v>225</v>
      </c>
      <c r="B23" s="84" t="s">
        <v>231</v>
      </c>
      <c r="C23" s="53" t="s">
        <v>904</v>
      </c>
      <c r="D23" s="54">
        <v>3</v>
      </c>
      <c r="E23" s="65" t="s">
        <v>132</v>
      </c>
      <c r="F23" s="55">
        <v>32</v>
      </c>
      <c r="G23" s="53"/>
      <c r="H23" s="57"/>
      <c r="I23" s="56"/>
      <c r="J23" s="56"/>
      <c r="K23" s="36" t="s">
        <v>65</v>
      </c>
      <c r="L23" s="83">
        <v>23</v>
      </c>
      <c r="M23" s="83"/>
      <c r="N23" s="63"/>
      <c r="O23" s="86" t="s">
        <v>243</v>
      </c>
      <c r="P23" s="88">
        <v>43774.48616898148</v>
      </c>
      <c r="Q23" s="86" t="s">
        <v>248</v>
      </c>
      <c r="R23" s="86"/>
      <c r="S23" s="86"/>
      <c r="T23" s="86" t="s">
        <v>263</v>
      </c>
      <c r="U23" s="86"/>
      <c r="V23" s="90" t="s">
        <v>278</v>
      </c>
      <c r="W23" s="88">
        <v>43774.48616898148</v>
      </c>
      <c r="X23" s="92">
        <v>43774</v>
      </c>
      <c r="Y23" s="94" t="s">
        <v>300</v>
      </c>
      <c r="Z23" s="90" t="s">
        <v>325</v>
      </c>
      <c r="AA23" s="86"/>
      <c r="AB23" s="86"/>
      <c r="AC23" s="94" t="s">
        <v>350</v>
      </c>
      <c r="AD23" s="86"/>
      <c r="AE23" s="86" t="b">
        <v>0</v>
      </c>
      <c r="AF23" s="86">
        <v>0</v>
      </c>
      <c r="AG23" s="94" t="s">
        <v>364</v>
      </c>
      <c r="AH23" s="86" t="b">
        <v>0</v>
      </c>
      <c r="AI23" s="86" t="s">
        <v>366</v>
      </c>
      <c r="AJ23" s="86"/>
      <c r="AK23" s="94" t="s">
        <v>364</v>
      </c>
      <c r="AL23" s="86" t="b">
        <v>0</v>
      </c>
      <c r="AM23" s="86">
        <v>12</v>
      </c>
      <c r="AN23" s="94" t="s">
        <v>360</v>
      </c>
      <c r="AO23" s="86" t="s">
        <v>373</v>
      </c>
      <c r="AP23" s="86" t="b">
        <v>0</v>
      </c>
      <c r="AQ23" s="94" t="s">
        <v>360</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2</v>
      </c>
      <c r="BG23" s="52">
        <v>5.882352941176471</v>
      </c>
      <c r="BH23" s="51">
        <v>0</v>
      </c>
      <c r="BI23" s="52">
        <v>0</v>
      </c>
      <c r="BJ23" s="51">
        <v>0</v>
      </c>
      <c r="BK23" s="52">
        <v>0</v>
      </c>
      <c r="BL23" s="51">
        <v>32</v>
      </c>
      <c r="BM23" s="52">
        <v>94.11764705882354</v>
      </c>
      <c r="BN23" s="51">
        <v>34</v>
      </c>
    </row>
    <row r="24" spans="1:66" ht="15">
      <c r="A24" s="84" t="s">
        <v>226</v>
      </c>
      <c r="B24" s="84" t="s">
        <v>235</v>
      </c>
      <c r="C24" s="53" t="s">
        <v>904</v>
      </c>
      <c r="D24" s="54">
        <v>3</v>
      </c>
      <c r="E24" s="65" t="s">
        <v>132</v>
      </c>
      <c r="F24" s="55">
        <v>32</v>
      </c>
      <c r="G24" s="53"/>
      <c r="H24" s="57"/>
      <c r="I24" s="56"/>
      <c r="J24" s="56"/>
      <c r="K24" s="36" t="s">
        <v>65</v>
      </c>
      <c r="L24" s="83">
        <v>24</v>
      </c>
      <c r="M24" s="83"/>
      <c r="N24" s="63"/>
      <c r="O24" s="86" t="s">
        <v>242</v>
      </c>
      <c r="P24" s="88">
        <v>43774.48703703703</v>
      </c>
      <c r="Q24" s="86" t="s">
        <v>248</v>
      </c>
      <c r="R24" s="86"/>
      <c r="S24" s="86"/>
      <c r="T24" s="86" t="s">
        <v>263</v>
      </c>
      <c r="U24" s="86"/>
      <c r="V24" s="90" t="s">
        <v>279</v>
      </c>
      <c r="W24" s="88">
        <v>43774.48703703703</v>
      </c>
      <c r="X24" s="92">
        <v>43774</v>
      </c>
      <c r="Y24" s="94" t="s">
        <v>301</v>
      </c>
      <c r="Z24" s="90" t="s">
        <v>326</v>
      </c>
      <c r="AA24" s="86"/>
      <c r="AB24" s="86"/>
      <c r="AC24" s="94" t="s">
        <v>351</v>
      </c>
      <c r="AD24" s="86"/>
      <c r="AE24" s="86" t="b">
        <v>0</v>
      </c>
      <c r="AF24" s="86">
        <v>0</v>
      </c>
      <c r="AG24" s="94" t="s">
        <v>364</v>
      </c>
      <c r="AH24" s="86" t="b">
        <v>0</v>
      </c>
      <c r="AI24" s="86" t="s">
        <v>366</v>
      </c>
      <c r="AJ24" s="86"/>
      <c r="AK24" s="94" t="s">
        <v>364</v>
      </c>
      <c r="AL24" s="86" t="b">
        <v>0</v>
      </c>
      <c r="AM24" s="86">
        <v>12</v>
      </c>
      <c r="AN24" s="94" t="s">
        <v>360</v>
      </c>
      <c r="AO24" s="86" t="s">
        <v>375</v>
      </c>
      <c r="AP24" s="86" t="b">
        <v>0</v>
      </c>
      <c r="AQ24" s="94" t="s">
        <v>360</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15">
      <c r="A25" s="84" t="s">
        <v>226</v>
      </c>
      <c r="B25" s="84" t="s">
        <v>236</v>
      </c>
      <c r="C25" s="53" t="s">
        <v>904</v>
      </c>
      <c r="D25" s="54">
        <v>3</v>
      </c>
      <c r="E25" s="65" t="s">
        <v>132</v>
      </c>
      <c r="F25" s="55">
        <v>32</v>
      </c>
      <c r="G25" s="53"/>
      <c r="H25" s="57"/>
      <c r="I25" s="56"/>
      <c r="J25" s="56"/>
      <c r="K25" s="36" t="s">
        <v>65</v>
      </c>
      <c r="L25" s="83">
        <v>25</v>
      </c>
      <c r="M25" s="83"/>
      <c r="N25" s="63"/>
      <c r="O25" s="86" t="s">
        <v>243</v>
      </c>
      <c r="P25" s="88">
        <v>43774.48703703703</v>
      </c>
      <c r="Q25" s="86" t="s">
        <v>248</v>
      </c>
      <c r="R25" s="86"/>
      <c r="S25" s="86"/>
      <c r="T25" s="86" t="s">
        <v>263</v>
      </c>
      <c r="U25" s="86"/>
      <c r="V25" s="90" t="s">
        <v>279</v>
      </c>
      <c r="W25" s="88">
        <v>43774.48703703703</v>
      </c>
      <c r="X25" s="92">
        <v>43774</v>
      </c>
      <c r="Y25" s="94" t="s">
        <v>301</v>
      </c>
      <c r="Z25" s="90" t="s">
        <v>326</v>
      </c>
      <c r="AA25" s="86"/>
      <c r="AB25" s="86"/>
      <c r="AC25" s="94" t="s">
        <v>351</v>
      </c>
      <c r="AD25" s="86"/>
      <c r="AE25" s="86" t="b">
        <v>0</v>
      </c>
      <c r="AF25" s="86">
        <v>0</v>
      </c>
      <c r="AG25" s="94" t="s">
        <v>364</v>
      </c>
      <c r="AH25" s="86" t="b">
        <v>0</v>
      </c>
      <c r="AI25" s="86" t="s">
        <v>366</v>
      </c>
      <c r="AJ25" s="86"/>
      <c r="AK25" s="94" t="s">
        <v>364</v>
      </c>
      <c r="AL25" s="86" t="b">
        <v>0</v>
      </c>
      <c r="AM25" s="86">
        <v>12</v>
      </c>
      <c r="AN25" s="94" t="s">
        <v>360</v>
      </c>
      <c r="AO25" s="86" t="s">
        <v>375</v>
      </c>
      <c r="AP25" s="86" t="b">
        <v>0</v>
      </c>
      <c r="AQ25" s="94" t="s">
        <v>360</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15">
      <c r="A26" s="84" t="s">
        <v>226</v>
      </c>
      <c r="B26" s="84" t="s">
        <v>231</v>
      </c>
      <c r="C26" s="53" t="s">
        <v>904</v>
      </c>
      <c r="D26" s="54">
        <v>3</v>
      </c>
      <c r="E26" s="65" t="s">
        <v>132</v>
      </c>
      <c r="F26" s="55">
        <v>32</v>
      </c>
      <c r="G26" s="53"/>
      <c r="H26" s="57"/>
      <c r="I26" s="56"/>
      <c r="J26" s="56"/>
      <c r="K26" s="36" t="s">
        <v>65</v>
      </c>
      <c r="L26" s="83">
        <v>26</v>
      </c>
      <c r="M26" s="83"/>
      <c r="N26" s="63"/>
      <c r="O26" s="86" t="s">
        <v>243</v>
      </c>
      <c r="P26" s="88">
        <v>43774.48703703703</v>
      </c>
      <c r="Q26" s="86" t="s">
        <v>248</v>
      </c>
      <c r="R26" s="86"/>
      <c r="S26" s="86"/>
      <c r="T26" s="86" t="s">
        <v>263</v>
      </c>
      <c r="U26" s="86"/>
      <c r="V26" s="90" t="s">
        <v>279</v>
      </c>
      <c r="W26" s="88">
        <v>43774.48703703703</v>
      </c>
      <c r="X26" s="92">
        <v>43774</v>
      </c>
      <c r="Y26" s="94" t="s">
        <v>301</v>
      </c>
      <c r="Z26" s="90" t="s">
        <v>326</v>
      </c>
      <c r="AA26" s="86"/>
      <c r="AB26" s="86"/>
      <c r="AC26" s="94" t="s">
        <v>351</v>
      </c>
      <c r="AD26" s="86"/>
      <c r="AE26" s="86" t="b">
        <v>0</v>
      </c>
      <c r="AF26" s="86">
        <v>0</v>
      </c>
      <c r="AG26" s="94" t="s">
        <v>364</v>
      </c>
      <c r="AH26" s="86" t="b">
        <v>0</v>
      </c>
      <c r="AI26" s="86" t="s">
        <v>366</v>
      </c>
      <c r="AJ26" s="86"/>
      <c r="AK26" s="94" t="s">
        <v>364</v>
      </c>
      <c r="AL26" s="86" t="b">
        <v>0</v>
      </c>
      <c r="AM26" s="86">
        <v>12</v>
      </c>
      <c r="AN26" s="94" t="s">
        <v>360</v>
      </c>
      <c r="AO26" s="86" t="s">
        <v>375</v>
      </c>
      <c r="AP26" s="86" t="b">
        <v>0</v>
      </c>
      <c r="AQ26" s="94" t="s">
        <v>360</v>
      </c>
      <c r="AR26" s="86" t="s">
        <v>176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v>2</v>
      </c>
      <c r="BG26" s="52">
        <v>5.882352941176471</v>
      </c>
      <c r="BH26" s="51">
        <v>0</v>
      </c>
      <c r="BI26" s="52">
        <v>0</v>
      </c>
      <c r="BJ26" s="51">
        <v>0</v>
      </c>
      <c r="BK26" s="52">
        <v>0</v>
      </c>
      <c r="BL26" s="51">
        <v>32</v>
      </c>
      <c r="BM26" s="52">
        <v>94.11764705882354</v>
      </c>
      <c r="BN26" s="51">
        <v>34</v>
      </c>
    </row>
    <row r="27" spans="1:66" ht="15">
      <c r="A27" s="84" t="s">
        <v>227</v>
      </c>
      <c r="B27" s="84" t="s">
        <v>235</v>
      </c>
      <c r="C27" s="53" t="s">
        <v>904</v>
      </c>
      <c r="D27" s="54">
        <v>3</v>
      </c>
      <c r="E27" s="65" t="s">
        <v>132</v>
      </c>
      <c r="F27" s="55">
        <v>32</v>
      </c>
      <c r="G27" s="53"/>
      <c r="H27" s="57"/>
      <c r="I27" s="56"/>
      <c r="J27" s="56"/>
      <c r="K27" s="36" t="s">
        <v>65</v>
      </c>
      <c r="L27" s="83">
        <v>27</v>
      </c>
      <c r="M27" s="83"/>
      <c r="N27" s="63"/>
      <c r="O27" s="86" t="s">
        <v>242</v>
      </c>
      <c r="P27" s="88">
        <v>43774.50738425926</v>
      </c>
      <c r="Q27" s="86" t="s">
        <v>248</v>
      </c>
      <c r="R27" s="86"/>
      <c r="S27" s="86"/>
      <c r="T27" s="86" t="s">
        <v>263</v>
      </c>
      <c r="U27" s="86"/>
      <c r="V27" s="90" t="s">
        <v>280</v>
      </c>
      <c r="W27" s="88">
        <v>43774.50738425926</v>
      </c>
      <c r="X27" s="92">
        <v>43774</v>
      </c>
      <c r="Y27" s="94" t="s">
        <v>302</v>
      </c>
      <c r="Z27" s="90" t="s">
        <v>327</v>
      </c>
      <c r="AA27" s="86"/>
      <c r="AB27" s="86"/>
      <c r="AC27" s="94" t="s">
        <v>352</v>
      </c>
      <c r="AD27" s="86"/>
      <c r="AE27" s="86" t="b">
        <v>0</v>
      </c>
      <c r="AF27" s="86">
        <v>0</v>
      </c>
      <c r="AG27" s="94" t="s">
        <v>364</v>
      </c>
      <c r="AH27" s="86" t="b">
        <v>0</v>
      </c>
      <c r="AI27" s="86" t="s">
        <v>366</v>
      </c>
      <c r="AJ27" s="86"/>
      <c r="AK27" s="94" t="s">
        <v>364</v>
      </c>
      <c r="AL27" s="86" t="b">
        <v>0</v>
      </c>
      <c r="AM27" s="86">
        <v>12</v>
      </c>
      <c r="AN27" s="94" t="s">
        <v>360</v>
      </c>
      <c r="AO27" s="86" t="s">
        <v>368</v>
      </c>
      <c r="AP27" s="86" t="b">
        <v>0</v>
      </c>
      <c r="AQ27" s="94" t="s">
        <v>360</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15">
      <c r="A28" s="84" t="s">
        <v>227</v>
      </c>
      <c r="B28" s="84" t="s">
        <v>236</v>
      </c>
      <c r="C28" s="53" t="s">
        <v>904</v>
      </c>
      <c r="D28" s="54">
        <v>3</v>
      </c>
      <c r="E28" s="65" t="s">
        <v>132</v>
      </c>
      <c r="F28" s="55">
        <v>32</v>
      </c>
      <c r="G28" s="53"/>
      <c r="H28" s="57"/>
      <c r="I28" s="56"/>
      <c r="J28" s="56"/>
      <c r="K28" s="36" t="s">
        <v>65</v>
      </c>
      <c r="L28" s="83">
        <v>28</v>
      </c>
      <c r="M28" s="83"/>
      <c r="N28" s="63"/>
      <c r="O28" s="86" t="s">
        <v>243</v>
      </c>
      <c r="P28" s="88">
        <v>43774.50738425926</v>
      </c>
      <c r="Q28" s="86" t="s">
        <v>248</v>
      </c>
      <c r="R28" s="86"/>
      <c r="S28" s="86"/>
      <c r="T28" s="86" t="s">
        <v>263</v>
      </c>
      <c r="U28" s="86"/>
      <c r="V28" s="90" t="s">
        <v>280</v>
      </c>
      <c r="W28" s="88">
        <v>43774.50738425926</v>
      </c>
      <c r="X28" s="92">
        <v>43774</v>
      </c>
      <c r="Y28" s="94" t="s">
        <v>302</v>
      </c>
      <c r="Z28" s="90" t="s">
        <v>327</v>
      </c>
      <c r="AA28" s="86"/>
      <c r="AB28" s="86"/>
      <c r="AC28" s="94" t="s">
        <v>352</v>
      </c>
      <c r="AD28" s="86"/>
      <c r="AE28" s="86" t="b">
        <v>0</v>
      </c>
      <c r="AF28" s="86">
        <v>0</v>
      </c>
      <c r="AG28" s="94" t="s">
        <v>364</v>
      </c>
      <c r="AH28" s="86" t="b">
        <v>0</v>
      </c>
      <c r="AI28" s="86" t="s">
        <v>366</v>
      </c>
      <c r="AJ28" s="86"/>
      <c r="AK28" s="94" t="s">
        <v>364</v>
      </c>
      <c r="AL28" s="86" t="b">
        <v>0</v>
      </c>
      <c r="AM28" s="86">
        <v>12</v>
      </c>
      <c r="AN28" s="94" t="s">
        <v>360</v>
      </c>
      <c r="AO28" s="86" t="s">
        <v>368</v>
      </c>
      <c r="AP28" s="86" t="b">
        <v>0</v>
      </c>
      <c r="AQ28" s="94" t="s">
        <v>360</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15">
      <c r="A29" s="84" t="s">
        <v>227</v>
      </c>
      <c r="B29" s="84" t="s">
        <v>231</v>
      </c>
      <c r="C29" s="53" t="s">
        <v>904</v>
      </c>
      <c r="D29" s="54">
        <v>3</v>
      </c>
      <c r="E29" s="65" t="s">
        <v>132</v>
      </c>
      <c r="F29" s="55">
        <v>32</v>
      </c>
      <c r="G29" s="53"/>
      <c r="H29" s="57"/>
      <c r="I29" s="56"/>
      <c r="J29" s="56"/>
      <c r="K29" s="36" t="s">
        <v>65</v>
      </c>
      <c r="L29" s="83">
        <v>29</v>
      </c>
      <c r="M29" s="83"/>
      <c r="N29" s="63"/>
      <c r="O29" s="86" t="s">
        <v>243</v>
      </c>
      <c r="P29" s="88">
        <v>43774.50738425926</v>
      </c>
      <c r="Q29" s="86" t="s">
        <v>248</v>
      </c>
      <c r="R29" s="86"/>
      <c r="S29" s="86"/>
      <c r="T29" s="86" t="s">
        <v>263</v>
      </c>
      <c r="U29" s="86"/>
      <c r="V29" s="90" t="s">
        <v>280</v>
      </c>
      <c r="W29" s="88">
        <v>43774.50738425926</v>
      </c>
      <c r="X29" s="92">
        <v>43774</v>
      </c>
      <c r="Y29" s="94" t="s">
        <v>302</v>
      </c>
      <c r="Z29" s="90" t="s">
        <v>327</v>
      </c>
      <c r="AA29" s="86"/>
      <c r="AB29" s="86"/>
      <c r="AC29" s="94" t="s">
        <v>352</v>
      </c>
      <c r="AD29" s="86"/>
      <c r="AE29" s="86" t="b">
        <v>0</v>
      </c>
      <c r="AF29" s="86">
        <v>0</v>
      </c>
      <c r="AG29" s="94" t="s">
        <v>364</v>
      </c>
      <c r="AH29" s="86" t="b">
        <v>0</v>
      </c>
      <c r="AI29" s="86" t="s">
        <v>366</v>
      </c>
      <c r="AJ29" s="86"/>
      <c r="AK29" s="94" t="s">
        <v>364</v>
      </c>
      <c r="AL29" s="86" t="b">
        <v>0</v>
      </c>
      <c r="AM29" s="86">
        <v>12</v>
      </c>
      <c r="AN29" s="94" t="s">
        <v>360</v>
      </c>
      <c r="AO29" s="86" t="s">
        <v>368</v>
      </c>
      <c r="AP29" s="86" t="b">
        <v>0</v>
      </c>
      <c r="AQ29" s="94" t="s">
        <v>360</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v>2</v>
      </c>
      <c r="BG29" s="52">
        <v>5.882352941176471</v>
      </c>
      <c r="BH29" s="51">
        <v>0</v>
      </c>
      <c r="BI29" s="52">
        <v>0</v>
      </c>
      <c r="BJ29" s="51">
        <v>0</v>
      </c>
      <c r="BK29" s="52">
        <v>0</v>
      </c>
      <c r="BL29" s="51">
        <v>32</v>
      </c>
      <c r="BM29" s="52">
        <v>94.11764705882354</v>
      </c>
      <c r="BN29" s="51">
        <v>34</v>
      </c>
    </row>
    <row r="30" spans="1:66" ht="15">
      <c r="A30" s="84" t="s">
        <v>228</v>
      </c>
      <c r="B30" s="84" t="s">
        <v>235</v>
      </c>
      <c r="C30" s="53" t="s">
        <v>904</v>
      </c>
      <c r="D30" s="54">
        <v>3</v>
      </c>
      <c r="E30" s="65" t="s">
        <v>132</v>
      </c>
      <c r="F30" s="55">
        <v>32</v>
      </c>
      <c r="G30" s="53"/>
      <c r="H30" s="57"/>
      <c r="I30" s="56"/>
      <c r="J30" s="56"/>
      <c r="K30" s="36" t="s">
        <v>65</v>
      </c>
      <c r="L30" s="83">
        <v>30</v>
      </c>
      <c r="M30" s="83"/>
      <c r="N30" s="63"/>
      <c r="O30" s="86" t="s">
        <v>242</v>
      </c>
      <c r="P30" s="88">
        <v>43774.5187037037</v>
      </c>
      <c r="Q30" s="86" t="s">
        <v>248</v>
      </c>
      <c r="R30" s="86"/>
      <c r="S30" s="86"/>
      <c r="T30" s="86" t="s">
        <v>263</v>
      </c>
      <c r="U30" s="86"/>
      <c r="V30" s="90" t="s">
        <v>281</v>
      </c>
      <c r="W30" s="88">
        <v>43774.5187037037</v>
      </c>
      <c r="X30" s="92">
        <v>43774</v>
      </c>
      <c r="Y30" s="94" t="s">
        <v>303</v>
      </c>
      <c r="Z30" s="90" t="s">
        <v>328</v>
      </c>
      <c r="AA30" s="86"/>
      <c r="AB30" s="86"/>
      <c r="AC30" s="94" t="s">
        <v>353</v>
      </c>
      <c r="AD30" s="86"/>
      <c r="AE30" s="86" t="b">
        <v>0</v>
      </c>
      <c r="AF30" s="86">
        <v>0</v>
      </c>
      <c r="AG30" s="94" t="s">
        <v>364</v>
      </c>
      <c r="AH30" s="86" t="b">
        <v>0</v>
      </c>
      <c r="AI30" s="86" t="s">
        <v>366</v>
      </c>
      <c r="AJ30" s="86"/>
      <c r="AK30" s="94" t="s">
        <v>364</v>
      </c>
      <c r="AL30" s="86" t="b">
        <v>0</v>
      </c>
      <c r="AM30" s="86">
        <v>12</v>
      </c>
      <c r="AN30" s="94" t="s">
        <v>360</v>
      </c>
      <c r="AO30" s="86" t="s">
        <v>369</v>
      </c>
      <c r="AP30" s="86" t="b">
        <v>0</v>
      </c>
      <c r="AQ30" s="94" t="s">
        <v>360</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15">
      <c r="A31" s="84" t="s">
        <v>228</v>
      </c>
      <c r="B31" s="84" t="s">
        <v>236</v>
      </c>
      <c r="C31" s="53" t="s">
        <v>904</v>
      </c>
      <c r="D31" s="54">
        <v>3</v>
      </c>
      <c r="E31" s="65" t="s">
        <v>132</v>
      </c>
      <c r="F31" s="55">
        <v>32</v>
      </c>
      <c r="G31" s="53"/>
      <c r="H31" s="57"/>
      <c r="I31" s="56"/>
      <c r="J31" s="56"/>
      <c r="K31" s="36" t="s">
        <v>65</v>
      </c>
      <c r="L31" s="83">
        <v>31</v>
      </c>
      <c r="M31" s="83"/>
      <c r="N31" s="63"/>
      <c r="O31" s="86" t="s">
        <v>243</v>
      </c>
      <c r="P31" s="88">
        <v>43774.5187037037</v>
      </c>
      <c r="Q31" s="86" t="s">
        <v>248</v>
      </c>
      <c r="R31" s="86"/>
      <c r="S31" s="86"/>
      <c r="T31" s="86" t="s">
        <v>263</v>
      </c>
      <c r="U31" s="86"/>
      <c r="V31" s="90" t="s">
        <v>281</v>
      </c>
      <c r="W31" s="88">
        <v>43774.5187037037</v>
      </c>
      <c r="X31" s="92">
        <v>43774</v>
      </c>
      <c r="Y31" s="94" t="s">
        <v>303</v>
      </c>
      <c r="Z31" s="90" t="s">
        <v>328</v>
      </c>
      <c r="AA31" s="86"/>
      <c r="AB31" s="86"/>
      <c r="AC31" s="94" t="s">
        <v>353</v>
      </c>
      <c r="AD31" s="86"/>
      <c r="AE31" s="86" t="b">
        <v>0</v>
      </c>
      <c r="AF31" s="86">
        <v>0</v>
      </c>
      <c r="AG31" s="94" t="s">
        <v>364</v>
      </c>
      <c r="AH31" s="86" t="b">
        <v>0</v>
      </c>
      <c r="AI31" s="86" t="s">
        <v>366</v>
      </c>
      <c r="AJ31" s="86"/>
      <c r="AK31" s="94" t="s">
        <v>364</v>
      </c>
      <c r="AL31" s="86" t="b">
        <v>0</v>
      </c>
      <c r="AM31" s="86">
        <v>12</v>
      </c>
      <c r="AN31" s="94" t="s">
        <v>360</v>
      </c>
      <c r="AO31" s="86" t="s">
        <v>369</v>
      </c>
      <c r="AP31" s="86" t="b">
        <v>0</v>
      </c>
      <c r="AQ31" s="94" t="s">
        <v>360</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15">
      <c r="A32" s="84" t="s">
        <v>228</v>
      </c>
      <c r="B32" s="84" t="s">
        <v>231</v>
      </c>
      <c r="C32" s="53" t="s">
        <v>904</v>
      </c>
      <c r="D32" s="54">
        <v>3</v>
      </c>
      <c r="E32" s="65" t="s">
        <v>132</v>
      </c>
      <c r="F32" s="55">
        <v>32</v>
      </c>
      <c r="G32" s="53"/>
      <c r="H32" s="57"/>
      <c r="I32" s="56"/>
      <c r="J32" s="56"/>
      <c r="K32" s="36" t="s">
        <v>65</v>
      </c>
      <c r="L32" s="83">
        <v>32</v>
      </c>
      <c r="M32" s="83"/>
      <c r="N32" s="63"/>
      <c r="O32" s="86" t="s">
        <v>243</v>
      </c>
      <c r="P32" s="88">
        <v>43774.5187037037</v>
      </c>
      <c r="Q32" s="86" t="s">
        <v>248</v>
      </c>
      <c r="R32" s="86"/>
      <c r="S32" s="86"/>
      <c r="T32" s="86" t="s">
        <v>263</v>
      </c>
      <c r="U32" s="86"/>
      <c r="V32" s="90" t="s">
        <v>281</v>
      </c>
      <c r="W32" s="88">
        <v>43774.5187037037</v>
      </c>
      <c r="X32" s="92">
        <v>43774</v>
      </c>
      <c r="Y32" s="94" t="s">
        <v>303</v>
      </c>
      <c r="Z32" s="90" t="s">
        <v>328</v>
      </c>
      <c r="AA32" s="86"/>
      <c r="AB32" s="86"/>
      <c r="AC32" s="94" t="s">
        <v>353</v>
      </c>
      <c r="AD32" s="86"/>
      <c r="AE32" s="86" t="b">
        <v>0</v>
      </c>
      <c r="AF32" s="86">
        <v>0</v>
      </c>
      <c r="AG32" s="94" t="s">
        <v>364</v>
      </c>
      <c r="AH32" s="86" t="b">
        <v>0</v>
      </c>
      <c r="AI32" s="86" t="s">
        <v>366</v>
      </c>
      <c r="AJ32" s="86"/>
      <c r="AK32" s="94" t="s">
        <v>364</v>
      </c>
      <c r="AL32" s="86" t="b">
        <v>0</v>
      </c>
      <c r="AM32" s="86">
        <v>12</v>
      </c>
      <c r="AN32" s="94" t="s">
        <v>360</v>
      </c>
      <c r="AO32" s="86" t="s">
        <v>369</v>
      </c>
      <c r="AP32" s="86" t="b">
        <v>0</v>
      </c>
      <c r="AQ32" s="94" t="s">
        <v>360</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v>2</v>
      </c>
      <c r="BG32" s="52">
        <v>5.882352941176471</v>
      </c>
      <c r="BH32" s="51">
        <v>0</v>
      </c>
      <c r="BI32" s="52">
        <v>0</v>
      </c>
      <c r="BJ32" s="51">
        <v>0</v>
      </c>
      <c r="BK32" s="52">
        <v>0</v>
      </c>
      <c r="BL32" s="51">
        <v>32</v>
      </c>
      <c r="BM32" s="52">
        <v>94.11764705882354</v>
      </c>
      <c r="BN32" s="51">
        <v>34</v>
      </c>
    </row>
    <row r="33" spans="1:66" ht="15">
      <c r="A33" s="84" t="s">
        <v>229</v>
      </c>
      <c r="B33" s="84" t="s">
        <v>235</v>
      </c>
      <c r="C33" s="53" t="s">
        <v>904</v>
      </c>
      <c r="D33" s="54">
        <v>3</v>
      </c>
      <c r="E33" s="65" t="s">
        <v>132</v>
      </c>
      <c r="F33" s="55">
        <v>32</v>
      </c>
      <c r="G33" s="53"/>
      <c r="H33" s="57"/>
      <c r="I33" s="56"/>
      <c r="J33" s="56"/>
      <c r="K33" s="36" t="s">
        <v>65</v>
      </c>
      <c r="L33" s="83">
        <v>33</v>
      </c>
      <c r="M33" s="83"/>
      <c r="N33" s="63"/>
      <c r="O33" s="86" t="s">
        <v>242</v>
      </c>
      <c r="P33" s="88">
        <v>43774.618263888886</v>
      </c>
      <c r="Q33" s="86" t="s">
        <v>248</v>
      </c>
      <c r="R33" s="86"/>
      <c r="S33" s="86"/>
      <c r="T33" s="86" t="s">
        <v>263</v>
      </c>
      <c r="U33" s="86"/>
      <c r="V33" s="90" t="s">
        <v>282</v>
      </c>
      <c r="W33" s="88">
        <v>43774.618263888886</v>
      </c>
      <c r="X33" s="92">
        <v>43774</v>
      </c>
      <c r="Y33" s="94" t="s">
        <v>304</v>
      </c>
      <c r="Z33" s="90" t="s">
        <v>329</v>
      </c>
      <c r="AA33" s="86"/>
      <c r="AB33" s="86"/>
      <c r="AC33" s="94" t="s">
        <v>354</v>
      </c>
      <c r="AD33" s="86"/>
      <c r="AE33" s="86" t="b">
        <v>0</v>
      </c>
      <c r="AF33" s="86">
        <v>0</v>
      </c>
      <c r="AG33" s="94" t="s">
        <v>364</v>
      </c>
      <c r="AH33" s="86" t="b">
        <v>0</v>
      </c>
      <c r="AI33" s="86" t="s">
        <v>366</v>
      </c>
      <c r="AJ33" s="86"/>
      <c r="AK33" s="94" t="s">
        <v>364</v>
      </c>
      <c r="AL33" s="86" t="b">
        <v>0</v>
      </c>
      <c r="AM33" s="86">
        <v>12</v>
      </c>
      <c r="AN33" s="94" t="s">
        <v>360</v>
      </c>
      <c r="AO33" s="86" t="s">
        <v>375</v>
      </c>
      <c r="AP33" s="86" t="b">
        <v>0</v>
      </c>
      <c r="AQ33" s="94" t="s">
        <v>360</v>
      </c>
      <c r="AR33" s="86" t="s">
        <v>176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51"/>
      <c r="BG33" s="52"/>
      <c r="BH33" s="51"/>
      <c r="BI33" s="52"/>
      <c r="BJ33" s="51"/>
      <c r="BK33" s="52"/>
      <c r="BL33" s="51"/>
      <c r="BM33" s="52"/>
      <c r="BN33" s="51"/>
    </row>
    <row r="34" spans="1:66" ht="15">
      <c r="A34" s="84" t="s">
        <v>229</v>
      </c>
      <c r="B34" s="84" t="s">
        <v>236</v>
      </c>
      <c r="C34" s="53" t="s">
        <v>904</v>
      </c>
      <c r="D34" s="54">
        <v>3</v>
      </c>
      <c r="E34" s="65" t="s">
        <v>132</v>
      </c>
      <c r="F34" s="55">
        <v>32</v>
      </c>
      <c r="G34" s="53"/>
      <c r="H34" s="57"/>
      <c r="I34" s="56"/>
      <c r="J34" s="56"/>
      <c r="K34" s="36" t="s">
        <v>65</v>
      </c>
      <c r="L34" s="83">
        <v>34</v>
      </c>
      <c r="M34" s="83"/>
      <c r="N34" s="63"/>
      <c r="O34" s="86" t="s">
        <v>243</v>
      </c>
      <c r="P34" s="88">
        <v>43774.618263888886</v>
      </c>
      <c r="Q34" s="86" t="s">
        <v>248</v>
      </c>
      <c r="R34" s="86"/>
      <c r="S34" s="86"/>
      <c r="T34" s="86" t="s">
        <v>263</v>
      </c>
      <c r="U34" s="86"/>
      <c r="V34" s="90" t="s">
        <v>282</v>
      </c>
      <c r="W34" s="88">
        <v>43774.618263888886</v>
      </c>
      <c r="X34" s="92">
        <v>43774</v>
      </c>
      <c r="Y34" s="94" t="s">
        <v>304</v>
      </c>
      <c r="Z34" s="90" t="s">
        <v>329</v>
      </c>
      <c r="AA34" s="86"/>
      <c r="AB34" s="86"/>
      <c r="AC34" s="94" t="s">
        <v>354</v>
      </c>
      <c r="AD34" s="86"/>
      <c r="AE34" s="86" t="b">
        <v>0</v>
      </c>
      <c r="AF34" s="86">
        <v>0</v>
      </c>
      <c r="AG34" s="94" t="s">
        <v>364</v>
      </c>
      <c r="AH34" s="86" t="b">
        <v>0</v>
      </c>
      <c r="AI34" s="86" t="s">
        <v>366</v>
      </c>
      <c r="AJ34" s="86"/>
      <c r="AK34" s="94" t="s">
        <v>364</v>
      </c>
      <c r="AL34" s="86" t="b">
        <v>0</v>
      </c>
      <c r="AM34" s="86">
        <v>12</v>
      </c>
      <c r="AN34" s="94" t="s">
        <v>360</v>
      </c>
      <c r="AO34" s="86" t="s">
        <v>375</v>
      </c>
      <c r="AP34" s="86" t="b">
        <v>0</v>
      </c>
      <c r="AQ34" s="94" t="s">
        <v>360</v>
      </c>
      <c r="AR34" s="86" t="s">
        <v>176</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51"/>
      <c r="BG34" s="52"/>
      <c r="BH34" s="51"/>
      <c r="BI34" s="52"/>
      <c r="BJ34" s="51"/>
      <c r="BK34" s="52"/>
      <c r="BL34" s="51"/>
      <c r="BM34" s="52"/>
      <c r="BN34" s="51"/>
    </row>
    <row r="35" spans="1:66" ht="15">
      <c r="A35" s="84" t="s">
        <v>229</v>
      </c>
      <c r="B35" s="84" t="s">
        <v>231</v>
      </c>
      <c r="C35" s="53" t="s">
        <v>904</v>
      </c>
      <c r="D35" s="54">
        <v>3</v>
      </c>
      <c r="E35" s="65" t="s">
        <v>132</v>
      </c>
      <c r="F35" s="55">
        <v>32</v>
      </c>
      <c r="G35" s="53"/>
      <c r="H35" s="57"/>
      <c r="I35" s="56"/>
      <c r="J35" s="56"/>
      <c r="K35" s="36" t="s">
        <v>65</v>
      </c>
      <c r="L35" s="83">
        <v>35</v>
      </c>
      <c r="M35" s="83"/>
      <c r="N35" s="63"/>
      <c r="O35" s="86" t="s">
        <v>243</v>
      </c>
      <c r="P35" s="88">
        <v>43774.618263888886</v>
      </c>
      <c r="Q35" s="86" t="s">
        <v>248</v>
      </c>
      <c r="R35" s="86"/>
      <c r="S35" s="86"/>
      <c r="T35" s="86" t="s">
        <v>263</v>
      </c>
      <c r="U35" s="86"/>
      <c r="V35" s="90" t="s">
        <v>282</v>
      </c>
      <c r="W35" s="88">
        <v>43774.618263888886</v>
      </c>
      <c r="X35" s="92">
        <v>43774</v>
      </c>
      <c r="Y35" s="94" t="s">
        <v>304</v>
      </c>
      <c r="Z35" s="90" t="s">
        <v>329</v>
      </c>
      <c r="AA35" s="86"/>
      <c r="AB35" s="86"/>
      <c r="AC35" s="94" t="s">
        <v>354</v>
      </c>
      <c r="AD35" s="86"/>
      <c r="AE35" s="86" t="b">
        <v>0</v>
      </c>
      <c r="AF35" s="86">
        <v>0</v>
      </c>
      <c r="AG35" s="94" t="s">
        <v>364</v>
      </c>
      <c r="AH35" s="86" t="b">
        <v>0</v>
      </c>
      <c r="AI35" s="86" t="s">
        <v>366</v>
      </c>
      <c r="AJ35" s="86"/>
      <c r="AK35" s="94" t="s">
        <v>364</v>
      </c>
      <c r="AL35" s="86" t="b">
        <v>0</v>
      </c>
      <c r="AM35" s="86">
        <v>12</v>
      </c>
      <c r="AN35" s="94" t="s">
        <v>360</v>
      </c>
      <c r="AO35" s="86" t="s">
        <v>375</v>
      </c>
      <c r="AP35" s="86" t="b">
        <v>0</v>
      </c>
      <c r="AQ35" s="94" t="s">
        <v>360</v>
      </c>
      <c r="AR35" s="86" t="s">
        <v>176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v>2</v>
      </c>
      <c r="BG35" s="52">
        <v>5.882352941176471</v>
      </c>
      <c r="BH35" s="51">
        <v>0</v>
      </c>
      <c r="BI35" s="52">
        <v>0</v>
      </c>
      <c r="BJ35" s="51">
        <v>0</v>
      </c>
      <c r="BK35" s="52">
        <v>0</v>
      </c>
      <c r="BL35" s="51">
        <v>32</v>
      </c>
      <c r="BM35" s="52">
        <v>94.11764705882354</v>
      </c>
      <c r="BN35" s="51">
        <v>34</v>
      </c>
    </row>
    <row r="36" spans="1:66" ht="15">
      <c r="A36" s="84" t="s">
        <v>230</v>
      </c>
      <c r="B36" s="84" t="s">
        <v>231</v>
      </c>
      <c r="C36" s="53" t="s">
        <v>904</v>
      </c>
      <c r="D36" s="54">
        <v>3</v>
      </c>
      <c r="E36" s="65" t="s">
        <v>132</v>
      </c>
      <c r="F36" s="55">
        <v>32</v>
      </c>
      <c r="G36" s="53"/>
      <c r="H36" s="57"/>
      <c r="I36" s="56"/>
      <c r="J36" s="56"/>
      <c r="K36" s="36" t="s">
        <v>66</v>
      </c>
      <c r="L36" s="83">
        <v>36</v>
      </c>
      <c r="M36" s="83"/>
      <c r="N36" s="63"/>
      <c r="O36" s="86" t="s">
        <v>243</v>
      </c>
      <c r="P36" s="88">
        <v>43774.51131944444</v>
      </c>
      <c r="Q36" s="86" t="s">
        <v>249</v>
      </c>
      <c r="R36" s="90" t="s">
        <v>253</v>
      </c>
      <c r="S36" s="86" t="s">
        <v>258</v>
      </c>
      <c r="T36" s="86" t="s">
        <v>264</v>
      </c>
      <c r="U36" s="90" t="s">
        <v>267</v>
      </c>
      <c r="V36" s="90" t="s">
        <v>267</v>
      </c>
      <c r="W36" s="88">
        <v>43774.51131944444</v>
      </c>
      <c r="X36" s="92">
        <v>43774</v>
      </c>
      <c r="Y36" s="94" t="s">
        <v>305</v>
      </c>
      <c r="Z36" s="90" t="s">
        <v>330</v>
      </c>
      <c r="AA36" s="86"/>
      <c r="AB36" s="86"/>
      <c r="AC36" s="94" t="s">
        <v>355</v>
      </c>
      <c r="AD36" s="86"/>
      <c r="AE36" s="86" t="b">
        <v>0</v>
      </c>
      <c r="AF36" s="86">
        <v>1</v>
      </c>
      <c r="AG36" s="94" t="s">
        <v>364</v>
      </c>
      <c r="AH36" s="86" t="b">
        <v>0</v>
      </c>
      <c r="AI36" s="86" t="s">
        <v>366</v>
      </c>
      <c r="AJ36" s="86"/>
      <c r="AK36" s="94" t="s">
        <v>364</v>
      </c>
      <c r="AL36" s="86" t="b">
        <v>0</v>
      </c>
      <c r="AM36" s="86">
        <v>1</v>
      </c>
      <c r="AN36" s="94" t="s">
        <v>364</v>
      </c>
      <c r="AO36" s="86" t="s">
        <v>376</v>
      </c>
      <c r="AP36" s="86" t="b">
        <v>0</v>
      </c>
      <c r="AQ36" s="94" t="s">
        <v>355</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c r="BG36" s="52"/>
      <c r="BH36" s="51"/>
      <c r="BI36" s="52"/>
      <c r="BJ36" s="51"/>
      <c r="BK36" s="52"/>
      <c r="BL36" s="51"/>
      <c r="BM36" s="52"/>
      <c r="BN36" s="51"/>
    </row>
    <row r="37" spans="1:66" ht="15">
      <c r="A37" s="84" t="s">
        <v>230</v>
      </c>
      <c r="B37" s="84" t="s">
        <v>235</v>
      </c>
      <c r="C37" s="53" t="s">
        <v>904</v>
      </c>
      <c r="D37" s="54">
        <v>3</v>
      </c>
      <c r="E37" s="65" t="s">
        <v>132</v>
      </c>
      <c r="F37" s="55">
        <v>32</v>
      </c>
      <c r="G37" s="53"/>
      <c r="H37" s="57"/>
      <c r="I37" s="56"/>
      <c r="J37" s="56"/>
      <c r="K37" s="36" t="s">
        <v>65</v>
      </c>
      <c r="L37" s="83">
        <v>37</v>
      </c>
      <c r="M37" s="83"/>
      <c r="N37" s="63"/>
      <c r="O37" s="86" t="s">
        <v>243</v>
      </c>
      <c r="P37" s="88">
        <v>43774.51131944444</v>
      </c>
      <c r="Q37" s="86" t="s">
        <v>249</v>
      </c>
      <c r="R37" s="90" t="s">
        <v>253</v>
      </c>
      <c r="S37" s="86" t="s">
        <v>258</v>
      </c>
      <c r="T37" s="86" t="s">
        <v>264</v>
      </c>
      <c r="U37" s="90" t="s">
        <v>267</v>
      </c>
      <c r="V37" s="90" t="s">
        <v>267</v>
      </c>
      <c r="W37" s="88">
        <v>43774.51131944444</v>
      </c>
      <c r="X37" s="92">
        <v>43774</v>
      </c>
      <c r="Y37" s="94" t="s">
        <v>305</v>
      </c>
      <c r="Z37" s="90" t="s">
        <v>330</v>
      </c>
      <c r="AA37" s="86"/>
      <c r="AB37" s="86"/>
      <c r="AC37" s="94" t="s">
        <v>355</v>
      </c>
      <c r="AD37" s="86"/>
      <c r="AE37" s="86" t="b">
        <v>0</v>
      </c>
      <c r="AF37" s="86">
        <v>1</v>
      </c>
      <c r="AG37" s="94" t="s">
        <v>364</v>
      </c>
      <c r="AH37" s="86" t="b">
        <v>0</v>
      </c>
      <c r="AI37" s="86" t="s">
        <v>366</v>
      </c>
      <c r="AJ37" s="86"/>
      <c r="AK37" s="94" t="s">
        <v>364</v>
      </c>
      <c r="AL37" s="86" t="b">
        <v>0</v>
      </c>
      <c r="AM37" s="86">
        <v>1</v>
      </c>
      <c r="AN37" s="94" t="s">
        <v>364</v>
      </c>
      <c r="AO37" s="86" t="s">
        <v>376</v>
      </c>
      <c r="AP37" s="86" t="b">
        <v>0</v>
      </c>
      <c r="AQ37" s="94" t="s">
        <v>355</v>
      </c>
      <c r="AR37" s="86" t="s">
        <v>176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c r="BG37" s="52"/>
      <c r="BH37" s="51"/>
      <c r="BI37" s="52"/>
      <c r="BJ37" s="51"/>
      <c r="BK37" s="52"/>
      <c r="BL37" s="51"/>
      <c r="BM37" s="52"/>
      <c r="BN37" s="51"/>
    </row>
    <row r="38" spans="1:66" ht="15">
      <c r="A38" s="84" t="s">
        <v>230</v>
      </c>
      <c r="B38" s="84" t="s">
        <v>236</v>
      </c>
      <c r="C38" s="53" t="s">
        <v>904</v>
      </c>
      <c r="D38" s="54">
        <v>3</v>
      </c>
      <c r="E38" s="65" t="s">
        <v>132</v>
      </c>
      <c r="F38" s="55">
        <v>32</v>
      </c>
      <c r="G38" s="53"/>
      <c r="H38" s="57"/>
      <c r="I38" s="56"/>
      <c r="J38" s="56"/>
      <c r="K38" s="36" t="s">
        <v>65</v>
      </c>
      <c r="L38" s="83">
        <v>38</v>
      </c>
      <c r="M38" s="83"/>
      <c r="N38" s="63"/>
      <c r="O38" s="86" t="s">
        <v>243</v>
      </c>
      <c r="P38" s="88">
        <v>43774.51131944444</v>
      </c>
      <c r="Q38" s="86" t="s">
        <v>249</v>
      </c>
      <c r="R38" s="90" t="s">
        <v>253</v>
      </c>
      <c r="S38" s="86" t="s">
        <v>258</v>
      </c>
      <c r="T38" s="86" t="s">
        <v>264</v>
      </c>
      <c r="U38" s="90" t="s">
        <v>267</v>
      </c>
      <c r="V38" s="90" t="s">
        <v>267</v>
      </c>
      <c r="W38" s="88">
        <v>43774.51131944444</v>
      </c>
      <c r="X38" s="92">
        <v>43774</v>
      </c>
      <c r="Y38" s="94" t="s">
        <v>305</v>
      </c>
      <c r="Z38" s="90" t="s">
        <v>330</v>
      </c>
      <c r="AA38" s="86"/>
      <c r="AB38" s="86"/>
      <c r="AC38" s="94" t="s">
        <v>355</v>
      </c>
      <c r="AD38" s="86"/>
      <c r="AE38" s="86" t="b">
        <v>0</v>
      </c>
      <c r="AF38" s="86">
        <v>1</v>
      </c>
      <c r="AG38" s="94" t="s">
        <v>364</v>
      </c>
      <c r="AH38" s="86" t="b">
        <v>0</v>
      </c>
      <c r="AI38" s="86" t="s">
        <v>366</v>
      </c>
      <c r="AJ38" s="86"/>
      <c r="AK38" s="94" t="s">
        <v>364</v>
      </c>
      <c r="AL38" s="86" t="b">
        <v>0</v>
      </c>
      <c r="AM38" s="86">
        <v>1</v>
      </c>
      <c r="AN38" s="94" t="s">
        <v>364</v>
      </c>
      <c r="AO38" s="86" t="s">
        <v>376</v>
      </c>
      <c r="AP38" s="86" t="b">
        <v>0</v>
      </c>
      <c r="AQ38" s="94" t="s">
        <v>355</v>
      </c>
      <c r="AR38" s="86" t="s">
        <v>176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v>2</v>
      </c>
      <c r="BG38" s="52">
        <v>5.714285714285714</v>
      </c>
      <c r="BH38" s="51">
        <v>0</v>
      </c>
      <c r="BI38" s="52">
        <v>0</v>
      </c>
      <c r="BJ38" s="51">
        <v>0</v>
      </c>
      <c r="BK38" s="52">
        <v>0</v>
      </c>
      <c r="BL38" s="51">
        <v>33</v>
      </c>
      <c r="BM38" s="52">
        <v>94.28571428571429</v>
      </c>
      <c r="BN38" s="51">
        <v>35</v>
      </c>
    </row>
    <row r="39" spans="1:66" ht="15">
      <c r="A39" s="84" t="s">
        <v>231</v>
      </c>
      <c r="B39" s="84" t="s">
        <v>230</v>
      </c>
      <c r="C39" s="53" t="s">
        <v>904</v>
      </c>
      <c r="D39" s="54">
        <v>3</v>
      </c>
      <c r="E39" s="65" t="s">
        <v>132</v>
      </c>
      <c r="F39" s="55">
        <v>32</v>
      </c>
      <c r="G39" s="53"/>
      <c r="H39" s="57"/>
      <c r="I39" s="56"/>
      <c r="J39" s="56"/>
      <c r="K39" s="36" t="s">
        <v>66</v>
      </c>
      <c r="L39" s="83">
        <v>39</v>
      </c>
      <c r="M39" s="83"/>
      <c r="N39" s="63"/>
      <c r="O39" s="86" t="s">
        <v>242</v>
      </c>
      <c r="P39" s="88">
        <v>43774.64774305555</v>
      </c>
      <c r="Q39" s="86" t="s">
        <v>249</v>
      </c>
      <c r="R39" s="86"/>
      <c r="S39" s="86"/>
      <c r="T39" s="86" t="s">
        <v>265</v>
      </c>
      <c r="U39" s="86"/>
      <c r="V39" s="90" t="s">
        <v>283</v>
      </c>
      <c r="W39" s="88">
        <v>43774.64774305555</v>
      </c>
      <c r="X39" s="92">
        <v>43774</v>
      </c>
      <c r="Y39" s="94" t="s">
        <v>306</v>
      </c>
      <c r="Z39" s="90" t="s">
        <v>331</v>
      </c>
      <c r="AA39" s="86"/>
      <c r="AB39" s="86"/>
      <c r="AC39" s="94" t="s">
        <v>356</v>
      </c>
      <c r="AD39" s="86"/>
      <c r="AE39" s="86" t="b">
        <v>0</v>
      </c>
      <c r="AF39" s="86">
        <v>0</v>
      </c>
      <c r="AG39" s="94" t="s">
        <v>364</v>
      </c>
      <c r="AH39" s="86" t="b">
        <v>0</v>
      </c>
      <c r="AI39" s="86" t="s">
        <v>366</v>
      </c>
      <c r="AJ39" s="86"/>
      <c r="AK39" s="94" t="s">
        <v>364</v>
      </c>
      <c r="AL39" s="86" t="b">
        <v>0</v>
      </c>
      <c r="AM39" s="86">
        <v>1</v>
      </c>
      <c r="AN39" s="94" t="s">
        <v>355</v>
      </c>
      <c r="AO39" s="86" t="s">
        <v>375</v>
      </c>
      <c r="AP39" s="86" t="b">
        <v>0</v>
      </c>
      <c r="AQ39" s="94" t="s">
        <v>355</v>
      </c>
      <c r="AR39" s="86" t="s">
        <v>176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1</v>
      </c>
      <c r="BF39" s="51">
        <v>2</v>
      </c>
      <c r="BG39" s="52">
        <v>5.714285714285714</v>
      </c>
      <c r="BH39" s="51">
        <v>0</v>
      </c>
      <c r="BI39" s="52">
        <v>0</v>
      </c>
      <c r="BJ39" s="51">
        <v>0</v>
      </c>
      <c r="BK39" s="52">
        <v>0</v>
      </c>
      <c r="BL39" s="51">
        <v>33</v>
      </c>
      <c r="BM39" s="52">
        <v>94.28571428571429</v>
      </c>
      <c r="BN39" s="51">
        <v>35</v>
      </c>
    </row>
    <row r="40" spans="1:66" ht="15">
      <c r="A40" s="84" t="s">
        <v>232</v>
      </c>
      <c r="B40" s="84" t="s">
        <v>235</v>
      </c>
      <c r="C40" s="53" t="s">
        <v>904</v>
      </c>
      <c r="D40" s="54">
        <v>3</v>
      </c>
      <c r="E40" s="65" t="s">
        <v>132</v>
      </c>
      <c r="F40" s="55">
        <v>32</v>
      </c>
      <c r="G40" s="53"/>
      <c r="H40" s="57"/>
      <c r="I40" s="56"/>
      <c r="J40" s="56"/>
      <c r="K40" s="36" t="s">
        <v>65</v>
      </c>
      <c r="L40" s="83">
        <v>40</v>
      </c>
      <c r="M40" s="83"/>
      <c r="N40" s="63"/>
      <c r="O40" s="86" t="s">
        <v>242</v>
      </c>
      <c r="P40" s="88">
        <v>43774.65342592593</v>
      </c>
      <c r="Q40" s="86" t="s">
        <v>248</v>
      </c>
      <c r="R40" s="86"/>
      <c r="S40" s="86"/>
      <c r="T40" s="86" t="s">
        <v>263</v>
      </c>
      <c r="U40" s="86"/>
      <c r="V40" s="90" t="s">
        <v>284</v>
      </c>
      <c r="W40" s="88">
        <v>43774.65342592593</v>
      </c>
      <c r="X40" s="92">
        <v>43774</v>
      </c>
      <c r="Y40" s="94" t="s">
        <v>307</v>
      </c>
      <c r="Z40" s="90" t="s">
        <v>332</v>
      </c>
      <c r="AA40" s="86"/>
      <c r="AB40" s="86"/>
      <c r="AC40" s="94" t="s">
        <v>357</v>
      </c>
      <c r="AD40" s="86"/>
      <c r="AE40" s="86" t="b">
        <v>0</v>
      </c>
      <c r="AF40" s="86">
        <v>0</v>
      </c>
      <c r="AG40" s="94" t="s">
        <v>364</v>
      </c>
      <c r="AH40" s="86" t="b">
        <v>0</v>
      </c>
      <c r="AI40" s="86" t="s">
        <v>366</v>
      </c>
      <c r="AJ40" s="86"/>
      <c r="AK40" s="94" t="s">
        <v>364</v>
      </c>
      <c r="AL40" s="86" t="b">
        <v>0</v>
      </c>
      <c r="AM40" s="86">
        <v>12</v>
      </c>
      <c r="AN40" s="94" t="s">
        <v>360</v>
      </c>
      <c r="AO40" s="86" t="s">
        <v>369</v>
      </c>
      <c r="AP40" s="86" t="b">
        <v>0</v>
      </c>
      <c r="AQ40" s="94" t="s">
        <v>360</v>
      </c>
      <c r="AR40" s="86" t="s">
        <v>176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51"/>
      <c r="BG40" s="52"/>
      <c r="BH40" s="51"/>
      <c r="BI40" s="52"/>
      <c r="BJ40" s="51"/>
      <c r="BK40" s="52"/>
      <c r="BL40" s="51"/>
      <c r="BM40" s="52"/>
      <c r="BN40" s="51"/>
    </row>
    <row r="41" spans="1:66" ht="15">
      <c r="A41" s="84" t="s">
        <v>232</v>
      </c>
      <c r="B41" s="84" t="s">
        <v>236</v>
      </c>
      <c r="C41" s="53" t="s">
        <v>904</v>
      </c>
      <c r="D41" s="54">
        <v>3</v>
      </c>
      <c r="E41" s="65" t="s">
        <v>132</v>
      </c>
      <c r="F41" s="55">
        <v>32</v>
      </c>
      <c r="G41" s="53"/>
      <c r="H41" s="57"/>
      <c r="I41" s="56"/>
      <c r="J41" s="56"/>
      <c r="K41" s="36" t="s">
        <v>65</v>
      </c>
      <c r="L41" s="83">
        <v>41</v>
      </c>
      <c r="M41" s="83"/>
      <c r="N41" s="63"/>
      <c r="O41" s="86" t="s">
        <v>243</v>
      </c>
      <c r="P41" s="88">
        <v>43774.65342592593</v>
      </c>
      <c r="Q41" s="86" t="s">
        <v>248</v>
      </c>
      <c r="R41" s="86"/>
      <c r="S41" s="86"/>
      <c r="T41" s="86" t="s">
        <v>263</v>
      </c>
      <c r="U41" s="86"/>
      <c r="V41" s="90" t="s">
        <v>284</v>
      </c>
      <c r="W41" s="88">
        <v>43774.65342592593</v>
      </c>
      <c r="X41" s="92">
        <v>43774</v>
      </c>
      <c r="Y41" s="94" t="s">
        <v>307</v>
      </c>
      <c r="Z41" s="90" t="s">
        <v>332</v>
      </c>
      <c r="AA41" s="86"/>
      <c r="AB41" s="86"/>
      <c r="AC41" s="94" t="s">
        <v>357</v>
      </c>
      <c r="AD41" s="86"/>
      <c r="AE41" s="86" t="b">
        <v>0</v>
      </c>
      <c r="AF41" s="86">
        <v>0</v>
      </c>
      <c r="AG41" s="94" t="s">
        <v>364</v>
      </c>
      <c r="AH41" s="86" t="b">
        <v>0</v>
      </c>
      <c r="AI41" s="86" t="s">
        <v>366</v>
      </c>
      <c r="AJ41" s="86"/>
      <c r="AK41" s="94" t="s">
        <v>364</v>
      </c>
      <c r="AL41" s="86" t="b">
        <v>0</v>
      </c>
      <c r="AM41" s="86">
        <v>12</v>
      </c>
      <c r="AN41" s="94" t="s">
        <v>360</v>
      </c>
      <c r="AO41" s="86" t="s">
        <v>369</v>
      </c>
      <c r="AP41" s="86" t="b">
        <v>0</v>
      </c>
      <c r="AQ41" s="94" t="s">
        <v>360</v>
      </c>
      <c r="AR41" s="86" t="s">
        <v>176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c r="BG41" s="52"/>
      <c r="BH41" s="51"/>
      <c r="BI41" s="52"/>
      <c r="BJ41" s="51"/>
      <c r="BK41" s="52"/>
      <c r="BL41" s="51"/>
      <c r="BM41" s="52"/>
      <c r="BN41" s="51"/>
    </row>
    <row r="42" spans="1:66" ht="15">
      <c r="A42" s="84" t="s">
        <v>232</v>
      </c>
      <c r="B42" s="84" t="s">
        <v>231</v>
      </c>
      <c r="C42" s="53" t="s">
        <v>904</v>
      </c>
      <c r="D42" s="54">
        <v>3</v>
      </c>
      <c r="E42" s="65" t="s">
        <v>132</v>
      </c>
      <c r="F42" s="55">
        <v>32</v>
      </c>
      <c r="G42" s="53"/>
      <c r="H42" s="57"/>
      <c r="I42" s="56"/>
      <c r="J42" s="56"/>
      <c r="K42" s="36" t="s">
        <v>65</v>
      </c>
      <c r="L42" s="83">
        <v>42</v>
      </c>
      <c r="M42" s="83"/>
      <c r="N42" s="63"/>
      <c r="O42" s="86" t="s">
        <v>243</v>
      </c>
      <c r="P42" s="88">
        <v>43774.65342592593</v>
      </c>
      <c r="Q42" s="86" t="s">
        <v>248</v>
      </c>
      <c r="R42" s="86"/>
      <c r="S42" s="86"/>
      <c r="T42" s="86" t="s">
        <v>263</v>
      </c>
      <c r="U42" s="86"/>
      <c r="V42" s="90" t="s">
        <v>284</v>
      </c>
      <c r="W42" s="88">
        <v>43774.65342592593</v>
      </c>
      <c r="X42" s="92">
        <v>43774</v>
      </c>
      <c r="Y42" s="94" t="s">
        <v>307</v>
      </c>
      <c r="Z42" s="90" t="s">
        <v>332</v>
      </c>
      <c r="AA42" s="86"/>
      <c r="AB42" s="86"/>
      <c r="AC42" s="94" t="s">
        <v>357</v>
      </c>
      <c r="AD42" s="86"/>
      <c r="AE42" s="86" t="b">
        <v>0</v>
      </c>
      <c r="AF42" s="86">
        <v>0</v>
      </c>
      <c r="AG42" s="94" t="s">
        <v>364</v>
      </c>
      <c r="AH42" s="86" t="b">
        <v>0</v>
      </c>
      <c r="AI42" s="86" t="s">
        <v>366</v>
      </c>
      <c r="AJ42" s="86"/>
      <c r="AK42" s="94" t="s">
        <v>364</v>
      </c>
      <c r="AL42" s="86" t="b">
        <v>0</v>
      </c>
      <c r="AM42" s="86">
        <v>12</v>
      </c>
      <c r="AN42" s="94" t="s">
        <v>360</v>
      </c>
      <c r="AO42" s="86" t="s">
        <v>369</v>
      </c>
      <c r="AP42" s="86" t="b">
        <v>0</v>
      </c>
      <c r="AQ42" s="94" t="s">
        <v>360</v>
      </c>
      <c r="AR42" s="86" t="s">
        <v>176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1</v>
      </c>
      <c r="BF42" s="51">
        <v>2</v>
      </c>
      <c r="BG42" s="52">
        <v>5.882352941176471</v>
      </c>
      <c r="BH42" s="51">
        <v>0</v>
      </c>
      <c r="BI42" s="52">
        <v>0</v>
      </c>
      <c r="BJ42" s="51">
        <v>0</v>
      </c>
      <c r="BK42" s="52">
        <v>0</v>
      </c>
      <c r="BL42" s="51">
        <v>32</v>
      </c>
      <c r="BM42" s="52">
        <v>94.11764705882354</v>
      </c>
      <c r="BN42" s="51">
        <v>34</v>
      </c>
    </row>
    <row r="43" spans="1:66" ht="15">
      <c r="A43" s="84" t="s">
        <v>233</v>
      </c>
      <c r="B43" s="84" t="s">
        <v>235</v>
      </c>
      <c r="C43" s="53" t="s">
        <v>904</v>
      </c>
      <c r="D43" s="54">
        <v>3</v>
      </c>
      <c r="E43" s="65" t="s">
        <v>132</v>
      </c>
      <c r="F43" s="55">
        <v>32</v>
      </c>
      <c r="G43" s="53"/>
      <c r="H43" s="57"/>
      <c r="I43" s="56"/>
      <c r="J43" s="56"/>
      <c r="K43" s="36" t="s">
        <v>65</v>
      </c>
      <c r="L43" s="83">
        <v>43</v>
      </c>
      <c r="M43" s="83"/>
      <c r="N43" s="63"/>
      <c r="O43" s="86" t="s">
        <v>242</v>
      </c>
      <c r="P43" s="88">
        <v>43774.7515162037</v>
      </c>
      <c r="Q43" s="86" t="s">
        <v>248</v>
      </c>
      <c r="R43" s="86"/>
      <c r="S43" s="86"/>
      <c r="T43" s="86" t="s">
        <v>263</v>
      </c>
      <c r="U43" s="86"/>
      <c r="V43" s="90" t="s">
        <v>285</v>
      </c>
      <c r="W43" s="88">
        <v>43774.7515162037</v>
      </c>
      <c r="X43" s="92">
        <v>43774</v>
      </c>
      <c r="Y43" s="94" t="s">
        <v>308</v>
      </c>
      <c r="Z43" s="90" t="s">
        <v>333</v>
      </c>
      <c r="AA43" s="86"/>
      <c r="AB43" s="86"/>
      <c r="AC43" s="94" t="s">
        <v>358</v>
      </c>
      <c r="AD43" s="86"/>
      <c r="AE43" s="86" t="b">
        <v>0</v>
      </c>
      <c r="AF43" s="86">
        <v>0</v>
      </c>
      <c r="AG43" s="94" t="s">
        <v>364</v>
      </c>
      <c r="AH43" s="86" t="b">
        <v>0</v>
      </c>
      <c r="AI43" s="86" t="s">
        <v>366</v>
      </c>
      <c r="AJ43" s="86"/>
      <c r="AK43" s="94" t="s">
        <v>364</v>
      </c>
      <c r="AL43" s="86" t="b">
        <v>0</v>
      </c>
      <c r="AM43" s="86">
        <v>12</v>
      </c>
      <c r="AN43" s="94" t="s">
        <v>360</v>
      </c>
      <c r="AO43" s="86" t="s">
        <v>375</v>
      </c>
      <c r="AP43" s="86" t="b">
        <v>0</v>
      </c>
      <c r="AQ43" s="94" t="s">
        <v>360</v>
      </c>
      <c r="AR43" s="86" t="s">
        <v>176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c r="BG43" s="52"/>
      <c r="BH43" s="51"/>
      <c r="BI43" s="52"/>
      <c r="BJ43" s="51"/>
      <c r="BK43" s="52"/>
      <c r="BL43" s="51"/>
      <c r="BM43" s="52"/>
      <c r="BN43" s="51"/>
    </row>
    <row r="44" spans="1:66" ht="15">
      <c r="A44" s="84" t="s">
        <v>233</v>
      </c>
      <c r="B44" s="84" t="s">
        <v>236</v>
      </c>
      <c r="C44" s="53" t="s">
        <v>904</v>
      </c>
      <c r="D44" s="54">
        <v>3</v>
      </c>
      <c r="E44" s="65" t="s">
        <v>132</v>
      </c>
      <c r="F44" s="55">
        <v>32</v>
      </c>
      <c r="G44" s="53"/>
      <c r="H44" s="57"/>
      <c r="I44" s="56"/>
      <c r="J44" s="56"/>
      <c r="K44" s="36" t="s">
        <v>65</v>
      </c>
      <c r="L44" s="83">
        <v>44</v>
      </c>
      <c r="M44" s="83"/>
      <c r="N44" s="63"/>
      <c r="O44" s="86" t="s">
        <v>243</v>
      </c>
      <c r="P44" s="88">
        <v>43774.7515162037</v>
      </c>
      <c r="Q44" s="86" t="s">
        <v>248</v>
      </c>
      <c r="R44" s="86"/>
      <c r="S44" s="86"/>
      <c r="T44" s="86" t="s">
        <v>263</v>
      </c>
      <c r="U44" s="86"/>
      <c r="V44" s="90" t="s">
        <v>285</v>
      </c>
      <c r="W44" s="88">
        <v>43774.7515162037</v>
      </c>
      <c r="X44" s="92">
        <v>43774</v>
      </c>
      <c r="Y44" s="94" t="s">
        <v>308</v>
      </c>
      <c r="Z44" s="90" t="s">
        <v>333</v>
      </c>
      <c r="AA44" s="86"/>
      <c r="AB44" s="86"/>
      <c r="AC44" s="94" t="s">
        <v>358</v>
      </c>
      <c r="AD44" s="86"/>
      <c r="AE44" s="86" t="b">
        <v>0</v>
      </c>
      <c r="AF44" s="86">
        <v>0</v>
      </c>
      <c r="AG44" s="94" t="s">
        <v>364</v>
      </c>
      <c r="AH44" s="86" t="b">
        <v>0</v>
      </c>
      <c r="AI44" s="86" t="s">
        <v>366</v>
      </c>
      <c r="AJ44" s="86"/>
      <c r="AK44" s="94" t="s">
        <v>364</v>
      </c>
      <c r="AL44" s="86" t="b">
        <v>0</v>
      </c>
      <c r="AM44" s="86">
        <v>12</v>
      </c>
      <c r="AN44" s="94" t="s">
        <v>360</v>
      </c>
      <c r="AO44" s="86" t="s">
        <v>375</v>
      </c>
      <c r="AP44" s="86" t="b">
        <v>0</v>
      </c>
      <c r="AQ44" s="94" t="s">
        <v>360</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c r="BG44" s="52"/>
      <c r="BH44" s="51"/>
      <c r="BI44" s="52"/>
      <c r="BJ44" s="51"/>
      <c r="BK44" s="52"/>
      <c r="BL44" s="51"/>
      <c r="BM44" s="52"/>
      <c r="BN44" s="51"/>
    </row>
    <row r="45" spans="1:66" ht="15">
      <c r="A45" s="84" t="s">
        <v>233</v>
      </c>
      <c r="B45" s="84" t="s">
        <v>231</v>
      </c>
      <c r="C45" s="53" t="s">
        <v>904</v>
      </c>
      <c r="D45" s="54">
        <v>3</v>
      </c>
      <c r="E45" s="65" t="s">
        <v>132</v>
      </c>
      <c r="F45" s="55">
        <v>32</v>
      </c>
      <c r="G45" s="53"/>
      <c r="H45" s="57"/>
      <c r="I45" s="56"/>
      <c r="J45" s="56"/>
      <c r="K45" s="36" t="s">
        <v>65</v>
      </c>
      <c r="L45" s="83">
        <v>45</v>
      </c>
      <c r="M45" s="83"/>
      <c r="N45" s="63"/>
      <c r="O45" s="86" t="s">
        <v>243</v>
      </c>
      <c r="P45" s="88">
        <v>43774.7515162037</v>
      </c>
      <c r="Q45" s="86" t="s">
        <v>248</v>
      </c>
      <c r="R45" s="86"/>
      <c r="S45" s="86"/>
      <c r="T45" s="86" t="s">
        <v>263</v>
      </c>
      <c r="U45" s="86"/>
      <c r="V45" s="90" t="s">
        <v>285</v>
      </c>
      <c r="W45" s="88">
        <v>43774.7515162037</v>
      </c>
      <c r="X45" s="92">
        <v>43774</v>
      </c>
      <c r="Y45" s="94" t="s">
        <v>308</v>
      </c>
      <c r="Z45" s="90" t="s">
        <v>333</v>
      </c>
      <c r="AA45" s="86"/>
      <c r="AB45" s="86"/>
      <c r="AC45" s="94" t="s">
        <v>358</v>
      </c>
      <c r="AD45" s="86"/>
      <c r="AE45" s="86" t="b">
        <v>0</v>
      </c>
      <c r="AF45" s="86">
        <v>0</v>
      </c>
      <c r="AG45" s="94" t="s">
        <v>364</v>
      </c>
      <c r="AH45" s="86" t="b">
        <v>0</v>
      </c>
      <c r="AI45" s="86" t="s">
        <v>366</v>
      </c>
      <c r="AJ45" s="86"/>
      <c r="AK45" s="94" t="s">
        <v>364</v>
      </c>
      <c r="AL45" s="86" t="b">
        <v>0</v>
      </c>
      <c r="AM45" s="86">
        <v>12</v>
      </c>
      <c r="AN45" s="94" t="s">
        <v>360</v>
      </c>
      <c r="AO45" s="86" t="s">
        <v>375</v>
      </c>
      <c r="AP45" s="86" t="b">
        <v>0</v>
      </c>
      <c r="AQ45" s="94" t="s">
        <v>360</v>
      </c>
      <c r="AR45" s="86" t="s">
        <v>176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v>2</v>
      </c>
      <c r="BG45" s="52">
        <v>5.882352941176471</v>
      </c>
      <c r="BH45" s="51">
        <v>0</v>
      </c>
      <c r="BI45" s="52">
        <v>0</v>
      </c>
      <c r="BJ45" s="51">
        <v>0</v>
      </c>
      <c r="BK45" s="52">
        <v>0</v>
      </c>
      <c r="BL45" s="51">
        <v>32</v>
      </c>
      <c r="BM45" s="52">
        <v>94.11764705882354</v>
      </c>
      <c r="BN45" s="51">
        <v>34</v>
      </c>
    </row>
    <row r="46" spans="1:66" ht="15">
      <c r="A46" s="84" t="s">
        <v>234</v>
      </c>
      <c r="B46" s="84" t="s">
        <v>235</v>
      </c>
      <c r="C46" s="53" t="s">
        <v>904</v>
      </c>
      <c r="D46" s="54">
        <v>3</v>
      </c>
      <c r="E46" s="65" t="s">
        <v>132</v>
      </c>
      <c r="F46" s="55">
        <v>32</v>
      </c>
      <c r="G46" s="53"/>
      <c r="H46" s="57"/>
      <c r="I46" s="56"/>
      <c r="J46" s="56"/>
      <c r="K46" s="36" t="s">
        <v>65</v>
      </c>
      <c r="L46" s="83">
        <v>46</v>
      </c>
      <c r="M46" s="83"/>
      <c r="N46" s="63"/>
      <c r="O46" s="86" t="s">
        <v>242</v>
      </c>
      <c r="P46" s="88">
        <v>43774.77452546296</v>
      </c>
      <c r="Q46" s="86" t="s">
        <v>248</v>
      </c>
      <c r="R46" s="86"/>
      <c r="S46" s="86"/>
      <c r="T46" s="86" t="s">
        <v>263</v>
      </c>
      <c r="U46" s="86"/>
      <c r="V46" s="90" t="s">
        <v>286</v>
      </c>
      <c r="W46" s="88">
        <v>43774.77452546296</v>
      </c>
      <c r="X46" s="92">
        <v>43774</v>
      </c>
      <c r="Y46" s="94" t="s">
        <v>309</v>
      </c>
      <c r="Z46" s="90" t="s">
        <v>334</v>
      </c>
      <c r="AA46" s="86"/>
      <c r="AB46" s="86"/>
      <c r="AC46" s="94" t="s">
        <v>359</v>
      </c>
      <c r="AD46" s="86"/>
      <c r="AE46" s="86" t="b">
        <v>0</v>
      </c>
      <c r="AF46" s="86">
        <v>0</v>
      </c>
      <c r="AG46" s="94" t="s">
        <v>364</v>
      </c>
      <c r="AH46" s="86" t="b">
        <v>0</v>
      </c>
      <c r="AI46" s="86" t="s">
        <v>366</v>
      </c>
      <c r="AJ46" s="86"/>
      <c r="AK46" s="94" t="s">
        <v>364</v>
      </c>
      <c r="AL46" s="86" t="b">
        <v>0</v>
      </c>
      <c r="AM46" s="86">
        <v>12</v>
      </c>
      <c r="AN46" s="94" t="s">
        <v>360</v>
      </c>
      <c r="AO46" s="86" t="s">
        <v>369</v>
      </c>
      <c r="AP46" s="86" t="b">
        <v>0</v>
      </c>
      <c r="AQ46" s="94" t="s">
        <v>360</v>
      </c>
      <c r="AR46" s="86" t="s">
        <v>176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c r="BG46" s="52"/>
      <c r="BH46" s="51"/>
      <c r="BI46" s="52"/>
      <c r="BJ46" s="51"/>
      <c r="BK46" s="52"/>
      <c r="BL46" s="51"/>
      <c r="BM46" s="52"/>
      <c r="BN46" s="51"/>
    </row>
    <row r="47" spans="1:66" ht="15">
      <c r="A47" s="84" t="s">
        <v>234</v>
      </c>
      <c r="B47" s="84" t="s">
        <v>236</v>
      </c>
      <c r="C47" s="53" t="s">
        <v>904</v>
      </c>
      <c r="D47" s="54">
        <v>3</v>
      </c>
      <c r="E47" s="65" t="s">
        <v>132</v>
      </c>
      <c r="F47" s="55">
        <v>32</v>
      </c>
      <c r="G47" s="53"/>
      <c r="H47" s="57"/>
      <c r="I47" s="56"/>
      <c r="J47" s="56"/>
      <c r="K47" s="36" t="s">
        <v>65</v>
      </c>
      <c r="L47" s="83">
        <v>47</v>
      </c>
      <c r="M47" s="83"/>
      <c r="N47" s="63"/>
      <c r="O47" s="86" t="s">
        <v>243</v>
      </c>
      <c r="P47" s="88">
        <v>43774.77452546296</v>
      </c>
      <c r="Q47" s="86" t="s">
        <v>248</v>
      </c>
      <c r="R47" s="86"/>
      <c r="S47" s="86"/>
      <c r="T47" s="86" t="s">
        <v>263</v>
      </c>
      <c r="U47" s="86"/>
      <c r="V47" s="90" t="s">
        <v>286</v>
      </c>
      <c r="W47" s="88">
        <v>43774.77452546296</v>
      </c>
      <c r="X47" s="92">
        <v>43774</v>
      </c>
      <c r="Y47" s="94" t="s">
        <v>309</v>
      </c>
      <c r="Z47" s="90" t="s">
        <v>334</v>
      </c>
      <c r="AA47" s="86"/>
      <c r="AB47" s="86"/>
      <c r="AC47" s="94" t="s">
        <v>359</v>
      </c>
      <c r="AD47" s="86"/>
      <c r="AE47" s="86" t="b">
        <v>0</v>
      </c>
      <c r="AF47" s="86">
        <v>0</v>
      </c>
      <c r="AG47" s="94" t="s">
        <v>364</v>
      </c>
      <c r="AH47" s="86" t="b">
        <v>0</v>
      </c>
      <c r="AI47" s="86" t="s">
        <v>366</v>
      </c>
      <c r="AJ47" s="86"/>
      <c r="AK47" s="94" t="s">
        <v>364</v>
      </c>
      <c r="AL47" s="86" t="b">
        <v>0</v>
      </c>
      <c r="AM47" s="86">
        <v>12</v>
      </c>
      <c r="AN47" s="94" t="s">
        <v>360</v>
      </c>
      <c r="AO47" s="86" t="s">
        <v>369</v>
      </c>
      <c r="AP47" s="86" t="b">
        <v>0</v>
      </c>
      <c r="AQ47" s="94" t="s">
        <v>360</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15">
      <c r="A48" s="84" t="s">
        <v>234</v>
      </c>
      <c r="B48" s="84" t="s">
        <v>231</v>
      </c>
      <c r="C48" s="53" t="s">
        <v>904</v>
      </c>
      <c r="D48" s="54">
        <v>3</v>
      </c>
      <c r="E48" s="65" t="s">
        <v>132</v>
      </c>
      <c r="F48" s="55">
        <v>32</v>
      </c>
      <c r="G48" s="53"/>
      <c r="H48" s="57"/>
      <c r="I48" s="56"/>
      <c r="J48" s="56"/>
      <c r="K48" s="36" t="s">
        <v>65</v>
      </c>
      <c r="L48" s="83">
        <v>48</v>
      </c>
      <c r="M48" s="83"/>
      <c r="N48" s="63"/>
      <c r="O48" s="86" t="s">
        <v>243</v>
      </c>
      <c r="P48" s="88">
        <v>43774.77452546296</v>
      </c>
      <c r="Q48" s="86" t="s">
        <v>248</v>
      </c>
      <c r="R48" s="86"/>
      <c r="S48" s="86"/>
      <c r="T48" s="86" t="s">
        <v>263</v>
      </c>
      <c r="U48" s="86"/>
      <c r="V48" s="90" t="s">
        <v>286</v>
      </c>
      <c r="W48" s="88">
        <v>43774.77452546296</v>
      </c>
      <c r="X48" s="92">
        <v>43774</v>
      </c>
      <c r="Y48" s="94" t="s">
        <v>309</v>
      </c>
      <c r="Z48" s="90" t="s">
        <v>334</v>
      </c>
      <c r="AA48" s="86"/>
      <c r="AB48" s="86"/>
      <c r="AC48" s="94" t="s">
        <v>359</v>
      </c>
      <c r="AD48" s="86"/>
      <c r="AE48" s="86" t="b">
        <v>0</v>
      </c>
      <c r="AF48" s="86">
        <v>0</v>
      </c>
      <c r="AG48" s="94" t="s">
        <v>364</v>
      </c>
      <c r="AH48" s="86" t="b">
        <v>0</v>
      </c>
      <c r="AI48" s="86" t="s">
        <v>366</v>
      </c>
      <c r="AJ48" s="86"/>
      <c r="AK48" s="94" t="s">
        <v>364</v>
      </c>
      <c r="AL48" s="86" t="b">
        <v>0</v>
      </c>
      <c r="AM48" s="86">
        <v>12</v>
      </c>
      <c r="AN48" s="94" t="s">
        <v>360</v>
      </c>
      <c r="AO48" s="86" t="s">
        <v>369</v>
      </c>
      <c r="AP48" s="86" t="b">
        <v>0</v>
      </c>
      <c r="AQ48" s="94" t="s">
        <v>360</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v>2</v>
      </c>
      <c r="BG48" s="52">
        <v>5.882352941176471</v>
      </c>
      <c r="BH48" s="51">
        <v>0</v>
      </c>
      <c r="BI48" s="52">
        <v>0</v>
      </c>
      <c r="BJ48" s="51">
        <v>0</v>
      </c>
      <c r="BK48" s="52">
        <v>0</v>
      </c>
      <c r="BL48" s="51">
        <v>32</v>
      </c>
      <c r="BM48" s="52">
        <v>94.11764705882354</v>
      </c>
      <c r="BN48" s="51">
        <v>34</v>
      </c>
    </row>
    <row r="49" spans="1:66" ht="15">
      <c r="A49" s="84" t="s">
        <v>235</v>
      </c>
      <c r="B49" s="84" t="s">
        <v>236</v>
      </c>
      <c r="C49" s="53" t="s">
        <v>904</v>
      </c>
      <c r="D49" s="54">
        <v>3</v>
      </c>
      <c r="E49" s="65" t="s">
        <v>132</v>
      </c>
      <c r="F49" s="55">
        <v>32</v>
      </c>
      <c r="G49" s="53"/>
      <c r="H49" s="57"/>
      <c r="I49" s="56"/>
      <c r="J49" s="56"/>
      <c r="K49" s="36" t="s">
        <v>66</v>
      </c>
      <c r="L49" s="83">
        <v>49</v>
      </c>
      <c r="M49" s="83"/>
      <c r="N49" s="63"/>
      <c r="O49" s="86" t="s">
        <v>243</v>
      </c>
      <c r="P49" s="88">
        <v>43774.48559027778</v>
      </c>
      <c r="Q49" s="86" t="s">
        <v>248</v>
      </c>
      <c r="R49" s="86" t="s">
        <v>254</v>
      </c>
      <c r="S49" s="86" t="s">
        <v>259</v>
      </c>
      <c r="T49" s="86" t="s">
        <v>263</v>
      </c>
      <c r="U49" s="90" t="s">
        <v>267</v>
      </c>
      <c r="V49" s="90" t="s">
        <v>267</v>
      </c>
      <c r="W49" s="88">
        <v>43774.48559027778</v>
      </c>
      <c r="X49" s="92">
        <v>43774</v>
      </c>
      <c r="Y49" s="94" t="s">
        <v>310</v>
      </c>
      <c r="Z49" s="90" t="s">
        <v>335</v>
      </c>
      <c r="AA49" s="86"/>
      <c r="AB49" s="86"/>
      <c r="AC49" s="94" t="s">
        <v>360</v>
      </c>
      <c r="AD49" s="86"/>
      <c r="AE49" s="86" t="b">
        <v>0</v>
      </c>
      <c r="AF49" s="86">
        <v>7</v>
      </c>
      <c r="AG49" s="94" t="s">
        <v>364</v>
      </c>
      <c r="AH49" s="86" t="b">
        <v>0</v>
      </c>
      <c r="AI49" s="86" t="s">
        <v>366</v>
      </c>
      <c r="AJ49" s="86"/>
      <c r="AK49" s="94" t="s">
        <v>364</v>
      </c>
      <c r="AL49" s="86" t="b">
        <v>0</v>
      </c>
      <c r="AM49" s="86">
        <v>12</v>
      </c>
      <c r="AN49" s="94" t="s">
        <v>364</v>
      </c>
      <c r="AO49" s="86" t="s">
        <v>368</v>
      </c>
      <c r="AP49" s="86" t="b">
        <v>0</v>
      </c>
      <c r="AQ49" s="94" t="s">
        <v>360</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c r="BG49" s="52"/>
      <c r="BH49" s="51"/>
      <c r="BI49" s="52"/>
      <c r="BJ49" s="51"/>
      <c r="BK49" s="52"/>
      <c r="BL49" s="51"/>
      <c r="BM49" s="52"/>
      <c r="BN49" s="51"/>
    </row>
    <row r="50" spans="1:66" ht="15">
      <c r="A50" s="84" t="s">
        <v>235</v>
      </c>
      <c r="B50" s="84" t="s">
        <v>231</v>
      </c>
      <c r="C50" s="53" t="s">
        <v>904</v>
      </c>
      <c r="D50" s="54">
        <v>3</v>
      </c>
      <c r="E50" s="65" t="s">
        <v>132</v>
      </c>
      <c r="F50" s="55">
        <v>32</v>
      </c>
      <c r="G50" s="53"/>
      <c r="H50" s="57"/>
      <c r="I50" s="56"/>
      <c r="J50" s="56"/>
      <c r="K50" s="36" t="s">
        <v>66</v>
      </c>
      <c r="L50" s="83">
        <v>50</v>
      </c>
      <c r="M50" s="83"/>
      <c r="N50" s="63"/>
      <c r="O50" s="86" t="s">
        <v>243</v>
      </c>
      <c r="P50" s="88">
        <v>43774.48559027778</v>
      </c>
      <c r="Q50" s="86" t="s">
        <v>248</v>
      </c>
      <c r="R50" s="86" t="s">
        <v>254</v>
      </c>
      <c r="S50" s="86" t="s">
        <v>259</v>
      </c>
      <c r="T50" s="86" t="s">
        <v>263</v>
      </c>
      <c r="U50" s="90" t="s">
        <v>267</v>
      </c>
      <c r="V50" s="90" t="s">
        <v>267</v>
      </c>
      <c r="W50" s="88">
        <v>43774.48559027778</v>
      </c>
      <c r="X50" s="92">
        <v>43774</v>
      </c>
      <c r="Y50" s="94" t="s">
        <v>310</v>
      </c>
      <c r="Z50" s="90" t="s">
        <v>335</v>
      </c>
      <c r="AA50" s="86"/>
      <c r="AB50" s="86"/>
      <c r="AC50" s="94" t="s">
        <v>360</v>
      </c>
      <c r="AD50" s="86"/>
      <c r="AE50" s="86" t="b">
        <v>0</v>
      </c>
      <c r="AF50" s="86">
        <v>7</v>
      </c>
      <c r="AG50" s="94" t="s">
        <v>364</v>
      </c>
      <c r="AH50" s="86" t="b">
        <v>0</v>
      </c>
      <c r="AI50" s="86" t="s">
        <v>366</v>
      </c>
      <c r="AJ50" s="86"/>
      <c r="AK50" s="94" t="s">
        <v>364</v>
      </c>
      <c r="AL50" s="86" t="b">
        <v>0</v>
      </c>
      <c r="AM50" s="86">
        <v>12</v>
      </c>
      <c r="AN50" s="94" t="s">
        <v>364</v>
      </c>
      <c r="AO50" s="86" t="s">
        <v>368</v>
      </c>
      <c r="AP50" s="86" t="b">
        <v>0</v>
      </c>
      <c r="AQ50" s="94" t="s">
        <v>360</v>
      </c>
      <c r="AR50" s="86" t="s">
        <v>176</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51">
        <v>2</v>
      </c>
      <c r="BG50" s="52">
        <v>5.882352941176471</v>
      </c>
      <c r="BH50" s="51">
        <v>0</v>
      </c>
      <c r="BI50" s="52">
        <v>0</v>
      </c>
      <c r="BJ50" s="51">
        <v>0</v>
      </c>
      <c r="BK50" s="52">
        <v>0</v>
      </c>
      <c r="BL50" s="51">
        <v>32</v>
      </c>
      <c r="BM50" s="52">
        <v>94.11764705882354</v>
      </c>
      <c r="BN50" s="51">
        <v>34</v>
      </c>
    </row>
    <row r="51" spans="1:66" ht="15">
      <c r="A51" s="84" t="s">
        <v>236</v>
      </c>
      <c r="B51" s="84" t="s">
        <v>235</v>
      </c>
      <c r="C51" s="53" t="s">
        <v>904</v>
      </c>
      <c r="D51" s="54">
        <v>3</v>
      </c>
      <c r="E51" s="65" t="s">
        <v>132</v>
      </c>
      <c r="F51" s="55">
        <v>32</v>
      </c>
      <c r="G51" s="53"/>
      <c r="H51" s="57"/>
      <c r="I51" s="56"/>
      <c r="J51" s="56"/>
      <c r="K51" s="36" t="s">
        <v>66</v>
      </c>
      <c r="L51" s="83">
        <v>51</v>
      </c>
      <c r="M51" s="83"/>
      <c r="N51" s="63"/>
      <c r="O51" s="86" t="s">
        <v>242</v>
      </c>
      <c r="P51" s="88">
        <v>43774.490115740744</v>
      </c>
      <c r="Q51" s="86" t="s">
        <v>248</v>
      </c>
      <c r="R51" s="86"/>
      <c r="S51" s="86"/>
      <c r="T51" s="86" t="s">
        <v>263</v>
      </c>
      <c r="U51" s="86"/>
      <c r="V51" s="90" t="s">
        <v>287</v>
      </c>
      <c r="W51" s="88">
        <v>43774.490115740744</v>
      </c>
      <c r="X51" s="92">
        <v>43774</v>
      </c>
      <c r="Y51" s="94" t="s">
        <v>311</v>
      </c>
      <c r="Z51" s="90" t="s">
        <v>336</v>
      </c>
      <c r="AA51" s="86"/>
      <c r="AB51" s="86"/>
      <c r="AC51" s="94" t="s">
        <v>361</v>
      </c>
      <c r="AD51" s="86"/>
      <c r="AE51" s="86" t="b">
        <v>0</v>
      </c>
      <c r="AF51" s="86">
        <v>0</v>
      </c>
      <c r="AG51" s="94" t="s">
        <v>364</v>
      </c>
      <c r="AH51" s="86" t="b">
        <v>0</v>
      </c>
      <c r="AI51" s="86" t="s">
        <v>366</v>
      </c>
      <c r="AJ51" s="86"/>
      <c r="AK51" s="94" t="s">
        <v>364</v>
      </c>
      <c r="AL51" s="86" t="b">
        <v>0</v>
      </c>
      <c r="AM51" s="86">
        <v>12</v>
      </c>
      <c r="AN51" s="94" t="s">
        <v>360</v>
      </c>
      <c r="AO51" s="86" t="s">
        <v>370</v>
      </c>
      <c r="AP51" s="86" t="b">
        <v>0</v>
      </c>
      <c r="AQ51" s="94" t="s">
        <v>360</v>
      </c>
      <c r="AR51" s="86" t="s">
        <v>176</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1</v>
      </c>
      <c r="BF51" s="51"/>
      <c r="BG51" s="52"/>
      <c r="BH51" s="51"/>
      <c r="BI51" s="52"/>
      <c r="BJ51" s="51"/>
      <c r="BK51" s="52"/>
      <c r="BL51" s="51"/>
      <c r="BM51" s="52"/>
      <c r="BN51" s="51"/>
    </row>
    <row r="52" spans="1:66" ht="15">
      <c r="A52" s="84" t="s">
        <v>231</v>
      </c>
      <c r="B52" s="84" t="s">
        <v>235</v>
      </c>
      <c r="C52" s="53" t="s">
        <v>904</v>
      </c>
      <c r="D52" s="54">
        <v>3</v>
      </c>
      <c r="E52" s="65" t="s">
        <v>132</v>
      </c>
      <c r="F52" s="55">
        <v>32</v>
      </c>
      <c r="G52" s="53"/>
      <c r="H52" s="57"/>
      <c r="I52" s="56"/>
      <c r="J52" s="56"/>
      <c r="K52" s="36" t="s">
        <v>66</v>
      </c>
      <c r="L52" s="83">
        <v>52</v>
      </c>
      <c r="M52" s="83"/>
      <c r="N52" s="63"/>
      <c r="O52" s="86" t="s">
        <v>243</v>
      </c>
      <c r="P52" s="88">
        <v>43774.64774305555</v>
      </c>
      <c r="Q52" s="86" t="s">
        <v>249</v>
      </c>
      <c r="R52" s="86"/>
      <c r="S52" s="86"/>
      <c r="T52" s="86" t="s">
        <v>265</v>
      </c>
      <c r="U52" s="86"/>
      <c r="V52" s="90" t="s">
        <v>283</v>
      </c>
      <c r="W52" s="88">
        <v>43774.64774305555</v>
      </c>
      <c r="X52" s="92">
        <v>43774</v>
      </c>
      <c r="Y52" s="94" t="s">
        <v>306</v>
      </c>
      <c r="Z52" s="90" t="s">
        <v>331</v>
      </c>
      <c r="AA52" s="86"/>
      <c r="AB52" s="86"/>
      <c r="AC52" s="94" t="s">
        <v>356</v>
      </c>
      <c r="AD52" s="86"/>
      <c r="AE52" s="86" t="b">
        <v>0</v>
      </c>
      <c r="AF52" s="86">
        <v>0</v>
      </c>
      <c r="AG52" s="94" t="s">
        <v>364</v>
      </c>
      <c r="AH52" s="86" t="b">
        <v>0</v>
      </c>
      <c r="AI52" s="86" t="s">
        <v>366</v>
      </c>
      <c r="AJ52" s="86"/>
      <c r="AK52" s="94" t="s">
        <v>364</v>
      </c>
      <c r="AL52" s="86" t="b">
        <v>0</v>
      </c>
      <c r="AM52" s="86">
        <v>1</v>
      </c>
      <c r="AN52" s="94" t="s">
        <v>355</v>
      </c>
      <c r="AO52" s="86" t="s">
        <v>375</v>
      </c>
      <c r="AP52" s="86" t="b">
        <v>0</v>
      </c>
      <c r="AQ52" s="94" t="s">
        <v>355</v>
      </c>
      <c r="AR52" s="86" t="s">
        <v>176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c r="BG52" s="52"/>
      <c r="BH52" s="51"/>
      <c r="BI52" s="52"/>
      <c r="BJ52" s="51"/>
      <c r="BK52" s="52"/>
      <c r="BL52" s="51"/>
      <c r="BM52" s="52"/>
      <c r="BN52" s="51"/>
    </row>
    <row r="53" spans="1:66" ht="15">
      <c r="A53" s="84" t="s">
        <v>231</v>
      </c>
      <c r="B53" s="84" t="s">
        <v>235</v>
      </c>
      <c r="C53" s="53" t="s">
        <v>904</v>
      </c>
      <c r="D53" s="54">
        <v>3</v>
      </c>
      <c r="E53" s="65" t="s">
        <v>132</v>
      </c>
      <c r="F53" s="55">
        <v>32</v>
      </c>
      <c r="G53" s="53"/>
      <c r="H53" s="57"/>
      <c r="I53" s="56"/>
      <c r="J53" s="56"/>
      <c r="K53" s="36" t="s">
        <v>66</v>
      </c>
      <c r="L53" s="83">
        <v>53</v>
      </c>
      <c r="M53" s="83"/>
      <c r="N53" s="63"/>
      <c r="O53" s="86" t="s">
        <v>242</v>
      </c>
      <c r="P53" s="88">
        <v>43774.647835648146</v>
      </c>
      <c r="Q53" s="86" t="s">
        <v>248</v>
      </c>
      <c r="R53" s="86"/>
      <c r="S53" s="86"/>
      <c r="T53" s="86" t="s">
        <v>263</v>
      </c>
      <c r="U53" s="86"/>
      <c r="V53" s="90" t="s">
        <v>283</v>
      </c>
      <c r="W53" s="88">
        <v>43774.647835648146</v>
      </c>
      <c r="X53" s="92">
        <v>43774</v>
      </c>
      <c r="Y53" s="94" t="s">
        <v>312</v>
      </c>
      <c r="Z53" s="90" t="s">
        <v>337</v>
      </c>
      <c r="AA53" s="86"/>
      <c r="AB53" s="86"/>
      <c r="AC53" s="94" t="s">
        <v>362</v>
      </c>
      <c r="AD53" s="86"/>
      <c r="AE53" s="86" t="b">
        <v>0</v>
      </c>
      <c r="AF53" s="86">
        <v>0</v>
      </c>
      <c r="AG53" s="94" t="s">
        <v>364</v>
      </c>
      <c r="AH53" s="86" t="b">
        <v>0</v>
      </c>
      <c r="AI53" s="86" t="s">
        <v>366</v>
      </c>
      <c r="AJ53" s="86"/>
      <c r="AK53" s="94" t="s">
        <v>364</v>
      </c>
      <c r="AL53" s="86" t="b">
        <v>0</v>
      </c>
      <c r="AM53" s="86">
        <v>12</v>
      </c>
      <c r="AN53" s="94" t="s">
        <v>360</v>
      </c>
      <c r="AO53" s="86" t="s">
        <v>375</v>
      </c>
      <c r="AP53" s="86" t="b">
        <v>0</v>
      </c>
      <c r="AQ53" s="94" t="s">
        <v>360</v>
      </c>
      <c r="AR53" s="86" t="s">
        <v>176</v>
      </c>
      <c r="AS53" s="86">
        <v>0</v>
      </c>
      <c r="AT53" s="86">
        <v>0</v>
      </c>
      <c r="AU53" s="86"/>
      <c r="AV53" s="86"/>
      <c r="AW53" s="86"/>
      <c r="AX53" s="86"/>
      <c r="AY53" s="86"/>
      <c r="AZ53" s="86"/>
      <c r="BA53" s="86"/>
      <c r="BB53" s="86"/>
      <c r="BC53">
        <v>1</v>
      </c>
      <c r="BD53" s="85" t="str">
        <f>REPLACE(INDEX(GroupVertices[Group],MATCH(Edges[[#This Row],[Vertex 1]],GroupVertices[Vertex],0)),1,1,"")</f>
        <v>1</v>
      </c>
      <c r="BE53" s="85" t="str">
        <f>REPLACE(INDEX(GroupVertices[Group],MATCH(Edges[[#This Row],[Vertex 2]],GroupVertices[Vertex],0)),1,1,"")</f>
        <v>1</v>
      </c>
      <c r="BF53" s="51"/>
      <c r="BG53" s="52"/>
      <c r="BH53" s="51"/>
      <c r="BI53" s="52"/>
      <c r="BJ53" s="51"/>
      <c r="BK53" s="52"/>
      <c r="BL53" s="51"/>
      <c r="BM53" s="52"/>
      <c r="BN53" s="51"/>
    </row>
    <row r="54" spans="1:66" ht="15">
      <c r="A54" s="84" t="s">
        <v>237</v>
      </c>
      <c r="B54" s="84" t="s">
        <v>235</v>
      </c>
      <c r="C54" s="53" t="s">
        <v>904</v>
      </c>
      <c r="D54" s="54">
        <v>3</v>
      </c>
      <c r="E54" s="65" t="s">
        <v>132</v>
      </c>
      <c r="F54" s="55">
        <v>32</v>
      </c>
      <c r="G54" s="53"/>
      <c r="H54" s="57"/>
      <c r="I54" s="56"/>
      <c r="J54" s="56"/>
      <c r="K54" s="36" t="s">
        <v>65</v>
      </c>
      <c r="L54" s="83">
        <v>54</v>
      </c>
      <c r="M54" s="83"/>
      <c r="N54" s="63"/>
      <c r="O54" s="86" t="s">
        <v>242</v>
      </c>
      <c r="P54" s="88">
        <v>43774.9015625</v>
      </c>
      <c r="Q54" s="86" t="s">
        <v>248</v>
      </c>
      <c r="R54" s="86"/>
      <c r="S54" s="86"/>
      <c r="T54" s="86" t="s">
        <v>263</v>
      </c>
      <c r="U54" s="86"/>
      <c r="V54" s="90" t="s">
        <v>288</v>
      </c>
      <c r="W54" s="88">
        <v>43774.9015625</v>
      </c>
      <c r="X54" s="92">
        <v>43774</v>
      </c>
      <c r="Y54" s="94" t="s">
        <v>313</v>
      </c>
      <c r="Z54" s="90" t="s">
        <v>338</v>
      </c>
      <c r="AA54" s="86"/>
      <c r="AB54" s="86"/>
      <c r="AC54" s="94" t="s">
        <v>363</v>
      </c>
      <c r="AD54" s="86"/>
      <c r="AE54" s="86" t="b">
        <v>0</v>
      </c>
      <c r="AF54" s="86">
        <v>0</v>
      </c>
      <c r="AG54" s="94" t="s">
        <v>364</v>
      </c>
      <c r="AH54" s="86" t="b">
        <v>0</v>
      </c>
      <c r="AI54" s="86" t="s">
        <v>366</v>
      </c>
      <c r="AJ54" s="86"/>
      <c r="AK54" s="94" t="s">
        <v>364</v>
      </c>
      <c r="AL54" s="86" t="b">
        <v>0</v>
      </c>
      <c r="AM54" s="86">
        <v>12</v>
      </c>
      <c r="AN54" s="94" t="s">
        <v>360</v>
      </c>
      <c r="AO54" s="86" t="s">
        <v>375</v>
      </c>
      <c r="AP54" s="86" t="b">
        <v>0</v>
      </c>
      <c r="AQ54" s="94" t="s">
        <v>360</v>
      </c>
      <c r="AR54" s="86" t="s">
        <v>176</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1</v>
      </c>
      <c r="BF54" s="51"/>
      <c r="BG54" s="52"/>
      <c r="BH54" s="51"/>
      <c r="BI54" s="52"/>
      <c r="BJ54" s="51"/>
      <c r="BK54" s="52"/>
      <c r="BL54" s="51"/>
      <c r="BM54" s="52"/>
      <c r="BN54" s="51"/>
    </row>
    <row r="55" spans="1:66" ht="15">
      <c r="A55" s="84" t="s">
        <v>236</v>
      </c>
      <c r="B55" s="84" t="s">
        <v>231</v>
      </c>
      <c r="C55" s="53" t="s">
        <v>904</v>
      </c>
      <c r="D55" s="54">
        <v>3</v>
      </c>
      <c r="E55" s="65" t="s">
        <v>132</v>
      </c>
      <c r="F55" s="55">
        <v>32</v>
      </c>
      <c r="G55" s="53"/>
      <c r="H55" s="57"/>
      <c r="I55" s="56"/>
      <c r="J55" s="56"/>
      <c r="K55" s="36" t="s">
        <v>66</v>
      </c>
      <c r="L55" s="83">
        <v>55</v>
      </c>
      <c r="M55" s="83"/>
      <c r="N55" s="63"/>
      <c r="O55" s="86" t="s">
        <v>243</v>
      </c>
      <c r="P55" s="88">
        <v>43774.490115740744</v>
      </c>
      <c r="Q55" s="86" t="s">
        <v>248</v>
      </c>
      <c r="R55" s="86"/>
      <c r="S55" s="86"/>
      <c r="T55" s="86" t="s">
        <v>263</v>
      </c>
      <c r="U55" s="86"/>
      <c r="V55" s="90" t="s">
        <v>287</v>
      </c>
      <c r="W55" s="88">
        <v>43774.490115740744</v>
      </c>
      <c r="X55" s="92">
        <v>43774</v>
      </c>
      <c r="Y55" s="94" t="s">
        <v>311</v>
      </c>
      <c r="Z55" s="90" t="s">
        <v>336</v>
      </c>
      <c r="AA55" s="86"/>
      <c r="AB55" s="86"/>
      <c r="AC55" s="94" t="s">
        <v>361</v>
      </c>
      <c r="AD55" s="86"/>
      <c r="AE55" s="86" t="b">
        <v>0</v>
      </c>
      <c r="AF55" s="86">
        <v>0</v>
      </c>
      <c r="AG55" s="94" t="s">
        <v>364</v>
      </c>
      <c r="AH55" s="86" t="b">
        <v>0</v>
      </c>
      <c r="AI55" s="86" t="s">
        <v>366</v>
      </c>
      <c r="AJ55" s="86"/>
      <c r="AK55" s="94" t="s">
        <v>364</v>
      </c>
      <c r="AL55" s="86" t="b">
        <v>0</v>
      </c>
      <c r="AM55" s="86">
        <v>12</v>
      </c>
      <c r="AN55" s="94" t="s">
        <v>360</v>
      </c>
      <c r="AO55" s="86" t="s">
        <v>370</v>
      </c>
      <c r="AP55" s="86" t="b">
        <v>0</v>
      </c>
      <c r="AQ55" s="94" t="s">
        <v>360</v>
      </c>
      <c r="AR55" s="86" t="s">
        <v>176</v>
      </c>
      <c r="AS55" s="86">
        <v>0</v>
      </c>
      <c r="AT55" s="86">
        <v>0</v>
      </c>
      <c r="AU55" s="86"/>
      <c r="AV55" s="86"/>
      <c r="AW55" s="86"/>
      <c r="AX55" s="86"/>
      <c r="AY55" s="86"/>
      <c r="AZ55" s="86"/>
      <c r="BA55" s="86"/>
      <c r="BB55" s="86"/>
      <c r="BC55">
        <v>1</v>
      </c>
      <c r="BD55" s="85" t="str">
        <f>REPLACE(INDEX(GroupVertices[Group],MATCH(Edges[[#This Row],[Vertex 1]],GroupVertices[Vertex],0)),1,1,"")</f>
        <v>1</v>
      </c>
      <c r="BE55" s="85" t="str">
        <f>REPLACE(INDEX(GroupVertices[Group],MATCH(Edges[[#This Row],[Vertex 2]],GroupVertices[Vertex],0)),1,1,"")</f>
        <v>1</v>
      </c>
      <c r="BF55" s="51">
        <v>2</v>
      </c>
      <c r="BG55" s="52">
        <v>5.882352941176471</v>
      </c>
      <c r="BH55" s="51">
        <v>0</v>
      </c>
      <c r="BI55" s="52">
        <v>0</v>
      </c>
      <c r="BJ55" s="51">
        <v>0</v>
      </c>
      <c r="BK55" s="52">
        <v>0</v>
      </c>
      <c r="BL55" s="51">
        <v>32</v>
      </c>
      <c r="BM55" s="52">
        <v>94.11764705882354</v>
      </c>
      <c r="BN55" s="51">
        <v>34</v>
      </c>
    </row>
    <row r="56" spans="1:66" ht="30">
      <c r="A56" s="84" t="s">
        <v>231</v>
      </c>
      <c r="B56" s="84" t="s">
        <v>236</v>
      </c>
      <c r="C56" s="53" t="s">
        <v>905</v>
      </c>
      <c r="D56" s="54">
        <v>3</v>
      </c>
      <c r="E56" s="65" t="s">
        <v>136</v>
      </c>
      <c r="F56" s="55">
        <v>6</v>
      </c>
      <c r="G56" s="53"/>
      <c r="H56" s="57"/>
      <c r="I56" s="56"/>
      <c r="J56" s="56"/>
      <c r="K56" s="36" t="s">
        <v>66</v>
      </c>
      <c r="L56" s="83">
        <v>56</v>
      </c>
      <c r="M56" s="83"/>
      <c r="N56" s="63"/>
      <c r="O56" s="86" t="s">
        <v>243</v>
      </c>
      <c r="P56" s="88">
        <v>43774.64774305555</v>
      </c>
      <c r="Q56" s="86" t="s">
        <v>249</v>
      </c>
      <c r="R56" s="86"/>
      <c r="S56" s="86"/>
      <c r="T56" s="86" t="s">
        <v>265</v>
      </c>
      <c r="U56" s="86"/>
      <c r="V56" s="90" t="s">
        <v>283</v>
      </c>
      <c r="W56" s="88">
        <v>43774.64774305555</v>
      </c>
      <c r="X56" s="92">
        <v>43774</v>
      </c>
      <c r="Y56" s="94" t="s">
        <v>306</v>
      </c>
      <c r="Z56" s="90" t="s">
        <v>331</v>
      </c>
      <c r="AA56" s="86"/>
      <c r="AB56" s="86"/>
      <c r="AC56" s="94" t="s">
        <v>356</v>
      </c>
      <c r="AD56" s="86"/>
      <c r="AE56" s="86" t="b">
        <v>0</v>
      </c>
      <c r="AF56" s="86">
        <v>0</v>
      </c>
      <c r="AG56" s="94" t="s">
        <v>364</v>
      </c>
      <c r="AH56" s="86" t="b">
        <v>0</v>
      </c>
      <c r="AI56" s="86" t="s">
        <v>366</v>
      </c>
      <c r="AJ56" s="86"/>
      <c r="AK56" s="94" t="s">
        <v>364</v>
      </c>
      <c r="AL56" s="86" t="b">
        <v>0</v>
      </c>
      <c r="AM56" s="86">
        <v>1</v>
      </c>
      <c r="AN56" s="94" t="s">
        <v>355</v>
      </c>
      <c r="AO56" s="86" t="s">
        <v>375</v>
      </c>
      <c r="AP56" s="86" t="b">
        <v>0</v>
      </c>
      <c r="AQ56" s="94" t="s">
        <v>355</v>
      </c>
      <c r="AR56" s="86" t="s">
        <v>176</v>
      </c>
      <c r="AS56" s="86">
        <v>0</v>
      </c>
      <c r="AT56" s="86">
        <v>0</v>
      </c>
      <c r="AU56" s="86"/>
      <c r="AV56" s="86"/>
      <c r="AW56" s="86"/>
      <c r="AX56" s="86"/>
      <c r="AY56" s="86"/>
      <c r="AZ56" s="86"/>
      <c r="BA56" s="86"/>
      <c r="BB56" s="86"/>
      <c r="BC56">
        <v>2</v>
      </c>
      <c r="BD56" s="85" t="str">
        <f>REPLACE(INDEX(GroupVertices[Group],MATCH(Edges[[#This Row],[Vertex 1]],GroupVertices[Vertex],0)),1,1,"")</f>
        <v>1</v>
      </c>
      <c r="BE56" s="85" t="str">
        <f>REPLACE(INDEX(GroupVertices[Group],MATCH(Edges[[#This Row],[Vertex 2]],GroupVertices[Vertex],0)),1,1,"")</f>
        <v>1</v>
      </c>
      <c r="BF56" s="51"/>
      <c r="BG56" s="52"/>
      <c r="BH56" s="51"/>
      <c r="BI56" s="52"/>
      <c r="BJ56" s="51"/>
      <c r="BK56" s="52"/>
      <c r="BL56" s="51"/>
      <c r="BM56" s="52"/>
      <c r="BN56" s="51"/>
    </row>
    <row r="57" spans="1:66" ht="30">
      <c r="A57" s="84" t="s">
        <v>231</v>
      </c>
      <c r="B57" s="84" t="s">
        <v>236</v>
      </c>
      <c r="C57" s="53" t="s">
        <v>905</v>
      </c>
      <c r="D57" s="54">
        <v>3</v>
      </c>
      <c r="E57" s="65" t="s">
        <v>136</v>
      </c>
      <c r="F57" s="55">
        <v>6</v>
      </c>
      <c r="G57" s="53"/>
      <c r="H57" s="57"/>
      <c r="I57" s="56"/>
      <c r="J57" s="56"/>
      <c r="K57" s="36" t="s">
        <v>66</v>
      </c>
      <c r="L57" s="83">
        <v>57</v>
      </c>
      <c r="M57" s="83"/>
      <c r="N57" s="63"/>
      <c r="O57" s="86" t="s">
        <v>243</v>
      </c>
      <c r="P57" s="88">
        <v>43774.647835648146</v>
      </c>
      <c r="Q57" s="86" t="s">
        <v>248</v>
      </c>
      <c r="R57" s="86"/>
      <c r="S57" s="86"/>
      <c r="T57" s="86" t="s">
        <v>263</v>
      </c>
      <c r="U57" s="86"/>
      <c r="V57" s="90" t="s">
        <v>283</v>
      </c>
      <c r="W57" s="88">
        <v>43774.647835648146</v>
      </c>
      <c r="X57" s="92">
        <v>43774</v>
      </c>
      <c r="Y57" s="94" t="s">
        <v>312</v>
      </c>
      <c r="Z57" s="90" t="s">
        <v>337</v>
      </c>
      <c r="AA57" s="86"/>
      <c r="AB57" s="86"/>
      <c r="AC57" s="94" t="s">
        <v>362</v>
      </c>
      <c r="AD57" s="86"/>
      <c r="AE57" s="86" t="b">
        <v>0</v>
      </c>
      <c r="AF57" s="86">
        <v>0</v>
      </c>
      <c r="AG57" s="94" t="s">
        <v>364</v>
      </c>
      <c r="AH57" s="86" t="b">
        <v>0</v>
      </c>
      <c r="AI57" s="86" t="s">
        <v>366</v>
      </c>
      <c r="AJ57" s="86"/>
      <c r="AK57" s="94" t="s">
        <v>364</v>
      </c>
      <c r="AL57" s="86" t="b">
        <v>0</v>
      </c>
      <c r="AM57" s="86">
        <v>12</v>
      </c>
      <c r="AN57" s="94" t="s">
        <v>360</v>
      </c>
      <c r="AO57" s="86" t="s">
        <v>375</v>
      </c>
      <c r="AP57" s="86" t="b">
        <v>0</v>
      </c>
      <c r="AQ57" s="94" t="s">
        <v>360</v>
      </c>
      <c r="AR57" s="86" t="s">
        <v>176</v>
      </c>
      <c r="AS57" s="86">
        <v>0</v>
      </c>
      <c r="AT57" s="86">
        <v>0</v>
      </c>
      <c r="AU57" s="86"/>
      <c r="AV57" s="86"/>
      <c r="AW57" s="86"/>
      <c r="AX57" s="86"/>
      <c r="AY57" s="86"/>
      <c r="AZ57" s="86"/>
      <c r="BA57" s="86"/>
      <c r="BB57" s="86"/>
      <c r="BC57">
        <v>2</v>
      </c>
      <c r="BD57" s="85" t="str">
        <f>REPLACE(INDEX(GroupVertices[Group],MATCH(Edges[[#This Row],[Vertex 1]],GroupVertices[Vertex],0)),1,1,"")</f>
        <v>1</v>
      </c>
      <c r="BE57" s="85" t="str">
        <f>REPLACE(INDEX(GroupVertices[Group],MATCH(Edges[[#This Row],[Vertex 2]],GroupVertices[Vertex],0)),1,1,"")</f>
        <v>1</v>
      </c>
      <c r="BF57" s="51">
        <v>2</v>
      </c>
      <c r="BG57" s="52">
        <v>5.882352941176471</v>
      </c>
      <c r="BH57" s="51">
        <v>0</v>
      </c>
      <c r="BI57" s="52">
        <v>0</v>
      </c>
      <c r="BJ57" s="51">
        <v>0</v>
      </c>
      <c r="BK57" s="52">
        <v>0</v>
      </c>
      <c r="BL57" s="51">
        <v>32</v>
      </c>
      <c r="BM57" s="52">
        <v>94.11764705882354</v>
      </c>
      <c r="BN57" s="51">
        <v>34</v>
      </c>
    </row>
    <row r="58" spans="1:66" ht="15">
      <c r="A58" s="84" t="s">
        <v>237</v>
      </c>
      <c r="B58" s="84" t="s">
        <v>236</v>
      </c>
      <c r="C58" s="53" t="s">
        <v>904</v>
      </c>
      <c r="D58" s="54">
        <v>3</v>
      </c>
      <c r="E58" s="65" t="s">
        <v>132</v>
      </c>
      <c r="F58" s="55">
        <v>32</v>
      </c>
      <c r="G58" s="53"/>
      <c r="H58" s="57"/>
      <c r="I58" s="56"/>
      <c r="J58" s="56"/>
      <c r="K58" s="36" t="s">
        <v>65</v>
      </c>
      <c r="L58" s="83">
        <v>58</v>
      </c>
      <c r="M58" s="83"/>
      <c r="N58" s="63"/>
      <c r="O58" s="86" t="s">
        <v>243</v>
      </c>
      <c r="P58" s="88">
        <v>43774.9015625</v>
      </c>
      <c r="Q58" s="86" t="s">
        <v>248</v>
      </c>
      <c r="R58" s="86"/>
      <c r="S58" s="86"/>
      <c r="T58" s="86" t="s">
        <v>263</v>
      </c>
      <c r="U58" s="86"/>
      <c r="V58" s="90" t="s">
        <v>288</v>
      </c>
      <c r="W58" s="88">
        <v>43774.9015625</v>
      </c>
      <c r="X58" s="92">
        <v>43774</v>
      </c>
      <c r="Y58" s="94" t="s">
        <v>313</v>
      </c>
      <c r="Z58" s="90" t="s">
        <v>338</v>
      </c>
      <c r="AA58" s="86"/>
      <c r="AB58" s="86"/>
      <c r="AC58" s="94" t="s">
        <v>363</v>
      </c>
      <c r="AD58" s="86"/>
      <c r="AE58" s="86" t="b">
        <v>0</v>
      </c>
      <c r="AF58" s="86">
        <v>0</v>
      </c>
      <c r="AG58" s="94" t="s">
        <v>364</v>
      </c>
      <c r="AH58" s="86" t="b">
        <v>0</v>
      </c>
      <c r="AI58" s="86" t="s">
        <v>366</v>
      </c>
      <c r="AJ58" s="86"/>
      <c r="AK58" s="94" t="s">
        <v>364</v>
      </c>
      <c r="AL58" s="86" t="b">
        <v>0</v>
      </c>
      <c r="AM58" s="86">
        <v>12</v>
      </c>
      <c r="AN58" s="94" t="s">
        <v>360</v>
      </c>
      <c r="AO58" s="86" t="s">
        <v>375</v>
      </c>
      <c r="AP58" s="86" t="b">
        <v>0</v>
      </c>
      <c r="AQ58" s="94" t="s">
        <v>360</v>
      </c>
      <c r="AR58" s="86" t="s">
        <v>176</v>
      </c>
      <c r="AS58" s="86">
        <v>0</v>
      </c>
      <c r="AT58" s="86">
        <v>0</v>
      </c>
      <c r="AU58" s="86"/>
      <c r="AV58" s="86"/>
      <c r="AW58" s="86"/>
      <c r="AX58" s="86"/>
      <c r="AY58" s="86"/>
      <c r="AZ58" s="86"/>
      <c r="BA58" s="86"/>
      <c r="BB58" s="86"/>
      <c r="BC58">
        <v>1</v>
      </c>
      <c r="BD58" s="85" t="str">
        <f>REPLACE(INDEX(GroupVertices[Group],MATCH(Edges[[#This Row],[Vertex 1]],GroupVertices[Vertex],0)),1,1,"")</f>
        <v>1</v>
      </c>
      <c r="BE58" s="85" t="str">
        <f>REPLACE(INDEX(GroupVertices[Group],MATCH(Edges[[#This Row],[Vertex 2]],GroupVertices[Vertex],0)),1,1,"")</f>
        <v>1</v>
      </c>
      <c r="BF58" s="51"/>
      <c r="BG58" s="52"/>
      <c r="BH58" s="51"/>
      <c r="BI58" s="52"/>
      <c r="BJ58" s="51"/>
      <c r="BK58" s="52"/>
      <c r="BL58" s="51"/>
      <c r="BM58" s="52"/>
      <c r="BN58" s="51"/>
    </row>
    <row r="59" spans="1:66" ht="15">
      <c r="A59" s="84" t="s">
        <v>237</v>
      </c>
      <c r="B59" s="84" t="s">
        <v>231</v>
      </c>
      <c r="C59" s="53" t="s">
        <v>904</v>
      </c>
      <c r="D59" s="54">
        <v>3</v>
      </c>
      <c r="E59" s="65" t="s">
        <v>132</v>
      </c>
      <c r="F59" s="55">
        <v>32</v>
      </c>
      <c r="G59" s="53"/>
      <c r="H59" s="57"/>
      <c r="I59" s="56"/>
      <c r="J59" s="56"/>
      <c r="K59" s="36" t="s">
        <v>65</v>
      </c>
      <c r="L59" s="83">
        <v>59</v>
      </c>
      <c r="M59" s="83"/>
      <c r="N59" s="63"/>
      <c r="O59" s="86" t="s">
        <v>243</v>
      </c>
      <c r="P59" s="88">
        <v>43774.9015625</v>
      </c>
      <c r="Q59" s="86" t="s">
        <v>248</v>
      </c>
      <c r="R59" s="86"/>
      <c r="S59" s="86"/>
      <c r="T59" s="86" t="s">
        <v>263</v>
      </c>
      <c r="U59" s="86"/>
      <c r="V59" s="90" t="s">
        <v>288</v>
      </c>
      <c r="W59" s="88">
        <v>43774.9015625</v>
      </c>
      <c r="X59" s="92">
        <v>43774</v>
      </c>
      <c r="Y59" s="94" t="s">
        <v>313</v>
      </c>
      <c r="Z59" s="90" t="s">
        <v>338</v>
      </c>
      <c r="AA59" s="86"/>
      <c r="AB59" s="86"/>
      <c r="AC59" s="94" t="s">
        <v>363</v>
      </c>
      <c r="AD59" s="86"/>
      <c r="AE59" s="86" t="b">
        <v>0</v>
      </c>
      <c r="AF59" s="86">
        <v>0</v>
      </c>
      <c r="AG59" s="94" t="s">
        <v>364</v>
      </c>
      <c r="AH59" s="86" t="b">
        <v>0</v>
      </c>
      <c r="AI59" s="86" t="s">
        <v>366</v>
      </c>
      <c r="AJ59" s="86"/>
      <c r="AK59" s="94" t="s">
        <v>364</v>
      </c>
      <c r="AL59" s="86" t="b">
        <v>0</v>
      </c>
      <c r="AM59" s="86">
        <v>12</v>
      </c>
      <c r="AN59" s="94" t="s">
        <v>360</v>
      </c>
      <c r="AO59" s="86" t="s">
        <v>375</v>
      </c>
      <c r="AP59" s="86" t="b">
        <v>0</v>
      </c>
      <c r="AQ59" s="94" t="s">
        <v>360</v>
      </c>
      <c r="AR59" s="86" t="s">
        <v>176</v>
      </c>
      <c r="AS59" s="86">
        <v>0</v>
      </c>
      <c r="AT59" s="86">
        <v>0</v>
      </c>
      <c r="AU59" s="86"/>
      <c r="AV59" s="86"/>
      <c r="AW59" s="86"/>
      <c r="AX59" s="86"/>
      <c r="AY59" s="86"/>
      <c r="AZ59" s="86"/>
      <c r="BA59" s="86"/>
      <c r="BB59" s="86"/>
      <c r="BC59">
        <v>1</v>
      </c>
      <c r="BD59" s="85" t="str">
        <f>REPLACE(INDEX(GroupVertices[Group],MATCH(Edges[[#This Row],[Vertex 1]],GroupVertices[Vertex],0)),1,1,"")</f>
        <v>1</v>
      </c>
      <c r="BE59" s="85" t="str">
        <f>REPLACE(INDEX(GroupVertices[Group],MATCH(Edges[[#This Row],[Vertex 2]],GroupVertices[Vertex],0)),1,1,"")</f>
        <v>1</v>
      </c>
      <c r="BF59" s="51">
        <v>2</v>
      </c>
      <c r="BG59" s="52">
        <v>5.882352941176471</v>
      </c>
      <c r="BH59" s="51">
        <v>0</v>
      </c>
      <c r="BI59" s="52">
        <v>0</v>
      </c>
      <c r="BJ59" s="51">
        <v>0</v>
      </c>
      <c r="BK59" s="52">
        <v>0</v>
      </c>
      <c r="BL59" s="51">
        <v>32</v>
      </c>
      <c r="BM59" s="52">
        <v>94.11764705882354</v>
      </c>
      <c r="BN59" s="51">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ErrorMessage="1" sqref="N2:N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Color" prompt="To select an optional edge color, right-click and select Select Color on the right-click menu." sqref="C3:C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Opacity" prompt="Enter an optional edge opacity between 0 (transparent) and 100 (opaque)." errorTitle="Invalid Edge Opacity" error="The optional edge opacity must be a whole number between 0 and 10." sqref="F3:F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showErrorMessage="1" promptTitle="Vertex 1 Name" prompt="Enter the name of the edge's first vertex." sqref="A3:A59"/>
    <dataValidation allowBlank="1" showInputMessage="1" showErrorMessage="1" promptTitle="Vertex 2 Name" prompt="Enter the name of the edge's second vertex." sqref="B3:B59"/>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
  </dataValidations>
  <hyperlinks>
    <hyperlink ref="R3" r:id="rId1" display="https://www.bbc.com/news/uk-politics-49798197"/>
    <hyperlink ref="R4" r:id="rId2" display="https://www.bbc.com/news/uk-politics-49798197"/>
    <hyperlink ref="R5" r:id="rId3" display="https://www.bbc.com/news/uk-politics-49798197"/>
    <hyperlink ref="R6" r:id="rId4" display="https://www.bbc.com/news/uk-politics-49798197"/>
    <hyperlink ref="R7" r:id="rId5" display="https://www.bbc.co.uk/news/uk-politics-50237401"/>
    <hyperlink ref="R8" r:id="rId6" display="https://www.bbc.co.uk/news/uk-politics-50237401"/>
    <hyperlink ref="R9" r:id="rId7" display="https://www.bbc.co.uk/news/uk-politics-50237401"/>
    <hyperlink ref="R10" r:id="rId8" display="https://www.bbc.co.uk/news/uk-politics-50237401"/>
    <hyperlink ref="R11" r:id="rId9" display="https://twitter.com/Kelset/status/1177296001465552904"/>
    <hyperlink ref="R12" r:id="rId10" display="https://twitter.com/Kelset/status/1177296001465552904"/>
    <hyperlink ref="R13" r:id="rId11" display="https://twitter.com/Kelset/status/1177296001465552904"/>
    <hyperlink ref="R36" r:id="rId12" display="https://amsp.org.uk/resource/visualising-climate-crisis-competition"/>
    <hyperlink ref="R37" r:id="rId13" display="https://amsp.org.uk/resource/visualising-climate-crisis-competition"/>
    <hyperlink ref="R38" r:id="rId14" display="https://amsp.org.uk/resource/visualising-climate-crisis-competition"/>
    <hyperlink ref="U5" r:id="rId15" display="https://pbs.twimg.com/media/EIDHthWW4AEVXzq.png"/>
    <hyperlink ref="U36" r:id="rId16" display="https://pbs.twimg.com/media/EImz5VvX0AAC1w_.png"/>
    <hyperlink ref="U37" r:id="rId17" display="https://pbs.twimg.com/media/EImz5VvX0AAC1w_.png"/>
    <hyperlink ref="U38" r:id="rId18" display="https://pbs.twimg.com/media/EImz5VvX0AAC1w_.png"/>
    <hyperlink ref="U49" r:id="rId19" display="https://pbs.twimg.com/media/EImz5VvX0AAC1w_.png"/>
    <hyperlink ref="U50" r:id="rId20" display="https://pbs.twimg.com/media/EImz5VvX0AAC1w_.png"/>
    <hyperlink ref="V3" r:id="rId21" display="http://pbs.twimg.com/profile_images/950364169160839168/n4B8a03t_normal.jpg"/>
    <hyperlink ref="V4" r:id="rId22" display="http://pbs.twimg.com/profile_images/1803990343/DSCN3084a_normal.jpg"/>
    <hyperlink ref="V5" r:id="rId23" display="https://pbs.twimg.com/media/EIDHthWW4AEVXzq.png"/>
    <hyperlink ref="V6" r:id="rId24" display="http://pbs.twimg.com/profile_images/963862815399391234/miBGeyUK_normal.jpg"/>
    <hyperlink ref="V7" r:id="rId25" display="http://pbs.twimg.com/profile_images/1061706097487200258/ZCjwqDH7_normal.jpg"/>
    <hyperlink ref="V8" r:id="rId26" display="http://pbs.twimg.com/profile_images/1593593388/The_Groom02_normal.jpg"/>
    <hyperlink ref="V9" r:id="rId27" display="http://pbs.twimg.com/profile_images/1093476843041243136/ifLWS_wZ_normal.jpg"/>
    <hyperlink ref="V10" r:id="rId28" display="http://pbs.twimg.com/profile_images/1099838260/IMGP0648_normal.JPG"/>
    <hyperlink ref="V11" r:id="rId29" display="http://pbs.twimg.com/profile_images/1131245767346262016/zr9TOi2v_normal.jpg"/>
    <hyperlink ref="V12" r:id="rId30" display="http://pbs.twimg.com/profile_images/1131245767346262016/zr9TOi2v_normal.jpg"/>
    <hyperlink ref="V13" r:id="rId31" display="http://pbs.twimg.com/profile_images/1131245767346262016/zr9TOi2v_normal.jpg"/>
    <hyperlink ref="V14" r:id="rId32" display="http://pbs.twimg.com/profile_images/1066729505337868289/SFtXml5x_normal.jpg"/>
    <hyperlink ref="V15" r:id="rId33" display="http://pbs.twimg.com/profile_images/1066729505337868289/SFtXml5x_normal.jpg"/>
    <hyperlink ref="V16" r:id="rId34" display="http://pbs.twimg.com/profile_images/1066729505337868289/SFtXml5x_normal.jpg"/>
    <hyperlink ref="V17" r:id="rId35" display="http://pbs.twimg.com/profile_images/1066729505337868289/SFtXml5x_normal.jpg"/>
    <hyperlink ref="V18" r:id="rId36" display="http://pbs.twimg.com/profile_images/485870855/LOGO-square_normal.jpg"/>
    <hyperlink ref="V19" r:id="rId37" display="http://pbs.twimg.com/profile_images/485870855/LOGO-square_normal.jpg"/>
    <hyperlink ref="V20" r:id="rId38" display="http://pbs.twimg.com/profile_images/485870855/LOGO-square_normal.jpg"/>
    <hyperlink ref="V21" r:id="rId39" display="http://pbs.twimg.com/profile_images/489772551887810561/lxKz1qZj_normal.jpeg"/>
    <hyperlink ref="V22" r:id="rId40" display="http://pbs.twimg.com/profile_images/489772551887810561/lxKz1qZj_normal.jpeg"/>
    <hyperlink ref="V23" r:id="rId41" display="http://pbs.twimg.com/profile_images/489772551887810561/lxKz1qZj_normal.jpeg"/>
    <hyperlink ref="V24" r:id="rId42" display="http://pbs.twimg.com/profile_images/1154246159298433025/9nWFrLtu_normal.jpg"/>
    <hyperlink ref="V25" r:id="rId43" display="http://pbs.twimg.com/profile_images/1154246159298433025/9nWFrLtu_normal.jpg"/>
    <hyperlink ref="V26" r:id="rId44" display="http://pbs.twimg.com/profile_images/1154246159298433025/9nWFrLtu_normal.jpg"/>
    <hyperlink ref="V27" r:id="rId45" display="http://pbs.twimg.com/profile_images/684510376915013632/smq_p8TJ_normal.jpg"/>
    <hyperlink ref="V28" r:id="rId46" display="http://pbs.twimg.com/profile_images/684510376915013632/smq_p8TJ_normal.jpg"/>
    <hyperlink ref="V29" r:id="rId47" display="http://pbs.twimg.com/profile_images/684510376915013632/smq_p8TJ_normal.jpg"/>
    <hyperlink ref="V30" r:id="rId48" display="http://pbs.twimg.com/profile_images/1157970311331139584/azVp-OD4_normal.jpg"/>
    <hyperlink ref="V31" r:id="rId49" display="http://pbs.twimg.com/profile_images/1157970311331139584/azVp-OD4_normal.jpg"/>
    <hyperlink ref="V32" r:id="rId50" display="http://pbs.twimg.com/profile_images/1157970311331139584/azVp-OD4_normal.jpg"/>
    <hyperlink ref="V33" r:id="rId51" display="http://pbs.twimg.com/profile_images/1001545975121563653/Pgw6JJeZ_normal.jpg"/>
    <hyperlink ref="V34" r:id="rId52" display="http://pbs.twimg.com/profile_images/1001545975121563653/Pgw6JJeZ_normal.jpg"/>
    <hyperlink ref="V35" r:id="rId53" display="http://pbs.twimg.com/profile_images/1001545975121563653/Pgw6JJeZ_normal.jpg"/>
    <hyperlink ref="V36" r:id="rId54" display="https://pbs.twimg.com/media/EImz5VvX0AAC1w_.png"/>
    <hyperlink ref="V37" r:id="rId55" display="https://pbs.twimg.com/media/EImz5VvX0AAC1w_.png"/>
    <hyperlink ref="V38" r:id="rId56" display="https://pbs.twimg.com/media/EImz5VvX0AAC1w_.png"/>
    <hyperlink ref="V39" r:id="rId57" display="http://pbs.twimg.com/profile_images/1001447870359375873/HRjKE11i_normal.jpg"/>
    <hyperlink ref="V40" r:id="rId58" display="http://pbs.twimg.com/profile_images/1071179746136997889/GbTlfgJq_normal.jpg"/>
    <hyperlink ref="V41" r:id="rId59" display="http://pbs.twimg.com/profile_images/1071179746136997889/GbTlfgJq_normal.jpg"/>
    <hyperlink ref="V42" r:id="rId60" display="http://pbs.twimg.com/profile_images/1071179746136997889/GbTlfgJq_normal.jpg"/>
    <hyperlink ref="V43" r:id="rId61" display="http://pbs.twimg.com/profile_images/877040564813930497/BPHXOVqd_normal.jpg"/>
    <hyperlink ref="V44" r:id="rId62" display="http://pbs.twimg.com/profile_images/877040564813930497/BPHXOVqd_normal.jpg"/>
    <hyperlink ref="V45" r:id="rId63" display="http://pbs.twimg.com/profile_images/877040564813930497/BPHXOVqd_normal.jpg"/>
    <hyperlink ref="V46" r:id="rId64" display="http://pbs.twimg.com/profile_images/1113883685701476362/2jXXcdDa_normal.jpg"/>
    <hyperlink ref="V47" r:id="rId65" display="http://pbs.twimg.com/profile_images/1113883685701476362/2jXXcdDa_normal.jpg"/>
    <hyperlink ref="V48" r:id="rId66" display="http://pbs.twimg.com/profile_images/1113883685701476362/2jXXcdDa_normal.jpg"/>
    <hyperlink ref="V49" r:id="rId67" display="https://pbs.twimg.com/media/EImz5VvX0AAC1w_.png"/>
    <hyperlink ref="V50" r:id="rId68" display="https://pbs.twimg.com/media/EImz5VvX0AAC1w_.png"/>
    <hyperlink ref="V51" r:id="rId69" display="http://pbs.twimg.com/profile_images/984741297880780800/2P-R1Neb_normal.jpg"/>
    <hyperlink ref="V52" r:id="rId70" display="http://pbs.twimg.com/profile_images/1001447870359375873/HRjKE11i_normal.jpg"/>
    <hyperlink ref="V53" r:id="rId71" display="http://pbs.twimg.com/profile_images/1001447870359375873/HRjKE11i_normal.jpg"/>
    <hyperlink ref="V54" r:id="rId72" display="http://pbs.twimg.com/profile_images/1050704969970737157/fqTxOnia_normal.jpg"/>
    <hyperlink ref="V55" r:id="rId73" display="http://pbs.twimg.com/profile_images/984741297880780800/2P-R1Neb_normal.jpg"/>
    <hyperlink ref="V56" r:id="rId74" display="http://pbs.twimg.com/profile_images/1001447870359375873/HRjKE11i_normal.jpg"/>
    <hyperlink ref="V57" r:id="rId75" display="http://pbs.twimg.com/profile_images/1001447870359375873/HRjKE11i_normal.jpg"/>
    <hyperlink ref="V58" r:id="rId76" display="http://pbs.twimg.com/profile_images/1050704969970737157/fqTxOnia_normal.jpg"/>
    <hyperlink ref="V59" r:id="rId77" display="http://pbs.twimg.com/profile_images/1050704969970737157/fqTxOnia_normal.jpg"/>
    <hyperlink ref="Z3" r:id="rId78" display="https://twitter.com/fiete_stegers/status/1189171121578483713"/>
    <hyperlink ref="Z4" r:id="rId79" display="https://twitter.com/fractal001/status/1189345922133774336"/>
    <hyperlink ref="Z5" r:id="rId80" display="https://twitter.com/the_claus/status/1189170040505077760"/>
    <hyperlink ref="Z6" r:id="rId81" display="https://twitter.com/fexi/status/1189490460819107841"/>
    <hyperlink ref="Z7" r:id="rId82" display="https://twitter.com/willfrancis71/status/1189829894173278208"/>
    <hyperlink ref="Z8" r:id="rId83" display="https://twitter.com/cholten99/status/1189829934929371137"/>
    <hyperlink ref="Z9" r:id="rId84" display="https://twitter.com/acotgreave/status/1189828559721947136"/>
    <hyperlink ref="Z10" r:id="rId85" display="https://twitter.com/brucehealy/status/1189836660244021248"/>
    <hyperlink ref="Z11" r:id="rId86" display="https://twitter.com/rushlet_/status/1177346863957192705"/>
    <hyperlink ref="Z12" r:id="rId87" display="https://twitter.com/rushlet_/status/1177346863957192705"/>
    <hyperlink ref="Z13" r:id="rId88" display="https://twitter.com/rushlet_/status/1177346863957192705"/>
    <hyperlink ref="Z14" r:id="rId89" display="https://twitter.com/fenneradventure/status/1191315270272536576"/>
    <hyperlink ref="Z15" r:id="rId90" display="https://twitter.com/fenneradventure/status/1191315270272536576"/>
    <hyperlink ref="Z16" r:id="rId91" display="https://twitter.com/fenneradventure/status/1191315270272536576"/>
    <hyperlink ref="Z17" r:id="rId92" display="https://twitter.com/fenneradventure/status/1191315270272536576"/>
    <hyperlink ref="Z18" r:id="rId93" display="https://twitter.com/ncetm/status/1191681528646045697"/>
    <hyperlink ref="Z19" r:id="rId94" display="https://twitter.com/ncetm/status/1191681528646045697"/>
    <hyperlink ref="Z20" r:id="rId95" display="https://twitter.com/ncetm/status/1191681528646045697"/>
    <hyperlink ref="Z21" r:id="rId96" display="https://twitter.com/mathshubs/status/1191681587332689922"/>
    <hyperlink ref="Z22" r:id="rId97" display="https://twitter.com/mathshubs/status/1191681587332689922"/>
    <hyperlink ref="Z23" r:id="rId98" display="https://twitter.com/mathshubs/status/1191681587332689922"/>
    <hyperlink ref="Z24" r:id="rId99" display="https://twitter.com/mathstechnology/status/1191681901976788993"/>
    <hyperlink ref="Z25" r:id="rId100" display="https://twitter.com/mathstechnology/status/1191681901976788993"/>
    <hyperlink ref="Z26" r:id="rId101" display="https://twitter.com/mathstechnology/status/1191681901976788993"/>
    <hyperlink ref="Z27" r:id="rId102" display="https://twitter.com/mirkka_j/status/1191689275408035840"/>
    <hyperlink ref="Z28" r:id="rId103" display="https://twitter.com/mirkka_j/status/1191689275408035840"/>
    <hyperlink ref="Z29" r:id="rId104" display="https://twitter.com/mirkka_j/status/1191689275408035840"/>
    <hyperlink ref="Z30" r:id="rId105" display="https://twitter.com/chrissybb1970/status/1191693379517763586"/>
    <hyperlink ref="Z31" r:id="rId106" display="https://twitter.com/chrissybb1970/status/1191693379517763586"/>
    <hyperlink ref="Z32" r:id="rId107" display="https://twitter.com/chrissybb1970/status/1191693379517763586"/>
    <hyperlink ref="Z33" r:id="rId108" display="https://twitter.com/charles99879020/status/1191729457708568578"/>
    <hyperlink ref="Z34" r:id="rId109" display="https://twitter.com/charles99879020/status/1191729457708568578"/>
    <hyperlink ref="Z35" r:id="rId110" display="https://twitter.com/charles99879020/status/1191729457708568578"/>
    <hyperlink ref="Z36" r:id="rId111" display="https://twitter.com/oxedcentres/status/1191690703803486208"/>
    <hyperlink ref="Z37" r:id="rId112" display="https://twitter.com/oxedcentres/status/1191690703803486208"/>
    <hyperlink ref="Z38" r:id="rId113" display="https://twitter.com/oxedcentres/status/1191690703803486208"/>
    <hyperlink ref="Z39" r:id="rId114" display="https://twitter.com/advanced_maths/status/1191740139359342592"/>
    <hyperlink ref="Z40" r:id="rId115" display="https://twitter.com/nicole_cozens/status/1191742200528416769"/>
    <hyperlink ref="Z41" r:id="rId116" display="https://twitter.com/nicole_cozens/status/1191742200528416769"/>
    <hyperlink ref="Z42" r:id="rId117" display="https://twitter.com/nicole_cozens/status/1191742200528416769"/>
    <hyperlink ref="Z43" r:id="rId118" display="https://twitter.com/mrsdenyer/status/1191777746265026560"/>
    <hyperlink ref="Z44" r:id="rId119" display="https://twitter.com/mrsdenyer/status/1191777746265026560"/>
    <hyperlink ref="Z45" r:id="rId120" display="https://twitter.com/mrsdenyer/status/1191777746265026560"/>
    <hyperlink ref="Z46" r:id="rId121" display="https://twitter.com/mahnazsiddiqui/status/1191786082695831560"/>
    <hyperlink ref="Z47" r:id="rId122" display="https://twitter.com/mahnazsiddiqui/status/1191786082695831560"/>
    <hyperlink ref="Z48" r:id="rId123" display="https://twitter.com/mahnazsiddiqui/status/1191786082695831560"/>
    <hyperlink ref="Z49" r:id="rId124" display="https://twitter.com/coremathscat/status/1191681379307671552"/>
    <hyperlink ref="Z50" r:id="rId125" display="https://twitter.com/coremathscat/status/1191681379307671552"/>
    <hyperlink ref="Z51" r:id="rId126" display="https://twitter.com/bbc_teach/status/1191683018685063169"/>
    <hyperlink ref="Z52" r:id="rId127" display="https://twitter.com/advanced_maths/status/1191740139359342592"/>
    <hyperlink ref="Z53" r:id="rId128" display="https://twitter.com/advanced_maths/status/1191740174146973696"/>
    <hyperlink ref="Z54" r:id="rId129" display="https://twitter.com/nmap_teach/status/1191832121037541376"/>
    <hyperlink ref="Z55" r:id="rId130" display="https://twitter.com/bbc_teach/status/1191683018685063169"/>
    <hyperlink ref="Z56" r:id="rId131" display="https://twitter.com/advanced_maths/status/1191740139359342592"/>
    <hyperlink ref="Z57" r:id="rId132" display="https://twitter.com/advanced_maths/status/1191740174146973696"/>
    <hyperlink ref="Z58" r:id="rId133" display="https://twitter.com/nmap_teach/status/1191832121037541376"/>
    <hyperlink ref="Z59" r:id="rId134" display="https://twitter.com/nmap_teach/status/1191832121037541376"/>
    <hyperlink ref="BB8" r:id="rId135" display="https://api.twitter.com/1.1/geo/id/633b51cf059308b8.json"/>
  </hyperlinks>
  <printOptions/>
  <pageMargins left="0.7" right="0.7" top="0.75" bottom="0.75" header="0.3" footer="0.3"/>
  <pageSetup horizontalDpi="600" verticalDpi="600" orientation="portrait" r:id="rId139"/>
  <legacyDrawing r:id="rId137"/>
  <tableParts>
    <tablePart r:id="rId13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851</v>
      </c>
      <c r="B1" s="13" t="s">
        <v>852</v>
      </c>
      <c r="C1" s="13" t="s">
        <v>845</v>
      </c>
      <c r="D1" s="13" t="s">
        <v>846</v>
      </c>
      <c r="E1" s="13" t="s">
        <v>853</v>
      </c>
      <c r="F1" s="13" t="s">
        <v>144</v>
      </c>
      <c r="G1" s="13" t="s">
        <v>854</v>
      </c>
      <c r="H1" s="13" t="s">
        <v>855</v>
      </c>
      <c r="I1" s="13" t="s">
        <v>856</v>
      </c>
      <c r="J1" s="13" t="s">
        <v>857</v>
      </c>
      <c r="K1" s="13" t="s">
        <v>858</v>
      </c>
      <c r="L1" s="13" t="s">
        <v>859</v>
      </c>
    </row>
    <row r="2" spans="1:12" ht="15">
      <c r="A2" s="93" t="s">
        <v>686</v>
      </c>
      <c r="B2" s="93" t="s">
        <v>687</v>
      </c>
      <c r="C2" s="93">
        <v>15</v>
      </c>
      <c r="D2" s="133">
        <v>0.007265788742893769</v>
      </c>
      <c r="E2" s="133">
        <v>1.4603966372976842</v>
      </c>
      <c r="F2" s="93" t="s">
        <v>847</v>
      </c>
      <c r="G2" s="93" t="b">
        <v>0</v>
      </c>
      <c r="H2" s="93" t="b">
        <v>0</v>
      </c>
      <c r="I2" s="93" t="b">
        <v>0</v>
      </c>
      <c r="J2" s="93" t="b">
        <v>0</v>
      </c>
      <c r="K2" s="93" t="b">
        <v>0</v>
      </c>
      <c r="L2" s="93" t="b">
        <v>0</v>
      </c>
    </row>
    <row r="3" spans="1:12" ht="15">
      <c r="A3" s="93" t="s">
        <v>687</v>
      </c>
      <c r="B3" s="93" t="s">
        <v>688</v>
      </c>
      <c r="C3" s="93">
        <v>15</v>
      </c>
      <c r="D3" s="133">
        <v>0.007265788742893769</v>
      </c>
      <c r="E3" s="133">
        <v>1.4603966372976842</v>
      </c>
      <c r="F3" s="93" t="s">
        <v>847</v>
      </c>
      <c r="G3" s="93" t="b">
        <v>0</v>
      </c>
      <c r="H3" s="93" t="b">
        <v>0</v>
      </c>
      <c r="I3" s="93" t="b">
        <v>0</v>
      </c>
      <c r="J3" s="93" t="b">
        <v>0</v>
      </c>
      <c r="K3" s="93" t="b">
        <v>0</v>
      </c>
      <c r="L3" s="93" t="b">
        <v>0</v>
      </c>
    </row>
    <row r="4" spans="1:12" ht="15">
      <c r="A4" s="93" t="s">
        <v>688</v>
      </c>
      <c r="B4" s="93" t="s">
        <v>690</v>
      </c>
      <c r="C4" s="93">
        <v>15</v>
      </c>
      <c r="D4" s="133">
        <v>0.007265788742893769</v>
      </c>
      <c r="E4" s="133">
        <v>1.4603966372976842</v>
      </c>
      <c r="F4" s="93" t="s">
        <v>847</v>
      </c>
      <c r="G4" s="93" t="b">
        <v>0</v>
      </c>
      <c r="H4" s="93" t="b">
        <v>0</v>
      </c>
      <c r="I4" s="93" t="b">
        <v>0</v>
      </c>
      <c r="J4" s="93" t="b">
        <v>0</v>
      </c>
      <c r="K4" s="93" t="b">
        <v>0</v>
      </c>
      <c r="L4" s="93" t="b">
        <v>0</v>
      </c>
    </row>
    <row r="5" spans="1:12" ht="15">
      <c r="A5" s="93" t="s">
        <v>690</v>
      </c>
      <c r="B5" s="93" t="s">
        <v>691</v>
      </c>
      <c r="C5" s="93">
        <v>15</v>
      </c>
      <c r="D5" s="133">
        <v>0.007265788742893769</v>
      </c>
      <c r="E5" s="133">
        <v>1.4603966372976842</v>
      </c>
      <c r="F5" s="93" t="s">
        <v>847</v>
      </c>
      <c r="G5" s="93" t="b">
        <v>0</v>
      </c>
      <c r="H5" s="93" t="b">
        <v>0</v>
      </c>
      <c r="I5" s="93" t="b">
        <v>0</v>
      </c>
      <c r="J5" s="93" t="b">
        <v>1</v>
      </c>
      <c r="K5" s="93" t="b">
        <v>0</v>
      </c>
      <c r="L5" s="93" t="b">
        <v>0</v>
      </c>
    </row>
    <row r="6" spans="1:12" ht="15">
      <c r="A6" s="93" t="s">
        <v>691</v>
      </c>
      <c r="B6" s="93" t="s">
        <v>692</v>
      </c>
      <c r="C6" s="93">
        <v>15</v>
      </c>
      <c r="D6" s="133">
        <v>0.007265788742893769</v>
      </c>
      <c r="E6" s="133">
        <v>1.4603966372976842</v>
      </c>
      <c r="F6" s="93" t="s">
        <v>847</v>
      </c>
      <c r="G6" s="93" t="b">
        <v>1</v>
      </c>
      <c r="H6" s="93" t="b">
        <v>0</v>
      </c>
      <c r="I6" s="93" t="b">
        <v>0</v>
      </c>
      <c r="J6" s="93" t="b">
        <v>0</v>
      </c>
      <c r="K6" s="93" t="b">
        <v>0</v>
      </c>
      <c r="L6" s="93" t="b">
        <v>0</v>
      </c>
    </row>
    <row r="7" spans="1:12" ht="15">
      <c r="A7" s="93" t="s">
        <v>692</v>
      </c>
      <c r="B7" s="93" t="s">
        <v>693</v>
      </c>
      <c r="C7" s="93">
        <v>15</v>
      </c>
      <c r="D7" s="133">
        <v>0.007265788742893769</v>
      </c>
      <c r="E7" s="133">
        <v>1.4603966372976842</v>
      </c>
      <c r="F7" s="93" t="s">
        <v>847</v>
      </c>
      <c r="G7" s="93" t="b">
        <v>0</v>
      </c>
      <c r="H7" s="93" t="b">
        <v>0</v>
      </c>
      <c r="I7" s="93" t="b">
        <v>0</v>
      </c>
      <c r="J7" s="93" t="b">
        <v>0</v>
      </c>
      <c r="K7" s="93" t="b">
        <v>0</v>
      </c>
      <c r="L7" s="93" t="b">
        <v>0</v>
      </c>
    </row>
    <row r="8" spans="1:12" ht="15">
      <c r="A8" s="93" t="s">
        <v>693</v>
      </c>
      <c r="B8" s="93" t="s">
        <v>694</v>
      </c>
      <c r="C8" s="93">
        <v>15</v>
      </c>
      <c r="D8" s="133">
        <v>0.007265788742893769</v>
      </c>
      <c r="E8" s="133">
        <v>1.4603966372976842</v>
      </c>
      <c r="F8" s="93" t="s">
        <v>847</v>
      </c>
      <c r="G8" s="93" t="b">
        <v>0</v>
      </c>
      <c r="H8" s="93" t="b">
        <v>0</v>
      </c>
      <c r="I8" s="93" t="b">
        <v>0</v>
      </c>
      <c r="J8" s="93" t="b">
        <v>0</v>
      </c>
      <c r="K8" s="93" t="b">
        <v>0</v>
      </c>
      <c r="L8" s="93" t="b">
        <v>0</v>
      </c>
    </row>
    <row r="9" spans="1:12" ht="15">
      <c r="A9" s="93" t="s">
        <v>694</v>
      </c>
      <c r="B9" s="93" t="s">
        <v>695</v>
      </c>
      <c r="C9" s="93">
        <v>15</v>
      </c>
      <c r="D9" s="133">
        <v>0.007265788742893769</v>
      </c>
      <c r="E9" s="133">
        <v>1.4603966372976842</v>
      </c>
      <c r="F9" s="93" t="s">
        <v>847</v>
      </c>
      <c r="G9" s="93" t="b">
        <v>0</v>
      </c>
      <c r="H9" s="93" t="b">
        <v>0</v>
      </c>
      <c r="I9" s="93" t="b">
        <v>0</v>
      </c>
      <c r="J9" s="93" t="b">
        <v>1</v>
      </c>
      <c r="K9" s="93" t="b">
        <v>0</v>
      </c>
      <c r="L9" s="93" t="b">
        <v>0</v>
      </c>
    </row>
    <row r="10" spans="1:12" ht="15">
      <c r="A10" s="93" t="s">
        <v>695</v>
      </c>
      <c r="B10" s="93" t="s">
        <v>696</v>
      </c>
      <c r="C10" s="93">
        <v>15</v>
      </c>
      <c r="D10" s="133">
        <v>0.007265788742893769</v>
      </c>
      <c r="E10" s="133">
        <v>1.4603966372976842</v>
      </c>
      <c r="F10" s="93" t="s">
        <v>847</v>
      </c>
      <c r="G10" s="93" t="b">
        <v>1</v>
      </c>
      <c r="H10" s="93" t="b">
        <v>0</v>
      </c>
      <c r="I10" s="93" t="b">
        <v>0</v>
      </c>
      <c r="J10" s="93" t="b">
        <v>0</v>
      </c>
      <c r="K10" s="93" t="b">
        <v>0</v>
      </c>
      <c r="L10" s="93" t="b">
        <v>0</v>
      </c>
    </row>
    <row r="11" spans="1:12" ht="15">
      <c r="A11" s="93" t="s">
        <v>696</v>
      </c>
      <c r="B11" s="93" t="s">
        <v>231</v>
      </c>
      <c r="C11" s="93">
        <v>15</v>
      </c>
      <c r="D11" s="133">
        <v>0.007265788742893769</v>
      </c>
      <c r="E11" s="133">
        <v>1.4603966372976842</v>
      </c>
      <c r="F11" s="93" t="s">
        <v>847</v>
      </c>
      <c r="G11" s="93" t="b">
        <v>0</v>
      </c>
      <c r="H11" s="93" t="b">
        <v>0</v>
      </c>
      <c r="I11" s="93" t="b">
        <v>0</v>
      </c>
      <c r="J11" s="93" t="b">
        <v>0</v>
      </c>
      <c r="K11" s="93" t="b">
        <v>0</v>
      </c>
      <c r="L11" s="93" t="b">
        <v>0</v>
      </c>
    </row>
    <row r="12" spans="1:12" ht="15">
      <c r="A12" s="93" t="s">
        <v>231</v>
      </c>
      <c r="B12" s="93" t="s">
        <v>684</v>
      </c>
      <c r="C12" s="93">
        <v>15</v>
      </c>
      <c r="D12" s="133">
        <v>0.007265788742893769</v>
      </c>
      <c r="E12" s="133">
        <v>1.2385478876813278</v>
      </c>
      <c r="F12" s="93" t="s">
        <v>847</v>
      </c>
      <c r="G12" s="93" t="b">
        <v>0</v>
      </c>
      <c r="H12" s="93" t="b">
        <v>0</v>
      </c>
      <c r="I12" s="93" t="b">
        <v>0</v>
      </c>
      <c r="J12" s="93" t="b">
        <v>0</v>
      </c>
      <c r="K12" s="93" t="b">
        <v>0</v>
      </c>
      <c r="L12" s="93" t="b">
        <v>0</v>
      </c>
    </row>
    <row r="13" spans="1:12" ht="15">
      <c r="A13" s="93" t="s">
        <v>684</v>
      </c>
      <c r="B13" s="93" t="s">
        <v>827</v>
      </c>
      <c r="C13" s="93">
        <v>15</v>
      </c>
      <c r="D13" s="133">
        <v>0.007265788742893769</v>
      </c>
      <c r="E13" s="133">
        <v>1.314268601619446</v>
      </c>
      <c r="F13" s="93" t="s">
        <v>847</v>
      </c>
      <c r="G13" s="93" t="b">
        <v>0</v>
      </c>
      <c r="H13" s="93" t="b">
        <v>0</v>
      </c>
      <c r="I13" s="93" t="b">
        <v>0</v>
      </c>
      <c r="J13" s="93" t="b">
        <v>0</v>
      </c>
      <c r="K13" s="93" t="b">
        <v>0</v>
      </c>
      <c r="L13" s="93" t="b">
        <v>0</v>
      </c>
    </row>
    <row r="14" spans="1:12" ht="15">
      <c r="A14" s="93" t="s">
        <v>827</v>
      </c>
      <c r="B14" s="93" t="s">
        <v>828</v>
      </c>
      <c r="C14" s="93">
        <v>15</v>
      </c>
      <c r="D14" s="133">
        <v>0.007265788742893769</v>
      </c>
      <c r="E14" s="133">
        <v>1.4603966372976842</v>
      </c>
      <c r="F14" s="93" t="s">
        <v>847</v>
      </c>
      <c r="G14" s="93" t="b">
        <v>0</v>
      </c>
      <c r="H14" s="93" t="b">
        <v>0</v>
      </c>
      <c r="I14" s="93" t="b">
        <v>0</v>
      </c>
      <c r="J14" s="93" t="b">
        <v>0</v>
      </c>
      <c r="K14" s="93" t="b">
        <v>0</v>
      </c>
      <c r="L14" s="93" t="b">
        <v>0</v>
      </c>
    </row>
    <row r="15" spans="1:12" ht="15">
      <c r="A15" s="93" t="s">
        <v>828</v>
      </c>
      <c r="B15" s="93" t="s">
        <v>829</v>
      </c>
      <c r="C15" s="93">
        <v>15</v>
      </c>
      <c r="D15" s="133">
        <v>0.007265788742893769</v>
      </c>
      <c r="E15" s="133">
        <v>1.4603966372976842</v>
      </c>
      <c r="F15" s="93" t="s">
        <v>847</v>
      </c>
      <c r="G15" s="93" t="b">
        <v>0</v>
      </c>
      <c r="H15" s="93" t="b">
        <v>0</v>
      </c>
      <c r="I15" s="93" t="b">
        <v>0</v>
      </c>
      <c r="J15" s="93" t="b">
        <v>0</v>
      </c>
      <c r="K15" s="93" t="b">
        <v>0</v>
      </c>
      <c r="L15" s="93" t="b">
        <v>0</v>
      </c>
    </row>
    <row r="16" spans="1:12" ht="15">
      <c r="A16" s="93" t="s">
        <v>829</v>
      </c>
      <c r="B16" s="93" t="s">
        <v>830</v>
      </c>
      <c r="C16" s="93">
        <v>15</v>
      </c>
      <c r="D16" s="133">
        <v>0.007265788742893769</v>
      </c>
      <c r="E16" s="133">
        <v>1.4603966372976842</v>
      </c>
      <c r="F16" s="93" t="s">
        <v>847</v>
      </c>
      <c r="G16" s="93" t="b">
        <v>0</v>
      </c>
      <c r="H16" s="93" t="b">
        <v>0</v>
      </c>
      <c r="I16" s="93" t="b">
        <v>0</v>
      </c>
      <c r="J16" s="93" t="b">
        <v>0</v>
      </c>
      <c r="K16" s="93" t="b">
        <v>0</v>
      </c>
      <c r="L16" s="93" t="b">
        <v>0</v>
      </c>
    </row>
    <row r="17" spans="1:12" ht="15">
      <c r="A17" s="93" t="s">
        <v>830</v>
      </c>
      <c r="B17" s="93" t="s">
        <v>831</v>
      </c>
      <c r="C17" s="93">
        <v>15</v>
      </c>
      <c r="D17" s="133">
        <v>0.007265788742893769</v>
      </c>
      <c r="E17" s="133">
        <v>1.4603966372976842</v>
      </c>
      <c r="F17" s="93" t="s">
        <v>847</v>
      </c>
      <c r="G17" s="93" t="b">
        <v>0</v>
      </c>
      <c r="H17" s="93" t="b">
        <v>0</v>
      </c>
      <c r="I17" s="93" t="b">
        <v>0</v>
      </c>
      <c r="J17" s="93" t="b">
        <v>0</v>
      </c>
      <c r="K17" s="93" t="b">
        <v>0</v>
      </c>
      <c r="L17" s="93" t="b">
        <v>0</v>
      </c>
    </row>
    <row r="18" spans="1:12" ht="15">
      <c r="A18" s="93" t="s">
        <v>831</v>
      </c>
      <c r="B18" s="93" t="s">
        <v>832</v>
      </c>
      <c r="C18" s="93">
        <v>15</v>
      </c>
      <c r="D18" s="133">
        <v>0.007265788742893769</v>
      </c>
      <c r="E18" s="133">
        <v>1.4603966372976842</v>
      </c>
      <c r="F18" s="93" t="s">
        <v>847</v>
      </c>
      <c r="G18" s="93" t="b">
        <v>0</v>
      </c>
      <c r="H18" s="93" t="b">
        <v>0</v>
      </c>
      <c r="I18" s="93" t="b">
        <v>0</v>
      </c>
      <c r="J18" s="93" t="b">
        <v>0</v>
      </c>
      <c r="K18" s="93" t="b">
        <v>0</v>
      </c>
      <c r="L18" s="93" t="b">
        <v>0</v>
      </c>
    </row>
    <row r="19" spans="1:12" ht="15">
      <c r="A19" s="93" t="s">
        <v>832</v>
      </c>
      <c r="B19" s="93" t="s">
        <v>685</v>
      </c>
      <c r="C19" s="93">
        <v>15</v>
      </c>
      <c r="D19" s="133">
        <v>0.007265788742893769</v>
      </c>
      <c r="E19" s="133">
        <v>1.4060389749750914</v>
      </c>
      <c r="F19" s="93" t="s">
        <v>847</v>
      </c>
      <c r="G19" s="93" t="b">
        <v>0</v>
      </c>
      <c r="H19" s="93" t="b">
        <v>0</v>
      </c>
      <c r="I19" s="93" t="b">
        <v>0</v>
      </c>
      <c r="J19" s="93" t="b">
        <v>0</v>
      </c>
      <c r="K19" s="93" t="b">
        <v>0</v>
      </c>
      <c r="L19" s="93" t="b">
        <v>0</v>
      </c>
    </row>
    <row r="20" spans="1:12" ht="15">
      <c r="A20" s="93" t="s">
        <v>685</v>
      </c>
      <c r="B20" s="93" t="s">
        <v>833</v>
      </c>
      <c r="C20" s="93">
        <v>13</v>
      </c>
      <c r="D20" s="133">
        <v>0.008061040464514434</v>
      </c>
      <c r="E20" s="133">
        <v>1.4060389749750914</v>
      </c>
      <c r="F20" s="93" t="s">
        <v>847</v>
      </c>
      <c r="G20" s="93" t="b">
        <v>0</v>
      </c>
      <c r="H20" s="93" t="b">
        <v>0</v>
      </c>
      <c r="I20" s="93" t="b">
        <v>0</v>
      </c>
      <c r="J20" s="93" t="b">
        <v>0</v>
      </c>
      <c r="K20" s="93" t="b">
        <v>0</v>
      </c>
      <c r="L20" s="93" t="b">
        <v>0</v>
      </c>
    </row>
    <row r="21" spans="1:12" ht="15">
      <c r="A21" s="93" t="s">
        <v>833</v>
      </c>
      <c r="B21" s="93" t="s">
        <v>834</v>
      </c>
      <c r="C21" s="93">
        <v>13</v>
      </c>
      <c r="D21" s="133">
        <v>0.008061040464514434</v>
      </c>
      <c r="E21" s="133">
        <v>1.5225445440465286</v>
      </c>
      <c r="F21" s="93" t="s">
        <v>847</v>
      </c>
      <c r="G21" s="93" t="b">
        <v>0</v>
      </c>
      <c r="H21" s="93" t="b">
        <v>0</v>
      </c>
      <c r="I21" s="93" t="b">
        <v>0</v>
      </c>
      <c r="J21" s="93" t="b">
        <v>0</v>
      </c>
      <c r="K21" s="93" t="b">
        <v>0</v>
      </c>
      <c r="L21" s="93" t="b">
        <v>0</v>
      </c>
    </row>
    <row r="22" spans="1:12" ht="15">
      <c r="A22" s="93" t="s">
        <v>834</v>
      </c>
      <c r="B22" s="93" t="s">
        <v>835</v>
      </c>
      <c r="C22" s="93">
        <v>13</v>
      </c>
      <c r="D22" s="133">
        <v>0.008061040464514434</v>
      </c>
      <c r="E22" s="133">
        <v>1.5225445440465286</v>
      </c>
      <c r="F22" s="93" t="s">
        <v>847</v>
      </c>
      <c r="G22" s="93" t="b">
        <v>0</v>
      </c>
      <c r="H22" s="93" t="b">
        <v>0</v>
      </c>
      <c r="I22" s="93" t="b">
        <v>0</v>
      </c>
      <c r="J22" s="93" t="b">
        <v>0</v>
      </c>
      <c r="K22" s="93" t="b">
        <v>0</v>
      </c>
      <c r="L22" s="93" t="b">
        <v>0</v>
      </c>
    </row>
    <row r="23" spans="1:12" ht="15">
      <c r="A23" s="93" t="s">
        <v>835</v>
      </c>
      <c r="B23" s="93" t="s">
        <v>236</v>
      </c>
      <c r="C23" s="93">
        <v>13</v>
      </c>
      <c r="D23" s="133">
        <v>0.008061040464514434</v>
      </c>
      <c r="E23" s="133">
        <v>1.4603966372976842</v>
      </c>
      <c r="F23" s="93" t="s">
        <v>847</v>
      </c>
      <c r="G23" s="93" t="b">
        <v>0</v>
      </c>
      <c r="H23" s="93" t="b">
        <v>0</v>
      </c>
      <c r="I23" s="93" t="b">
        <v>0</v>
      </c>
      <c r="J23" s="93" t="b">
        <v>0</v>
      </c>
      <c r="K23" s="93" t="b">
        <v>0</v>
      </c>
      <c r="L23" s="93" t="b">
        <v>0</v>
      </c>
    </row>
    <row r="24" spans="1:12" ht="15">
      <c r="A24" s="93" t="s">
        <v>712</v>
      </c>
      <c r="B24" s="93" t="s">
        <v>713</v>
      </c>
      <c r="C24" s="93">
        <v>4</v>
      </c>
      <c r="D24" s="133">
        <v>0.006950917182044325</v>
      </c>
      <c r="E24" s="133">
        <v>2.034427905025403</v>
      </c>
      <c r="F24" s="93" t="s">
        <v>847</v>
      </c>
      <c r="G24" s="93" t="b">
        <v>0</v>
      </c>
      <c r="H24" s="93" t="b">
        <v>0</v>
      </c>
      <c r="I24" s="93" t="b">
        <v>0</v>
      </c>
      <c r="J24" s="93" t="b">
        <v>0</v>
      </c>
      <c r="K24" s="93" t="b">
        <v>0</v>
      </c>
      <c r="L24" s="93" t="b">
        <v>0</v>
      </c>
    </row>
    <row r="25" spans="1:12" ht="15">
      <c r="A25" s="93" t="s">
        <v>713</v>
      </c>
      <c r="B25" s="93" t="s">
        <v>714</v>
      </c>
      <c r="C25" s="93">
        <v>4</v>
      </c>
      <c r="D25" s="133">
        <v>0.006950917182044325</v>
      </c>
      <c r="E25" s="133">
        <v>2.034427905025403</v>
      </c>
      <c r="F25" s="93" t="s">
        <v>847</v>
      </c>
      <c r="G25" s="93" t="b">
        <v>0</v>
      </c>
      <c r="H25" s="93" t="b">
        <v>0</v>
      </c>
      <c r="I25" s="93" t="b">
        <v>0</v>
      </c>
      <c r="J25" s="93" t="b">
        <v>0</v>
      </c>
      <c r="K25" s="93" t="b">
        <v>0</v>
      </c>
      <c r="L25" s="93" t="b">
        <v>0</v>
      </c>
    </row>
    <row r="26" spans="1:12" ht="15">
      <c r="A26" s="93" t="s">
        <v>714</v>
      </c>
      <c r="B26" s="93" t="s">
        <v>715</v>
      </c>
      <c r="C26" s="93">
        <v>4</v>
      </c>
      <c r="D26" s="133">
        <v>0.006950917182044325</v>
      </c>
      <c r="E26" s="133">
        <v>2.034427905025403</v>
      </c>
      <c r="F26" s="93" t="s">
        <v>847</v>
      </c>
      <c r="G26" s="93" t="b">
        <v>0</v>
      </c>
      <c r="H26" s="93" t="b">
        <v>0</v>
      </c>
      <c r="I26" s="93" t="b">
        <v>0</v>
      </c>
      <c r="J26" s="93" t="b">
        <v>0</v>
      </c>
      <c r="K26" s="93" t="b">
        <v>0</v>
      </c>
      <c r="L26" s="93" t="b">
        <v>0</v>
      </c>
    </row>
    <row r="27" spans="1:12" ht="15">
      <c r="A27" s="93" t="s">
        <v>715</v>
      </c>
      <c r="B27" s="93" t="s">
        <v>716</v>
      </c>
      <c r="C27" s="93">
        <v>4</v>
      </c>
      <c r="D27" s="133">
        <v>0.006950917182044325</v>
      </c>
      <c r="E27" s="133">
        <v>2.034427905025403</v>
      </c>
      <c r="F27" s="93" t="s">
        <v>847</v>
      </c>
      <c r="G27" s="93" t="b">
        <v>0</v>
      </c>
      <c r="H27" s="93" t="b">
        <v>0</v>
      </c>
      <c r="I27" s="93" t="b">
        <v>0</v>
      </c>
      <c r="J27" s="93" t="b">
        <v>0</v>
      </c>
      <c r="K27" s="93" t="b">
        <v>0</v>
      </c>
      <c r="L27" s="93" t="b">
        <v>0</v>
      </c>
    </row>
    <row r="28" spans="1:12" ht="15">
      <c r="A28" s="93" t="s">
        <v>716</v>
      </c>
      <c r="B28" s="93" t="s">
        <v>717</v>
      </c>
      <c r="C28" s="93">
        <v>4</v>
      </c>
      <c r="D28" s="133">
        <v>0.006950917182044325</v>
      </c>
      <c r="E28" s="133">
        <v>2.034427905025403</v>
      </c>
      <c r="F28" s="93" t="s">
        <v>847</v>
      </c>
      <c r="G28" s="93" t="b">
        <v>0</v>
      </c>
      <c r="H28" s="93" t="b">
        <v>0</v>
      </c>
      <c r="I28" s="93" t="b">
        <v>0</v>
      </c>
      <c r="J28" s="93" t="b">
        <v>0</v>
      </c>
      <c r="K28" s="93" t="b">
        <v>0</v>
      </c>
      <c r="L28" s="93" t="b">
        <v>0</v>
      </c>
    </row>
    <row r="29" spans="1:12" ht="15">
      <c r="A29" s="93" t="s">
        <v>717</v>
      </c>
      <c r="B29" s="93" t="s">
        <v>718</v>
      </c>
      <c r="C29" s="93">
        <v>4</v>
      </c>
      <c r="D29" s="133">
        <v>0.006950917182044325</v>
      </c>
      <c r="E29" s="133">
        <v>2.034427905025403</v>
      </c>
      <c r="F29" s="93" t="s">
        <v>847</v>
      </c>
      <c r="G29" s="93" t="b">
        <v>0</v>
      </c>
      <c r="H29" s="93" t="b">
        <v>0</v>
      </c>
      <c r="I29" s="93" t="b">
        <v>0</v>
      </c>
      <c r="J29" s="93" t="b">
        <v>0</v>
      </c>
      <c r="K29" s="93" t="b">
        <v>0</v>
      </c>
      <c r="L29" s="93" t="b">
        <v>0</v>
      </c>
    </row>
    <row r="30" spans="1:12" ht="15">
      <c r="A30" s="93" t="s">
        <v>240</v>
      </c>
      <c r="B30" s="93" t="s">
        <v>836</v>
      </c>
      <c r="C30" s="93">
        <v>4</v>
      </c>
      <c r="D30" s="133">
        <v>0.006950917182044325</v>
      </c>
      <c r="E30" s="133">
        <v>1.6364878963533653</v>
      </c>
      <c r="F30" s="93" t="s">
        <v>847</v>
      </c>
      <c r="G30" s="93" t="b">
        <v>0</v>
      </c>
      <c r="H30" s="93" t="b">
        <v>0</v>
      </c>
      <c r="I30" s="93" t="b">
        <v>0</v>
      </c>
      <c r="J30" s="93" t="b">
        <v>0</v>
      </c>
      <c r="K30" s="93" t="b">
        <v>0</v>
      </c>
      <c r="L30" s="93" t="b">
        <v>0</v>
      </c>
    </row>
    <row r="31" spans="1:12" ht="15">
      <c r="A31" s="93" t="s">
        <v>704</v>
      </c>
      <c r="B31" s="93" t="s">
        <v>705</v>
      </c>
      <c r="C31" s="93">
        <v>4</v>
      </c>
      <c r="D31" s="133">
        <v>0.006950917182044325</v>
      </c>
      <c r="E31" s="133">
        <v>2.034427905025403</v>
      </c>
      <c r="F31" s="93" t="s">
        <v>847</v>
      </c>
      <c r="G31" s="93" t="b">
        <v>0</v>
      </c>
      <c r="H31" s="93" t="b">
        <v>0</v>
      </c>
      <c r="I31" s="93" t="b">
        <v>0</v>
      </c>
      <c r="J31" s="93" t="b">
        <v>0</v>
      </c>
      <c r="K31" s="93" t="b">
        <v>0</v>
      </c>
      <c r="L31" s="93" t="b">
        <v>0</v>
      </c>
    </row>
    <row r="32" spans="1:12" ht="15">
      <c r="A32" s="93" t="s">
        <v>705</v>
      </c>
      <c r="B32" s="93" t="s">
        <v>706</v>
      </c>
      <c r="C32" s="93">
        <v>4</v>
      </c>
      <c r="D32" s="133">
        <v>0.006950917182044325</v>
      </c>
      <c r="E32" s="133">
        <v>2.034427905025403</v>
      </c>
      <c r="F32" s="93" t="s">
        <v>847</v>
      </c>
      <c r="G32" s="93" t="b">
        <v>0</v>
      </c>
      <c r="H32" s="93" t="b">
        <v>0</v>
      </c>
      <c r="I32" s="93" t="b">
        <v>0</v>
      </c>
      <c r="J32" s="93" t="b">
        <v>0</v>
      </c>
      <c r="K32" s="93" t="b">
        <v>0</v>
      </c>
      <c r="L32" s="93" t="b">
        <v>0</v>
      </c>
    </row>
    <row r="33" spans="1:12" ht="15">
      <c r="A33" s="93" t="s">
        <v>706</v>
      </c>
      <c r="B33" s="93" t="s">
        <v>240</v>
      </c>
      <c r="C33" s="93">
        <v>4</v>
      </c>
      <c r="D33" s="133">
        <v>0.006950917182044325</v>
      </c>
      <c r="E33" s="133">
        <v>1.6364878963533653</v>
      </c>
      <c r="F33" s="93" t="s">
        <v>847</v>
      </c>
      <c r="G33" s="93" t="b">
        <v>0</v>
      </c>
      <c r="H33" s="93" t="b">
        <v>0</v>
      </c>
      <c r="I33" s="93" t="b">
        <v>0</v>
      </c>
      <c r="J33" s="93" t="b">
        <v>0</v>
      </c>
      <c r="K33" s="93" t="b">
        <v>0</v>
      </c>
      <c r="L33" s="93" t="b">
        <v>0</v>
      </c>
    </row>
    <row r="34" spans="1:12" ht="15">
      <c r="A34" s="93" t="s">
        <v>240</v>
      </c>
      <c r="B34" s="93" t="s">
        <v>707</v>
      </c>
      <c r="C34" s="93">
        <v>4</v>
      </c>
      <c r="D34" s="133">
        <v>0.006950917182044325</v>
      </c>
      <c r="E34" s="133">
        <v>1.6364878963533653</v>
      </c>
      <c r="F34" s="93" t="s">
        <v>847</v>
      </c>
      <c r="G34" s="93" t="b">
        <v>0</v>
      </c>
      <c r="H34" s="93" t="b">
        <v>0</v>
      </c>
      <c r="I34" s="93" t="b">
        <v>0</v>
      </c>
      <c r="J34" s="93" t="b">
        <v>0</v>
      </c>
      <c r="K34" s="93" t="b">
        <v>0</v>
      </c>
      <c r="L34" s="93" t="b">
        <v>0</v>
      </c>
    </row>
    <row r="35" spans="1:12" ht="15">
      <c r="A35" s="93" t="s">
        <v>707</v>
      </c>
      <c r="B35" s="93" t="s">
        <v>708</v>
      </c>
      <c r="C35" s="93">
        <v>4</v>
      </c>
      <c r="D35" s="133">
        <v>0.006950917182044325</v>
      </c>
      <c r="E35" s="133">
        <v>2.034427905025403</v>
      </c>
      <c r="F35" s="93" t="s">
        <v>847</v>
      </c>
      <c r="G35" s="93" t="b">
        <v>0</v>
      </c>
      <c r="H35" s="93" t="b">
        <v>0</v>
      </c>
      <c r="I35" s="93" t="b">
        <v>0</v>
      </c>
      <c r="J35" s="93" t="b">
        <v>0</v>
      </c>
      <c r="K35" s="93" t="b">
        <v>0</v>
      </c>
      <c r="L35" s="93" t="b">
        <v>0</v>
      </c>
    </row>
    <row r="36" spans="1:12" ht="15">
      <c r="A36" s="93" t="s">
        <v>708</v>
      </c>
      <c r="B36" s="93" t="s">
        <v>709</v>
      </c>
      <c r="C36" s="93">
        <v>4</v>
      </c>
      <c r="D36" s="133">
        <v>0.006950917182044325</v>
      </c>
      <c r="E36" s="133">
        <v>2.034427905025403</v>
      </c>
      <c r="F36" s="93" t="s">
        <v>847</v>
      </c>
      <c r="G36" s="93" t="b">
        <v>0</v>
      </c>
      <c r="H36" s="93" t="b">
        <v>0</v>
      </c>
      <c r="I36" s="93" t="b">
        <v>0</v>
      </c>
      <c r="J36" s="93" t="b">
        <v>0</v>
      </c>
      <c r="K36" s="93" t="b">
        <v>0</v>
      </c>
      <c r="L36" s="93" t="b">
        <v>0</v>
      </c>
    </row>
    <row r="37" spans="1:12" ht="15">
      <c r="A37" s="93" t="s">
        <v>709</v>
      </c>
      <c r="B37" s="93" t="s">
        <v>710</v>
      </c>
      <c r="C37" s="93">
        <v>4</v>
      </c>
      <c r="D37" s="133">
        <v>0.006950917182044325</v>
      </c>
      <c r="E37" s="133">
        <v>2.034427905025403</v>
      </c>
      <c r="F37" s="93" t="s">
        <v>847</v>
      </c>
      <c r="G37" s="93" t="b">
        <v>0</v>
      </c>
      <c r="H37" s="93" t="b">
        <v>0</v>
      </c>
      <c r="I37" s="93" t="b">
        <v>0</v>
      </c>
      <c r="J37" s="93" t="b">
        <v>0</v>
      </c>
      <c r="K37" s="93" t="b">
        <v>0</v>
      </c>
      <c r="L37" s="93" t="b">
        <v>0</v>
      </c>
    </row>
    <row r="38" spans="1:12" ht="15">
      <c r="A38" s="93" t="s">
        <v>710</v>
      </c>
      <c r="B38" s="93" t="s">
        <v>684</v>
      </c>
      <c r="C38" s="93">
        <v>4</v>
      </c>
      <c r="D38" s="133">
        <v>0.006950917182044325</v>
      </c>
      <c r="E38" s="133">
        <v>1.2385478876813278</v>
      </c>
      <c r="F38" s="93" t="s">
        <v>847</v>
      </c>
      <c r="G38" s="93" t="b">
        <v>0</v>
      </c>
      <c r="H38" s="93" t="b">
        <v>0</v>
      </c>
      <c r="I38" s="93" t="b">
        <v>0</v>
      </c>
      <c r="J38" s="93" t="b">
        <v>0</v>
      </c>
      <c r="K38" s="93" t="b">
        <v>0</v>
      </c>
      <c r="L38" s="93" t="b">
        <v>0</v>
      </c>
    </row>
    <row r="39" spans="1:12" ht="15">
      <c r="A39" s="93" t="s">
        <v>718</v>
      </c>
      <c r="B39" s="93" t="s">
        <v>719</v>
      </c>
      <c r="C39" s="93">
        <v>3</v>
      </c>
      <c r="D39" s="133">
        <v>0.006031563890517741</v>
      </c>
      <c r="E39" s="133">
        <v>2.034427905025403</v>
      </c>
      <c r="F39" s="93" t="s">
        <v>847</v>
      </c>
      <c r="G39" s="93" t="b">
        <v>0</v>
      </c>
      <c r="H39" s="93" t="b">
        <v>0</v>
      </c>
      <c r="I39" s="93" t="b">
        <v>0</v>
      </c>
      <c r="J39" s="93" t="b">
        <v>1</v>
      </c>
      <c r="K39" s="93" t="b">
        <v>0</v>
      </c>
      <c r="L39" s="93" t="b">
        <v>0</v>
      </c>
    </row>
    <row r="40" spans="1:12" ht="15">
      <c r="A40" s="93" t="s">
        <v>719</v>
      </c>
      <c r="B40" s="93" t="s">
        <v>684</v>
      </c>
      <c r="C40" s="93">
        <v>3</v>
      </c>
      <c r="D40" s="133">
        <v>0.006031563890517741</v>
      </c>
      <c r="E40" s="133">
        <v>1.2385478876813278</v>
      </c>
      <c r="F40" s="93" t="s">
        <v>847</v>
      </c>
      <c r="G40" s="93" t="b">
        <v>1</v>
      </c>
      <c r="H40" s="93" t="b">
        <v>0</v>
      </c>
      <c r="I40" s="93" t="b">
        <v>0</v>
      </c>
      <c r="J40" s="93" t="b">
        <v>0</v>
      </c>
      <c r="K40" s="93" t="b">
        <v>0</v>
      </c>
      <c r="L40" s="93" t="b">
        <v>0</v>
      </c>
    </row>
    <row r="41" spans="1:12" ht="15">
      <c r="A41" s="93" t="s">
        <v>684</v>
      </c>
      <c r="B41" s="93" t="s">
        <v>240</v>
      </c>
      <c r="C41" s="93">
        <v>3</v>
      </c>
      <c r="D41" s="133">
        <v>0.006031563890517741</v>
      </c>
      <c r="E41" s="133">
        <v>0.7913898563391086</v>
      </c>
      <c r="F41" s="93" t="s">
        <v>847</v>
      </c>
      <c r="G41" s="93" t="b">
        <v>0</v>
      </c>
      <c r="H41" s="93" t="b">
        <v>0</v>
      </c>
      <c r="I41" s="93" t="b">
        <v>0</v>
      </c>
      <c r="J41" s="93" t="b">
        <v>0</v>
      </c>
      <c r="K41" s="93" t="b">
        <v>0</v>
      </c>
      <c r="L41" s="93" t="b">
        <v>0</v>
      </c>
    </row>
    <row r="42" spans="1:12" ht="15">
      <c r="A42" s="93" t="s">
        <v>837</v>
      </c>
      <c r="B42" s="93" t="s">
        <v>236</v>
      </c>
      <c r="C42" s="93">
        <v>2</v>
      </c>
      <c r="D42" s="133">
        <v>0.00479000005680374</v>
      </c>
      <c r="E42" s="133">
        <v>1.4603966372976842</v>
      </c>
      <c r="F42" s="93" t="s">
        <v>847</v>
      </c>
      <c r="G42" s="93" t="b">
        <v>0</v>
      </c>
      <c r="H42" s="93" t="b">
        <v>0</v>
      </c>
      <c r="I42" s="93" t="b">
        <v>0</v>
      </c>
      <c r="J42" s="93" t="b">
        <v>0</v>
      </c>
      <c r="K42" s="93" t="b">
        <v>0</v>
      </c>
      <c r="L42" s="93" t="b">
        <v>0</v>
      </c>
    </row>
    <row r="43" spans="1:12" ht="15">
      <c r="A43" s="93" t="s">
        <v>236</v>
      </c>
      <c r="B43" s="93" t="s">
        <v>235</v>
      </c>
      <c r="C43" s="93">
        <v>2</v>
      </c>
      <c r="D43" s="133">
        <v>0.00479000005680374</v>
      </c>
      <c r="E43" s="133">
        <v>2.3354579006893843</v>
      </c>
      <c r="F43" s="93" t="s">
        <v>847</v>
      </c>
      <c r="G43" s="93" t="b">
        <v>0</v>
      </c>
      <c r="H43" s="93" t="b">
        <v>0</v>
      </c>
      <c r="I43" s="93" t="b">
        <v>0</v>
      </c>
      <c r="J43" s="93" t="b">
        <v>0</v>
      </c>
      <c r="K43" s="93" t="b">
        <v>0</v>
      </c>
      <c r="L43" s="93" t="b">
        <v>0</v>
      </c>
    </row>
    <row r="44" spans="1:12" ht="15">
      <c r="A44" s="93" t="s">
        <v>235</v>
      </c>
      <c r="B44" s="93" t="s">
        <v>686</v>
      </c>
      <c r="C44" s="93">
        <v>2</v>
      </c>
      <c r="D44" s="133">
        <v>0.00479000005680374</v>
      </c>
      <c r="E44" s="133">
        <v>2.3354579006893843</v>
      </c>
      <c r="F44" s="93" t="s">
        <v>847</v>
      </c>
      <c r="G44" s="93" t="b">
        <v>0</v>
      </c>
      <c r="H44" s="93" t="b">
        <v>0</v>
      </c>
      <c r="I44" s="93" t="b">
        <v>0</v>
      </c>
      <c r="J44" s="93" t="b">
        <v>0</v>
      </c>
      <c r="K44" s="93" t="b">
        <v>0</v>
      </c>
      <c r="L44" s="93" t="b">
        <v>0</v>
      </c>
    </row>
    <row r="45" spans="1:12" ht="15">
      <c r="A45" s="93" t="s">
        <v>685</v>
      </c>
      <c r="B45" s="93" t="s">
        <v>838</v>
      </c>
      <c r="C45" s="93">
        <v>2</v>
      </c>
      <c r="D45" s="133">
        <v>0.00479000005680374</v>
      </c>
      <c r="E45" s="133">
        <v>1.4060389749750914</v>
      </c>
      <c r="F45" s="93" t="s">
        <v>847</v>
      </c>
      <c r="G45" s="93" t="b">
        <v>0</v>
      </c>
      <c r="H45" s="93" t="b">
        <v>0</v>
      </c>
      <c r="I45" s="93" t="b">
        <v>0</v>
      </c>
      <c r="J45" s="93" t="b">
        <v>0</v>
      </c>
      <c r="K45" s="93" t="b">
        <v>0</v>
      </c>
      <c r="L45" s="93" t="b">
        <v>0</v>
      </c>
    </row>
    <row r="46" spans="1:12" ht="15">
      <c r="A46" s="93" t="s">
        <v>698</v>
      </c>
      <c r="B46" s="93" t="s">
        <v>685</v>
      </c>
      <c r="C46" s="93">
        <v>2</v>
      </c>
      <c r="D46" s="133">
        <v>0.00479000005680374</v>
      </c>
      <c r="E46" s="133">
        <v>1.4060389749750914</v>
      </c>
      <c r="F46" s="93" t="s">
        <v>847</v>
      </c>
      <c r="G46" s="93" t="b">
        <v>1</v>
      </c>
      <c r="H46" s="93" t="b">
        <v>0</v>
      </c>
      <c r="I46" s="93" t="b">
        <v>0</v>
      </c>
      <c r="J46" s="93" t="b">
        <v>0</v>
      </c>
      <c r="K46" s="93" t="b">
        <v>0</v>
      </c>
      <c r="L46" s="93" t="b">
        <v>0</v>
      </c>
    </row>
    <row r="47" spans="1:12" ht="15">
      <c r="A47" s="93" t="s">
        <v>685</v>
      </c>
      <c r="B47" s="93" t="s">
        <v>699</v>
      </c>
      <c r="C47" s="93">
        <v>2</v>
      </c>
      <c r="D47" s="133">
        <v>0.00479000005680374</v>
      </c>
      <c r="E47" s="133">
        <v>1.4060389749750914</v>
      </c>
      <c r="F47" s="93" t="s">
        <v>847</v>
      </c>
      <c r="G47" s="93" t="b">
        <v>0</v>
      </c>
      <c r="H47" s="93" t="b">
        <v>0</v>
      </c>
      <c r="I47" s="93" t="b">
        <v>0</v>
      </c>
      <c r="J47" s="93" t="b">
        <v>0</v>
      </c>
      <c r="K47" s="93" t="b">
        <v>0</v>
      </c>
      <c r="L47" s="93" t="b">
        <v>0</v>
      </c>
    </row>
    <row r="48" spans="1:12" ht="15">
      <c r="A48" s="93" t="s">
        <v>699</v>
      </c>
      <c r="B48" s="93" t="s">
        <v>241</v>
      </c>
      <c r="C48" s="93">
        <v>2</v>
      </c>
      <c r="D48" s="133">
        <v>0.00479000005680374</v>
      </c>
      <c r="E48" s="133">
        <v>2.3354579006893843</v>
      </c>
      <c r="F48" s="93" t="s">
        <v>847</v>
      </c>
      <c r="G48" s="93" t="b">
        <v>0</v>
      </c>
      <c r="H48" s="93" t="b">
        <v>0</v>
      </c>
      <c r="I48" s="93" t="b">
        <v>0</v>
      </c>
      <c r="J48" s="93" t="b">
        <v>0</v>
      </c>
      <c r="K48" s="93" t="b">
        <v>0</v>
      </c>
      <c r="L48" s="93" t="b">
        <v>0</v>
      </c>
    </row>
    <row r="49" spans="1:12" ht="15">
      <c r="A49" s="93" t="s">
        <v>241</v>
      </c>
      <c r="B49" s="93" t="s">
        <v>700</v>
      </c>
      <c r="C49" s="93">
        <v>2</v>
      </c>
      <c r="D49" s="133">
        <v>0.00479000005680374</v>
      </c>
      <c r="E49" s="133">
        <v>2.3354579006893843</v>
      </c>
      <c r="F49" s="93" t="s">
        <v>847</v>
      </c>
      <c r="G49" s="93" t="b">
        <v>0</v>
      </c>
      <c r="H49" s="93" t="b">
        <v>0</v>
      </c>
      <c r="I49" s="93" t="b">
        <v>0</v>
      </c>
      <c r="J49" s="93" t="b">
        <v>0</v>
      </c>
      <c r="K49" s="93" t="b">
        <v>0</v>
      </c>
      <c r="L49" s="93" t="b">
        <v>0</v>
      </c>
    </row>
    <row r="50" spans="1:12" ht="15">
      <c r="A50" s="93" t="s">
        <v>700</v>
      </c>
      <c r="B50" s="93" t="s">
        <v>240</v>
      </c>
      <c r="C50" s="93">
        <v>2</v>
      </c>
      <c r="D50" s="133">
        <v>0.00479000005680374</v>
      </c>
      <c r="E50" s="133">
        <v>1.6364878963533653</v>
      </c>
      <c r="F50" s="93" t="s">
        <v>847</v>
      </c>
      <c r="G50" s="93" t="b">
        <v>0</v>
      </c>
      <c r="H50" s="93" t="b">
        <v>0</v>
      </c>
      <c r="I50" s="93" t="b">
        <v>0</v>
      </c>
      <c r="J50" s="93" t="b">
        <v>0</v>
      </c>
      <c r="K50" s="93" t="b">
        <v>0</v>
      </c>
      <c r="L50" s="93" t="b">
        <v>0</v>
      </c>
    </row>
    <row r="51" spans="1:12" ht="15">
      <c r="A51" s="93" t="s">
        <v>240</v>
      </c>
      <c r="B51" s="93" t="s">
        <v>701</v>
      </c>
      <c r="C51" s="93">
        <v>2</v>
      </c>
      <c r="D51" s="133">
        <v>0.00479000005680374</v>
      </c>
      <c r="E51" s="133">
        <v>1.6364878963533653</v>
      </c>
      <c r="F51" s="93" t="s">
        <v>847</v>
      </c>
      <c r="G51" s="93" t="b">
        <v>0</v>
      </c>
      <c r="H51" s="93" t="b">
        <v>0</v>
      </c>
      <c r="I51" s="93" t="b">
        <v>0</v>
      </c>
      <c r="J51" s="93" t="b">
        <v>0</v>
      </c>
      <c r="K51" s="93" t="b">
        <v>0</v>
      </c>
      <c r="L51" s="93" t="b">
        <v>0</v>
      </c>
    </row>
    <row r="52" spans="1:12" ht="15">
      <c r="A52" s="93" t="s">
        <v>701</v>
      </c>
      <c r="B52" s="93" t="s">
        <v>239</v>
      </c>
      <c r="C52" s="93">
        <v>2</v>
      </c>
      <c r="D52" s="133">
        <v>0.00479000005680374</v>
      </c>
      <c r="E52" s="133">
        <v>2.3354579006893843</v>
      </c>
      <c r="F52" s="93" t="s">
        <v>847</v>
      </c>
      <c r="G52" s="93" t="b">
        <v>0</v>
      </c>
      <c r="H52" s="93" t="b">
        <v>0</v>
      </c>
      <c r="I52" s="93" t="b">
        <v>0</v>
      </c>
      <c r="J52" s="93" t="b">
        <v>0</v>
      </c>
      <c r="K52" s="93" t="b">
        <v>0</v>
      </c>
      <c r="L52" s="93" t="b">
        <v>0</v>
      </c>
    </row>
    <row r="53" spans="1:12" ht="15">
      <c r="A53" s="93" t="s">
        <v>239</v>
      </c>
      <c r="B53" s="93" t="s">
        <v>702</v>
      </c>
      <c r="C53" s="93">
        <v>2</v>
      </c>
      <c r="D53" s="133">
        <v>0.00479000005680374</v>
      </c>
      <c r="E53" s="133">
        <v>2.3354579006893843</v>
      </c>
      <c r="F53" s="93" t="s">
        <v>847</v>
      </c>
      <c r="G53" s="93" t="b">
        <v>0</v>
      </c>
      <c r="H53" s="93" t="b">
        <v>0</v>
      </c>
      <c r="I53" s="93" t="b">
        <v>0</v>
      </c>
      <c r="J53" s="93" t="b">
        <v>0</v>
      </c>
      <c r="K53" s="93" t="b">
        <v>0</v>
      </c>
      <c r="L53" s="93" t="b">
        <v>0</v>
      </c>
    </row>
    <row r="54" spans="1:12" ht="15">
      <c r="A54" s="93" t="s">
        <v>702</v>
      </c>
      <c r="B54" s="93" t="s">
        <v>684</v>
      </c>
      <c r="C54" s="93">
        <v>2</v>
      </c>
      <c r="D54" s="133">
        <v>0.00479000005680374</v>
      </c>
      <c r="E54" s="133">
        <v>1.2385478876813278</v>
      </c>
      <c r="F54" s="93" t="s">
        <v>847</v>
      </c>
      <c r="G54" s="93" t="b">
        <v>0</v>
      </c>
      <c r="H54" s="93" t="b">
        <v>0</v>
      </c>
      <c r="I54" s="93" t="b">
        <v>0</v>
      </c>
      <c r="J54" s="93" t="b">
        <v>0</v>
      </c>
      <c r="K54" s="93" t="b">
        <v>0</v>
      </c>
      <c r="L54" s="93" t="b">
        <v>0</v>
      </c>
    </row>
    <row r="55" spans="1:12" ht="15">
      <c r="A55" s="93" t="s">
        <v>684</v>
      </c>
      <c r="B55" s="93" t="s">
        <v>839</v>
      </c>
      <c r="C55" s="93">
        <v>2</v>
      </c>
      <c r="D55" s="133">
        <v>0.00479000005680374</v>
      </c>
      <c r="E55" s="133">
        <v>1.314268601619446</v>
      </c>
      <c r="F55" s="93" t="s">
        <v>847</v>
      </c>
      <c r="G55" s="93" t="b">
        <v>0</v>
      </c>
      <c r="H55" s="93" t="b">
        <v>0</v>
      </c>
      <c r="I55" s="93" t="b">
        <v>0</v>
      </c>
      <c r="J55" s="93" t="b">
        <v>0</v>
      </c>
      <c r="K55" s="93" t="b">
        <v>0</v>
      </c>
      <c r="L55" s="93" t="b">
        <v>0</v>
      </c>
    </row>
    <row r="56" spans="1:12" ht="15">
      <c r="A56" s="93" t="s">
        <v>839</v>
      </c>
      <c r="B56" s="93" t="s">
        <v>840</v>
      </c>
      <c r="C56" s="93">
        <v>2</v>
      </c>
      <c r="D56" s="133">
        <v>0.00479000005680374</v>
      </c>
      <c r="E56" s="133">
        <v>2.3354579006893843</v>
      </c>
      <c r="F56" s="93" t="s">
        <v>847</v>
      </c>
      <c r="G56" s="93" t="b">
        <v>0</v>
      </c>
      <c r="H56" s="93" t="b">
        <v>0</v>
      </c>
      <c r="I56" s="93" t="b">
        <v>0</v>
      </c>
      <c r="J56" s="93" t="b">
        <v>0</v>
      </c>
      <c r="K56" s="93" t="b">
        <v>0</v>
      </c>
      <c r="L56" s="93" t="b">
        <v>0</v>
      </c>
    </row>
    <row r="57" spans="1:12" ht="15">
      <c r="A57" s="93" t="s">
        <v>840</v>
      </c>
      <c r="B57" s="93" t="s">
        <v>841</v>
      </c>
      <c r="C57" s="93">
        <v>2</v>
      </c>
      <c r="D57" s="133">
        <v>0.00479000005680374</v>
      </c>
      <c r="E57" s="133">
        <v>2.3354579006893843</v>
      </c>
      <c r="F57" s="93" t="s">
        <v>847</v>
      </c>
      <c r="G57" s="93" t="b">
        <v>0</v>
      </c>
      <c r="H57" s="93" t="b">
        <v>0</v>
      </c>
      <c r="I57" s="93" t="b">
        <v>0</v>
      </c>
      <c r="J57" s="93" t="b">
        <v>0</v>
      </c>
      <c r="K57" s="93" t="b">
        <v>0</v>
      </c>
      <c r="L57" s="93" t="b">
        <v>0</v>
      </c>
    </row>
    <row r="58" spans="1:12" ht="15">
      <c r="A58" s="93" t="s">
        <v>841</v>
      </c>
      <c r="B58" s="93" t="s">
        <v>842</v>
      </c>
      <c r="C58" s="93">
        <v>2</v>
      </c>
      <c r="D58" s="133">
        <v>0.00479000005680374</v>
      </c>
      <c r="E58" s="133">
        <v>2.3354579006893843</v>
      </c>
      <c r="F58" s="93" t="s">
        <v>847</v>
      </c>
      <c r="G58" s="93" t="b">
        <v>0</v>
      </c>
      <c r="H58" s="93" t="b">
        <v>0</v>
      </c>
      <c r="I58" s="93" t="b">
        <v>0</v>
      </c>
      <c r="J58" s="93" t="b">
        <v>1</v>
      </c>
      <c r="K58" s="93" t="b">
        <v>0</v>
      </c>
      <c r="L58" s="93" t="b">
        <v>0</v>
      </c>
    </row>
    <row r="59" spans="1:12" ht="15">
      <c r="A59" s="93" t="s">
        <v>842</v>
      </c>
      <c r="B59" s="93" t="s">
        <v>843</v>
      </c>
      <c r="C59" s="93">
        <v>2</v>
      </c>
      <c r="D59" s="133">
        <v>0.00479000005680374</v>
      </c>
      <c r="E59" s="133">
        <v>2.3354579006893843</v>
      </c>
      <c r="F59" s="93" t="s">
        <v>847</v>
      </c>
      <c r="G59" s="93" t="b">
        <v>1</v>
      </c>
      <c r="H59" s="93" t="b">
        <v>0</v>
      </c>
      <c r="I59" s="93" t="b">
        <v>0</v>
      </c>
      <c r="J59" s="93" t="b">
        <v>0</v>
      </c>
      <c r="K59" s="93" t="b">
        <v>0</v>
      </c>
      <c r="L59" s="93" t="b">
        <v>0</v>
      </c>
    </row>
    <row r="60" spans="1:12" ht="15">
      <c r="A60" s="93" t="s">
        <v>843</v>
      </c>
      <c r="B60" s="93" t="s">
        <v>844</v>
      </c>
      <c r="C60" s="93">
        <v>2</v>
      </c>
      <c r="D60" s="133">
        <v>0.00479000005680374</v>
      </c>
      <c r="E60" s="133">
        <v>2.3354579006893843</v>
      </c>
      <c r="F60" s="93" t="s">
        <v>847</v>
      </c>
      <c r="G60" s="93" t="b">
        <v>0</v>
      </c>
      <c r="H60" s="93" t="b">
        <v>0</v>
      </c>
      <c r="I60" s="93" t="b">
        <v>0</v>
      </c>
      <c r="J60" s="93" t="b">
        <v>0</v>
      </c>
      <c r="K60" s="93" t="b">
        <v>0</v>
      </c>
      <c r="L60" s="93" t="b">
        <v>0</v>
      </c>
    </row>
    <row r="61" spans="1:12" ht="15">
      <c r="A61" s="93" t="s">
        <v>686</v>
      </c>
      <c r="B61" s="93" t="s">
        <v>687</v>
      </c>
      <c r="C61" s="93">
        <v>15</v>
      </c>
      <c r="D61" s="133">
        <v>0</v>
      </c>
      <c r="E61" s="133">
        <v>1.3424226808222062</v>
      </c>
      <c r="F61" s="93" t="s">
        <v>632</v>
      </c>
      <c r="G61" s="93" t="b">
        <v>0</v>
      </c>
      <c r="H61" s="93" t="b">
        <v>0</v>
      </c>
      <c r="I61" s="93" t="b">
        <v>0</v>
      </c>
      <c r="J61" s="93" t="b">
        <v>0</v>
      </c>
      <c r="K61" s="93" t="b">
        <v>0</v>
      </c>
      <c r="L61" s="93" t="b">
        <v>0</v>
      </c>
    </row>
    <row r="62" spans="1:12" ht="15">
      <c r="A62" s="93" t="s">
        <v>687</v>
      </c>
      <c r="B62" s="93" t="s">
        <v>688</v>
      </c>
      <c r="C62" s="93">
        <v>15</v>
      </c>
      <c r="D62" s="133">
        <v>0</v>
      </c>
      <c r="E62" s="133">
        <v>1.3424226808222062</v>
      </c>
      <c r="F62" s="93" t="s">
        <v>632</v>
      </c>
      <c r="G62" s="93" t="b">
        <v>0</v>
      </c>
      <c r="H62" s="93" t="b">
        <v>0</v>
      </c>
      <c r="I62" s="93" t="b">
        <v>0</v>
      </c>
      <c r="J62" s="93" t="b">
        <v>0</v>
      </c>
      <c r="K62" s="93" t="b">
        <v>0</v>
      </c>
      <c r="L62" s="93" t="b">
        <v>0</v>
      </c>
    </row>
    <row r="63" spans="1:12" ht="15">
      <c r="A63" s="93" t="s">
        <v>688</v>
      </c>
      <c r="B63" s="93" t="s">
        <v>690</v>
      </c>
      <c r="C63" s="93">
        <v>15</v>
      </c>
      <c r="D63" s="133">
        <v>0</v>
      </c>
      <c r="E63" s="133">
        <v>1.3424226808222062</v>
      </c>
      <c r="F63" s="93" t="s">
        <v>632</v>
      </c>
      <c r="G63" s="93" t="b">
        <v>0</v>
      </c>
      <c r="H63" s="93" t="b">
        <v>0</v>
      </c>
      <c r="I63" s="93" t="b">
        <v>0</v>
      </c>
      <c r="J63" s="93" t="b">
        <v>0</v>
      </c>
      <c r="K63" s="93" t="b">
        <v>0</v>
      </c>
      <c r="L63" s="93" t="b">
        <v>0</v>
      </c>
    </row>
    <row r="64" spans="1:12" ht="15">
      <c r="A64" s="93" t="s">
        <v>690</v>
      </c>
      <c r="B64" s="93" t="s">
        <v>691</v>
      </c>
      <c r="C64" s="93">
        <v>15</v>
      </c>
      <c r="D64" s="133">
        <v>0</v>
      </c>
      <c r="E64" s="133">
        <v>1.3424226808222062</v>
      </c>
      <c r="F64" s="93" t="s">
        <v>632</v>
      </c>
      <c r="G64" s="93" t="b">
        <v>0</v>
      </c>
      <c r="H64" s="93" t="b">
        <v>0</v>
      </c>
      <c r="I64" s="93" t="b">
        <v>0</v>
      </c>
      <c r="J64" s="93" t="b">
        <v>1</v>
      </c>
      <c r="K64" s="93" t="b">
        <v>0</v>
      </c>
      <c r="L64" s="93" t="b">
        <v>0</v>
      </c>
    </row>
    <row r="65" spans="1:12" ht="15">
      <c r="A65" s="93" t="s">
        <v>691</v>
      </c>
      <c r="B65" s="93" t="s">
        <v>692</v>
      </c>
      <c r="C65" s="93">
        <v>15</v>
      </c>
      <c r="D65" s="133">
        <v>0</v>
      </c>
      <c r="E65" s="133">
        <v>1.3424226808222062</v>
      </c>
      <c r="F65" s="93" t="s">
        <v>632</v>
      </c>
      <c r="G65" s="93" t="b">
        <v>1</v>
      </c>
      <c r="H65" s="93" t="b">
        <v>0</v>
      </c>
      <c r="I65" s="93" t="b">
        <v>0</v>
      </c>
      <c r="J65" s="93" t="b">
        <v>0</v>
      </c>
      <c r="K65" s="93" t="b">
        <v>0</v>
      </c>
      <c r="L65" s="93" t="b">
        <v>0</v>
      </c>
    </row>
    <row r="66" spans="1:12" ht="15">
      <c r="A66" s="93" t="s">
        <v>692</v>
      </c>
      <c r="B66" s="93" t="s">
        <v>693</v>
      </c>
      <c r="C66" s="93">
        <v>15</v>
      </c>
      <c r="D66" s="133">
        <v>0</v>
      </c>
      <c r="E66" s="133">
        <v>1.3424226808222062</v>
      </c>
      <c r="F66" s="93" t="s">
        <v>632</v>
      </c>
      <c r="G66" s="93" t="b">
        <v>0</v>
      </c>
      <c r="H66" s="93" t="b">
        <v>0</v>
      </c>
      <c r="I66" s="93" t="b">
        <v>0</v>
      </c>
      <c r="J66" s="93" t="b">
        <v>0</v>
      </c>
      <c r="K66" s="93" t="b">
        <v>0</v>
      </c>
      <c r="L66" s="93" t="b">
        <v>0</v>
      </c>
    </row>
    <row r="67" spans="1:12" ht="15">
      <c r="A67" s="93" t="s">
        <v>693</v>
      </c>
      <c r="B67" s="93" t="s">
        <v>694</v>
      </c>
      <c r="C67" s="93">
        <v>15</v>
      </c>
      <c r="D67" s="133">
        <v>0</v>
      </c>
      <c r="E67" s="133">
        <v>1.3424226808222062</v>
      </c>
      <c r="F67" s="93" t="s">
        <v>632</v>
      </c>
      <c r="G67" s="93" t="b">
        <v>0</v>
      </c>
      <c r="H67" s="93" t="b">
        <v>0</v>
      </c>
      <c r="I67" s="93" t="b">
        <v>0</v>
      </c>
      <c r="J67" s="93" t="b">
        <v>0</v>
      </c>
      <c r="K67" s="93" t="b">
        <v>0</v>
      </c>
      <c r="L67" s="93" t="b">
        <v>0</v>
      </c>
    </row>
    <row r="68" spans="1:12" ht="15">
      <c r="A68" s="93" t="s">
        <v>694</v>
      </c>
      <c r="B68" s="93" t="s">
        <v>695</v>
      </c>
      <c r="C68" s="93">
        <v>15</v>
      </c>
      <c r="D68" s="133">
        <v>0</v>
      </c>
      <c r="E68" s="133">
        <v>1.3424226808222062</v>
      </c>
      <c r="F68" s="93" t="s">
        <v>632</v>
      </c>
      <c r="G68" s="93" t="b">
        <v>0</v>
      </c>
      <c r="H68" s="93" t="b">
        <v>0</v>
      </c>
      <c r="I68" s="93" t="b">
        <v>0</v>
      </c>
      <c r="J68" s="93" t="b">
        <v>1</v>
      </c>
      <c r="K68" s="93" t="b">
        <v>0</v>
      </c>
      <c r="L68" s="93" t="b">
        <v>0</v>
      </c>
    </row>
    <row r="69" spans="1:12" ht="15">
      <c r="A69" s="93" t="s">
        <v>695</v>
      </c>
      <c r="B69" s="93" t="s">
        <v>696</v>
      </c>
      <c r="C69" s="93">
        <v>15</v>
      </c>
      <c r="D69" s="133">
        <v>0</v>
      </c>
      <c r="E69" s="133">
        <v>1.3424226808222062</v>
      </c>
      <c r="F69" s="93" t="s">
        <v>632</v>
      </c>
      <c r="G69" s="93" t="b">
        <v>1</v>
      </c>
      <c r="H69" s="93" t="b">
        <v>0</v>
      </c>
      <c r="I69" s="93" t="b">
        <v>0</v>
      </c>
      <c r="J69" s="93" t="b">
        <v>0</v>
      </c>
      <c r="K69" s="93" t="b">
        <v>0</v>
      </c>
      <c r="L69" s="93" t="b">
        <v>0</v>
      </c>
    </row>
    <row r="70" spans="1:12" ht="15">
      <c r="A70" s="93" t="s">
        <v>696</v>
      </c>
      <c r="B70" s="93" t="s">
        <v>231</v>
      </c>
      <c r="C70" s="93">
        <v>15</v>
      </c>
      <c r="D70" s="133">
        <v>0</v>
      </c>
      <c r="E70" s="133">
        <v>1.3424226808222062</v>
      </c>
      <c r="F70" s="93" t="s">
        <v>632</v>
      </c>
      <c r="G70" s="93" t="b">
        <v>0</v>
      </c>
      <c r="H70" s="93" t="b">
        <v>0</v>
      </c>
      <c r="I70" s="93" t="b">
        <v>0</v>
      </c>
      <c r="J70" s="93" t="b">
        <v>0</v>
      </c>
      <c r="K70" s="93" t="b">
        <v>0</v>
      </c>
      <c r="L70" s="93" t="b">
        <v>0</v>
      </c>
    </row>
    <row r="71" spans="1:12" ht="15">
      <c r="A71" s="93" t="s">
        <v>231</v>
      </c>
      <c r="B71" s="93" t="s">
        <v>684</v>
      </c>
      <c r="C71" s="93">
        <v>15</v>
      </c>
      <c r="D71" s="133">
        <v>0</v>
      </c>
      <c r="E71" s="133">
        <v>1.3424226808222062</v>
      </c>
      <c r="F71" s="93" t="s">
        <v>632</v>
      </c>
      <c r="G71" s="93" t="b">
        <v>0</v>
      </c>
      <c r="H71" s="93" t="b">
        <v>0</v>
      </c>
      <c r="I71" s="93" t="b">
        <v>0</v>
      </c>
      <c r="J71" s="93" t="b">
        <v>0</v>
      </c>
      <c r="K71" s="93" t="b">
        <v>0</v>
      </c>
      <c r="L71" s="93" t="b">
        <v>0</v>
      </c>
    </row>
    <row r="72" spans="1:12" ht="15">
      <c r="A72" s="93" t="s">
        <v>684</v>
      </c>
      <c r="B72" s="93" t="s">
        <v>827</v>
      </c>
      <c r="C72" s="93">
        <v>15</v>
      </c>
      <c r="D72" s="133">
        <v>0</v>
      </c>
      <c r="E72" s="133">
        <v>1.3424226808222062</v>
      </c>
      <c r="F72" s="93" t="s">
        <v>632</v>
      </c>
      <c r="G72" s="93" t="b">
        <v>0</v>
      </c>
      <c r="H72" s="93" t="b">
        <v>0</v>
      </c>
      <c r="I72" s="93" t="b">
        <v>0</v>
      </c>
      <c r="J72" s="93" t="b">
        <v>0</v>
      </c>
      <c r="K72" s="93" t="b">
        <v>0</v>
      </c>
      <c r="L72" s="93" t="b">
        <v>0</v>
      </c>
    </row>
    <row r="73" spans="1:12" ht="15">
      <c r="A73" s="93" t="s">
        <v>827</v>
      </c>
      <c r="B73" s="93" t="s">
        <v>828</v>
      </c>
      <c r="C73" s="93">
        <v>15</v>
      </c>
      <c r="D73" s="133">
        <v>0</v>
      </c>
      <c r="E73" s="133">
        <v>1.3424226808222062</v>
      </c>
      <c r="F73" s="93" t="s">
        <v>632</v>
      </c>
      <c r="G73" s="93" t="b">
        <v>0</v>
      </c>
      <c r="H73" s="93" t="b">
        <v>0</v>
      </c>
      <c r="I73" s="93" t="b">
        <v>0</v>
      </c>
      <c r="J73" s="93" t="b">
        <v>0</v>
      </c>
      <c r="K73" s="93" t="b">
        <v>0</v>
      </c>
      <c r="L73" s="93" t="b">
        <v>0</v>
      </c>
    </row>
    <row r="74" spans="1:12" ht="15">
      <c r="A74" s="93" t="s">
        <v>828</v>
      </c>
      <c r="B74" s="93" t="s">
        <v>829</v>
      </c>
      <c r="C74" s="93">
        <v>15</v>
      </c>
      <c r="D74" s="133">
        <v>0</v>
      </c>
      <c r="E74" s="133">
        <v>1.3424226808222062</v>
      </c>
      <c r="F74" s="93" t="s">
        <v>632</v>
      </c>
      <c r="G74" s="93" t="b">
        <v>0</v>
      </c>
      <c r="H74" s="93" t="b">
        <v>0</v>
      </c>
      <c r="I74" s="93" t="b">
        <v>0</v>
      </c>
      <c r="J74" s="93" t="b">
        <v>0</v>
      </c>
      <c r="K74" s="93" t="b">
        <v>0</v>
      </c>
      <c r="L74" s="93" t="b">
        <v>0</v>
      </c>
    </row>
    <row r="75" spans="1:12" ht="15">
      <c r="A75" s="93" t="s">
        <v>829</v>
      </c>
      <c r="B75" s="93" t="s">
        <v>830</v>
      </c>
      <c r="C75" s="93">
        <v>15</v>
      </c>
      <c r="D75" s="133">
        <v>0</v>
      </c>
      <c r="E75" s="133">
        <v>1.3424226808222062</v>
      </c>
      <c r="F75" s="93" t="s">
        <v>632</v>
      </c>
      <c r="G75" s="93" t="b">
        <v>0</v>
      </c>
      <c r="H75" s="93" t="b">
        <v>0</v>
      </c>
      <c r="I75" s="93" t="b">
        <v>0</v>
      </c>
      <c r="J75" s="93" t="b">
        <v>0</v>
      </c>
      <c r="K75" s="93" t="b">
        <v>0</v>
      </c>
      <c r="L75" s="93" t="b">
        <v>0</v>
      </c>
    </row>
    <row r="76" spans="1:12" ht="15">
      <c r="A76" s="93" t="s">
        <v>830</v>
      </c>
      <c r="B76" s="93" t="s">
        <v>831</v>
      </c>
      <c r="C76" s="93">
        <v>15</v>
      </c>
      <c r="D76" s="133">
        <v>0</v>
      </c>
      <c r="E76" s="133">
        <v>1.3424226808222062</v>
      </c>
      <c r="F76" s="93" t="s">
        <v>632</v>
      </c>
      <c r="G76" s="93" t="b">
        <v>0</v>
      </c>
      <c r="H76" s="93" t="b">
        <v>0</v>
      </c>
      <c r="I76" s="93" t="b">
        <v>0</v>
      </c>
      <c r="J76" s="93" t="b">
        <v>0</v>
      </c>
      <c r="K76" s="93" t="b">
        <v>0</v>
      </c>
      <c r="L76" s="93" t="b">
        <v>0</v>
      </c>
    </row>
    <row r="77" spans="1:12" ht="15">
      <c r="A77" s="93" t="s">
        <v>831</v>
      </c>
      <c r="B77" s="93" t="s">
        <v>832</v>
      </c>
      <c r="C77" s="93">
        <v>15</v>
      </c>
      <c r="D77" s="133">
        <v>0</v>
      </c>
      <c r="E77" s="133">
        <v>1.3424226808222062</v>
      </c>
      <c r="F77" s="93" t="s">
        <v>632</v>
      </c>
      <c r="G77" s="93" t="b">
        <v>0</v>
      </c>
      <c r="H77" s="93" t="b">
        <v>0</v>
      </c>
      <c r="I77" s="93" t="b">
        <v>0</v>
      </c>
      <c r="J77" s="93" t="b">
        <v>0</v>
      </c>
      <c r="K77" s="93" t="b">
        <v>0</v>
      </c>
      <c r="L77" s="93" t="b">
        <v>0</v>
      </c>
    </row>
    <row r="78" spans="1:12" ht="15">
      <c r="A78" s="93" t="s">
        <v>832</v>
      </c>
      <c r="B78" s="93" t="s">
        <v>685</v>
      </c>
      <c r="C78" s="93">
        <v>15</v>
      </c>
      <c r="D78" s="133">
        <v>0</v>
      </c>
      <c r="E78" s="133">
        <v>1.3424226808222062</v>
      </c>
      <c r="F78" s="93" t="s">
        <v>632</v>
      </c>
      <c r="G78" s="93" t="b">
        <v>0</v>
      </c>
      <c r="H78" s="93" t="b">
        <v>0</v>
      </c>
      <c r="I78" s="93" t="b">
        <v>0</v>
      </c>
      <c r="J78" s="93" t="b">
        <v>0</v>
      </c>
      <c r="K78" s="93" t="b">
        <v>0</v>
      </c>
      <c r="L78" s="93" t="b">
        <v>0</v>
      </c>
    </row>
    <row r="79" spans="1:12" ht="15">
      <c r="A79" s="93" t="s">
        <v>685</v>
      </c>
      <c r="B79" s="93" t="s">
        <v>833</v>
      </c>
      <c r="C79" s="93">
        <v>13</v>
      </c>
      <c r="D79" s="133">
        <v>0.002341805181840515</v>
      </c>
      <c r="E79" s="133">
        <v>1.3424226808222062</v>
      </c>
      <c r="F79" s="93" t="s">
        <v>632</v>
      </c>
      <c r="G79" s="93" t="b">
        <v>0</v>
      </c>
      <c r="H79" s="93" t="b">
        <v>0</v>
      </c>
      <c r="I79" s="93" t="b">
        <v>0</v>
      </c>
      <c r="J79" s="93" t="b">
        <v>0</v>
      </c>
      <c r="K79" s="93" t="b">
        <v>0</v>
      </c>
      <c r="L79" s="93" t="b">
        <v>0</v>
      </c>
    </row>
    <row r="80" spans="1:12" ht="15">
      <c r="A80" s="93" t="s">
        <v>833</v>
      </c>
      <c r="B80" s="93" t="s">
        <v>834</v>
      </c>
      <c r="C80" s="93">
        <v>13</v>
      </c>
      <c r="D80" s="133">
        <v>0.002341805181840515</v>
      </c>
      <c r="E80" s="133">
        <v>1.4045705875710508</v>
      </c>
      <c r="F80" s="93" t="s">
        <v>632</v>
      </c>
      <c r="G80" s="93" t="b">
        <v>0</v>
      </c>
      <c r="H80" s="93" t="b">
        <v>0</v>
      </c>
      <c r="I80" s="93" t="b">
        <v>0</v>
      </c>
      <c r="J80" s="93" t="b">
        <v>0</v>
      </c>
      <c r="K80" s="93" t="b">
        <v>0</v>
      </c>
      <c r="L80" s="93" t="b">
        <v>0</v>
      </c>
    </row>
    <row r="81" spans="1:12" ht="15">
      <c r="A81" s="93" t="s">
        <v>834</v>
      </c>
      <c r="B81" s="93" t="s">
        <v>835</v>
      </c>
      <c r="C81" s="93">
        <v>13</v>
      </c>
      <c r="D81" s="133">
        <v>0.002341805181840515</v>
      </c>
      <c r="E81" s="133">
        <v>1.4045705875710508</v>
      </c>
      <c r="F81" s="93" t="s">
        <v>632</v>
      </c>
      <c r="G81" s="93" t="b">
        <v>0</v>
      </c>
      <c r="H81" s="93" t="b">
        <v>0</v>
      </c>
      <c r="I81" s="93" t="b">
        <v>0</v>
      </c>
      <c r="J81" s="93" t="b">
        <v>0</v>
      </c>
      <c r="K81" s="93" t="b">
        <v>0</v>
      </c>
      <c r="L81" s="93" t="b">
        <v>0</v>
      </c>
    </row>
    <row r="82" spans="1:12" ht="15">
      <c r="A82" s="93" t="s">
        <v>835</v>
      </c>
      <c r="B82" s="93" t="s">
        <v>236</v>
      </c>
      <c r="C82" s="93">
        <v>13</v>
      </c>
      <c r="D82" s="133">
        <v>0.002341805181840515</v>
      </c>
      <c r="E82" s="133">
        <v>1.3424226808222062</v>
      </c>
      <c r="F82" s="93" t="s">
        <v>632</v>
      </c>
      <c r="G82" s="93" t="b">
        <v>0</v>
      </c>
      <c r="H82" s="93" t="b">
        <v>0</v>
      </c>
      <c r="I82" s="93" t="b">
        <v>0</v>
      </c>
      <c r="J82" s="93" t="b">
        <v>0</v>
      </c>
      <c r="K82" s="93" t="b">
        <v>0</v>
      </c>
      <c r="L82" s="93" t="b">
        <v>0</v>
      </c>
    </row>
    <row r="83" spans="1:12" ht="15">
      <c r="A83" s="93" t="s">
        <v>837</v>
      </c>
      <c r="B83" s="93" t="s">
        <v>236</v>
      </c>
      <c r="C83" s="93">
        <v>2</v>
      </c>
      <c r="D83" s="133">
        <v>0.005072818918212754</v>
      </c>
      <c r="E83" s="133">
        <v>1.3424226808222062</v>
      </c>
      <c r="F83" s="93" t="s">
        <v>632</v>
      </c>
      <c r="G83" s="93" t="b">
        <v>0</v>
      </c>
      <c r="H83" s="93" t="b">
        <v>0</v>
      </c>
      <c r="I83" s="93" t="b">
        <v>0</v>
      </c>
      <c r="J83" s="93" t="b">
        <v>0</v>
      </c>
      <c r="K83" s="93" t="b">
        <v>0</v>
      </c>
      <c r="L83" s="93" t="b">
        <v>0</v>
      </c>
    </row>
    <row r="84" spans="1:12" ht="15">
      <c r="A84" s="93" t="s">
        <v>236</v>
      </c>
      <c r="B84" s="93" t="s">
        <v>235</v>
      </c>
      <c r="C84" s="93">
        <v>2</v>
      </c>
      <c r="D84" s="133">
        <v>0.005072818918212754</v>
      </c>
      <c r="E84" s="133">
        <v>2.2174839442139063</v>
      </c>
      <c r="F84" s="93" t="s">
        <v>632</v>
      </c>
      <c r="G84" s="93" t="b">
        <v>0</v>
      </c>
      <c r="H84" s="93" t="b">
        <v>0</v>
      </c>
      <c r="I84" s="93" t="b">
        <v>0</v>
      </c>
      <c r="J84" s="93" t="b">
        <v>0</v>
      </c>
      <c r="K84" s="93" t="b">
        <v>0</v>
      </c>
      <c r="L84" s="93" t="b">
        <v>0</v>
      </c>
    </row>
    <row r="85" spans="1:12" ht="15">
      <c r="A85" s="93" t="s">
        <v>235</v>
      </c>
      <c r="B85" s="93" t="s">
        <v>686</v>
      </c>
      <c r="C85" s="93">
        <v>2</v>
      </c>
      <c r="D85" s="133">
        <v>0.005072818918212754</v>
      </c>
      <c r="E85" s="133">
        <v>2.2174839442139063</v>
      </c>
      <c r="F85" s="93" t="s">
        <v>632</v>
      </c>
      <c r="G85" s="93" t="b">
        <v>0</v>
      </c>
      <c r="H85" s="93" t="b">
        <v>0</v>
      </c>
      <c r="I85" s="93" t="b">
        <v>0</v>
      </c>
      <c r="J85" s="93" t="b">
        <v>0</v>
      </c>
      <c r="K85" s="93" t="b">
        <v>0</v>
      </c>
      <c r="L85" s="93" t="b">
        <v>0</v>
      </c>
    </row>
    <row r="86" spans="1:12" ht="15">
      <c r="A86" s="93" t="s">
        <v>685</v>
      </c>
      <c r="B86" s="93" t="s">
        <v>838</v>
      </c>
      <c r="C86" s="93">
        <v>2</v>
      </c>
      <c r="D86" s="133">
        <v>0.005072818918212754</v>
      </c>
      <c r="E86" s="133">
        <v>1.3424226808222062</v>
      </c>
      <c r="F86" s="93" t="s">
        <v>632</v>
      </c>
      <c r="G86" s="93" t="b">
        <v>0</v>
      </c>
      <c r="H86" s="93" t="b">
        <v>0</v>
      </c>
      <c r="I86" s="93" t="b">
        <v>0</v>
      </c>
      <c r="J86" s="93" t="b">
        <v>0</v>
      </c>
      <c r="K86" s="93" t="b">
        <v>0</v>
      </c>
      <c r="L86" s="93" t="b">
        <v>0</v>
      </c>
    </row>
    <row r="87" spans="1:12" ht="15">
      <c r="A87" s="93" t="s">
        <v>698</v>
      </c>
      <c r="B87" s="93" t="s">
        <v>685</v>
      </c>
      <c r="C87" s="93">
        <v>2</v>
      </c>
      <c r="D87" s="133">
        <v>0</v>
      </c>
      <c r="E87" s="133">
        <v>1.1760912590556813</v>
      </c>
      <c r="F87" s="93" t="s">
        <v>633</v>
      </c>
      <c r="G87" s="93" t="b">
        <v>1</v>
      </c>
      <c r="H87" s="93" t="b">
        <v>0</v>
      </c>
      <c r="I87" s="93" t="b">
        <v>0</v>
      </c>
      <c r="J87" s="93" t="b">
        <v>0</v>
      </c>
      <c r="K87" s="93" t="b">
        <v>0</v>
      </c>
      <c r="L87" s="93" t="b">
        <v>0</v>
      </c>
    </row>
    <row r="88" spans="1:12" ht="15">
      <c r="A88" s="93" t="s">
        <v>685</v>
      </c>
      <c r="B88" s="93" t="s">
        <v>699</v>
      </c>
      <c r="C88" s="93">
        <v>2</v>
      </c>
      <c r="D88" s="133">
        <v>0</v>
      </c>
      <c r="E88" s="133">
        <v>1.1760912590556813</v>
      </c>
      <c r="F88" s="93" t="s">
        <v>633</v>
      </c>
      <c r="G88" s="93" t="b">
        <v>0</v>
      </c>
      <c r="H88" s="93" t="b">
        <v>0</v>
      </c>
      <c r="I88" s="93" t="b">
        <v>0</v>
      </c>
      <c r="J88" s="93" t="b">
        <v>0</v>
      </c>
      <c r="K88" s="93" t="b">
        <v>0</v>
      </c>
      <c r="L88" s="93" t="b">
        <v>0</v>
      </c>
    </row>
    <row r="89" spans="1:12" ht="15">
      <c r="A89" s="93" t="s">
        <v>699</v>
      </c>
      <c r="B89" s="93" t="s">
        <v>241</v>
      </c>
      <c r="C89" s="93">
        <v>2</v>
      </c>
      <c r="D89" s="133">
        <v>0</v>
      </c>
      <c r="E89" s="133">
        <v>1.1760912590556813</v>
      </c>
      <c r="F89" s="93" t="s">
        <v>633</v>
      </c>
      <c r="G89" s="93" t="b">
        <v>0</v>
      </c>
      <c r="H89" s="93" t="b">
        <v>0</v>
      </c>
      <c r="I89" s="93" t="b">
        <v>0</v>
      </c>
      <c r="J89" s="93" t="b">
        <v>0</v>
      </c>
      <c r="K89" s="93" t="b">
        <v>0</v>
      </c>
      <c r="L89" s="93" t="b">
        <v>0</v>
      </c>
    </row>
    <row r="90" spans="1:12" ht="15">
      <c r="A90" s="93" t="s">
        <v>241</v>
      </c>
      <c r="B90" s="93" t="s">
        <v>700</v>
      </c>
      <c r="C90" s="93">
        <v>2</v>
      </c>
      <c r="D90" s="133">
        <v>0</v>
      </c>
      <c r="E90" s="133">
        <v>1.1760912590556813</v>
      </c>
      <c r="F90" s="93" t="s">
        <v>633</v>
      </c>
      <c r="G90" s="93" t="b">
        <v>0</v>
      </c>
      <c r="H90" s="93" t="b">
        <v>0</v>
      </c>
      <c r="I90" s="93" t="b">
        <v>0</v>
      </c>
      <c r="J90" s="93" t="b">
        <v>0</v>
      </c>
      <c r="K90" s="93" t="b">
        <v>0</v>
      </c>
      <c r="L90" s="93" t="b">
        <v>0</v>
      </c>
    </row>
    <row r="91" spans="1:12" ht="15">
      <c r="A91" s="93" t="s">
        <v>700</v>
      </c>
      <c r="B91" s="93" t="s">
        <v>240</v>
      </c>
      <c r="C91" s="93">
        <v>2</v>
      </c>
      <c r="D91" s="133">
        <v>0</v>
      </c>
      <c r="E91" s="133">
        <v>1.1760912590556813</v>
      </c>
      <c r="F91" s="93" t="s">
        <v>633</v>
      </c>
      <c r="G91" s="93" t="b">
        <v>0</v>
      </c>
      <c r="H91" s="93" t="b">
        <v>0</v>
      </c>
      <c r="I91" s="93" t="b">
        <v>0</v>
      </c>
      <c r="J91" s="93" t="b">
        <v>0</v>
      </c>
      <c r="K91" s="93" t="b">
        <v>0</v>
      </c>
      <c r="L91" s="93" t="b">
        <v>0</v>
      </c>
    </row>
    <row r="92" spans="1:12" ht="15">
      <c r="A92" s="93" t="s">
        <v>240</v>
      </c>
      <c r="B92" s="93" t="s">
        <v>701</v>
      </c>
      <c r="C92" s="93">
        <v>2</v>
      </c>
      <c r="D92" s="133">
        <v>0</v>
      </c>
      <c r="E92" s="133">
        <v>1.1760912590556813</v>
      </c>
      <c r="F92" s="93" t="s">
        <v>633</v>
      </c>
      <c r="G92" s="93" t="b">
        <v>0</v>
      </c>
      <c r="H92" s="93" t="b">
        <v>0</v>
      </c>
      <c r="I92" s="93" t="b">
        <v>0</v>
      </c>
      <c r="J92" s="93" t="b">
        <v>0</v>
      </c>
      <c r="K92" s="93" t="b">
        <v>0</v>
      </c>
      <c r="L92" s="93" t="b">
        <v>0</v>
      </c>
    </row>
    <row r="93" spans="1:12" ht="15">
      <c r="A93" s="93" t="s">
        <v>701</v>
      </c>
      <c r="B93" s="93" t="s">
        <v>239</v>
      </c>
      <c r="C93" s="93">
        <v>2</v>
      </c>
      <c r="D93" s="133">
        <v>0</v>
      </c>
      <c r="E93" s="133">
        <v>1.1760912590556813</v>
      </c>
      <c r="F93" s="93" t="s">
        <v>633</v>
      </c>
      <c r="G93" s="93" t="b">
        <v>0</v>
      </c>
      <c r="H93" s="93" t="b">
        <v>0</v>
      </c>
      <c r="I93" s="93" t="b">
        <v>0</v>
      </c>
      <c r="J93" s="93" t="b">
        <v>0</v>
      </c>
      <c r="K93" s="93" t="b">
        <v>0</v>
      </c>
      <c r="L93" s="93" t="b">
        <v>0</v>
      </c>
    </row>
    <row r="94" spans="1:12" ht="15">
      <c r="A94" s="93" t="s">
        <v>239</v>
      </c>
      <c r="B94" s="93" t="s">
        <v>702</v>
      </c>
      <c r="C94" s="93">
        <v>2</v>
      </c>
      <c r="D94" s="133">
        <v>0</v>
      </c>
      <c r="E94" s="133">
        <v>1.1760912590556813</v>
      </c>
      <c r="F94" s="93" t="s">
        <v>633</v>
      </c>
      <c r="G94" s="93" t="b">
        <v>0</v>
      </c>
      <c r="H94" s="93" t="b">
        <v>0</v>
      </c>
      <c r="I94" s="93" t="b">
        <v>0</v>
      </c>
      <c r="J94" s="93" t="b">
        <v>0</v>
      </c>
      <c r="K94" s="93" t="b">
        <v>0</v>
      </c>
      <c r="L94" s="93" t="b">
        <v>0</v>
      </c>
    </row>
    <row r="95" spans="1:12" ht="15">
      <c r="A95" s="93" t="s">
        <v>702</v>
      </c>
      <c r="B95" s="93" t="s">
        <v>684</v>
      </c>
      <c r="C95" s="93">
        <v>2</v>
      </c>
      <c r="D95" s="133">
        <v>0</v>
      </c>
      <c r="E95" s="133">
        <v>1.1760912590556813</v>
      </c>
      <c r="F95" s="93" t="s">
        <v>633</v>
      </c>
      <c r="G95" s="93" t="b">
        <v>0</v>
      </c>
      <c r="H95" s="93" t="b">
        <v>0</v>
      </c>
      <c r="I95" s="93" t="b">
        <v>0</v>
      </c>
      <c r="J95" s="93" t="b">
        <v>0</v>
      </c>
      <c r="K95" s="93" t="b">
        <v>0</v>
      </c>
      <c r="L95" s="93" t="b">
        <v>0</v>
      </c>
    </row>
    <row r="96" spans="1:12" ht="15">
      <c r="A96" s="93" t="s">
        <v>684</v>
      </c>
      <c r="B96" s="93" t="s">
        <v>839</v>
      </c>
      <c r="C96" s="93">
        <v>2</v>
      </c>
      <c r="D96" s="133">
        <v>0</v>
      </c>
      <c r="E96" s="133">
        <v>1.1760912590556813</v>
      </c>
      <c r="F96" s="93" t="s">
        <v>633</v>
      </c>
      <c r="G96" s="93" t="b">
        <v>0</v>
      </c>
      <c r="H96" s="93" t="b">
        <v>0</v>
      </c>
      <c r="I96" s="93" t="b">
        <v>0</v>
      </c>
      <c r="J96" s="93" t="b">
        <v>0</v>
      </c>
      <c r="K96" s="93" t="b">
        <v>0</v>
      </c>
      <c r="L96" s="93" t="b">
        <v>0</v>
      </c>
    </row>
    <row r="97" spans="1:12" ht="15">
      <c r="A97" s="93" t="s">
        <v>839</v>
      </c>
      <c r="B97" s="93" t="s">
        <v>840</v>
      </c>
      <c r="C97" s="93">
        <v>2</v>
      </c>
      <c r="D97" s="133">
        <v>0</v>
      </c>
      <c r="E97" s="133">
        <v>1.1760912590556813</v>
      </c>
      <c r="F97" s="93" t="s">
        <v>633</v>
      </c>
      <c r="G97" s="93" t="b">
        <v>0</v>
      </c>
      <c r="H97" s="93" t="b">
        <v>0</v>
      </c>
      <c r="I97" s="93" t="b">
        <v>0</v>
      </c>
      <c r="J97" s="93" t="b">
        <v>0</v>
      </c>
      <c r="K97" s="93" t="b">
        <v>0</v>
      </c>
      <c r="L97" s="93" t="b">
        <v>0</v>
      </c>
    </row>
    <row r="98" spans="1:12" ht="15">
      <c r="A98" s="93" t="s">
        <v>840</v>
      </c>
      <c r="B98" s="93" t="s">
        <v>841</v>
      </c>
      <c r="C98" s="93">
        <v>2</v>
      </c>
      <c r="D98" s="133">
        <v>0</v>
      </c>
      <c r="E98" s="133">
        <v>1.1760912590556813</v>
      </c>
      <c r="F98" s="93" t="s">
        <v>633</v>
      </c>
      <c r="G98" s="93" t="b">
        <v>0</v>
      </c>
      <c r="H98" s="93" t="b">
        <v>0</v>
      </c>
      <c r="I98" s="93" t="b">
        <v>0</v>
      </c>
      <c r="J98" s="93" t="b">
        <v>0</v>
      </c>
      <c r="K98" s="93" t="b">
        <v>0</v>
      </c>
      <c r="L98" s="93" t="b">
        <v>0</v>
      </c>
    </row>
    <row r="99" spans="1:12" ht="15">
      <c r="A99" s="93" t="s">
        <v>841</v>
      </c>
      <c r="B99" s="93" t="s">
        <v>842</v>
      </c>
      <c r="C99" s="93">
        <v>2</v>
      </c>
      <c r="D99" s="133">
        <v>0</v>
      </c>
      <c r="E99" s="133">
        <v>1.1760912590556813</v>
      </c>
      <c r="F99" s="93" t="s">
        <v>633</v>
      </c>
      <c r="G99" s="93" t="b">
        <v>0</v>
      </c>
      <c r="H99" s="93" t="b">
        <v>0</v>
      </c>
      <c r="I99" s="93" t="b">
        <v>0</v>
      </c>
      <c r="J99" s="93" t="b">
        <v>1</v>
      </c>
      <c r="K99" s="93" t="b">
        <v>0</v>
      </c>
      <c r="L99" s="93" t="b">
        <v>0</v>
      </c>
    </row>
    <row r="100" spans="1:12" ht="15">
      <c r="A100" s="93" t="s">
        <v>842</v>
      </c>
      <c r="B100" s="93" t="s">
        <v>843</v>
      </c>
      <c r="C100" s="93">
        <v>2</v>
      </c>
      <c r="D100" s="133">
        <v>0</v>
      </c>
      <c r="E100" s="133">
        <v>1.1760912590556813</v>
      </c>
      <c r="F100" s="93" t="s">
        <v>633</v>
      </c>
      <c r="G100" s="93" t="b">
        <v>1</v>
      </c>
      <c r="H100" s="93" t="b">
        <v>0</v>
      </c>
      <c r="I100" s="93" t="b">
        <v>0</v>
      </c>
      <c r="J100" s="93" t="b">
        <v>0</v>
      </c>
      <c r="K100" s="93" t="b">
        <v>0</v>
      </c>
      <c r="L100" s="93" t="b">
        <v>0</v>
      </c>
    </row>
    <row r="101" spans="1:12" ht="15">
      <c r="A101" s="93" t="s">
        <v>843</v>
      </c>
      <c r="B101" s="93" t="s">
        <v>844</v>
      </c>
      <c r="C101" s="93">
        <v>2</v>
      </c>
      <c r="D101" s="133">
        <v>0</v>
      </c>
      <c r="E101" s="133">
        <v>1.1760912590556813</v>
      </c>
      <c r="F101" s="93" t="s">
        <v>633</v>
      </c>
      <c r="G101" s="93" t="b">
        <v>0</v>
      </c>
      <c r="H101" s="93" t="b">
        <v>0</v>
      </c>
      <c r="I101" s="93" t="b">
        <v>0</v>
      </c>
      <c r="J101" s="93" t="b">
        <v>0</v>
      </c>
      <c r="K101" s="93" t="b">
        <v>0</v>
      </c>
      <c r="L101" s="93" t="b">
        <v>0</v>
      </c>
    </row>
    <row r="102" spans="1:12" ht="15">
      <c r="A102" s="93" t="s">
        <v>704</v>
      </c>
      <c r="B102" s="93" t="s">
        <v>705</v>
      </c>
      <c r="C102" s="93">
        <v>4</v>
      </c>
      <c r="D102" s="133">
        <v>0</v>
      </c>
      <c r="E102" s="133">
        <v>0.9030899869919435</v>
      </c>
      <c r="F102" s="93" t="s">
        <v>634</v>
      </c>
      <c r="G102" s="93" t="b">
        <v>0</v>
      </c>
      <c r="H102" s="93" t="b">
        <v>0</v>
      </c>
      <c r="I102" s="93" t="b">
        <v>0</v>
      </c>
      <c r="J102" s="93" t="b">
        <v>0</v>
      </c>
      <c r="K102" s="93" t="b">
        <v>0</v>
      </c>
      <c r="L102" s="93" t="b">
        <v>0</v>
      </c>
    </row>
    <row r="103" spans="1:12" ht="15">
      <c r="A103" s="93" t="s">
        <v>705</v>
      </c>
      <c r="B103" s="93" t="s">
        <v>706</v>
      </c>
      <c r="C103" s="93">
        <v>4</v>
      </c>
      <c r="D103" s="133">
        <v>0</v>
      </c>
      <c r="E103" s="133">
        <v>0.9030899869919435</v>
      </c>
      <c r="F103" s="93" t="s">
        <v>634</v>
      </c>
      <c r="G103" s="93" t="b">
        <v>0</v>
      </c>
      <c r="H103" s="93" t="b">
        <v>0</v>
      </c>
      <c r="I103" s="93" t="b">
        <v>0</v>
      </c>
      <c r="J103" s="93" t="b">
        <v>0</v>
      </c>
      <c r="K103" s="93" t="b">
        <v>0</v>
      </c>
      <c r="L103" s="93" t="b">
        <v>0</v>
      </c>
    </row>
    <row r="104" spans="1:12" ht="15">
      <c r="A104" s="93" t="s">
        <v>706</v>
      </c>
      <c r="B104" s="93" t="s">
        <v>240</v>
      </c>
      <c r="C104" s="93">
        <v>4</v>
      </c>
      <c r="D104" s="133">
        <v>0</v>
      </c>
      <c r="E104" s="133">
        <v>0.9030899869919435</v>
      </c>
      <c r="F104" s="93" t="s">
        <v>634</v>
      </c>
      <c r="G104" s="93" t="b">
        <v>0</v>
      </c>
      <c r="H104" s="93" t="b">
        <v>0</v>
      </c>
      <c r="I104" s="93" t="b">
        <v>0</v>
      </c>
      <c r="J104" s="93" t="b">
        <v>0</v>
      </c>
      <c r="K104" s="93" t="b">
        <v>0</v>
      </c>
      <c r="L104" s="93" t="b">
        <v>0</v>
      </c>
    </row>
    <row r="105" spans="1:12" ht="15">
      <c r="A105" s="93" t="s">
        <v>240</v>
      </c>
      <c r="B105" s="93" t="s">
        <v>707</v>
      </c>
      <c r="C105" s="93">
        <v>4</v>
      </c>
      <c r="D105" s="133">
        <v>0</v>
      </c>
      <c r="E105" s="133">
        <v>0.9030899869919435</v>
      </c>
      <c r="F105" s="93" t="s">
        <v>634</v>
      </c>
      <c r="G105" s="93" t="b">
        <v>0</v>
      </c>
      <c r="H105" s="93" t="b">
        <v>0</v>
      </c>
      <c r="I105" s="93" t="b">
        <v>0</v>
      </c>
      <c r="J105" s="93" t="b">
        <v>0</v>
      </c>
      <c r="K105" s="93" t="b">
        <v>0</v>
      </c>
      <c r="L105" s="93" t="b">
        <v>0</v>
      </c>
    </row>
    <row r="106" spans="1:12" ht="15">
      <c r="A106" s="93" t="s">
        <v>707</v>
      </c>
      <c r="B106" s="93" t="s">
        <v>708</v>
      </c>
      <c r="C106" s="93">
        <v>4</v>
      </c>
      <c r="D106" s="133">
        <v>0</v>
      </c>
      <c r="E106" s="133">
        <v>0.9030899869919435</v>
      </c>
      <c r="F106" s="93" t="s">
        <v>634</v>
      </c>
      <c r="G106" s="93" t="b">
        <v>0</v>
      </c>
      <c r="H106" s="93" t="b">
        <v>0</v>
      </c>
      <c r="I106" s="93" t="b">
        <v>0</v>
      </c>
      <c r="J106" s="93" t="b">
        <v>0</v>
      </c>
      <c r="K106" s="93" t="b">
        <v>0</v>
      </c>
      <c r="L106" s="93" t="b">
        <v>0</v>
      </c>
    </row>
    <row r="107" spans="1:12" ht="15">
      <c r="A107" s="93" t="s">
        <v>708</v>
      </c>
      <c r="B107" s="93" t="s">
        <v>709</v>
      </c>
      <c r="C107" s="93">
        <v>4</v>
      </c>
      <c r="D107" s="133">
        <v>0</v>
      </c>
      <c r="E107" s="133">
        <v>0.9030899869919435</v>
      </c>
      <c r="F107" s="93" t="s">
        <v>634</v>
      </c>
      <c r="G107" s="93" t="b">
        <v>0</v>
      </c>
      <c r="H107" s="93" t="b">
        <v>0</v>
      </c>
      <c r="I107" s="93" t="b">
        <v>0</v>
      </c>
      <c r="J107" s="93" t="b">
        <v>0</v>
      </c>
      <c r="K107" s="93" t="b">
        <v>0</v>
      </c>
      <c r="L107" s="93" t="b">
        <v>0</v>
      </c>
    </row>
    <row r="108" spans="1:12" ht="15">
      <c r="A108" s="93" t="s">
        <v>709</v>
      </c>
      <c r="B108" s="93" t="s">
        <v>710</v>
      </c>
      <c r="C108" s="93">
        <v>4</v>
      </c>
      <c r="D108" s="133">
        <v>0</v>
      </c>
      <c r="E108" s="133">
        <v>0.9030899869919435</v>
      </c>
      <c r="F108" s="93" t="s">
        <v>634</v>
      </c>
      <c r="G108" s="93" t="b">
        <v>0</v>
      </c>
      <c r="H108" s="93" t="b">
        <v>0</v>
      </c>
      <c r="I108" s="93" t="b">
        <v>0</v>
      </c>
      <c r="J108" s="93" t="b">
        <v>0</v>
      </c>
      <c r="K108" s="93" t="b">
        <v>0</v>
      </c>
      <c r="L108" s="93" t="b">
        <v>0</v>
      </c>
    </row>
    <row r="109" spans="1:12" ht="15">
      <c r="A109" s="93" t="s">
        <v>710</v>
      </c>
      <c r="B109" s="93" t="s">
        <v>684</v>
      </c>
      <c r="C109" s="93">
        <v>4</v>
      </c>
      <c r="D109" s="133">
        <v>0</v>
      </c>
      <c r="E109" s="133">
        <v>0.9030899869919435</v>
      </c>
      <c r="F109" s="93" t="s">
        <v>634</v>
      </c>
      <c r="G109" s="93" t="b">
        <v>0</v>
      </c>
      <c r="H109" s="93" t="b">
        <v>0</v>
      </c>
      <c r="I109" s="93" t="b">
        <v>0</v>
      </c>
      <c r="J109" s="93" t="b">
        <v>0</v>
      </c>
      <c r="K109" s="93" t="b">
        <v>0</v>
      </c>
      <c r="L109" s="93" t="b">
        <v>0</v>
      </c>
    </row>
    <row r="110" spans="1:12" ht="15">
      <c r="A110" s="93" t="s">
        <v>712</v>
      </c>
      <c r="B110" s="93" t="s">
        <v>713</v>
      </c>
      <c r="C110" s="93">
        <v>3</v>
      </c>
      <c r="D110" s="133">
        <v>0</v>
      </c>
      <c r="E110" s="133">
        <v>0.9999999999999999</v>
      </c>
      <c r="F110" s="93" t="s">
        <v>635</v>
      </c>
      <c r="G110" s="93" t="b">
        <v>0</v>
      </c>
      <c r="H110" s="93" t="b">
        <v>0</v>
      </c>
      <c r="I110" s="93" t="b">
        <v>0</v>
      </c>
      <c r="J110" s="93" t="b">
        <v>0</v>
      </c>
      <c r="K110" s="93" t="b">
        <v>0</v>
      </c>
      <c r="L110" s="93" t="b">
        <v>0</v>
      </c>
    </row>
    <row r="111" spans="1:12" ht="15">
      <c r="A111" s="93" t="s">
        <v>713</v>
      </c>
      <c r="B111" s="93" t="s">
        <v>714</v>
      </c>
      <c r="C111" s="93">
        <v>3</v>
      </c>
      <c r="D111" s="133">
        <v>0</v>
      </c>
      <c r="E111" s="133">
        <v>0.9999999999999999</v>
      </c>
      <c r="F111" s="93" t="s">
        <v>635</v>
      </c>
      <c r="G111" s="93" t="b">
        <v>0</v>
      </c>
      <c r="H111" s="93" t="b">
        <v>0</v>
      </c>
      <c r="I111" s="93" t="b">
        <v>0</v>
      </c>
      <c r="J111" s="93" t="b">
        <v>0</v>
      </c>
      <c r="K111" s="93" t="b">
        <v>0</v>
      </c>
      <c r="L111" s="93" t="b">
        <v>0</v>
      </c>
    </row>
    <row r="112" spans="1:12" ht="15">
      <c r="A112" s="93" t="s">
        <v>714</v>
      </c>
      <c r="B112" s="93" t="s">
        <v>715</v>
      </c>
      <c r="C112" s="93">
        <v>3</v>
      </c>
      <c r="D112" s="133">
        <v>0</v>
      </c>
      <c r="E112" s="133">
        <v>0.9999999999999999</v>
      </c>
      <c r="F112" s="93" t="s">
        <v>635</v>
      </c>
      <c r="G112" s="93" t="b">
        <v>0</v>
      </c>
      <c r="H112" s="93" t="b">
        <v>0</v>
      </c>
      <c r="I112" s="93" t="b">
        <v>0</v>
      </c>
      <c r="J112" s="93" t="b">
        <v>0</v>
      </c>
      <c r="K112" s="93" t="b">
        <v>0</v>
      </c>
      <c r="L112" s="93" t="b">
        <v>0</v>
      </c>
    </row>
    <row r="113" spans="1:12" ht="15">
      <c r="A113" s="93" t="s">
        <v>715</v>
      </c>
      <c r="B113" s="93" t="s">
        <v>716</v>
      </c>
      <c r="C113" s="93">
        <v>3</v>
      </c>
      <c r="D113" s="133">
        <v>0</v>
      </c>
      <c r="E113" s="133">
        <v>0.9999999999999999</v>
      </c>
      <c r="F113" s="93" t="s">
        <v>635</v>
      </c>
      <c r="G113" s="93" t="b">
        <v>0</v>
      </c>
      <c r="H113" s="93" t="b">
        <v>0</v>
      </c>
      <c r="I113" s="93" t="b">
        <v>0</v>
      </c>
      <c r="J113" s="93" t="b">
        <v>0</v>
      </c>
      <c r="K113" s="93" t="b">
        <v>0</v>
      </c>
      <c r="L113" s="93" t="b">
        <v>0</v>
      </c>
    </row>
    <row r="114" spans="1:12" ht="15">
      <c r="A114" s="93" t="s">
        <v>716</v>
      </c>
      <c r="B114" s="93" t="s">
        <v>717</v>
      </c>
      <c r="C114" s="93">
        <v>3</v>
      </c>
      <c r="D114" s="133">
        <v>0</v>
      </c>
      <c r="E114" s="133">
        <v>0.9999999999999999</v>
      </c>
      <c r="F114" s="93" t="s">
        <v>635</v>
      </c>
      <c r="G114" s="93" t="b">
        <v>0</v>
      </c>
      <c r="H114" s="93" t="b">
        <v>0</v>
      </c>
      <c r="I114" s="93" t="b">
        <v>0</v>
      </c>
      <c r="J114" s="93" t="b">
        <v>0</v>
      </c>
      <c r="K114" s="93" t="b">
        <v>0</v>
      </c>
      <c r="L114" s="93" t="b">
        <v>0</v>
      </c>
    </row>
    <row r="115" spans="1:12" ht="15">
      <c r="A115" s="93" t="s">
        <v>717</v>
      </c>
      <c r="B115" s="93" t="s">
        <v>718</v>
      </c>
      <c r="C115" s="93">
        <v>3</v>
      </c>
      <c r="D115" s="133">
        <v>0</v>
      </c>
      <c r="E115" s="133">
        <v>0.9999999999999999</v>
      </c>
      <c r="F115" s="93" t="s">
        <v>635</v>
      </c>
      <c r="G115" s="93" t="b">
        <v>0</v>
      </c>
      <c r="H115" s="93" t="b">
        <v>0</v>
      </c>
      <c r="I115" s="93" t="b">
        <v>0</v>
      </c>
      <c r="J115" s="93" t="b">
        <v>0</v>
      </c>
      <c r="K115" s="93" t="b">
        <v>0</v>
      </c>
      <c r="L115" s="93" t="b">
        <v>0</v>
      </c>
    </row>
    <row r="116" spans="1:12" ht="15">
      <c r="A116" s="93" t="s">
        <v>718</v>
      </c>
      <c r="B116" s="93" t="s">
        <v>719</v>
      </c>
      <c r="C116" s="93">
        <v>3</v>
      </c>
      <c r="D116" s="133">
        <v>0</v>
      </c>
      <c r="E116" s="133">
        <v>0.9999999999999999</v>
      </c>
      <c r="F116" s="93" t="s">
        <v>635</v>
      </c>
      <c r="G116" s="93" t="b">
        <v>0</v>
      </c>
      <c r="H116" s="93" t="b">
        <v>0</v>
      </c>
      <c r="I116" s="93" t="b">
        <v>0</v>
      </c>
      <c r="J116" s="93" t="b">
        <v>1</v>
      </c>
      <c r="K116" s="93" t="b">
        <v>0</v>
      </c>
      <c r="L116" s="93" t="b">
        <v>0</v>
      </c>
    </row>
    <row r="117" spans="1:12" ht="15">
      <c r="A117" s="93" t="s">
        <v>719</v>
      </c>
      <c r="B117" s="93" t="s">
        <v>684</v>
      </c>
      <c r="C117" s="93">
        <v>3</v>
      </c>
      <c r="D117" s="133">
        <v>0</v>
      </c>
      <c r="E117" s="133">
        <v>0.9999999999999999</v>
      </c>
      <c r="F117" s="93" t="s">
        <v>635</v>
      </c>
      <c r="G117" s="93" t="b">
        <v>1</v>
      </c>
      <c r="H117" s="93" t="b">
        <v>0</v>
      </c>
      <c r="I117" s="93" t="b">
        <v>0</v>
      </c>
      <c r="J117" s="93" t="b">
        <v>0</v>
      </c>
      <c r="K117" s="93" t="b">
        <v>0</v>
      </c>
      <c r="L117" s="93" t="b">
        <v>0</v>
      </c>
    </row>
    <row r="118" spans="1:12" ht="15">
      <c r="A118" s="93" t="s">
        <v>684</v>
      </c>
      <c r="B118" s="93" t="s">
        <v>240</v>
      </c>
      <c r="C118" s="93">
        <v>3</v>
      </c>
      <c r="D118" s="133">
        <v>0</v>
      </c>
      <c r="E118" s="133">
        <v>0.9999999999999999</v>
      </c>
      <c r="F118" s="93" t="s">
        <v>635</v>
      </c>
      <c r="G118" s="93" t="b">
        <v>0</v>
      </c>
      <c r="H118" s="93" t="b">
        <v>0</v>
      </c>
      <c r="I118" s="93" t="b">
        <v>0</v>
      </c>
      <c r="J118" s="93" t="b">
        <v>0</v>
      </c>
      <c r="K118" s="93" t="b">
        <v>0</v>
      </c>
      <c r="L118" s="93" t="b">
        <v>0</v>
      </c>
    </row>
    <row r="119" spans="1:12" ht="15">
      <c r="A119" s="93" t="s">
        <v>240</v>
      </c>
      <c r="B119" s="93" t="s">
        <v>836</v>
      </c>
      <c r="C119" s="93">
        <v>3</v>
      </c>
      <c r="D119" s="133">
        <v>0</v>
      </c>
      <c r="E119" s="133">
        <v>0.9999999999999999</v>
      </c>
      <c r="F119" s="93" t="s">
        <v>635</v>
      </c>
      <c r="G119" s="93" t="b">
        <v>0</v>
      </c>
      <c r="H119" s="93" t="b">
        <v>0</v>
      </c>
      <c r="I119" s="93" t="b">
        <v>0</v>
      </c>
      <c r="J119" s="93" t="b">
        <v>0</v>
      </c>
      <c r="K119" s="93" t="b">
        <v>0</v>
      </c>
      <c r="L119"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871</v>
      </c>
      <c r="B2" s="136" t="s">
        <v>872</v>
      </c>
      <c r="C2" s="67" t="s">
        <v>873</v>
      </c>
    </row>
    <row r="3" spans="1:3" ht="15">
      <c r="A3" s="135" t="s">
        <v>632</v>
      </c>
      <c r="B3" s="135" t="s">
        <v>632</v>
      </c>
      <c r="C3" s="36">
        <v>42</v>
      </c>
    </row>
    <row r="4" spans="1:3" ht="15">
      <c r="A4" s="135" t="s">
        <v>633</v>
      </c>
      <c r="B4" s="135" t="s">
        <v>633</v>
      </c>
      <c r="C4" s="36">
        <v>7</v>
      </c>
    </row>
    <row r="5" spans="1:3" ht="15">
      <c r="A5" s="135" t="s">
        <v>634</v>
      </c>
      <c r="B5" s="135" t="s">
        <v>634</v>
      </c>
      <c r="C5" s="36">
        <v>4</v>
      </c>
    </row>
    <row r="6" spans="1:3" ht="15">
      <c r="A6" s="135" t="s">
        <v>635</v>
      </c>
      <c r="B6" s="135" t="s">
        <v>635</v>
      </c>
      <c r="C6" s="36">
        <v>3</v>
      </c>
    </row>
    <row r="7" spans="1:3" ht="15">
      <c r="A7" s="135" t="s">
        <v>636</v>
      </c>
      <c r="B7" s="135" t="s">
        <v>636</v>
      </c>
      <c r="C7"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891</v>
      </c>
      <c r="B1" s="13" t="s">
        <v>17</v>
      </c>
    </row>
    <row r="2" spans="1:2" ht="15">
      <c r="A2" s="85" t="s">
        <v>892</v>
      </c>
      <c r="B2" s="85" t="s">
        <v>898</v>
      </c>
    </row>
    <row r="3" spans="1:2" ht="15">
      <c r="A3" s="85" t="s">
        <v>893</v>
      </c>
      <c r="B3" s="85" t="s">
        <v>899</v>
      </c>
    </row>
    <row r="4" spans="1:2" ht="15">
      <c r="A4" s="85" t="s">
        <v>894</v>
      </c>
      <c r="B4" s="85" t="s">
        <v>900</v>
      </c>
    </row>
    <row r="5" spans="1:2" ht="15">
      <c r="A5" s="85" t="s">
        <v>895</v>
      </c>
      <c r="B5" s="85" t="s">
        <v>901</v>
      </c>
    </row>
    <row r="6" spans="1:2" ht="15">
      <c r="A6" s="85" t="s">
        <v>896</v>
      </c>
      <c r="B6" s="85" t="s">
        <v>902</v>
      </c>
    </row>
    <row r="7" spans="1:2" ht="15">
      <c r="A7" s="85" t="s">
        <v>897</v>
      </c>
      <c r="B7" s="85" t="s">
        <v>899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903</v>
      </c>
      <c r="B1" s="13" t="s">
        <v>34</v>
      </c>
    </row>
    <row r="2" spans="1:2" ht="15">
      <c r="A2" s="127" t="s">
        <v>235</v>
      </c>
      <c r="B2" s="85">
        <v>36.666667</v>
      </c>
    </row>
    <row r="3" spans="1:2" ht="15">
      <c r="A3" s="127" t="s">
        <v>231</v>
      </c>
      <c r="B3" s="85">
        <v>36.666667</v>
      </c>
    </row>
    <row r="4" spans="1:2" ht="15">
      <c r="A4" s="127" t="s">
        <v>236</v>
      </c>
      <c r="B4" s="85">
        <v>36.666667</v>
      </c>
    </row>
    <row r="5" spans="1:2" ht="15">
      <c r="A5" s="127" t="s">
        <v>216</v>
      </c>
      <c r="B5" s="85">
        <v>6</v>
      </c>
    </row>
    <row r="6" spans="1:2" ht="15">
      <c r="A6" s="127" t="s">
        <v>223</v>
      </c>
      <c r="B6" s="85">
        <v>3</v>
      </c>
    </row>
    <row r="7" spans="1:2" ht="15">
      <c r="A7" s="127" t="s">
        <v>222</v>
      </c>
      <c r="B7" s="85">
        <v>3</v>
      </c>
    </row>
    <row r="8" spans="1:2" ht="15">
      <c r="A8" s="127" t="s">
        <v>220</v>
      </c>
      <c r="B8" s="85">
        <v>2</v>
      </c>
    </row>
    <row r="9" spans="1:2" ht="15">
      <c r="A9" s="127" t="s">
        <v>225</v>
      </c>
      <c r="B9" s="85">
        <v>0</v>
      </c>
    </row>
    <row r="10" spans="1:2" ht="15">
      <c r="A10" s="127" t="s">
        <v>226</v>
      </c>
      <c r="B10" s="85">
        <v>0</v>
      </c>
    </row>
    <row r="11" spans="1:2" ht="15">
      <c r="A11" s="127" t="s">
        <v>234</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912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385</v>
      </c>
      <c r="AF2" s="13" t="s">
        <v>386</v>
      </c>
      <c r="AG2" s="13" t="s">
        <v>387</v>
      </c>
      <c r="AH2" s="13" t="s">
        <v>388</v>
      </c>
      <c r="AI2" s="13" t="s">
        <v>389</v>
      </c>
      <c r="AJ2" s="13" t="s">
        <v>390</v>
      </c>
      <c r="AK2" s="13" t="s">
        <v>391</v>
      </c>
      <c r="AL2" s="13" t="s">
        <v>392</v>
      </c>
      <c r="AM2" s="13" t="s">
        <v>393</v>
      </c>
      <c r="AN2" s="13" t="s">
        <v>394</v>
      </c>
      <c r="AO2" s="13" t="s">
        <v>395</v>
      </c>
      <c r="AP2" s="13" t="s">
        <v>396</v>
      </c>
      <c r="AQ2" s="13" t="s">
        <v>397</v>
      </c>
      <c r="AR2" s="13" t="s">
        <v>398</v>
      </c>
      <c r="AS2" s="13" t="s">
        <v>399</v>
      </c>
      <c r="AT2" s="13" t="s">
        <v>194</v>
      </c>
      <c r="AU2" s="13" t="s">
        <v>400</v>
      </c>
      <c r="AV2" s="13" t="s">
        <v>401</v>
      </c>
      <c r="AW2" s="13" t="s">
        <v>402</v>
      </c>
      <c r="AX2" s="13" t="s">
        <v>403</v>
      </c>
      <c r="AY2" s="13" t="s">
        <v>404</v>
      </c>
      <c r="AZ2" s="13" t="s">
        <v>405</v>
      </c>
      <c r="BA2" s="13" t="s">
        <v>642</v>
      </c>
      <c r="BB2" s="130" t="s">
        <v>803</v>
      </c>
      <c r="BC2" s="130" t="s">
        <v>804</v>
      </c>
      <c r="BD2" s="130" t="s">
        <v>805</v>
      </c>
      <c r="BE2" s="130" t="s">
        <v>806</v>
      </c>
      <c r="BF2" s="130" t="s">
        <v>807</v>
      </c>
      <c r="BG2" s="130" t="s">
        <v>809</v>
      </c>
      <c r="BH2" s="130" t="s">
        <v>811</v>
      </c>
      <c r="BI2" s="130" t="s">
        <v>818</v>
      </c>
      <c r="BJ2" s="130" t="s">
        <v>820</v>
      </c>
      <c r="BK2" s="130" t="s">
        <v>824</v>
      </c>
      <c r="BL2" s="130" t="s">
        <v>860</v>
      </c>
      <c r="BM2" s="130" t="s">
        <v>861</v>
      </c>
      <c r="BN2" s="130" t="s">
        <v>862</v>
      </c>
      <c r="BO2" s="130" t="s">
        <v>863</v>
      </c>
      <c r="BP2" s="130" t="s">
        <v>864</v>
      </c>
      <c r="BQ2" s="130" t="s">
        <v>865</v>
      </c>
      <c r="BR2" s="130" t="s">
        <v>866</v>
      </c>
      <c r="BS2" s="130" t="s">
        <v>867</v>
      </c>
      <c r="BT2" s="130" t="s">
        <v>869</v>
      </c>
      <c r="BU2" s="3"/>
      <c r="BV2" s="3"/>
    </row>
    <row r="3" spans="1:74" ht="41.45" customHeight="1">
      <c r="A3" s="50" t="s">
        <v>214</v>
      </c>
      <c r="C3" s="53"/>
      <c r="D3" s="53" t="s">
        <v>64</v>
      </c>
      <c r="E3" s="54">
        <v>164.90415463080402</v>
      </c>
      <c r="F3" s="55">
        <v>99.98382454887297</v>
      </c>
      <c r="G3" s="114" t="s">
        <v>268</v>
      </c>
      <c r="H3" s="53"/>
      <c r="I3" s="57" t="s">
        <v>214</v>
      </c>
      <c r="J3" s="56"/>
      <c r="K3" s="56"/>
      <c r="L3" s="116" t="s">
        <v>565</v>
      </c>
      <c r="M3" s="59">
        <v>6.390738678934801</v>
      </c>
      <c r="N3" s="60">
        <v>9308.685546875</v>
      </c>
      <c r="O3" s="60">
        <v>5261.23876953125</v>
      </c>
      <c r="P3" s="58"/>
      <c r="Q3" s="61"/>
      <c r="R3" s="61"/>
      <c r="S3" s="51"/>
      <c r="T3" s="51">
        <v>0</v>
      </c>
      <c r="U3" s="51">
        <v>1</v>
      </c>
      <c r="V3" s="52">
        <v>0</v>
      </c>
      <c r="W3" s="52">
        <v>0.2</v>
      </c>
      <c r="X3" s="52">
        <v>0</v>
      </c>
      <c r="Y3" s="52">
        <v>0.610677</v>
      </c>
      <c r="Z3" s="52">
        <v>0</v>
      </c>
      <c r="AA3" s="52">
        <v>0</v>
      </c>
      <c r="AB3" s="62">
        <v>3</v>
      </c>
      <c r="AC3" s="62"/>
      <c r="AD3" s="63"/>
      <c r="AE3" s="85" t="s">
        <v>406</v>
      </c>
      <c r="AF3" s="85">
        <v>2363</v>
      </c>
      <c r="AG3" s="85">
        <v>5651</v>
      </c>
      <c r="AH3" s="85">
        <v>22488</v>
      </c>
      <c r="AI3" s="85">
        <v>7110</v>
      </c>
      <c r="AJ3" s="85"/>
      <c r="AK3" s="85" t="s">
        <v>434</v>
      </c>
      <c r="AL3" s="85" t="s">
        <v>462</v>
      </c>
      <c r="AM3" s="89" t="s">
        <v>481</v>
      </c>
      <c r="AN3" s="85"/>
      <c r="AO3" s="87">
        <v>39787.93402777778</v>
      </c>
      <c r="AP3" s="89" t="s">
        <v>498</v>
      </c>
      <c r="AQ3" s="85" t="b">
        <v>0</v>
      </c>
      <c r="AR3" s="85" t="b">
        <v>0</v>
      </c>
      <c r="AS3" s="85" t="b">
        <v>1</v>
      </c>
      <c r="AT3" s="85"/>
      <c r="AU3" s="85">
        <v>363</v>
      </c>
      <c r="AV3" s="89" t="s">
        <v>522</v>
      </c>
      <c r="AW3" s="85" t="b">
        <v>0</v>
      </c>
      <c r="AX3" s="85" t="s">
        <v>536</v>
      </c>
      <c r="AY3" s="89" t="s">
        <v>537</v>
      </c>
      <c r="AZ3" s="85" t="s">
        <v>66</v>
      </c>
      <c r="BA3" s="85" t="str">
        <f>REPLACE(INDEX(GroupVertices[Group],MATCH(Vertices[[#This Row],[Vertex]],GroupVertices[Vertex],0)),1,1,"")</f>
        <v>3</v>
      </c>
      <c r="BB3" s="51" t="s">
        <v>250</v>
      </c>
      <c r="BC3" s="51" t="s">
        <v>250</v>
      </c>
      <c r="BD3" s="51" t="s">
        <v>255</v>
      </c>
      <c r="BE3" s="51" t="s">
        <v>255</v>
      </c>
      <c r="BF3" s="51" t="s">
        <v>260</v>
      </c>
      <c r="BG3" s="51" t="s">
        <v>260</v>
      </c>
      <c r="BH3" s="131" t="s">
        <v>812</v>
      </c>
      <c r="BI3" s="131" t="s">
        <v>812</v>
      </c>
      <c r="BJ3" s="131" t="s">
        <v>821</v>
      </c>
      <c r="BK3" s="131" t="s">
        <v>821</v>
      </c>
      <c r="BL3" s="131">
        <v>0</v>
      </c>
      <c r="BM3" s="134">
        <v>0</v>
      </c>
      <c r="BN3" s="131">
        <v>1</v>
      </c>
      <c r="BO3" s="134">
        <v>8.333333333333334</v>
      </c>
      <c r="BP3" s="131">
        <v>0</v>
      </c>
      <c r="BQ3" s="134">
        <v>0</v>
      </c>
      <c r="BR3" s="131">
        <v>11</v>
      </c>
      <c r="BS3" s="134">
        <v>91.66666666666667</v>
      </c>
      <c r="BT3" s="131">
        <v>12</v>
      </c>
      <c r="BU3" s="3"/>
      <c r="BV3" s="3"/>
    </row>
    <row r="4" spans="1:77" ht="41.45" customHeight="1">
      <c r="A4" s="14" t="s">
        <v>216</v>
      </c>
      <c r="C4" s="15"/>
      <c r="D4" s="15" t="s">
        <v>64</v>
      </c>
      <c r="E4" s="95">
        <v>163.36983484118912</v>
      </c>
      <c r="F4" s="81">
        <v>99.99237034547309</v>
      </c>
      <c r="G4" s="114" t="s">
        <v>529</v>
      </c>
      <c r="H4" s="15"/>
      <c r="I4" s="16" t="s">
        <v>216</v>
      </c>
      <c r="J4" s="66"/>
      <c r="K4" s="66"/>
      <c r="L4" s="116" t="s">
        <v>566</v>
      </c>
      <c r="M4" s="96">
        <v>3.5427095320011732</v>
      </c>
      <c r="N4" s="97">
        <v>8317.8818359375</v>
      </c>
      <c r="O4" s="97">
        <v>5261.23876953125</v>
      </c>
      <c r="P4" s="77"/>
      <c r="Q4" s="98"/>
      <c r="R4" s="98"/>
      <c r="S4" s="99"/>
      <c r="T4" s="51">
        <v>4</v>
      </c>
      <c r="U4" s="51">
        <v>1</v>
      </c>
      <c r="V4" s="52">
        <v>6</v>
      </c>
      <c r="W4" s="52">
        <v>0.333333</v>
      </c>
      <c r="X4" s="52">
        <v>0</v>
      </c>
      <c r="Y4" s="52">
        <v>2.167898</v>
      </c>
      <c r="Z4" s="52">
        <v>0</v>
      </c>
      <c r="AA4" s="52">
        <v>0</v>
      </c>
      <c r="AB4" s="82">
        <v>4</v>
      </c>
      <c r="AC4" s="82"/>
      <c r="AD4" s="100"/>
      <c r="AE4" s="85" t="s">
        <v>407</v>
      </c>
      <c r="AF4" s="85">
        <v>2569</v>
      </c>
      <c r="AG4" s="85">
        <v>2722</v>
      </c>
      <c r="AH4" s="85">
        <v>11693</v>
      </c>
      <c r="AI4" s="85">
        <v>12453</v>
      </c>
      <c r="AJ4" s="85"/>
      <c r="AK4" s="85" t="s">
        <v>435</v>
      </c>
      <c r="AL4" s="85" t="s">
        <v>463</v>
      </c>
      <c r="AM4" s="89" t="s">
        <v>482</v>
      </c>
      <c r="AN4" s="85"/>
      <c r="AO4" s="87">
        <v>39574.77334490741</v>
      </c>
      <c r="AP4" s="89" t="s">
        <v>499</v>
      </c>
      <c r="AQ4" s="85" t="b">
        <v>0</v>
      </c>
      <c r="AR4" s="85" t="b">
        <v>0</v>
      </c>
      <c r="AS4" s="85" t="b">
        <v>1</v>
      </c>
      <c r="AT4" s="85"/>
      <c r="AU4" s="85">
        <v>268</v>
      </c>
      <c r="AV4" s="89" t="s">
        <v>523</v>
      </c>
      <c r="AW4" s="85" t="b">
        <v>0</v>
      </c>
      <c r="AX4" s="85" t="s">
        <v>536</v>
      </c>
      <c r="AY4" s="89" t="s">
        <v>538</v>
      </c>
      <c r="AZ4" s="85" t="s">
        <v>66</v>
      </c>
      <c r="BA4" s="85" t="str">
        <f>REPLACE(INDEX(GroupVertices[Group],MATCH(Vertices[[#This Row],[Vertex]],GroupVertices[Vertex],0)),1,1,"")</f>
        <v>3</v>
      </c>
      <c r="BB4" s="51" t="s">
        <v>250</v>
      </c>
      <c r="BC4" s="51" t="s">
        <v>250</v>
      </c>
      <c r="BD4" s="51" t="s">
        <v>255</v>
      </c>
      <c r="BE4" s="51" t="s">
        <v>255</v>
      </c>
      <c r="BF4" s="51" t="s">
        <v>260</v>
      </c>
      <c r="BG4" s="51" t="s">
        <v>260</v>
      </c>
      <c r="BH4" s="131" t="s">
        <v>812</v>
      </c>
      <c r="BI4" s="131" t="s">
        <v>812</v>
      </c>
      <c r="BJ4" s="131" t="s">
        <v>821</v>
      </c>
      <c r="BK4" s="131" t="s">
        <v>821</v>
      </c>
      <c r="BL4" s="131">
        <v>0</v>
      </c>
      <c r="BM4" s="134">
        <v>0</v>
      </c>
      <c r="BN4" s="131">
        <v>1</v>
      </c>
      <c r="BO4" s="134">
        <v>8.333333333333334</v>
      </c>
      <c r="BP4" s="131">
        <v>0</v>
      </c>
      <c r="BQ4" s="134">
        <v>0</v>
      </c>
      <c r="BR4" s="131">
        <v>11</v>
      </c>
      <c r="BS4" s="134">
        <v>91.66666666666667</v>
      </c>
      <c r="BT4" s="131">
        <v>12</v>
      </c>
      <c r="BU4" s="2"/>
      <c r="BV4" s="3"/>
      <c r="BW4" s="3"/>
      <c r="BX4" s="3"/>
      <c r="BY4" s="3"/>
    </row>
    <row r="5" spans="1:77" ht="41.45" customHeight="1">
      <c r="A5" s="14" t="s">
        <v>215</v>
      </c>
      <c r="C5" s="15"/>
      <c r="D5" s="15" t="s">
        <v>64</v>
      </c>
      <c r="E5" s="95">
        <v>162.12729249193458</v>
      </c>
      <c r="F5" s="81">
        <v>99.99929101107072</v>
      </c>
      <c r="G5" s="114" t="s">
        <v>269</v>
      </c>
      <c r="H5" s="15"/>
      <c r="I5" s="16" t="s">
        <v>215</v>
      </c>
      <c r="J5" s="66"/>
      <c r="K5" s="66"/>
      <c r="L5" s="116" t="s">
        <v>567</v>
      </c>
      <c r="M5" s="96">
        <v>1.2362823771611033</v>
      </c>
      <c r="N5" s="97">
        <v>8317.8818359375</v>
      </c>
      <c r="O5" s="97">
        <v>8184.47509765625</v>
      </c>
      <c r="P5" s="77"/>
      <c r="Q5" s="98"/>
      <c r="R5" s="98"/>
      <c r="S5" s="99"/>
      <c r="T5" s="51">
        <v>0</v>
      </c>
      <c r="U5" s="51">
        <v>1</v>
      </c>
      <c r="V5" s="52">
        <v>0</v>
      </c>
      <c r="W5" s="52">
        <v>0.2</v>
      </c>
      <c r="X5" s="52">
        <v>0</v>
      </c>
      <c r="Y5" s="52">
        <v>0.610677</v>
      </c>
      <c r="Z5" s="52">
        <v>0</v>
      </c>
      <c r="AA5" s="52">
        <v>0</v>
      </c>
      <c r="AB5" s="82">
        <v>5</v>
      </c>
      <c r="AC5" s="82"/>
      <c r="AD5" s="100"/>
      <c r="AE5" s="85" t="s">
        <v>408</v>
      </c>
      <c r="AF5" s="85">
        <v>2497</v>
      </c>
      <c r="AG5" s="85">
        <v>350</v>
      </c>
      <c r="AH5" s="85">
        <v>6398</v>
      </c>
      <c r="AI5" s="85">
        <v>123</v>
      </c>
      <c r="AJ5" s="85"/>
      <c r="AK5" s="85" t="s">
        <v>436</v>
      </c>
      <c r="AL5" s="85" t="s">
        <v>464</v>
      </c>
      <c r="AM5" s="89" t="s">
        <v>483</v>
      </c>
      <c r="AN5" s="85"/>
      <c r="AO5" s="87">
        <v>39885.80931712963</v>
      </c>
      <c r="AP5" s="85"/>
      <c r="AQ5" s="85" t="b">
        <v>1</v>
      </c>
      <c r="AR5" s="85" t="b">
        <v>0</v>
      </c>
      <c r="AS5" s="85" t="b">
        <v>1</v>
      </c>
      <c r="AT5" s="85"/>
      <c r="AU5" s="85">
        <v>17</v>
      </c>
      <c r="AV5" s="89" t="s">
        <v>523</v>
      </c>
      <c r="AW5" s="85" t="b">
        <v>0</v>
      </c>
      <c r="AX5" s="85" t="s">
        <v>536</v>
      </c>
      <c r="AY5" s="89" t="s">
        <v>539</v>
      </c>
      <c r="AZ5" s="85" t="s">
        <v>66</v>
      </c>
      <c r="BA5" s="85" t="str">
        <f>REPLACE(INDEX(GroupVertices[Group],MATCH(Vertices[[#This Row],[Vertex]],GroupVertices[Vertex],0)),1,1,"")</f>
        <v>3</v>
      </c>
      <c r="BB5" s="51" t="s">
        <v>250</v>
      </c>
      <c r="BC5" s="51" t="s">
        <v>250</v>
      </c>
      <c r="BD5" s="51" t="s">
        <v>255</v>
      </c>
      <c r="BE5" s="51" t="s">
        <v>255</v>
      </c>
      <c r="BF5" s="51" t="s">
        <v>260</v>
      </c>
      <c r="BG5" s="51" t="s">
        <v>260</v>
      </c>
      <c r="BH5" s="131" t="s">
        <v>812</v>
      </c>
      <c r="BI5" s="131" t="s">
        <v>812</v>
      </c>
      <c r="BJ5" s="131" t="s">
        <v>821</v>
      </c>
      <c r="BK5" s="131" t="s">
        <v>821</v>
      </c>
      <c r="BL5" s="131">
        <v>0</v>
      </c>
      <c r="BM5" s="134">
        <v>0</v>
      </c>
      <c r="BN5" s="131">
        <v>1</v>
      </c>
      <c r="BO5" s="134">
        <v>8.333333333333334</v>
      </c>
      <c r="BP5" s="131">
        <v>0</v>
      </c>
      <c r="BQ5" s="134">
        <v>0</v>
      </c>
      <c r="BR5" s="131">
        <v>11</v>
      </c>
      <c r="BS5" s="134">
        <v>91.66666666666667</v>
      </c>
      <c r="BT5" s="131">
        <v>12</v>
      </c>
      <c r="BU5" s="2"/>
      <c r="BV5" s="3"/>
      <c r="BW5" s="3"/>
      <c r="BX5" s="3"/>
      <c r="BY5" s="3"/>
    </row>
    <row r="6" spans="1:77" ht="41.45" customHeight="1">
      <c r="A6" s="14" t="s">
        <v>217</v>
      </c>
      <c r="C6" s="15"/>
      <c r="D6" s="15" t="s">
        <v>64</v>
      </c>
      <c r="E6" s="95">
        <v>162.35882862952755</v>
      </c>
      <c r="F6" s="81">
        <v>99.99800140980844</v>
      </c>
      <c r="G6" s="114" t="s">
        <v>270</v>
      </c>
      <c r="H6" s="15"/>
      <c r="I6" s="16" t="s">
        <v>217</v>
      </c>
      <c r="J6" s="66"/>
      <c r="K6" s="66"/>
      <c r="L6" s="116" t="s">
        <v>568</v>
      </c>
      <c r="M6" s="96">
        <v>1.6660634911743035</v>
      </c>
      <c r="N6" s="97">
        <v>9308.685546875</v>
      </c>
      <c r="O6" s="97">
        <v>8184.47509765625</v>
      </c>
      <c r="P6" s="77"/>
      <c r="Q6" s="98"/>
      <c r="R6" s="98"/>
      <c r="S6" s="99"/>
      <c r="T6" s="51">
        <v>0</v>
      </c>
      <c r="U6" s="51">
        <v>1</v>
      </c>
      <c r="V6" s="52">
        <v>0</v>
      </c>
      <c r="W6" s="52">
        <v>0.2</v>
      </c>
      <c r="X6" s="52">
        <v>0</v>
      </c>
      <c r="Y6" s="52">
        <v>0.610677</v>
      </c>
      <c r="Z6" s="52">
        <v>0</v>
      </c>
      <c r="AA6" s="52">
        <v>0</v>
      </c>
      <c r="AB6" s="82">
        <v>6</v>
      </c>
      <c r="AC6" s="82"/>
      <c r="AD6" s="100"/>
      <c r="AE6" s="85" t="s">
        <v>409</v>
      </c>
      <c r="AF6" s="85">
        <v>761</v>
      </c>
      <c r="AG6" s="85">
        <v>792</v>
      </c>
      <c r="AH6" s="85">
        <v>309</v>
      </c>
      <c r="AI6" s="85">
        <v>0</v>
      </c>
      <c r="AJ6" s="85"/>
      <c r="AK6" s="85" t="s">
        <v>437</v>
      </c>
      <c r="AL6" s="85" t="s">
        <v>465</v>
      </c>
      <c r="AM6" s="89" t="s">
        <v>484</v>
      </c>
      <c r="AN6" s="85"/>
      <c r="AO6" s="87">
        <v>39838.16112268518</v>
      </c>
      <c r="AP6" s="89" t="s">
        <v>500</v>
      </c>
      <c r="AQ6" s="85" t="b">
        <v>0</v>
      </c>
      <c r="AR6" s="85" t="b">
        <v>0</v>
      </c>
      <c r="AS6" s="85" t="b">
        <v>0</v>
      </c>
      <c r="AT6" s="85"/>
      <c r="AU6" s="85">
        <v>40</v>
      </c>
      <c r="AV6" s="89" t="s">
        <v>524</v>
      </c>
      <c r="AW6" s="85" t="b">
        <v>0</v>
      </c>
      <c r="AX6" s="85" t="s">
        <v>536</v>
      </c>
      <c r="AY6" s="89" t="s">
        <v>540</v>
      </c>
      <c r="AZ6" s="85" t="s">
        <v>66</v>
      </c>
      <c r="BA6" s="85" t="str">
        <f>REPLACE(INDEX(GroupVertices[Group],MATCH(Vertices[[#This Row],[Vertex]],GroupVertices[Vertex],0)),1,1,"")</f>
        <v>3</v>
      </c>
      <c r="BB6" s="51" t="s">
        <v>250</v>
      </c>
      <c r="BC6" s="51" t="s">
        <v>250</v>
      </c>
      <c r="BD6" s="51" t="s">
        <v>255</v>
      </c>
      <c r="BE6" s="51" t="s">
        <v>255</v>
      </c>
      <c r="BF6" s="51" t="s">
        <v>260</v>
      </c>
      <c r="BG6" s="51" t="s">
        <v>260</v>
      </c>
      <c r="BH6" s="131" t="s">
        <v>812</v>
      </c>
      <c r="BI6" s="131" t="s">
        <v>812</v>
      </c>
      <c r="BJ6" s="131" t="s">
        <v>821</v>
      </c>
      <c r="BK6" s="131" t="s">
        <v>821</v>
      </c>
      <c r="BL6" s="131">
        <v>0</v>
      </c>
      <c r="BM6" s="134">
        <v>0</v>
      </c>
      <c r="BN6" s="131">
        <v>1</v>
      </c>
      <c r="BO6" s="134">
        <v>8.333333333333334</v>
      </c>
      <c r="BP6" s="131">
        <v>0</v>
      </c>
      <c r="BQ6" s="134">
        <v>0</v>
      </c>
      <c r="BR6" s="131">
        <v>11</v>
      </c>
      <c r="BS6" s="134">
        <v>91.66666666666667</v>
      </c>
      <c r="BT6" s="131">
        <v>12</v>
      </c>
      <c r="BU6" s="2"/>
      <c r="BV6" s="3"/>
      <c r="BW6" s="3"/>
      <c r="BX6" s="3"/>
      <c r="BY6" s="3"/>
    </row>
    <row r="7" spans="1:77" ht="41.45" customHeight="1">
      <c r="A7" s="14" t="s">
        <v>218</v>
      </c>
      <c r="C7" s="15"/>
      <c r="D7" s="15" t="s">
        <v>64</v>
      </c>
      <c r="E7" s="95">
        <v>162.5049792684154</v>
      </c>
      <c r="F7" s="81">
        <v>99.99718738548223</v>
      </c>
      <c r="G7" s="114" t="s">
        <v>271</v>
      </c>
      <c r="H7" s="15"/>
      <c r="I7" s="16" t="s">
        <v>218</v>
      </c>
      <c r="J7" s="66"/>
      <c r="K7" s="66"/>
      <c r="L7" s="116" t="s">
        <v>569</v>
      </c>
      <c r="M7" s="96">
        <v>1.9373506649518666</v>
      </c>
      <c r="N7" s="97">
        <v>7156.52880859375</v>
      </c>
      <c r="O7" s="97">
        <v>2673.261962890625</v>
      </c>
      <c r="P7" s="77"/>
      <c r="Q7" s="98"/>
      <c r="R7" s="98"/>
      <c r="S7" s="99"/>
      <c r="T7" s="51">
        <v>0</v>
      </c>
      <c r="U7" s="51">
        <v>1</v>
      </c>
      <c r="V7" s="52">
        <v>0</v>
      </c>
      <c r="W7" s="52">
        <v>0.333333</v>
      </c>
      <c r="X7" s="52">
        <v>0</v>
      </c>
      <c r="Y7" s="52">
        <v>0.638287</v>
      </c>
      <c r="Z7" s="52">
        <v>0</v>
      </c>
      <c r="AA7" s="52">
        <v>0</v>
      </c>
      <c r="AB7" s="82">
        <v>7</v>
      </c>
      <c r="AC7" s="82"/>
      <c r="AD7" s="100"/>
      <c r="AE7" s="85" t="s">
        <v>410</v>
      </c>
      <c r="AF7" s="85">
        <v>1623</v>
      </c>
      <c r="AG7" s="85">
        <v>1071</v>
      </c>
      <c r="AH7" s="85">
        <v>7291</v>
      </c>
      <c r="AI7" s="85">
        <v>9621</v>
      </c>
      <c r="AJ7" s="85"/>
      <c r="AK7" s="85" t="s">
        <v>438</v>
      </c>
      <c r="AL7" s="85" t="s">
        <v>466</v>
      </c>
      <c r="AM7" s="85"/>
      <c r="AN7" s="85"/>
      <c r="AO7" s="87">
        <v>40252.335752314815</v>
      </c>
      <c r="AP7" s="89" t="s">
        <v>501</v>
      </c>
      <c r="AQ7" s="85" t="b">
        <v>0</v>
      </c>
      <c r="AR7" s="85" t="b">
        <v>0</v>
      </c>
      <c r="AS7" s="85" t="b">
        <v>1</v>
      </c>
      <c r="AT7" s="85"/>
      <c r="AU7" s="85">
        <v>49</v>
      </c>
      <c r="AV7" s="89" t="s">
        <v>525</v>
      </c>
      <c r="AW7" s="85" t="b">
        <v>0</v>
      </c>
      <c r="AX7" s="85" t="s">
        <v>536</v>
      </c>
      <c r="AY7" s="89" t="s">
        <v>541</v>
      </c>
      <c r="AZ7" s="85" t="s">
        <v>66</v>
      </c>
      <c r="BA7" s="85" t="str">
        <f>REPLACE(INDEX(GroupVertices[Group],MATCH(Vertices[[#This Row],[Vertex]],GroupVertices[Vertex],0)),1,1,"")</f>
        <v>4</v>
      </c>
      <c r="BB7" s="51" t="s">
        <v>251</v>
      </c>
      <c r="BC7" s="51" t="s">
        <v>251</v>
      </c>
      <c r="BD7" s="51" t="s">
        <v>256</v>
      </c>
      <c r="BE7" s="51" t="s">
        <v>256</v>
      </c>
      <c r="BF7" s="51" t="s">
        <v>261</v>
      </c>
      <c r="BG7" s="51" t="s">
        <v>261</v>
      </c>
      <c r="BH7" s="131" t="s">
        <v>813</v>
      </c>
      <c r="BI7" s="131" t="s">
        <v>813</v>
      </c>
      <c r="BJ7" s="131" t="s">
        <v>774</v>
      </c>
      <c r="BK7" s="131" t="s">
        <v>774</v>
      </c>
      <c r="BL7" s="131">
        <v>1</v>
      </c>
      <c r="BM7" s="134">
        <v>7.6923076923076925</v>
      </c>
      <c r="BN7" s="131">
        <v>0</v>
      </c>
      <c r="BO7" s="134">
        <v>0</v>
      </c>
      <c r="BP7" s="131">
        <v>0</v>
      </c>
      <c r="BQ7" s="134">
        <v>0</v>
      </c>
      <c r="BR7" s="131">
        <v>12</v>
      </c>
      <c r="BS7" s="134">
        <v>92.3076923076923</v>
      </c>
      <c r="BT7" s="131">
        <v>13</v>
      </c>
      <c r="BU7" s="2"/>
      <c r="BV7" s="3"/>
      <c r="BW7" s="3"/>
      <c r="BX7" s="3"/>
      <c r="BY7" s="3"/>
    </row>
    <row r="8" spans="1:77" ht="41.45" customHeight="1">
      <c r="A8" s="14" t="s">
        <v>220</v>
      </c>
      <c r="C8" s="15"/>
      <c r="D8" s="15" t="s">
        <v>64</v>
      </c>
      <c r="E8" s="95">
        <v>170.134147385845</v>
      </c>
      <c r="F8" s="81">
        <v>99.95469473212472</v>
      </c>
      <c r="G8" s="114" t="s">
        <v>273</v>
      </c>
      <c r="H8" s="15"/>
      <c r="I8" s="16" t="s">
        <v>220</v>
      </c>
      <c r="J8" s="66"/>
      <c r="K8" s="66"/>
      <c r="L8" s="116" t="s">
        <v>570</v>
      </c>
      <c r="M8" s="96">
        <v>16.09873560723297</v>
      </c>
      <c r="N8" s="97">
        <v>5785.646484375</v>
      </c>
      <c r="O8" s="97">
        <v>1126.35791015625</v>
      </c>
      <c r="P8" s="77"/>
      <c r="Q8" s="98"/>
      <c r="R8" s="98"/>
      <c r="S8" s="99"/>
      <c r="T8" s="51">
        <v>3</v>
      </c>
      <c r="U8" s="51">
        <v>1</v>
      </c>
      <c r="V8" s="52">
        <v>2</v>
      </c>
      <c r="W8" s="52">
        <v>0.5</v>
      </c>
      <c r="X8" s="52">
        <v>0</v>
      </c>
      <c r="Y8" s="52">
        <v>1.723372</v>
      </c>
      <c r="Z8" s="52">
        <v>0</v>
      </c>
      <c r="AA8" s="52">
        <v>0</v>
      </c>
      <c r="AB8" s="82">
        <v>8</v>
      </c>
      <c r="AC8" s="82"/>
      <c r="AD8" s="100"/>
      <c r="AE8" s="85" t="s">
        <v>411</v>
      </c>
      <c r="AF8" s="85">
        <v>920</v>
      </c>
      <c r="AG8" s="85">
        <v>15635</v>
      </c>
      <c r="AH8" s="85">
        <v>18844</v>
      </c>
      <c r="AI8" s="85">
        <v>10428</v>
      </c>
      <c r="AJ8" s="85"/>
      <c r="AK8" s="85" t="s">
        <v>439</v>
      </c>
      <c r="AL8" s="85" t="s">
        <v>467</v>
      </c>
      <c r="AM8" s="89" t="s">
        <v>485</v>
      </c>
      <c r="AN8" s="85"/>
      <c r="AO8" s="87">
        <v>40241.49353009259</v>
      </c>
      <c r="AP8" s="89" t="s">
        <v>502</v>
      </c>
      <c r="AQ8" s="85" t="b">
        <v>0</v>
      </c>
      <c r="AR8" s="85" t="b">
        <v>0</v>
      </c>
      <c r="AS8" s="85" t="b">
        <v>1</v>
      </c>
      <c r="AT8" s="85"/>
      <c r="AU8" s="85">
        <v>761</v>
      </c>
      <c r="AV8" s="89" t="s">
        <v>526</v>
      </c>
      <c r="AW8" s="85" t="b">
        <v>0</v>
      </c>
      <c r="AX8" s="85" t="s">
        <v>536</v>
      </c>
      <c r="AY8" s="89" t="s">
        <v>542</v>
      </c>
      <c r="AZ8" s="85" t="s">
        <v>66</v>
      </c>
      <c r="BA8" s="85" t="str">
        <f>REPLACE(INDEX(GroupVertices[Group],MATCH(Vertices[[#This Row],[Vertex]],GroupVertices[Vertex],0)),1,1,"")</f>
        <v>4</v>
      </c>
      <c r="BB8" s="51" t="s">
        <v>251</v>
      </c>
      <c r="BC8" s="51" t="s">
        <v>251</v>
      </c>
      <c r="BD8" s="51" t="s">
        <v>256</v>
      </c>
      <c r="BE8" s="51" t="s">
        <v>256</v>
      </c>
      <c r="BF8" s="51" t="s">
        <v>261</v>
      </c>
      <c r="BG8" s="51" t="s">
        <v>261</v>
      </c>
      <c r="BH8" s="131" t="s">
        <v>813</v>
      </c>
      <c r="BI8" s="131" t="s">
        <v>813</v>
      </c>
      <c r="BJ8" s="131" t="s">
        <v>774</v>
      </c>
      <c r="BK8" s="131" t="s">
        <v>774</v>
      </c>
      <c r="BL8" s="131">
        <v>1</v>
      </c>
      <c r="BM8" s="134">
        <v>7.6923076923076925</v>
      </c>
      <c r="BN8" s="131">
        <v>0</v>
      </c>
      <c r="BO8" s="134">
        <v>0</v>
      </c>
      <c r="BP8" s="131">
        <v>0</v>
      </c>
      <c r="BQ8" s="134">
        <v>0</v>
      </c>
      <c r="BR8" s="131">
        <v>12</v>
      </c>
      <c r="BS8" s="134">
        <v>92.3076923076923</v>
      </c>
      <c r="BT8" s="131">
        <v>13</v>
      </c>
      <c r="BU8" s="2"/>
      <c r="BV8" s="3"/>
      <c r="BW8" s="3"/>
      <c r="BX8" s="3"/>
      <c r="BY8" s="3"/>
    </row>
    <row r="9" spans="1:77" ht="41.45" customHeight="1">
      <c r="A9" s="14" t="s">
        <v>219</v>
      </c>
      <c r="C9" s="15"/>
      <c r="D9" s="15" t="s">
        <v>64</v>
      </c>
      <c r="E9" s="95">
        <v>162.49555019493877</v>
      </c>
      <c r="F9" s="81">
        <v>99.9972399031807</v>
      </c>
      <c r="G9" s="114" t="s">
        <v>272</v>
      </c>
      <c r="H9" s="15"/>
      <c r="I9" s="16" t="s">
        <v>219</v>
      </c>
      <c r="J9" s="66"/>
      <c r="K9" s="66"/>
      <c r="L9" s="116" t="s">
        <v>571</v>
      </c>
      <c r="M9" s="96">
        <v>1.9198482666436367</v>
      </c>
      <c r="N9" s="97">
        <v>8920.4853515625</v>
      </c>
      <c r="O9" s="97">
        <v>2673.261962890625</v>
      </c>
      <c r="P9" s="77"/>
      <c r="Q9" s="98"/>
      <c r="R9" s="98"/>
      <c r="S9" s="99"/>
      <c r="T9" s="51">
        <v>0</v>
      </c>
      <c r="U9" s="51">
        <v>1</v>
      </c>
      <c r="V9" s="52">
        <v>0</v>
      </c>
      <c r="W9" s="52">
        <v>1</v>
      </c>
      <c r="X9" s="52">
        <v>0</v>
      </c>
      <c r="Y9" s="52">
        <v>0.999982</v>
      </c>
      <c r="Z9" s="52">
        <v>0</v>
      </c>
      <c r="AA9" s="52">
        <v>0</v>
      </c>
      <c r="AB9" s="82">
        <v>9</v>
      </c>
      <c r="AC9" s="82"/>
      <c r="AD9" s="100"/>
      <c r="AE9" s="85" t="s">
        <v>412</v>
      </c>
      <c r="AF9" s="85">
        <v>408</v>
      </c>
      <c r="AG9" s="85">
        <v>1053</v>
      </c>
      <c r="AH9" s="85">
        <v>23807</v>
      </c>
      <c r="AI9" s="85">
        <v>37</v>
      </c>
      <c r="AJ9" s="85"/>
      <c r="AK9" s="85" t="s">
        <v>440</v>
      </c>
      <c r="AL9" s="85" t="s">
        <v>468</v>
      </c>
      <c r="AM9" s="89" t="s">
        <v>486</v>
      </c>
      <c r="AN9" s="85"/>
      <c r="AO9" s="87">
        <v>39838.77174768518</v>
      </c>
      <c r="AP9" s="89" t="s">
        <v>503</v>
      </c>
      <c r="AQ9" s="85" t="b">
        <v>1</v>
      </c>
      <c r="AR9" s="85" t="b">
        <v>0</v>
      </c>
      <c r="AS9" s="85" t="b">
        <v>1</v>
      </c>
      <c r="AT9" s="85"/>
      <c r="AU9" s="85">
        <v>124</v>
      </c>
      <c r="AV9" s="89" t="s">
        <v>523</v>
      </c>
      <c r="AW9" s="85" t="b">
        <v>0</v>
      </c>
      <c r="AX9" s="85" t="s">
        <v>536</v>
      </c>
      <c r="AY9" s="89" t="s">
        <v>543</v>
      </c>
      <c r="AZ9" s="85" t="s">
        <v>66</v>
      </c>
      <c r="BA9" s="85" t="str">
        <f>REPLACE(INDEX(GroupVertices[Group],MATCH(Vertices[[#This Row],[Vertex]],GroupVertices[Vertex],0)),1,1,"")</f>
        <v>5</v>
      </c>
      <c r="BB9" s="51" t="s">
        <v>251</v>
      </c>
      <c r="BC9" s="51" t="s">
        <v>251</v>
      </c>
      <c r="BD9" s="51" t="s">
        <v>256</v>
      </c>
      <c r="BE9" s="51" t="s">
        <v>256</v>
      </c>
      <c r="BF9" s="51" t="s">
        <v>261</v>
      </c>
      <c r="BG9" s="51" t="s">
        <v>261</v>
      </c>
      <c r="BH9" s="131" t="s">
        <v>814</v>
      </c>
      <c r="BI9" s="131" t="s">
        <v>814</v>
      </c>
      <c r="BJ9" s="131" t="s">
        <v>822</v>
      </c>
      <c r="BK9" s="131" t="s">
        <v>822</v>
      </c>
      <c r="BL9" s="131">
        <v>1</v>
      </c>
      <c r="BM9" s="134">
        <v>6.666666666666667</v>
      </c>
      <c r="BN9" s="131">
        <v>0</v>
      </c>
      <c r="BO9" s="134">
        <v>0</v>
      </c>
      <c r="BP9" s="131">
        <v>0</v>
      </c>
      <c r="BQ9" s="134">
        <v>0</v>
      </c>
      <c r="BR9" s="131">
        <v>14</v>
      </c>
      <c r="BS9" s="134">
        <v>93.33333333333333</v>
      </c>
      <c r="BT9" s="131">
        <v>15</v>
      </c>
      <c r="BU9" s="2"/>
      <c r="BV9" s="3"/>
      <c r="BW9" s="3"/>
      <c r="BX9" s="3"/>
      <c r="BY9" s="3"/>
    </row>
    <row r="10" spans="1:77" ht="41.45" customHeight="1">
      <c r="A10" s="14" t="s">
        <v>238</v>
      </c>
      <c r="C10" s="15"/>
      <c r="D10" s="15" t="s">
        <v>64</v>
      </c>
      <c r="E10" s="95">
        <v>1000</v>
      </c>
      <c r="F10" s="81">
        <v>70</v>
      </c>
      <c r="G10" s="114" t="s">
        <v>530</v>
      </c>
      <c r="H10" s="15"/>
      <c r="I10" s="16" t="s">
        <v>238</v>
      </c>
      <c r="J10" s="66"/>
      <c r="K10" s="66"/>
      <c r="L10" s="116" t="s">
        <v>572</v>
      </c>
      <c r="M10" s="96">
        <v>9999</v>
      </c>
      <c r="N10" s="97">
        <v>8920.4853515625</v>
      </c>
      <c r="O10" s="97">
        <v>1126.35791015625</v>
      </c>
      <c r="P10" s="77"/>
      <c r="Q10" s="98"/>
      <c r="R10" s="98"/>
      <c r="S10" s="99"/>
      <c r="T10" s="51">
        <v>1</v>
      </c>
      <c r="U10" s="51">
        <v>0</v>
      </c>
      <c r="V10" s="52">
        <v>0</v>
      </c>
      <c r="W10" s="52">
        <v>1</v>
      </c>
      <c r="X10" s="52">
        <v>0</v>
      </c>
      <c r="Y10" s="52">
        <v>0.999982</v>
      </c>
      <c r="Z10" s="52">
        <v>0</v>
      </c>
      <c r="AA10" s="52">
        <v>0</v>
      </c>
      <c r="AB10" s="82">
        <v>10</v>
      </c>
      <c r="AC10" s="82"/>
      <c r="AD10" s="100"/>
      <c r="AE10" s="85" t="s">
        <v>413</v>
      </c>
      <c r="AF10" s="85">
        <v>101</v>
      </c>
      <c r="AG10" s="85">
        <v>10282355</v>
      </c>
      <c r="AH10" s="85">
        <v>399128</v>
      </c>
      <c r="AI10" s="85">
        <v>42</v>
      </c>
      <c r="AJ10" s="85"/>
      <c r="AK10" s="85" t="s">
        <v>441</v>
      </c>
      <c r="AL10" s="85" t="s">
        <v>468</v>
      </c>
      <c r="AM10" s="89" t="s">
        <v>487</v>
      </c>
      <c r="AN10" s="85"/>
      <c r="AO10" s="87">
        <v>39090.33746527778</v>
      </c>
      <c r="AP10" s="89" t="s">
        <v>504</v>
      </c>
      <c r="AQ10" s="85" t="b">
        <v>0</v>
      </c>
      <c r="AR10" s="85" t="b">
        <v>0</v>
      </c>
      <c r="AS10" s="85" t="b">
        <v>1</v>
      </c>
      <c r="AT10" s="85"/>
      <c r="AU10" s="85">
        <v>41765</v>
      </c>
      <c r="AV10" s="89" t="s">
        <v>523</v>
      </c>
      <c r="AW10" s="85" t="b">
        <v>1</v>
      </c>
      <c r="AX10" s="85" t="s">
        <v>536</v>
      </c>
      <c r="AY10" s="89" t="s">
        <v>544</v>
      </c>
      <c r="AZ10" s="85" t="s">
        <v>65</v>
      </c>
      <c r="BA10" s="85" t="str">
        <f>REPLACE(INDEX(GroupVertices[Group],MATCH(Vertices[[#This Row],[Vertex]],GroupVertices[Vertex],0)),1,1,"")</f>
        <v>5</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row r="11" spans="1:77" ht="41.45" customHeight="1">
      <c r="A11" s="14" t="s">
        <v>221</v>
      </c>
      <c r="C11" s="15"/>
      <c r="D11" s="15" t="s">
        <v>64</v>
      </c>
      <c r="E11" s="95">
        <v>162.17600937156388</v>
      </c>
      <c r="F11" s="81">
        <v>99.99901966962867</v>
      </c>
      <c r="G11" s="114" t="s">
        <v>274</v>
      </c>
      <c r="H11" s="15"/>
      <c r="I11" s="16" t="s">
        <v>221</v>
      </c>
      <c r="J11" s="66"/>
      <c r="K11" s="66"/>
      <c r="L11" s="116" t="s">
        <v>573</v>
      </c>
      <c r="M11" s="96">
        <v>1.3267114350869575</v>
      </c>
      <c r="N11" s="97">
        <v>5785.646484375</v>
      </c>
      <c r="O11" s="97">
        <v>2673.261962890625</v>
      </c>
      <c r="P11" s="77"/>
      <c r="Q11" s="98"/>
      <c r="R11" s="98"/>
      <c r="S11" s="99"/>
      <c r="T11" s="51">
        <v>0</v>
      </c>
      <c r="U11" s="51">
        <v>1</v>
      </c>
      <c r="V11" s="52">
        <v>0</v>
      </c>
      <c r="W11" s="52">
        <v>0.333333</v>
      </c>
      <c r="X11" s="52">
        <v>0</v>
      </c>
      <c r="Y11" s="52">
        <v>0.638287</v>
      </c>
      <c r="Z11" s="52">
        <v>0</v>
      </c>
      <c r="AA11" s="52">
        <v>0</v>
      </c>
      <c r="AB11" s="82">
        <v>11</v>
      </c>
      <c r="AC11" s="82"/>
      <c r="AD11" s="100"/>
      <c r="AE11" s="85" t="s">
        <v>414</v>
      </c>
      <c r="AF11" s="85">
        <v>682</v>
      </c>
      <c r="AG11" s="85">
        <v>443</v>
      </c>
      <c r="AH11" s="85">
        <v>25871</v>
      </c>
      <c r="AI11" s="85">
        <v>414</v>
      </c>
      <c r="AJ11" s="85"/>
      <c r="AK11" s="85" t="s">
        <v>442</v>
      </c>
      <c r="AL11" s="85"/>
      <c r="AM11" s="85"/>
      <c r="AN11" s="85"/>
      <c r="AO11" s="87">
        <v>40400.51047453703</v>
      </c>
      <c r="AP11" s="85"/>
      <c r="AQ11" s="85" t="b">
        <v>0</v>
      </c>
      <c r="AR11" s="85" t="b">
        <v>0</v>
      </c>
      <c r="AS11" s="85" t="b">
        <v>0</v>
      </c>
      <c r="AT11" s="85"/>
      <c r="AU11" s="85">
        <v>103</v>
      </c>
      <c r="AV11" s="89" t="s">
        <v>527</v>
      </c>
      <c r="AW11" s="85" t="b">
        <v>0</v>
      </c>
      <c r="AX11" s="85" t="s">
        <v>536</v>
      </c>
      <c r="AY11" s="89" t="s">
        <v>545</v>
      </c>
      <c r="AZ11" s="85" t="s">
        <v>66</v>
      </c>
      <c r="BA11" s="85" t="str">
        <f>REPLACE(INDEX(GroupVertices[Group],MATCH(Vertices[[#This Row],[Vertex]],GroupVertices[Vertex],0)),1,1,"")</f>
        <v>4</v>
      </c>
      <c r="BB11" s="51" t="s">
        <v>251</v>
      </c>
      <c r="BC11" s="51" t="s">
        <v>251</v>
      </c>
      <c r="BD11" s="51" t="s">
        <v>256</v>
      </c>
      <c r="BE11" s="51" t="s">
        <v>256</v>
      </c>
      <c r="BF11" s="51" t="s">
        <v>261</v>
      </c>
      <c r="BG11" s="51" t="s">
        <v>261</v>
      </c>
      <c r="BH11" s="131" t="s">
        <v>813</v>
      </c>
      <c r="BI11" s="131" t="s">
        <v>813</v>
      </c>
      <c r="BJ11" s="131" t="s">
        <v>774</v>
      </c>
      <c r="BK11" s="131" t="s">
        <v>774</v>
      </c>
      <c r="BL11" s="131">
        <v>1</v>
      </c>
      <c r="BM11" s="134">
        <v>7.6923076923076925</v>
      </c>
      <c r="BN11" s="131">
        <v>0</v>
      </c>
      <c r="BO11" s="134">
        <v>0</v>
      </c>
      <c r="BP11" s="131">
        <v>0</v>
      </c>
      <c r="BQ11" s="134">
        <v>0</v>
      </c>
      <c r="BR11" s="131">
        <v>12</v>
      </c>
      <c r="BS11" s="134">
        <v>92.3076923076923</v>
      </c>
      <c r="BT11" s="131">
        <v>13</v>
      </c>
      <c r="BU11" s="2"/>
      <c r="BV11" s="3"/>
      <c r="BW11" s="3"/>
      <c r="BX11" s="3"/>
      <c r="BY11" s="3"/>
    </row>
    <row r="12" spans="1:77" ht="41.45" customHeight="1">
      <c r="A12" s="14" t="s">
        <v>222</v>
      </c>
      <c r="C12" s="15"/>
      <c r="D12" s="15" t="s">
        <v>64</v>
      </c>
      <c r="E12" s="95">
        <v>162.42430830644864</v>
      </c>
      <c r="F12" s="81">
        <v>99.9976367035691</v>
      </c>
      <c r="G12" s="114" t="s">
        <v>275</v>
      </c>
      <c r="H12" s="15"/>
      <c r="I12" s="16" t="s">
        <v>222</v>
      </c>
      <c r="J12" s="66"/>
      <c r="K12" s="66"/>
      <c r="L12" s="116" t="s">
        <v>574</v>
      </c>
      <c r="M12" s="96">
        <v>1.7876079238703442</v>
      </c>
      <c r="N12" s="97">
        <v>6325.630859375</v>
      </c>
      <c r="O12" s="97">
        <v>7819.91552734375</v>
      </c>
      <c r="P12" s="77"/>
      <c r="Q12" s="98"/>
      <c r="R12" s="98"/>
      <c r="S12" s="99"/>
      <c r="T12" s="51">
        <v>1</v>
      </c>
      <c r="U12" s="51">
        <v>3</v>
      </c>
      <c r="V12" s="52">
        <v>3</v>
      </c>
      <c r="W12" s="52">
        <v>0.25</v>
      </c>
      <c r="X12" s="52">
        <v>0</v>
      </c>
      <c r="Y12" s="52">
        <v>1.389287</v>
      </c>
      <c r="Z12" s="52">
        <v>0.25</v>
      </c>
      <c r="AA12" s="52">
        <v>0</v>
      </c>
      <c r="AB12" s="82">
        <v>12</v>
      </c>
      <c r="AC12" s="82"/>
      <c r="AD12" s="100"/>
      <c r="AE12" s="85" t="s">
        <v>415</v>
      </c>
      <c r="AF12" s="85">
        <v>1592</v>
      </c>
      <c r="AG12" s="85">
        <v>917</v>
      </c>
      <c r="AH12" s="85">
        <v>858</v>
      </c>
      <c r="AI12" s="85">
        <v>2484</v>
      </c>
      <c r="AJ12" s="85"/>
      <c r="AK12" s="85" t="s">
        <v>443</v>
      </c>
      <c r="AL12" s="85" t="s">
        <v>469</v>
      </c>
      <c r="AM12" s="89" t="s">
        <v>488</v>
      </c>
      <c r="AN12" s="85"/>
      <c r="AO12" s="87">
        <v>40481.475648148145</v>
      </c>
      <c r="AP12" s="89" t="s">
        <v>505</v>
      </c>
      <c r="AQ12" s="85" t="b">
        <v>0</v>
      </c>
      <c r="AR12" s="85" t="b">
        <v>0</v>
      </c>
      <c r="AS12" s="85" t="b">
        <v>1</v>
      </c>
      <c r="AT12" s="85"/>
      <c r="AU12" s="85">
        <v>55</v>
      </c>
      <c r="AV12" s="89" t="s">
        <v>523</v>
      </c>
      <c r="AW12" s="85" t="b">
        <v>0</v>
      </c>
      <c r="AX12" s="85" t="s">
        <v>536</v>
      </c>
      <c r="AY12" s="89" t="s">
        <v>546</v>
      </c>
      <c r="AZ12" s="85" t="s">
        <v>66</v>
      </c>
      <c r="BA12" s="85" t="str">
        <f>REPLACE(INDEX(GroupVertices[Group],MATCH(Vertices[[#This Row],[Vertex]],GroupVertices[Vertex],0)),1,1,"")</f>
        <v>2</v>
      </c>
      <c r="BB12" s="51" t="s">
        <v>252</v>
      </c>
      <c r="BC12" s="51" t="s">
        <v>252</v>
      </c>
      <c r="BD12" s="51" t="s">
        <v>257</v>
      </c>
      <c r="BE12" s="51" t="s">
        <v>257</v>
      </c>
      <c r="BF12" s="51" t="s">
        <v>262</v>
      </c>
      <c r="BG12" s="51" t="s">
        <v>262</v>
      </c>
      <c r="BH12" s="131" t="s">
        <v>815</v>
      </c>
      <c r="BI12" s="131" t="s">
        <v>815</v>
      </c>
      <c r="BJ12" s="131" t="s">
        <v>772</v>
      </c>
      <c r="BK12" s="131" t="s">
        <v>772</v>
      </c>
      <c r="BL12" s="131">
        <v>2</v>
      </c>
      <c r="BM12" s="134">
        <v>7.142857142857143</v>
      </c>
      <c r="BN12" s="131">
        <v>0</v>
      </c>
      <c r="BO12" s="134">
        <v>0</v>
      </c>
      <c r="BP12" s="131">
        <v>0</v>
      </c>
      <c r="BQ12" s="134">
        <v>0</v>
      </c>
      <c r="BR12" s="131">
        <v>26</v>
      </c>
      <c r="BS12" s="134">
        <v>92.85714285714286</v>
      </c>
      <c r="BT12" s="131">
        <v>28</v>
      </c>
      <c r="BU12" s="2"/>
      <c r="BV12" s="3"/>
      <c r="BW12" s="3"/>
      <c r="BX12" s="3"/>
      <c r="BY12" s="3"/>
    </row>
    <row r="13" spans="1:77" ht="41.45" customHeight="1">
      <c r="A13" s="14" t="s">
        <v>239</v>
      </c>
      <c r="C13" s="15"/>
      <c r="D13" s="15" t="s">
        <v>64</v>
      </c>
      <c r="E13" s="95">
        <v>188.0677213009921</v>
      </c>
      <c r="F13" s="81">
        <v>99.85480898729539</v>
      </c>
      <c r="G13" s="114" t="s">
        <v>531</v>
      </c>
      <c r="H13" s="15"/>
      <c r="I13" s="16" t="s">
        <v>239</v>
      </c>
      <c r="J13" s="66"/>
      <c r="K13" s="66"/>
      <c r="L13" s="116" t="s">
        <v>575</v>
      </c>
      <c r="M13" s="96">
        <v>49.387324834024625</v>
      </c>
      <c r="N13" s="97">
        <v>6945.97021484375</v>
      </c>
      <c r="O13" s="97">
        <v>3799.6201171875</v>
      </c>
      <c r="P13" s="77"/>
      <c r="Q13" s="98"/>
      <c r="R13" s="98"/>
      <c r="S13" s="99"/>
      <c r="T13" s="51">
        <v>2</v>
      </c>
      <c r="U13" s="51">
        <v>0</v>
      </c>
      <c r="V13" s="52">
        <v>0</v>
      </c>
      <c r="W13" s="52">
        <v>0.166667</v>
      </c>
      <c r="X13" s="52">
        <v>0</v>
      </c>
      <c r="Y13" s="52">
        <v>0.740445</v>
      </c>
      <c r="Z13" s="52">
        <v>0.5</v>
      </c>
      <c r="AA13" s="52">
        <v>0</v>
      </c>
      <c r="AB13" s="82">
        <v>13</v>
      </c>
      <c r="AC13" s="82"/>
      <c r="AD13" s="100"/>
      <c r="AE13" s="85" t="s">
        <v>416</v>
      </c>
      <c r="AF13" s="85">
        <v>127</v>
      </c>
      <c r="AG13" s="85">
        <v>49870</v>
      </c>
      <c r="AH13" s="85">
        <v>4862</v>
      </c>
      <c r="AI13" s="85">
        <v>47</v>
      </c>
      <c r="AJ13" s="85"/>
      <c r="AK13" s="85" t="s">
        <v>444</v>
      </c>
      <c r="AL13" s="85" t="s">
        <v>468</v>
      </c>
      <c r="AM13" s="89" t="s">
        <v>489</v>
      </c>
      <c r="AN13" s="85"/>
      <c r="AO13" s="87">
        <v>39988.67530092593</v>
      </c>
      <c r="AP13" s="89" t="s">
        <v>506</v>
      </c>
      <c r="AQ13" s="85" t="b">
        <v>0</v>
      </c>
      <c r="AR13" s="85" t="b">
        <v>0</v>
      </c>
      <c r="AS13" s="85" t="b">
        <v>0</v>
      </c>
      <c r="AT13" s="85"/>
      <c r="AU13" s="85">
        <v>1821</v>
      </c>
      <c r="AV13" s="89" t="s">
        <v>523</v>
      </c>
      <c r="AW13" s="85" t="b">
        <v>0</v>
      </c>
      <c r="AX13" s="85" t="s">
        <v>536</v>
      </c>
      <c r="AY13" s="89" t="s">
        <v>547</v>
      </c>
      <c r="AZ13" s="85" t="s">
        <v>65</v>
      </c>
      <c r="BA13" s="85" t="str">
        <f>REPLACE(INDEX(GroupVertices[Group],MATCH(Vertices[[#This Row],[Vertex]],GroupVertices[Vertex],0)),1,1,"")</f>
        <v>2</v>
      </c>
      <c r="BB13" s="51"/>
      <c r="BC13" s="51"/>
      <c r="BD13" s="51"/>
      <c r="BE13" s="51"/>
      <c r="BF13" s="51"/>
      <c r="BG13" s="51"/>
      <c r="BH13" s="51"/>
      <c r="BI13" s="51"/>
      <c r="BJ13" s="51"/>
      <c r="BK13" s="51"/>
      <c r="BL13" s="51"/>
      <c r="BM13" s="52"/>
      <c r="BN13" s="51"/>
      <c r="BO13" s="52"/>
      <c r="BP13" s="51"/>
      <c r="BQ13" s="52"/>
      <c r="BR13" s="51"/>
      <c r="BS13" s="52"/>
      <c r="BT13" s="51"/>
      <c r="BU13" s="2"/>
      <c r="BV13" s="3"/>
      <c r="BW13" s="3"/>
      <c r="BX13" s="3"/>
      <c r="BY13" s="3"/>
    </row>
    <row r="14" spans="1:77" ht="41.45" customHeight="1">
      <c r="A14" s="14" t="s">
        <v>240</v>
      </c>
      <c r="C14" s="15"/>
      <c r="D14" s="15" t="s">
        <v>64</v>
      </c>
      <c r="E14" s="95">
        <v>1000</v>
      </c>
      <c r="F14" s="81">
        <v>95.33253914902656</v>
      </c>
      <c r="G14" s="114" t="s">
        <v>532</v>
      </c>
      <c r="H14" s="15"/>
      <c r="I14" s="16" t="s">
        <v>240</v>
      </c>
      <c r="J14" s="66"/>
      <c r="K14" s="66"/>
      <c r="L14" s="116" t="s">
        <v>576</v>
      </c>
      <c r="M14" s="96">
        <v>1556.5091196010833</v>
      </c>
      <c r="N14" s="97">
        <v>7627.5673828125</v>
      </c>
      <c r="O14" s="97">
        <v>9218.490234375</v>
      </c>
      <c r="P14" s="77"/>
      <c r="Q14" s="98"/>
      <c r="R14" s="98"/>
      <c r="S14" s="99"/>
      <c r="T14" s="51">
        <v>2</v>
      </c>
      <c r="U14" s="51">
        <v>0</v>
      </c>
      <c r="V14" s="52">
        <v>0</v>
      </c>
      <c r="W14" s="52">
        <v>0.166667</v>
      </c>
      <c r="X14" s="52">
        <v>0</v>
      </c>
      <c r="Y14" s="52">
        <v>0.740445</v>
      </c>
      <c r="Z14" s="52">
        <v>0.5</v>
      </c>
      <c r="AA14" s="52">
        <v>0</v>
      </c>
      <c r="AB14" s="82">
        <v>14</v>
      </c>
      <c r="AC14" s="82"/>
      <c r="AD14" s="100"/>
      <c r="AE14" s="85" t="s">
        <v>417</v>
      </c>
      <c r="AF14" s="85">
        <v>185</v>
      </c>
      <c r="AG14" s="85">
        <v>1599840</v>
      </c>
      <c r="AH14" s="85">
        <v>33097</v>
      </c>
      <c r="AI14" s="85">
        <v>3700</v>
      </c>
      <c r="AJ14" s="85"/>
      <c r="AK14" s="85" t="s">
        <v>445</v>
      </c>
      <c r="AL14" s="85" t="s">
        <v>470</v>
      </c>
      <c r="AM14" s="89" t="s">
        <v>490</v>
      </c>
      <c r="AN14" s="85"/>
      <c r="AO14" s="87">
        <v>39842.35435185185</v>
      </c>
      <c r="AP14" s="89" t="s">
        <v>507</v>
      </c>
      <c r="AQ14" s="85" t="b">
        <v>0</v>
      </c>
      <c r="AR14" s="85" t="b">
        <v>0</v>
      </c>
      <c r="AS14" s="85" t="b">
        <v>0</v>
      </c>
      <c r="AT14" s="85"/>
      <c r="AU14" s="85">
        <v>11108</v>
      </c>
      <c r="AV14" s="89" t="s">
        <v>523</v>
      </c>
      <c r="AW14" s="85" t="b">
        <v>1</v>
      </c>
      <c r="AX14" s="85" t="s">
        <v>536</v>
      </c>
      <c r="AY14" s="89" t="s">
        <v>548</v>
      </c>
      <c r="AZ14" s="85" t="s">
        <v>65</v>
      </c>
      <c r="BA14" s="85" t="str">
        <f>REPLACE(INDEX(GroupVertices[Group],MATCH(Vertices[[#This Row],[Vertex]],GroupVertices[Vertex],0)),1,1,"")</f>
        <v>2</v>
      </c>
      <c r="BB14" s="51"/>
      <c r="BC14" s="51"/>
      <c r="BD14" s="51"/>
      <c r="BE14" s="51"/>
      <c r="BF14" s="51"/>
      <c r="BG14" s="51"/>
      <c r="BH14" s="51"/>
      <c r="BI14" s="51"/>
      <c r="BJ14" s="51"/>
      <c r="BK14" s="51"/>
      <c r="BL14" s="51"/>
      <c r="BM14" s="52"/>
      <c r="BN14" s="51"/>
      <c r="BO14" s="52"/>
      <c r="BP14" s="51"/>
      <c r="BQ14" s="52"/>
      <c r="BR14" s="51"/>
      <c r="BS14" s="52"/>
      <c r="BT14" s="51"/>
      <c r="BU14" s="2"/>
      <c r="BV14" s="3"/>
      <c r="BW14" s="3"/>
      <c r="BX14" s="3"/>
      <c r="BY14" s="3"/>
    </row>
    <row r="15" spans="1:77" ht="41.45" customHeight="1">
      <c r="A15" s="14" t="s">
        <v>241</v>
      </c>
      <c r="C15" s="15"/>
      <c r="D15" s="15" t="s">
        <v>64</v>
      </c>
      <c r="E15" s="95">
        <v>162.19486751851716</v>
      </c>
      <c r="F15" s="81">
        <v>99.99891463423174</v>
      </c>
      <c r="G15" s="114" t="s">
        <v>533</v>
      </c>
      <c r="H15" s="15"/>
      <c r="I15" s="16" t="s">
        <v>241</v>
      </c>
      <c r="J15" s="66"/>
      <c r="K15" s="66"/>
      <c r="L15" s="116" t="s">
        <v>577</v>
      </c>
      <c r="M15" s="96">
        <v>1.3617162317034173</v>
      </c>
      <c r="N15" s="97">
        <v>5100.20458984375</v>
      </c>
      <c r="O15" s="97">
        <v>7291.9248046875</v>
      </c>
      <c r="P15" s="77"/>
      <c r="Q15" s="98"/>
      <c r="R15" s="98"/>
      <c r="S15" s="99"/>
      <c r="T15" s="51">
        <v>2</v>
      </c>
      <c r="U15" s="51">
        <v>0</v>
      </c>
      <c r="V15" s="52">
        <v>0</v>
      </c>
      <c r="W15" s="52">
        <v>0.166667</v>
      </c>
      <c r="X15" s="52">
        <v>0</v>
      </c>
      <c r="Y15" s="52">
        <v>0.740445</v>
      </c>
      <c r="Z15" s="52">
        <v>0.5</v>
      </c>
      <c r="AA15" s="52">
        <v>0</v>
      </c>
      <c r="AB15" s="82">
        <v>15</v>
      </c>
      <c r="AC15" s="82"/>
      <c r="AD15" s="100"/>
      <c r="AE15" s="85" t="s">
        <v>418</v>
      </c>
      <c r="AF15" s="85">
        <v>108</v>
      </c>
      <c r="AG15" s="85">
        <v>479</v>
      </c>
      <c r="AH15" s="85">
        <v>108</v>
      </c>
      <c r="AI15" s="85">
        <v>67</v>
      </c>
      <c r="AJ15" s="85"/>
      <c r="AK15" s="85" t="s">
        <v>446</v>
      </c>
      <c r="AL15" s="85" t="s">
        <v>471</v>
      </c>
      <c r="AM15" s="85"/>
      <c r="AN15" s="85"/>
      <c r="AO15" s="87">
        <v>41900.378958333335</v>
      </c>
      <c r="AP15" s="89" t="s">
        <v>508</v>
      </c>
      <c r="AQ15" s="85" t="b">
        <v>1</v>
      </c>
      <c r="AR15" s="85" t="b">
        <v>0</v>
      </c>
      <c r="AS15" s="85" t="b">
        <v>0</v>
      </c>
      <c r="AT15" s="85"/>
      <c r="AU15" s="85">
        <v>17</v>
      </c>
      <c r="AV15" s="89" t="s">
        <v>523</v>
      </c>
      <c r="AW15" s="85" t="b">
        <v>0</v>
      </c>
      <c r="AX15" s="85" t="s">
        <v>536</v>
      </c>
      <c r="AY15" s="89" t="s">
        <v>549</v>
      </c>
      <c r="AZ15" s="85" t="s">
        <v>65</v>
      </c>
      <c r="BA15" s="85" t="str">
        <f>REPLACE(INDEX(GroupVertices[Group],MATCH(Vertices[[#This Row],[Vertex]],GroupVertices[Vertex],0)),1,1,"")</f>
        <v>2</v>
      </c>
      <c r="BB15" s="51"/>
      <c r="BC15" s="51"/>
      <c r="BD15" s="51"/>
      <c r="BE15" s="51"/>
      <c r="BF15" s="51"/>
      <c r="BG15" s="51"/>
      <c r="BH15" s="51"/>
      <c r="BI15" s="51"/>
      <c r="BJ15" s="51"/>
      <c r="BK15" s="51"/>
      <c r="BL15" s="51"/>
      <c r="BM15" s="52"/>
      <c r="BN15" s="51"/>
      <c r="BO15" s="52"/>
      <c r="BP15" s="51"/>
      <c r="BQ15" s="52"/>
      <c r="BR15" s="51"/>
      <c r="BS15" s="52"/>
      <c r="BT15" s="51"/>
      <c r="BU15" s="2"/>
      <c r="BV15" s="3"/>
      <c r="BW15" s="3"/>
      <c r="BX15" s="3"/>
      <c r="BY15" s="3"/>
    </row>
    <row r="16" spans="1:77" ht="41.45" customHeight="1">
      <c r="A16" s="14" t="s">
        <v>223</v>
      </c>
      <c r="C16" s="15"/>
      <c r="D16" s="15" t="s">
        <v>64</v>
      </c>
      <c r="E16" s="95">
        <v>162.17600937156388</v>
      </c>
      <c r="F16" s="81">
        <v>99.99901966962867</v>
      </c>
      <c r="G16" s="114" t="s">
        <v>276</v>
      </c>
      <c r="H16" s="15"/>
      <c r="I16" s="16" t="s">
        <v>223</v>
      </c>
      <c r="J16" s="66"/>
      <c r="K16" s="66"/>
      <c r="L16" s="116" t="s">
        <v>578</v>
      </c>
      <c r="M16" s="96">
        <v>1.3267114350869575</v>
      </c>
      <c r="N16" s="97">
        <v>7012.44384765625</v>
      </c>
      <c r="O16" s="97">
        <v>6548.7275390625</v>
      </c>
      <c r="P16" s="77"/>
      <c r="Q16" s="98"/>
      <c r="R16" s="98"/>
      <c r="S16" s="99"/>
      <c r="T16" s="51">
        <v>0</v>
      </c>
      <c r="U16" s="51">
        <v>4</v>
      </c>
      <c r="V16" s="52">
        <v>3</v>
      </c>
      <c r="W16" s="52">
        <v>0.25</v>
      </c>
      <c r="X16" s="52">
        <v>0</v>
      </c>
      <c r="Y16" s="52">
        <v>1.389287</v>
      </c>
      <c r="Z16" s="52">
        <v>0.25</v>
      </c>
      <c r="AA16" s="52">
        <v>0</v>
      </c>
      <c r="AB16" s="82">
        <v>16</v>
      </c>
      <c r="AC16" s="82"/>
      <c r="AD16" s="100"/>
      <c r="AE16" s="85" t="s">
        <v>419</v>
      </c>
      <c r="AF16" s="85">
        <v>1087</v>
      </c>
      <c r="AG16" s="85">
        <v>443</v>
      </c>
      <c r="AH16" s="85">
        <v>3498</v>
      </c>
      <c r="AI16" s="85">
        <v>6990</v>
      </c>
      <c r="AJ16" s="85"/>
      <c r="AK16" s="85" t="s">
        <v>447</v>
      </c>
      <c r="AL16" s="85" t="s">
        <v>472</v>
      </c>
      <c r="AM16" s="85"/>
      <c r="AN16" s="85"/>
      <c r="AO16" s="87">
        <v>40459.96228009259</v>
      </c>
      <c r="AP16" s="89" t="s">
        <v>509</v>
      </c>
      <c r="AQ16" s="85" t="b">
        <v>0</v>
      </c>
      <c r="AR16" s="85" t="b">
        <v>0</v>
      </c>
      <c r="AS16" s="85" t="b">
        <v>0</v>
      </c>
      <c r="AT16" s="85"/>
      <c r="AU16" s="85">
        <v>10</v>
      </c>
      <c r="AV16" s="89" t="s">
        <v>528</v>
      </c>
      <c r="AW16" s="85" t="b">
        <v>0</v>
      </c>
      <c r="AX16" s="85" t="s">
        <v>536</v>
      </c>
      <c r="AY16" s="89" t="s">
        <v>550</v>
      </c>
      <c r="AZ16" s="85" t="s">
        <v>66</v>
      </c>
      <c r="BA16" s="85" t="str">
        <f>REPLACE(INDEX(GroupVertices[Group],MATCH(Vertices[[#This Row],[Vertex]],GroupVertices[Vertex],0)),1,1,"")</f>
        <v>2</v>
      </c>
      <c r="BB16" s="51"/>
      <c r="BC16" s="51"/>
      <c r="BD16" s="51"/>
      <c r="BE16" s="51"/>
      <c r="BF16" s="51" t="s">
        <v>261</v>
      </c>
      <c r="BG16" s="51" t="s">
        <v>261</v>
      </c>
      <c r="BH16" s="131" t="s">
        <v>815</v>
      </c>
      <c r="BI16" s="131" t="s">
        <v>815</v>
      </c>
      <c r="BJ16" s="131" t="s">
        <v>772</v>
      </c>
      <c r="BK16" s="131" t="s">
        <v>772</v>
      </c>
      <c r="BL16" s="131">
        <v>2</v>
      </c>
      <c r="BM16" s="134">
        <v>7.142857142857143</v>
      </c>
      <c r="BN16" s="131">
        <v>0</v>
      </c>
      <c r="BO16" s="134">
        <v>0</v>
      </c>
      <c r="BP16" s="131">
        <v>0</v>
      </c>
      <c r="BQ16" s="134">
        <v>0</v>
      </c>
      <c r="BR16" s="131">
        <v>26</v>
      </c>
      <c r="BS16" s="134">
        <v>92.85714285714286</v>
      </c>
      <c r="BT16" s="131">
        <v>28</v>
      </c>
      <c r="BU16" s="2"/>
      <c r="BV16" s="3"/>
      <c r="BW16" s="3"/>
      <c r="BX16" s="3"/>
      <c r="BY16" s="3"/>
    </row>
    <row r="17" spans="1:77" ht="41.45" customHeight="1">
      <c r="A17" s="14" t="s">
        <v>224</v>
      </c>
      <c r="C17" s="15"/>
      <c r="D17" s="15" t="s">
        <v>64</v>
      </c>
      <c r="E17" s="95">
        <v>182.58314356208191</v>
      </c>
      <c r="F17" s="81">
        <v>99.88535678190216</v>
      </c>
      <c r="G17" s="114" t="s">
        <v>277</v>
      </c>
      <c r="H17" s="15"/>
      <c r="I17" s="16" t="s">
        <v>224</v>
      </c>
      <c r="J17" s="66"/>
      <c r="K17" s="66"/>
      <c r="L17" s="116" t="s">
        <v>579</v>
      </c>
      <c r="M17" s="96">
        <v>39.206763151404246</v>
      </c>
      <c r="N17" s="97">
        <v>3290.244384765625</v>
      </c>
      <c r="O17" s="97">
        <v>9559.9677734375</v>
      </c>
      <c r="P17" s="77"/>
      <c r="Q17" s="98"/>
      <c r="R17" s="98"/>
      <c r="S17" s="99"/>
      <c r="T17" s="51">
        <v>0</v>
      </c>
      <c r="U17" s="51">
        <v>3</v>
      </c>
      <c r="V17" s="52">
        <v>0</v>
      </c>
      <c r="W17" s="52">
        <v>0.043478</v>
      </c>
      <c r="X17" s="52">
        <v>0.056082</v>
      </c>
      <c r="Y17" s="52">
        <v>0.619676</v>
      </c>
      <c r="Z17" s="52">
        <v>1</v>
      </c>
      <c r="AA17" s="52">
        <v>0</v>
      </c>
      <c r="AB17" s="82">
        <v>17</v>
      </c>
      <c r="AC17" s="82"/>
      <c r="AD17" s="100"/>
      <c r="AE17" s="85" t="s">
        <v>420</v>
      </c>
      <c r="AF17" s="85">
        <v>1054</v>
      </c>
      <c r="AG17" s="85">
        <v>39400</v>
      </c>
      <c r="AH17" s="85">
        <v>11048</v>
      </c>
      <c r="AI17" s="85">
        <v>3</v>
      </c>
      <c r="AJ17" s="85"/>
      <c r="AK17" s="85" t="s">
        <v>448</v>
      </c>
      <c r="AL17" s="85" t="s">
        <v>473</v>
      </c>
      <c r="AM17" s="89" t="s">
        <v>491</v>
      </c>
      <c r="AN17" s="85"/>
      <c r="AO17" s="87">
        <v>39938.73138888889</v>
      </c>
      <c r="AP17" s="89" t="s">
        <v>510</v>
      </c>
      <c r="AQ17" s="85" t="b">
        <v>1</v>
      </c>
      <c r="AR17" s="85" t="b">
        <v>0</v>
      </c>
      <c r="AS17" s="85" t="b">
        <v>0</v>
      </c>
      <c r="AT17" s="85"/>
      <c r="AU17" s="85">
        <v>377</v>
      </c>
      <c r="AV17" s="89" t="s">
        <v>523</v>
      </c>
      <c r="AW17" s="85" t="b">
        <v>0</v>
      </c>
      <c r="AX17" s="85" t="s">
        <v>536</v>
      </c>
      <c r="AY17" s="89" t="s">
        <v>551</v>
      </c>
      <c r="AZ17" s="85" t="s">
        <v>66</v>
      </c>
      <c r="BA17" s="85" t="str">
        <f>REPLACE(INDEX(GroupVertices[Group],MATCH(Vertices[[#This Row],[Vertex]],GroupVertices[Vertex],0)),1,1,"")</f>
        <v>1</v>
      </c>
      <c r="BB17" s="51"/>
      <c r="BC17" s="51"/>
      <c r="BD17" s="51"/>
      <c r="BE17" s="51"/>
      <c r="BF17" s="51" t="s">
        <v>263</v>
      </c>
      <c r="BG17" s="51" t="s">
        <v>263</v>
      </c>
      <c r="BH17" s="131" t="s">
        <v>722</v>
      </c>
      <c r="BI17" s="131" t="s">
        <v>722</v>
      </c>
      <c r="BJ17" s="131" t="s">
        <v>771</v>
      </c>
      <c r="BK17" s="131" t="s">
        <v>771</v>
      </c>
      <c r="BL17" s="131">
        <v>2</v>
      </c>
      <c r="BM17" s="134">
        <v>5.882352941176471</v>
      </c>
      <c r="BN17" s="131">
        <v>0</v>
      </c>
      <c r="BO17" s="134">
        <v>0</v>
      </c>
      <c r="BP17" s="131">
        <v>0</v>
      </c>
      <c r="BQ17" s="134">
        <v>0</v>
      </c>
      <c r="BR17" s="131">
        <v>32</v>
      </c>
      <c r="BS17" s="134">
        <v>94.11764705882354</v>
      </c>
      <c r="BT17" s="131">
        <v>34</v>
      </c>
      <c r="BU17" s="2"/>
      <c r="BV17" s="3"/>
      <c r="BW17" s="3"/>
      <c r="BX17" s="3"/>
      <c r="BY17" s="3"/>
    </row>
    <row r="18" spans="1:77" ht="41.45" customHeight="1">
      <c r="A18" s="14" t="s">
        <v>235</v>
      </c>
      <c r="C18" s="15"/>
      <c r="D18" s="15" t="s">
        <v>64</v>
      </c>
      <c r="E18" s="95">
        <v>162.99686260144662</v>
      </c>
      <c r="F18" s="81">
        <v>99.99444771221235</v>
      </c>
      <c r="G18" s="114" t="s">
        <v>534</v>
      </c>
      <c r="H18" s="15"/>
      <c r="I18" s="16" t="s">
        <v>235</v>
      </c>
      <c r="J18" s="66"/>
      <c r="K18" s="66"/>
      <c r="L18" s="116" t="s">
        <v>580</v>
      </c>
      <c r="M18" s="96">
        <v>2.850392443364525</v>
      </c>
      <c r="N18" s="97">
        <v>2619.72705078125</v>
      </c>
      <c r="O18" s="97">
        <v>5808.04638671875</v>
      </c>
      <c r="P18" s="77"/>
      <c r="Q18" s="98"/>
      <c r="R18" s="98"/>
      <c r="S18" s="99"/>
      <c r="T18" s="51">
        <v>13</v>
      </c>
      <c r="U18" s="51">
        <v>2</v>
      </c>
      <c r="V18" s="52">
        <v>36.666667</v>
      </c>
      <c r="W18" s="52">
        <v>0.076923</v>
      </c>
      <c r="X18" s="52">
        <v>0.127698</v>
      </c>
      <c r="Y18" s="52">
        <v>2.394436</v>
      </c>
      <c r="Z18" s="52">
        <v>0.16025641025641027</v>
      </c>
      <c r="AA18" s="52">
        <v>0.15384615384615385</v>
      </c>
      <c r="AB18" s="82">
        <v>18</v>
      </c>
      <c r="AC18" s="82"/>
      <c r="AD18" s="100"/>
      <c r="AE18" s="85" t="s">
        <v>421</v>
      </c>
      <c r="AF18" s="85">
        <v>3773</v>
      </c>
      <c r="AG18" s="85">
        <v>2010</v>
      </c>
      <c r="AH18" s="85">
        <v>3792</v>
      </c>
      <c r="AI18" s="85">
        <v>5763</v>
      </c>
      <c r="AJ18" s="85"/>
      <c r="AK18" s="85" t="s">
        <v>449</v>
      </c>
      <c r="AL18" s="85" t="s">
        <v>474</v>
      </c>
      <c r="AM18" s="85"/>
      <c r="AN18" s="85"/>
      <c r="AO18" s="87">
        <v>43051.31321759259</v>
      </c>
      <c r="AP18" s="89" t="s">
        <v>511</v>
      </c>
      <c r="AQ18" s="85" t="b">
        <v>1</v>
      </c>
      <c r="AR18" s="85" t="b">
        <v>0</v>
      </c>
      <c r="AS18" s="85" t="b">
        <v>0</v>
      </c>
      <c r="AT18" s="85"/>
      <c r="AU18" s="85">
        <v>11</v>
      </c>
      <c r="AV18" s="85"/>
      <c r="AW18" s="85" t="b">
        <v>0</v>
      </c>
      <c r="AX18" s="85" t="s">
        <v>536</v>
      </c>
      <c r="AY18" s="89" t="s">
        <v>552</v>
      </c>
      <c r="AZ18" s="85" t="s">
        <v>66</v>
      </c>
      <c r="BA18" s="85" t="str">
        <f>REPLACE(INDEX(GroupVertices[Group],MATCH(Vertices[[#This Row],[Vertex]],GroupVertices[Vertex],0)),1,1,"")</f>
        <v>1</v>
      </c>
      <c r="BB18" s="51" t="s">
        <v>254</v>
      </c>
      <c r="BC18" s="51" t="s">
        <v>254</v>
      </c>
      <c r="BD18" s="51" t="s">
        <v>258</v>
      </c>
      <c r="BE18" s="51" t="s">
        <v>258</v>
      </c>
      <c r="BF18" s="51" t="s">
        <v>263</v>
      </c>
      <c r="BG18" s="51" t="s">
        <v>263</v>
      </c>
      <c r="BH18" s="131" t="s">
        <v>722</v>
      </c>
      <c r="BI18" s="131" t="s">
        <v>722</v>
      </c>
      <c r="BJ18" s="131" t="s">
        <v>771</v>
      </c>
      <c r="BK18" s="131" t="s">
        <v>771</v>
      </c>
      <c r="BL18" s="131">
        <v>2</v>
      </c>
      <c r="BM18" s="134">
        <v>5.882352941176471</v>
      </c>
      <c r="BN18" s="131">
        <v>0</v>
      </c>
      <c r="BO18" s="134">
        <v>0</v>
      </c>
      <c r="BP18" s="131">
        <v>0</v>
      </c>
      <c r="BQ18" s="134">
        <v>0</v>
      </c>
      <c r="BR18" s="131">
        <v>32</v>
      </c>
      <c r="BS18" s="134">
        <v>94.11764705882354</v>
      </c>
      <c r="BT18" s="131">
        <v>34</v>
      </c>
      <c r="BU18" s="2"/>
      <c r="BV18" s="3"/>
      <c r="BW18" s="3"/>
      <c r="BX18" s="3"/>
      <c r="BY18" s="3"/>
    </row>
    <row r="19" spans="1:77" ht="41.45" customHeight="1">
      <c r="A19" s="14" t="s">
        <v>236</v>
      </c>
      <c r="C19" s="15"/>
      <c r="D19" s="15" t="s">
        <v>64</v>
      </c>
      <c r="E19" s="95">
        <v>172.60927917346208</v>
      </c>
      <c r="F19" s="81">
        <v>99.94090883627783</v>
      </c>
      <c r="G19" s="114" t="s">
        <v>287</v>
      </c>
      <c r="H19" s="15"/>
      <c r="I19" s="16" t="s">
        <v>236</v>
      </c>
      <c r="J19" s="66"/>
      <c r="K19" s="66"/>
      <c r="L19" s="116" t="s">
        <v>581</v>
      </c>
      <c r="M19" s="96">
        <v>20.69311516314331</v>
      </c>
      <c r="N19" s="97">
        <v>2177.41015625</v>
      </c>
      <c r="O19" s="97">
        <v>4839.23486328125</v>
      </c>
      <c r="P19" s="77"/>
      <c r="Q19" s="98"/>
      <c r="R19" s="98"/>
      <c r="S19" s="99"/>
      <c r="T19" s="51">
        <v>13</v>
      </c>
      <c r="U19" s="51">
        <v>2</v>
      </c>
      <c r="V19" s="52">
        <v>36.666667</v>
      </c>
      <c r="W19" s="52">
        <v>0.076923</v>
      </c>
      <c r="X19" s="52">
        <v>0.127698</v>
      </c>
      <c r="Y19" s="52">
        <v>2.394436</v>
      </c>
      <c r="Z19" s="52">
        <v>0.16025641025641027</v>
      </c>
      <c r="AA19" s="52">
        <v>0.15384615384615385</v>
      </c>
      <c r="AB19" s="82">
        <v>19</v>
      </c>
      <c r="AC19" s="82"/>
      <c r="AD19" s="100"/>
      <c r="AE19" s="85" t="s">
        <v>422</v>
      </c>
      <c r="AF19" s="85">
        <v>5271</v>
      </c>
      <c r="AG19" s="85">
        <v>20360</v>
      </c>
      <c r="AH19" s="85">
        <v>6433</v>
      </c>
      <c r="AI19" s="85">
        <v>8357</v>
      </c>
      <c r="AJ19" s="85"/>
      <c r="AK19" s="85" t="s">
        <v>450</v>
      </c>
      <c r="AL19" s="85" t="s">
        <v>475</v>
      </c>
      <c r="AM19" s="89" t="s">
        <v>492</v>
      </c>
      <c r="AN19" s="85"/>
      <c r="AO19" s="87">
        <v>42457.661145833335</v>
      </c>
      <c r="AP19" s="89" t="s">
        <v>512</v>
      </c>
      <c r="AQ19" s="85" t="b">
        <v>1</v>
      </c>
      <c r="AR19" s="85" t="b">
        <v>0</v>
      </c>
      <c r="AS19" s="85" t="b">
        <v>0</v>
      </c>
      <c r="AT19" s="85"/>
      <c r="AU19" s="85">
        <v>177</v>
      </c>
      <c r="AV19" s="85"/>
      <c r="AW19" s="85" t="b">
        <v>1</v>
      </c>
      <c r="AX19" s="85" t="s">
        <v>536</v>
      </c>
      <c r="AY19" s="89" t="s">
        <v>553</v>
      </c>
      <c r="AZ19" s="85" t="s">
        <v>66</v>
      </c>
      <c r="BA19" s="85" t="str">
        <f>REPLACE(INDEX(GroupVertices[Group],MATCH(Vertices[[#This Row],[Vertex]],GroupVertices[Vertex],0)),1,1,"")</f>
        <v>1</v>
      </c>
      <c r="BB19" s="51"/>
      <c r="BC19" s="51"/>
      <c r="BD19" s="51"/>
      <c r="BE19" s="51"/>
      <c r="BF19" s="51" t="s">
        <v>263</v>
      </c>
      <c r="BG19" s="51" t="s">
        <v>263</v>
      </c>
      <c r="BH19" s="131" t="s">
        <v>722</v>
      </c>
      <c r="BI19" s="131" t="s">
        <v>722</v>
      </c>
      <c r="BJ19" s="131" t="s">
        <v>771</v>
      </c>
      <c r="BK19" s="131" t="s">
        <v>771</v>
      </c>
      <c r="BL19" s="131">
        <v>2</v>
      </c>
      <c r="BM19" s="134">
        <v>5.882352941176471</v>
      </c>
      <c r="BN19" s="131">
        <v>0</v>
      </c>
      <c r="BO19" s="134">
        <v>0</v>
      </c>
      <c r="BP19" s="131">
        <v>0</v>
      </c>
      <c r="BQ19" s="134">
        <v>0</v>
      </c>
      <c r="BR19" s="131">
        <v>32</v>
      </c>
      <c r="BS19" s="134">
        <v>94.11764705882354</v>
      </c>
      <c r="BT19" s="131">
        <v>34</v>
      </c>
      <c r="BU19" s="2"/>
      <c r="BV19" s="3"/>
      <c r="BW19" s="3"/>
      <c r="BX19" s="3"/>
      <c r="BY19" s="3"/>
    </row>
    <row r="20" spans="1:77" ht="41.45" customHeight="1">
      <c r="A20" s="14" t="s">
        <v>231</v>
      </c>
      <c r="C20" s="15"/>
      <c r="D20" s="15" t="s">
        <v>64</v>
      </c>
      <c r="E20" s="95">
        <v>163.71975823465542</v>
      </c>
      <c r="F20" s="81">
        <v>99.99042135533008</v>
      </c>
      <c r="G20" s="114" t="s">
        <v>283</v>
      </c>
      <c r="H20" s="15"/>
      <c r="I20" s="16" t="s">
        <v>231</v>
      </c>
      <c r="J20" s="66"/>
      <c r="K20" s="66"/>
      <c r="L20" s="116" t="s">
        <v>582</v>
      </c>
      <c r="M20" s="96">
        <v>4.192242980328816</v>
      </c>
      <c r="N20" s="97">
        <v>2821.573486328125</v>
      </c>
      <c r="O20" s="97">
        <v>4563.85888671875</v>
      </c>
      <c r="P20" s="77"/>
      <c r="Q20" s="98"/>
      <c r="R20" s="98"/>
      <c r="S20" s="99"/>
      <c r="T20" s="51">
        <v>13</v>
      </c>
      <c r="U20" s="51">
        <v>3</v>
      </c>
      <c r="V20" s="52">
        <v>36.666667</v>
      </c>
      <c r="W20" s="52">
        <v>0.076923</v>
      </c>
      <c r="X20" s="52">
        <v>0.127698</v>
      </c>
      <c r="Y20" s="52">
        <v>2.394436</v>
      </c>
      <c r="Z20" s="52">
        <v>0.15384615384615385</v>
      </c>
      <c r="AA20" s="52">
        <v>0.23076923076923078</v>
      </c>
      <c r="AB20" s="82">
        <v>20</v>
      </c>
      <c r="AC20" s="82"/>
      <c r="AD20" s="100"/>
      <c r="AE20" s="85" t="s">
        <v>423</v>
      </c>
      <c r="AF20" s="85">
        <v>686</v>
      </c>
      <c r="AG20" s="85">
        <v>3390</v>
      </c>
      <c r="AH20" s="85">
        <v>5403</v>
      </c>
      <c r="AI20" s="85">
        <v>7434</v>
      </c>
      <c r="AJ20" s="85"/>
      <c r="AK20" s="85" t="s">
        <v>451</v>
      </c>
      <c r="AL20" s="85"/>
      <c r="AM20" s="89" t="s">
        <v>493</v>
      </c>
      <c r="AN20" s="85"/>
      <c r="AO20" s="87">
        <v>43171.62241898148</v>
      </c>
      <c r="AP20" s="89" t="s">
        <v>513</v>
      </c>
      <c r="AQ20" s="85" t="b">
        <v>0</v>
      </c>
      <c r="AR20" s="85" t="b">
        <v>0</v>
      </c>
      <c r="AS20" s="85" t="b">
        <v>0</v>
      </c>
      <c r="AT20" s="85"/>
      <c r="AU20" s="85">
        <v>17</v>
      </c>
      <c r="AV20" s="89" t="s">
        <v>523</v>
      </c>
      <c r="AW20" s="85" t="b">
        <v>0</v>
      </c>
      <c r="AX20" s="85" t="s">
        <v>536</v>
      </c>
      <c r="AY20" s="89" t="s">
        <v>554</v>
      </c>
      <c r="AZ20" s="85" t="s">
        <v>66</v>
      </c>
      <c r="BA20" s="85" t="str">
        <f>REPLACE(INDEX(GroupVertices[Group],MATCH(Vertices[[#This Row],[Vertex]],GroupVertices[Vertex],0)),1,1,"")</f>
        <v>1</v>
      </c>
      <c r="BB20" s="51"/>
      <c r="BC20" s="51"/>
      <c r="BD20" s="51"/>
      <c r="BE20" s="51"/>
      <c r="BF20" s="51" t="s">
        <v>808</v>
      </c>
      <c r="BG20" s="51" t="s">
        <v>810</v>
      </c>
      <c r="BH20" s="131" t="s">
        <v>816</v>
      </c>
      <c r="BI20" s="131" t="s">
        <v>819</v>
      </c>
      <c r="BJ20" s="131" t="s">
        <v>771</v>
      </c>
      <c r="BK20" s="131" t="s">
        <v>825</v>
      </c>
      <c r="BL20" s="131">
        <v>4</v>
      </c>
      <c r="BM20" s="134">
        <v>5.797101449275362</v>
      </c>
      <c r="BN20" s="131">
        <v>0</v>
      </c>
      <c r="BO20" s="134">
        <v>0</v>
      </c>
      <c r="BP20" s="131">
        <v>0</v>
      </c>
      <c r="BQ20" s="134">
        <v>0</v>
      </c>
      <c r="BR20" s="131">
        <v>65</v>
      </c>
      <c r="BS20" s="134">
        <v>94.20289855072464</v>
      </c>
      <c r="BT20" s="131">
        <v>69</v>
      </c>
      <c r="BU20" s="2"/>
      <c r="BV20" s="3"/>
      <c r="BW20" s="3"/>
      <c r="BX20" s="3"/>
      <c r="BY20" s="3"/>
    </row>
    <row r="21" spans="1:77" ht="41.45" customHeight="1">
      <c r="A21" s="14" t="s">
        <v>225</v>
      </c>
      <c r="C21" s="15"/>
      <c r="D21" s="15" t="s">
        <v>64</v>
      </c>
      <c r="E21" s="95">
        <v>173.9770186649897</v>
      </c>
      <c r="F21" s="81">
        <v>99.93329085235058</v>
      </c>
      <c r="G21" s="114" t="s">
        <v>278</v>
      </c>
      <c r="H21" s="15"/>
      <c r="I21" s="16" t="s">
        <v>225</v>
      </c>
      <c r="J21" s="66"/>
      <c r="K21" s="66"/>
      <c r="L21" s="116" t="s">
        <v>583</v>
      </c>
      <c r="M21" s="96">
        <v>23.231935273298213</v>
      </c>
      <c r="N21" s="97">
        <v>1943.629638671875</v>
      </c>
      <c r="O21" s="97">
        <v>9574.0419921875</v>
      </c>
      <c r="P21" s="77"/>
      <c r="Q21" s="98"/>
      <c r="R21" s="98"/>
      <c r="S21" s="99"/>
      <c r="T21" s="51">
        <v>0</v>
      </c>
      <c r="U21" s="51">
        <v>3</v>
      </c>
      <c r="V21" s="52">
        <v>0</v>
      </c>
      <c r="W21" s="52">
        <v>0.043478</v>
      </c>
      <c r="X21" s="52">
        <v>0.056082</v>
      </c>
      <c r="Y21" s="52">
        <v>0.619676</v>
      </c>
      <c r="Z21" s="52">
        <v>1</v>
      </c>
      <c r="AA21" s="52">
        <v>0</v>
      </c>
      <c r="AB21" s="82">
        <v>21</v>
      </c>
      <c r="AC21" s="82"/>
      <c r="AD21" s="100"/>
      <c r="AE21" s="85" t="s">
        <v>424</v>
      </c>
      <c r="AF21" s="85">
        <v>170</v>
      </c>
      <c r="AG21" s="85">
        <v>22971</v>
      </c>
      <c r="AH21" s="85">
        <v>11425</v>
      </c>
      <c r="AI21" s="85">
        <v>2</v>
      </c>
      <c r="AJ21" s="85"/>
      <c r="AK21" s="85" t="s">
        <v>452</v>
      </c>
      <c r="AL21" s="85" t="s">
        <v>473</v>
      </c>
      <c r="AM21" s="89" t="s">
        <v>494</v>
      </c>
      <c r="AN21" s="85"/>
      <c r="AO21" s="87">
        <v>41670.48185185185</v>
      </c>
      <c r="AP21" s="85"/>
      <c r="AQ21" s="85" t="b">
        <v>1</v>
      </c>
      <c r="AR21" s="85" t="b">
        <v>0</v>
      </c>
      <c r="AS21" s="85" t="b">
        <v>0</v>
      </c>
      <c r="AT21" s="85"/>
      <c r="AU21" s="85">
        <v>110</v>
      </c>
      <c r="AV21" s="89" t="s">
        <v>523</v>
      </c>
      <c r="AW21" s="85" t="b">
        <v>0</v>
      </c>
      <c r="AX21" s="85" t="s">
        <v>536</v>
      </c>
      <c r="AY21" s="89" t="s">
        <v>555</v>
      </c>
      <c r="AZ21" s="85" t="s">
        <v>66</v>
      </c>
      <c r="BA21" s="85" t="str">
        <f>REPLACE(INDEX(GroupVertices[Group],MATCH(Vertices[[#This Row],[Vertex]],GroupVertices[Vertex],0)),1,1,"")</f>
        <v>1</v>
      </c>
      <c r="BB21" s="51"/>
      <c r="BC21" s="51"/>
      <c r="BD21" s="51"/>
      <c r="BE21" s="51"/>
      <c r="BF21" s="51" t="s">
        <v>263</v>
      </c>
      <c r="BG21" s="51" t="s">
        <v>263</v>
      </c>
      <c r="BH21" s="131" t="s">
        <v>722</v>
      </c>
      <c r="BI21" s="131" t="s">
        <v>722</v>
      </c>
      <c r="BJ21" s="131" t="s">
        <v>771</v>
      </c>
      <c r="BK21" s="131" t="s">
        <v>771</v>
      </c>
      <c r="BL21" s="131">
        <v>2</v>
      </c>
      <c r="BM21" s="134">
        <v>5.882352941176471</v>
      </c>
      <c r="BN21" s="131">
        <v>0</v>
      </c>
      <c r="BO21" s="134">
        <v>0</v>
      </c>
      <c r="BP21" s="131">
        <v>0</v>
      </c>
      <c r="BQ21" s="134">
        <v>0</v>
      </c>
      <c r="BR21" s="131">
        <v>32</v>
      </c>
      <c r="BS21" s="134">
        <v>94.11764705882354</v>
      </c>
      <c r="BT21" s="131">
        <v>34</v>
      </c>
      <c r="BU21" s="2"/>
      <c r="BV21" s="3"/>
      <c r="BW21" s="3"/>
      <c r="BX21" s="3"/>
      <c r="BY21" s="3"/>
    </row>
    <row r="22" spans="1:77" ht="41.45" customHeight="1">
      <c r="A22" s="14" t="s">
        <v>226</v>
      </c>
      <c r="C22" s="15"/>
      <c r="D22" s="15" t="s">
        <v>64</v>
      </c>
      <c r="E22" s="95">
        <v>162.83185381560548</v>
      </c>
      <c r="F22" s="81">
        <v>99.99536677193548</v>
      </c>
      <c r="G22" s="114" t="s">
        <v>279</v>
      </c>
      <c r="H22" s="15"/>
      <c r="I22" s="16" t="s">
        <v>226</v>
      </c>
      <c r="J22" s="66"/>
      <c r="K22" s="66"/>
      <c r="L22" s="116" t="s">
        <v>584</v>
      </c>
      <c r="M22" s="96">
        <v>2.544100472970502</v>
      </c>
      <c r="N22" s="97">
        <v>4674.13232421875</v>
      </c>
      <c r="O22" s="97">
        <v>2964.55517578125</v>
      </c>
      <c r="P22" s="77"/>
      <c r="Q22" s="98"/>
      <c r="R22" s="98"/>
      <c r="S22" s="99"/>
      <c r="T22" s="51">
        <v>0</v>
      </c>
      <c r="U22" s="51">
        <v>3</v>
      </c>
      <c r="V22" s="52">
        <v>0</v>
      </c>
      <c r="W22" s="52">
        <v>0.043478</v>
      </c>
      <c r="X22" s="52">
        <v>0.056082</v>
      </c>
      <c r="Y22" s="52">
        <v>0.619676</v>
      </c>
      <c r="Z22" s="52">
        <v>1</v>
      </c>
      <c r="AA22" s="52">
        <v>0</v>
      </c>
      <c r="AB22" s="82">
        <v>22</v>
      </c>
      <c r="AC22" s="82"/>
      <c r="AD22" s="100"/>
      <c r="AE22" s="85" t="s">
        <v>425</v>
      </c>
      <c r="AF22" s="85">
        <v>353</v>
      </c>
      <c r="AG22" s="85">
        <v>1695</v>
      </c>
      <c r="AH22" s="85">
        <v>1547</v>
      </c>
      <c r="AI22" s="85">
        <v>1050</v>
      </c>
      <c r="AJ22" s="85"/>
      <c r="AK22" s="85" t="s">
        <v>453</v>
      </c>
      <c r="AL22" s="85" t="s">
        <v>476</v>
      </c>
      <c r="AM22" s="89" t="s">
        <v>495</v>
      </c>
      <c r="AN22" s="85"/>
      <c r="AO22" s="87">
        <v>42580.57313657407</v>
      </c>
      <c r="AP22" s="89" t="s">
        <v>514</v>
      </c>
      <c r="AQ22" s="85" t="b">
        <v>0</v>
      </c>
      <c r="AR22" s="85" t="b">
        <v>0</v>
      </c>
      <c r="AS22" s="85" t="b">
        <v>0</v>
      </c>
      <c r="AT22" s="85"/>
      <c r="AU22" s="85">
        <v>19</v>
      </c>
      <c r="AV22" s="89" t="s">
        <v>523</v>
      </c>
      <c r="AW22" s="85" t="b">
        <v>0</v>
      </c>
      <c r="AX22" s="85" t="s">
        <v>536</v>
      </c>
      <c r="AY22" s="89" t="s">
        <v>556</v>
      </c>
      <c r="AZ22" s="85" t="s">
        <v>66</v>
      </c>
      <c r="BA22" s="85" t="str">
        <f>REPLACE(INDEX(GroupVertices[Group],MATCH(Vertices[[#This Row],[Vertex]],GroupVertices[Vertex],0)),1,1,"")</f>
        <v>1</v>
      </c>
      <c r="BB22" s="51"/>
      <c r="BC22" s="51"/>
      <c r="BD22" s="51"/>
      <c r="BE22" s="51"/>
      <c r="BF22" s="51" t="s">
        <v>263</v>
      </c>
      <c r="BG22" s="51" t="s">
        <v>263</v>
      </c>
      <c r="BH22" s="131" t="s">
        <v>722</v>
      </c>
      <c r="BI22" s="131" t="s">
        <v>722</v>
      </c>
      <c r="BJ22" s="131" t="s">
        <v>771</v>
      </c>
      <c r="BK22" s="131" t="s">
        <v>771</v>
      </c>
      <c r="BL22" s="131">
        <v>2</v>
      </c>
      <c r="BM22" s="134">
        <v>5.882352941176471</v>
      </c>
      <c r="BN22" s="131">
        <v>0</v>
      </c>
      <c r="BO22" s="134">
        <v>0</v>
      </c>
      <c r="BP22" s="131">
        <v>0</v>
      </c>
      <c r="BQ22" s="134">
        <v>0</v>
      </c>
      <c r="BR22" s="131">
        <v>32</v>
      </c>
      <c r="BS22" s="134">
        <v>94.11764705882354</v>
      </c>
      <c r="BT22" s="131">
        <v>34</v>
      </c>
      <c r="BU22" s="2"/>
      <c r="BV22" s="3"/>
      <c r="BW22" s="3"/>
      <c r="BX22" s="3"/>
      <c r="BY22" s="3"/>
    </row>
    <row r="23" spans="1:77" ht="41.45" customHeight="1">
      <c r="A23" s="14" t="s">
        <v>227</v>
      </c>
      <c r="C23" s="15"/>
      <c r="D23" s="15" t="s">
        <v>64</v>
      </c>
      <c r="E23" s="95">
        <v>162.01414361021494</v>
      </c>
      <c r="F23" s="81">
        <v>99.9999212234523</v>
      </c>
      <c r="G23" s="114" t="s">
        <v>280</v>
      </c>
      <c r="H23" s="15"/>
      <c r="I23" s="16" t="s">
        <v>227</v>
      </c>
      <c r="J23" s="66"/>
      <c r="K23" s="66"/>
      <c r="L23" s="116" t="s">
        <v>585</v>
      </c>
      <c r="M23" s="96">
        <v>1.0262535974623448</v>
      </c>
      <c r="N23" s="97">
        <v>3756.848876953125</v>
      </c>
      <c r="O23" s="97">
        <v>1004.97119140625</v>
      </c>
      <c r="P23" s="77"/>
      <c r="Q23" s="98"/>
      <c r="R23" s="98"/>
      <c r="S23" s="99"/>
      <c r="T23" s="51">
        <v>0</v>
      </c>
      <c r="U23" s="51">
        <v>3</v>
      </c>
      <c r="V23" s="52">
        <v>0</v>
      </c>
      <c r="W23" s="52">
        <v>0.043478</v>
      </c>
      <c r="X23" s="52">
        <v>0.056082</v>
      </c>
      <c r="Y23" s="52">
        <v>0.619676</v>
      </c>
      <c r="Z23" s="52">
        <v>1</v>
      </c>
      <c r="AA23" s="52">
        <v>0</v>
      </c>
      <c r="AB23" s="82">
        <v>23</v>
      </c>
      <c r="AC23" s="82"/>
      <c r="AD23" s="100"/>
      <c r="AE23" s="85" t="s">
        <v>426</v>
      </c>
      <c r="AF23" s="85">
        <v>397</v>
      </c>
      <c r="AG23" s="85">
        <v>134</v>
      </c>
      <c r="AH23" s="85">
        <v>597</v>
      </c>
      <c r="AI23" s="85">
        <v>321</v>
      </c>
      <c r="AJ23" s="85"/>
      <c r="AK23" s="85" t="s">
        <v>454</v>
      </c>
      <c r="AL23" s="85" t="s">
        <v>471</v>
      </c>
      <c r="AM23" s="85"/>
      <c r="AN23" s="85"/>
      <c r="AO23" s="87">
        <v>41170.39796296296</v>
      </c>
      <c r="AP23" s="89" t="s">
        <v>515</v>
      </c>
      <c r="AQ23" s="85" t="b">
        <v>0</v>
      </c>
      <c r="AR23" s="85" t="b">
        <v>0</v>
      </c>
      <c r="AS23" s="85" t="b">
        <v>0</v>
      </c>
      <c r="AT23" s="85"/>
      <c r="AU23" s="85">
        <v>3</v>
      </c>
      <c r="AV23" s="89" t="s">
        <v>523</v>
      </c>
      <c r="AW23" s="85" t="b">
        <v>0</v>
      </c>
      <c r="AX23" s="85" t="s">
        <v>536</v>
      </c>
      <c r="AY23" s="89" t="s">
        <v>557</v>
      </c>
      <c r="AZ23" s="85" t="s">
        <v>66</v>
      </c>
      <c r="BA23" s="85" t="str">
        <f>REPLACE(INDEX(GroupVertices[Group],MATCH(Vertices[[#This Row],[Vertex]],GroupVertices[Vertex],0)),1,1,"")</f>
        <v>1</v>
      </c>
      <c r="BB23" s="51"/>
      <c r="BC23" s="51"/>
      <c r="BD23" s="51"/>
      <c r="BE23" s="51"/>
      <c r="BF23" s="51" t="s">
        <v>263</v>
      </c>
      <c r="BG23" s="51" t="s">
        <v>263</v>
      </c>
      <c r="BH23" s="131" t="s">
        <v>722</v>
      </c>
      <c r="BI23" s="131" t="s">
        <v>722</v>
      </c>
      <c r="BJ23" s="131" t="s">
        <v>771</v>
      </c>
      <c r="BK23" s="131" t="s">
        <v>771</v>
      </c>
      <c r="BL23" s="131">
        <v>2</v>
      </c>
      <c r="BM23" s="134">
        <v>5.882352941176471</v>
      </c>
      <c r="BN23" s="131">
        <v>0</v>
      </c>
      <c r="BO23" s="134">
        <v>0</v>
      </c>
      <c r="BP23" s="131">
        <v>0</v>
      </c>
      <c r="BQ23" s="134">
        <v>0</v>
      </c>
      <c r="BR23" s="131">
        <v>32</v>
      </c>
      <c r="BS23" s="134">
        <v>94.11764705882354</v>
      </c>
      <c r="BT23" s="131">
        <v>34</v>
      </c>
      <c r="BU23" s="2"/>
      <c r="BV23" s="3"/>
      <c r="BW23" s="3"/>
      <c r="BX23" s="3"/>
      <c r="BY23" s="3"/>
    </row>
    <row r="24" spans="1:77" ht="41.45" customHeight="1">
      <c r="A24" s="14" t="s">
        <v>228</v>
      </c>
      <c r="C24" s="15"/>
      <c r="D24" s="15" t="s">
        <v>64</v>
      </c>
      <c r="E24" s="95">
        <v>162</v>
      </c>
      <c r="F24" s="81">
        <v>100</v>
      </c>
      <c r="G24" s="114" t="s">
        <v>281</v>
      </c>
      <c r="H24" s="15"/>
      <c r="I24" s="16" t="s">
        <v>228</v>
      </c>
      <c r="J24" s="66"/>
      <c r="K24" s="66"/>
      <c r="L24" s="116" t="s">
        <v>586</v>
      </c>
      <c r="M24" s="96">
        <v>1</v>
      </c>
      <c r="N24" s="97">
        <v>4905.29248046875</v>
      </c>
      <c r="O24" s="97">
        <v>5585.849609375</v>
      </c>
      <c r="P24" s="77"/>
      <c r="Q24" s="98"/>
      <c r="R24" s="98"/>
      <c r="S24" s="99"/>
      <c r="T24" s="51">
        <v>0</v>
      </c>
      <c r="U24" s="51">
        <v>3</v>
      </c>
      <c r="V24" s="52">
        <v>0</v>
      </c>
      <c r="W24" s="52">
        <v>0.043478</v>
      </c>
      <c r="X24" s="52">
        <v>0.056082</v>
      </c>
      <c r="Y24" s="52">
        <v>0.619676</v>
      </c>
      <c r="Z24" s="52">
        <v>1</v>
      </c>
      <c r="AA24" s="52">
        <v>0</v>
      </c>
      <c r="AB24" s="82">
        <v>24</v>
      </c>
      <c r="AC24" s="82"/>
      <c r="AD24" s="100"/>
      <c r="AE24" s="85" t="s">
        <v>427</v>
      </c>
      <c r="AF24" s="85">
        <v>1289</v>
      </c>
      <c r="AG24" s="85">
        <v>107</v>
      </c>
      <c r="AH24" s="85">
        <v>662</v>
      </c>
      <c r="AI24" s="85">
        <v>760</v>
      </c>
      <c r="AJ24" s="85"/>
      <c r="AK24" s="85" t="s">
        <v>455</v>
      </c>
      <c r="AL24" s="85"/>
      <c r="AM24" s="85"/>
      <c r="AN24" s="85"/>
      <c r="AO24" s="87">
        <v>43666.3283912037</v>
      </c>
      <c r="AP24" s="89" t="s">
        <v>516</v>
      </c>
      <c r="AQ24" s="85" t="b">
        <v>1</v>
      </c>
      <c r="AR24" s="85" t="b">
        <v>0</v>
      </c>
      <c r="AS24" s="85" t="b">
        <v>0</v>
      </c>
      <c r="AT24" s="85"/>
      <c r="AU24" s="85">
        <v>0</v>
      </c>
      <c r="AV24" s="85"/>
      <c r="AW24" s="85" t="b">
        <v>0</v>
      </c>
      <c r="AX24" s="85" t="s">
        <v>536</v>
      </c>
      <c r="AY24" s="89" t="s">
        <v>558</v>
      </c>
      <c r="AZ24" s="85" t="s">
        <v>66</v>
      </c>
      <c r="BA24" s="85" t="str">
        <f>REPLACE(INDEX(GroupVertices[Group],MATCH(Vertices[[#This Row],[Vertex]],GroupVertices[Vertex],0)),1,1,"")</f>
        <v>1</v>
      </c>
      <c r="BB24" s="51"/>
      <c r="BC24" s="51"/>
      <c r="BD24" s="51"/>
      <c r="BE24" s="51"/>
      <c r="BF24" s="51" t="s">
        <v>263</v>
      </c>
      <c r="BG24" s="51" t="s">
        <v>263</v>
      </c>
      <c r="BH24" s="131" t="s">
        <v>722</v>
      </c>
      <c r="BI24" s="131" t="s">
        <v>722</v>
      </c>
      <c r="BJ24" s="131" t="s">
        <v>771</v>
      </c>
      <c r="BK24" s="131" t="s">
        <v>771</v>
      </c>
      <c r="BL24" s="131">
        <v>2</v>
      </c>
      <c r="BM24" s="134">
        <v>5.882352941176471</v>
      </c>
      <c r="BN24" s="131">
        <v>0</v>
      </c>
      <c r="BO24" s="134">
        <v>0</v>
      </c>
      <c r="BP24" s="131">
        <v>0</v>
      </c>
      <c r="BQ24" s="134">
        <v>0</v>
      </c>
      <c r="BR24" s="131">
        <v>32</v>
      </c>
      <c r="BS24" s="134">
        <v>94.11764705882354</v>
      </c>
      <c r="BT24" s="131">
        <v>34</v>
      </c>
      <c r="BU24" s="2"/>
      <c r="BV24" s="3"/>
      <c r="BW24" s="3"/>
      <c r="BX24" s="3"/>
      <c r="BY24" s="3"/>
    </row>
    <row r="25" spans="1:77" ht="41.45" customHeight="1">
      <c r="A25" s="14" t="s">
        <v>229</v>
      </c>
      <c r="C25" s="15"/>
      <c r="D25" s="15" t="s">
        <v>64</v>
      </c>
      <c r="E25" s="95">
        <v>162.0335255945836</v>
      </c>
      <c r="F25" s="81">
        <v>99.99981327040545</v>
      </c>
      <c r="G25" s="114" t="s">
        <v>282</v>
      </c>
      <c r="H25" s="15"/>
      <c r="I25" s="16" t="s">
        <v>229</v>
      </c>
      <c r="J25" s="66"/>
      <c r="K25" s="66"/>
      <c r="L25" s="116" t="s">
        <v>587</v>
      </c>
      <c r="M25" s="96">
        <v>1.0622307495403729</v>
      </c>
      <c r="N25" s="97">
        <v>1187.0550537109375</v>
      </c>
      <c r="O25" s="97">
        <v>1183.319580078125</v>
      </c>
      <c r="P25" s="77"/>
      <c r="Q25" s="98"/>
      <c r="R25" s="98"/>
      <c r="S25" s="99"/>
      <c r="T25" s="51">
        <v>0</v>
      </c>
      <c r="U25" s="51">
        <v>3</v>
      </c>
      <c r="V25" s="52">
        <v>0</v>
      </c>
      <c r="W25" s="52">
        <v>0.043478</v>
      </c>
      <c r="X25" s="52">
        <v>0.056082</v>
      </c>
      <c r="Y25" s="52">
        <v>0.619676</v>
      </c>
      <c r="Z25" s="52">
        <v>1</v>
      </c>
      <c r="AA25" s="52">
        <v>0</v>
      </c>
      <c r="AB25" s="82">
        <v>25</v>
      </c>
      <c r="AC25" s="82"/>
      <c r="AD25" s="100"/>
      <c r="AE25" s="85" t="s">
        <v>428</v>
      </c>
      <c r="AF25" s="85">
        <v>430</v>
      </c>
      <c r="AG25" s="85">
        <v>171</v>
      </c>
      <c r="AH25" s="85">
        <v>36742</v>
      </c>
      <c r="AI25" s="85">
        <v>34896</v>
      </c>
      <c r="AJ25" s="85"/>
      <c r="AK25" s="85" t="s">
        <v>456</v>
      </c>
      <c r="AL25" s="85"/>
      <c r="AM25" s="85"/>
      <c r="AN25" s="85"/>
      <c r="AO25" s="87">
        <v>43249.68430555556</v>
      </c>
      <c r="AP25" s="85"/>
      <c r="AQ25" s="85" t="b">
        <v>1</v>
      </c>
      <c r="AR25" s="85" t="b">
        <v>0</v>
      </c>
      <c r="AS25" s="85" t="b">
        <v>0</v>
      </c>
      <c r="AT25" s="85"/>
      <c r="AU25" s="85">
        <v>0</v>
      </c>
      <c r="AV25" s="85"/>
      <c r="AW25" s="85" t="b">
        <v>0</v>
      </c>
      <c r="AX25" s="85" t="s">
        <v>536</v>
      </c>
      <c r="AY25" s="89" t="s">
        <v>559</v>
      </c>
      <c r="AZ25" s="85" t="s">
        <v>66</v>
      </c>
      <c r="BA25" s="85" t="str">
        <f>REPLACE(INDEX(GroupVertices[Group],MATCH(Vertices[[#This Row],[Vertex]],GroupVertices[Vertex],0)),1,1,"")</f>
        <v>1</v>
      </c>
      <c r="BB25" s="51"/>
      <c r="BC25" s="51"/>
      <c r="BD25" s="51"/>
      <c r="BE25" s="51"/>
      <c r="BF25" s="51" t="s">
        <v>263</v>
      </c>
      <c r="BG25" s="51" t="s">
        <v>263</v>
      </c>
      <c r="BH25" s="131" t="s">
        <v>722</v>
      </c>
      <c r="BI25" s="131" t="s">
        <v>722</v>
      </c>
      <c r="BJ25" s="131" t="s">
        <v>771</v>
      </c>
      <c r="BK25" s="131" t="s">
        <v>771</v>
      </c>
      <c r="BL25" s="131">
        <v>2</v>
      </c>
      <c r="BM25" s="134">
        <v>5.882352941176471</v>
      </c>
      <c r="BN25" s="131">
        <v>0</v>
      </c>
      <c r="BO25" s="134">
        <v>0</v>
      </c>
      <c r="BP25" s="131">
        <v>0</v>
      </c>
      <c r="BQ25" s="134">
        <v>0</v>
      </c>
      <c r="BR25" s="131">
        <v>32</v>
      </c>
      <c r="BS25" s="134">
        <v>94.11764705882354</v>
      </c>
      <c r="BT25" s="131">
        <v>34</v>
      </c>
      <c r="BU25" s="2"/>
      <c r="BV25" s="3"/>
      <c r="BW25" s="3"/>
      <c r="BX25" s="3"/>
      <c r="BY25" s="3"/>
    </row>
    <row r="26" spans="1:77" ht="41.45" customHeight="1">
      <c r="A26" s="14" t="s">
        <v>230</v>
      </c>
      <c r="C26" s="15"/>
      <c r="D26" s="15" t="s">
        <v>64</v>
      </c>
      <c r="E26" s="95">
        <v>162.03404943199897</v>
      </c>
      <c r="F26" s="81">
        <v>99.99981035275555</v>
      </c>
      <c r="G26" s="114" t="s">
        <v>535</v>
      </c>
      <c r="H26" s="15"/>
      <c r="I26" s="16" t="s">
        <v>230</v>
      </c>
      <c r="J26" s="66"/>
      <c r="K26" s="66"/>
      <c r="L26" s="116" t="s">
        <v>588</v>
      </c>
      <c r="M26" s="96">
        <v>1.0632031050019413</v>
      </c>
      <c r="N26" s="97">
        <v>230.48374938964844</v>
      </c>
      <c r="O26" s="97">
        <v>5908.8388671875</v>
      </c>
      <c r="P26" s="77"/>
      <c r="Q26" s="98"/>
      <c r="R26" s="98"/>
      <c r="S26" s="99"/>
      <c r="T26" s="51">
        <v>1</v>
      </c>
      <c r="U26" s="51">
        <v>3</v>
      </c>
      <c r="V26" s="52">
        <v>0</v>
      </c>
      <c r="W26" s="52">
        <v>0.043478</v>
      </c>
      <c r="X26" s="52">
        <v>0.056082</v>
      </c>
      <c r="Y26" s="52">
        <v>0.619676</v>
      </c>
      <c r="Z26" s="52">
        <v>1</v>
      </c>
      <c r="AA26" s="52">
        <v>0.3333333333333333</v>
      </c>
      <c r="AB26" s="82">
        <v>26</v>
      </c>
      <c r="AC26" s="82"/>
      <c r="AD26" s="100"/>
      <c r="AE26" s="85" t="s">
        <v>429</v>
      </c>
      <c r="AF26" s="85">
        <v>292</v>
      </c>
      <c r="AG26" s="85">
        <v>172</v>
      </c>
      <c r="AH26" s="85">
        <v>5208</v>
      </c>
      <c r="AI26" s="85">
        <v>643</v>
      </c>
      <c r="AJ26" s="85"/>
      <c r="AK26" s="85" t="s">
        <v>457</v>
      </c>
      <c r="AL26" s="85" t="s">
        <v>477</v>
      </c>
      <c r="AM26" s="85"/>
      <c r="AN26" s="85"/>
      <c r="AO26" s="87">
        <v>43159.61832175926</v>
      </c>
      <c r="AP26" s="89" t="s">
        <v>517</v>
      </c>
      <c r="AQ26" s="85" t="b">
        <v>0</v>
      </c>
      <c r="AR26" s="85" t="b">
        <v>0</v>
      </c>
      <c r="AS26" s="85" t="b">
        <v>0</v>
      </c>
      <c r="AT26" s="85"/>
      <c r="AU26" s="85">
        <v>2</v>
      </c>
      <c r="AV26" s="89" t="s">
        <v>523</v>
      </c>
      <c r="AW26" s="85" t="b">
        <v>0</v>
      </c>
      <c r="AX26" s="85" t="s">
        <v>536</v>
      </c>
      <c r="AY26" s="89" t="s">
        <v>560</v>
      </c>
      <c r="AZ26" s="85" t="s">
        <v>66</v>
      </c>
      <c r="BA26" s="85" t="str">
        <f>REPLACE(INDEX(GroupVertices[Group],MATCH(Vertices[[#This Row],[Vertex]],GroupVertices[Vertex],0)),1,1,"")</f>
        <v>1</v>
      </c>
      <c r="BB26" s="51" t="s">
        <v>253</v>
      </c>
      <c r="BC26" s="51" t="s">
        <v>253</v>
      </c>
      <c r="BD26" s="51" t="s">
        <v>258</v>
      </c>
      <c r="BE26" s="51" t="s">
        <v>258</v>
      </c>
      <c r="BF26" s="51" t="s">
        <v>264</v>
      </c>
      <c r="BG26" s="51" t="s">
        <v>264</v>
      </c>
      <c r="BH26" s="131" t="s">
        <v>817</v>
      </c>
      <c r="BI26" s="131" t="s">
        <v>817</v>
      </c>
      <c r="BJ26" s="131" t="s">
        <v>823</v>
      </c>
      <c r="BK26" s="131" t="s">
        <v>823</v>
      </c>
      <c r="BL26" s="131">
        <v>2</v>
      </c>
      <c r="BM26" s="134">
        <v>5.714285714285714</v>
      </c>
      <c r="BN26" s="131">
        <v>0</v>
      </c>
      <c r="BO26" s="134">
        <v>0</v>
      </c>
      <c r="BP26" s="131">
        <v>0</v>
      </c>
      <c r="BQ26" s="134">
        <v>0</v>
      </c>
      <c r="BR26" s="131">
        <v>33</v>
      </c>
      <c r="BS26" s="134">
        <v>94.28571428571429</v>
      </c>
      <c r="BT26" s="131">
        <v>35</v>
      </c>
      <c r="BU26" s="2"/>
      <c r="BV26" s="3"/>
      <c r="BW26" s="3"/>
      <c r="BX26" s="3"/>
      <c r="BY26" s="3"/>
    </row>
    <row r="27" spans="1:77" ht="41.45" customHeight="1">
      <c r="A27" s="14" t="s">
        <v>232</v>
      </c>
      <c r="C27" s="15"/>
      <c r="D27" s="15" t="s">
        <v>64</v>
      </c>
      <c r="E27" s="95">
        <v>162.15453203753376</v>
      </c>
      <c r="F27" s="81">
        <v>99.99913929327516</v>
      </c>
      <c r="G27" s="114" t="s">
        <v>284</v>
      </c>
      <c r="H27" s="15"/>
      <c r="I27" s="16" t="s">
        <v>232</v>
      </c>
      <c r="J27" s="66"/>
      <c r="K27" s="66"/>
      <c r="L27" s="116" t="s">
        <v>589</v>
      </c>
      <c r="M27" s="96">
        <v>1.2868448611626562</v>
      </c>
      <c r="N27" s="97">
        <v>338.0166015625</v>
      </c>
      <c r="O27" s="97">
        <v>3252.072265625</v>
      </c>
      <c r="P27" s="77"/>
      <c r="Q27" s="98"/>
      <c r="R27" s="98"/>
      <c r="S27" s="99"/>
      <c r="T27" s="51">
        <v>0</v>
      </c>
      <c r="U27" s="51">
        <v>3</v>
      </c>
      <c r="V27" s="52">
        <v>0</v>
      </c>
      <c r="W27" s="52">
        <v>0.043478</v>
      </c>
      <c r="X27" s="52">
        <v>0.056082</v>
      </c>
      <c r="Y27" s="52">
        <v>0.619676</v>
      </c>
      <c r="Z27" s="52">
        <v>1</v>
      </c>
      <c r="AA27" s="52">
        <v>0</v>
      </c>
      <c r="AB27" s="82">
        <v>27</v>
      </c>
      <c r="AC27" s="82"/>
      <c r="AD27" s="100"/>
      <c r="AE27" s="85" t="s">
        <v>430</v>
      </c>
      <c r="AF27" s="85">
        <v>902</v>
      </c>
      <c r="AG27" s="85">
        <v>402</v>
      </c>
      <c r="AH27" s="85">
        <v>1269</v>
      </c>
      <c r="AI27" s="85">
        <v>3292</v>
      </c>
      <c r="AJ27" s="85"/>
      <c r="AK27" s="85" t="s">
        <v>458</v>
      </c>
      <c r="AL27" s="85" t="s">
        <v>478</v>
      </c>
      <c r="AM27" s="85"/>
      <c r="AN27" s="85"/>
      <c r="AO27" s="87">
        <v>39087.941979166666</v>
      </c>
      <c r="AP27" s="89" t="s">
        <v>518</v>
      </c>
      <c r="AQ27" s="85" t="b">
        <v>0</v>
      </c>
      <c r="AR27" s="85" t="b">
        <v>0</v>
      </c>
      <c r="AS27" s="85" t="b">
        <v>0</v>
      </c>
      <c r="AT27" s="85"/>
      <c r="AU27" s="85">
        <v>4</v>
      </c>
      <c r="AV27" s="89" t="s">
        <v>523</v>
      </c>
      <c r="AW27" s="85" t="b">
        <v>0</v>
      </c>
      <c r="AX27" s="85" t="s">
        <v>536</v>
      </c>
      <c r="AY27" s="89" t="s">
        <v>561</v>
      </c>
      <c r="AZ27" s="85" t="s">
        <v>66</v>
      </c>
      <c r="BA27" s="85" t="str">
        <f>REPLACE(INDEX(GroupVertices[Group],MATCH(Vertices[[#This Row],[Vertex]],GroupVertices[Vertex],0)),1,1,"")</f>
        <v>1</v>
      </c>
      <c r="BB27" s="51"/>
      <c r="BC27" s="51"/>
      <c r="BD27" s="51"/>
      <c r="BE27" s="51"/>
      <c r="BF27" s="51" t="s">
        <v>263</v>
      </c>
      <c r="BG27" s="51" t="s">
        <v>263</v>
      </c>
      <c r="BH27" s="131" t="s">
        <v>722</v>
      </c>
      <c r="BI27" s="131" t="s">
        <v>722</v>
      </c>
      <c r="BJ27" s="131" t="s">
        <v>771</v>
      </c>
      <c r="BK27" s="131" t="s">
        <v>771</v>
      </c>
      <c r="BL27" s="131">
        <v>2</v>
      </c>
      <c r="BM27" s="134">
        <v>5.882352941176471</v>
      </c>
      <c r="BN27" s="131">
        <v>0</v>
      </c>
      <c r="BO27" s="134">
        <v>0</v>
      </c>
      <c r="BP27" s="131">
        <v>0</v>
      </c>
      <c r="BQ27" s="134">
        <v>0</v>
      </c>
      <c r="BR27" s="131">
        <v>32</v>
      </c>
      <c r="BS27" s="134">
        <v>94.11764705882354</v>
      </c>
      <c r="BT27" s="131">
        <v>34</v>
      </c>
      <c r="BU27" s="2"/>
      <c r="BV27" s="3"/>
      <c r="BW27" s="3"/>
      <c r="BX27" s="3"/>
      <c r="BY27" s="3"/>
    </row>
    <row r="28" spans="1:77" ht="41.45" customHeight="1">
      <c r="A28" s="14" t="s">
        <v>233</v>
      </c>
      <c r="C28" s="15"/>
      <c r="D28" s="15" t="s">
        <v>64</v>
      </c>
      <c r="E28" s="95">
        <v>164.64223592311967</v>
      </c>
      <c r="F28" s="81">
        <v>99.98528337383031</v>
      </c>
      <c r="G28" s="114" t="s">
        <v>285</v>
      </c>
      <c r="H28" s="15"/>
      <c r="I28" s="16" t="s">
        <v>233</v>
      </c>
      <c r="J28" s="66"/>
      <c r="K28" s="66"/>
      <c r="L28" s="116" t="s">
        <v>590</v>
      </c>
      <c r="M28" s="96">
        <v>5.904560948150638</v>
      </c>
      <c r="N28" s="97">
        <v>795.505126953125</v>
      </c>
      <c r="O28" s="97">
        <v>8280.9736328125</v>
      </c>
      <c r="P28" s="77"/>
      <c r="Q28" s="98"/>
      <c r="R28" s="98"/>
      <c r="S28" s="99"/>
      <c r="T28" s="51">
        <v>0</v>
      </c>
      <c r="U28" s="51">
        <v>3</v>
      </c>
      <c r="V28" s="52">
        <v>0</v>
      </c>
      <c r="W28" s="52">
        <v>0.043478</v>
      </c>
      <c r="X28" s="52">
        <v>0.056082</v>
      </c>
      <c r="Y28" s="52">
        <v>0.619676</v>
      </c>
      <c r="Z28" s="52">
        <v>1</v>
      </c>
      <c r="AA28" s="52">
        <v>0</v>
      </c>
      <c r="AB28" s="82">
        <v>28</v>
      </c>
      <c r="AC28" s="82"/>
      <c r="AD28" s="100"/>
      <c r="AE28" s="85" t="s">
        <v>431</v>
      </c>
      <c r="AF28" s="85">
        <v>4293</v>
      </c>
      <c r="AG28" s="85">
        <v>5151</v>
      </c>
      <c r="AH28" s="85">
        <v>67712</v>
      </c>
      <c r="AI28" s="85">
        <v>22415</v>
      </c>
      <c r="AJ28" s="85"/>
      <c r="AK28" s="85" t="s">
        <v>459</v>
      </c>
      <c r="AL28" s="85" t="s">
        <v>479</v>
      </c>
      <c r="AM28" s="89" t="s">
        <v>496</v>
      </c>
      <c r="AN28" s="85"/>
      <c r="AO28" s="87">
        <v>39852.87746527778</v>
      </c>
      <c r="AP28" s="89" t="s">
        <v>519</v>
      </c>
      <c r="AQ28" s="85" t="b">
        <v>0</v>
      </c>
      <c r="AR28" s="85" t="b">
        <v>0</v>
      </c>
      <c r="AS28" s="85" t="b">
        <v>1</v>
      </c>
      <c r="AT28" s="85"/>
      <c r="AU28" s="85">
        <v>214</v>
      </c>
      <c r="AV28" s="89" t="s">
        <v>523</v>
      </c>
      <c r="AW28" s="85" t="b">
        <v>0</v>
      </c>
      <c r="AX28" s="85" t="s">
        <v>536</v>
      </c>
      <c r="AY28" s="89" t="s">
        <v>562</v>
      </c>
      <c r="AZ28" s="85" t="s">
        <v>66</v>
      </c>
      <c r="BA28" s="85" t="str">
        <f>REPLACE(INDEX(GroupVertices[Group],MATCH(Vertices[[#This Row],[Vertex]],GroupVertices[Vertex],0)),1,1,"")</f>
        <v>1</v>
      </c>
      <c r="BB28" s="51"/>
      <c r="BC28" s="51"/>
      <c r="BD28" s="51"/>
      <c r="BE28" s="51"/>
      <c r="BF28" s="51" t="s">
        <v>263</v>
      </c>
      <c r="BG28" s="51" t="s">
        <v>263</v>
      </c>
      <c r="BH28" s="131" t="s">
        <v>722</v>
      </c>
      <c r="BI28" s="131" t="s">
        <v>722</v>
      </c>
      <c r="BJ28" s="131" t="s">
        <v>771</v>
      </c>
      <c r="BK28" s="131" t="s">
        <v>771</v>
      </c>
      <c r="BL28" s="131">
        <v>2</v>
      </c>
      <c r="BM28" s="134">
        <v>5.882352941176471</v>
      </c>
      <c r="BN28" s="131">
        <v>0</v>
      </c>
      <c r="BO28" s="134">
        <v>0</v>
      </c>
      <c r="BP28" s="131">
        <v>0</v>
      </c>
      <c r="BQ28" s="134">
        <v>0</v>
      </c>
      <c r="BR28" s="131">
        <v>32</v>
      </c>
      <c r="BS28" s="134">
        <v>94.11764705882354</v>
      </c>
      <c r="BT28" s="131">
        <v>34</v>
      </c>
      <c r="BU28" s="2"/>
      <c r="BV28" s="3"/>
      <c r="BW28" s="3"/>
      <c r="BX28" s="3"/>
      <c r="BY28" s="3"/>
    </row>
    <row r="29" spans="1:77" ht="41.45" customHeight="1">
      <c r="A29" s="14" t="s">
        <v>234</v>
      </c>
      <c r="C29" s="15"/>
      <c r="D29" s="15" t="s">
        <v>64</v>
      </c>
      <c r="E29" s="95">
        <v>162.80251892034482</v>
      </c>
      <c r="F29" s="81">
        <v>99.9955301603307</v>
      </c>
      <c r="G29" s="114" t="s">
        <v>286</v>
      </c>
      <c r="H29" s="15"/>
      <c r="I29" s="16" t="s">
        <v>234</v>
      </c>
      <c r="J29" s="66"/>
      <c r="K29" s="66"/>
      <c r="L29" s="116" t="s">
        <v>591</v>
      </c>
      <c r="M29" s="96">
        <v>2.489648567122676</v>
      </c>
      <c r="N29" s="97">
        <v>2456.553466796875</v>
      </c>
      <c r="O29" s="97">
        <v>417.3109130859375</v>
      </c>
      <c r="P29" s="77"/>
      <c r="Q29" s="98"/>
      <c r="R29" s="98"/>
      <c r="S29" s="99"/>
      <c r="T29" s="51">
        <v>0</v>
      </c>
      <c r="U29" s="51">
        <v>3</v>
      </c>
      <c r="V29" s="52">
        <v>0</v>
      </c>
      <c r="W29" s="52">
        <v>0.043478</v>
      </c>
      <c r="X29" s="52">
        <v>0.056082</v>
      </c>
      <c r="Y29" s="52">
        <v>0.619676</v>
      </c>
      <c r="Z29" s="52">
        <v>1</v>
      </c>
      <c r="AA29" s="52">
        <v>0</v>
      </c>
      <c r="AB29" s="82">
        <v>29</v>
      </c>
      <c r="AC29" s="82"/>
      <c r="AD29" s="100"/>
      <c r="AE29" s="85" t="s">
        <v>432</v>
      </c>
      <c r="AF29" s="85">
        <v>2520</v>
      </c>
      <c r="AG29" s="85">
        <v>1639</v>
      </c>
      <c r="AH29" s="85">
        <v>11341</v>
      </c>
      <c r="AI29" s="85">
        <v>28625</v>
      </c>
      <c r="AJ29" s="85"/>
      <c r="AK29" s="85" t="s">
        <v>460</v>
      </c>
      <c r="AL29" s="85"/>
      <c r="AM29" s="85"/>
      <c r="AN29" s="85"/>
      <c r="AO29" s="87">
        <v>41885.391238425924</v>
      </c>
      <c r="AP29" s="89" t="s">
        <v>520</v>
      </c>
      <c r="AQ29" s="85" t="b">
        <v>1</v>
      </c>
      <c r="AR29" s="85" t="b">
        <v>0</v>
      </c>
      <c r="AS29" s="85" t="b">
        <v>1</v>
      </c>
      <c r="AT29" s="85"/>
      <c r="AU29" s="85">
        <v>72</v>
      </c>
      <c r="AV29" s="89" t="s">
        <v>523</v>
      </c>
      <c r="AW29" s="85" t="b">
        <v>0</v>
      </c>
      <c r="AX29" s="85" t="s">
        <v>536</v>
      </c>
      <c r="AY29" s="89" t="s">
        <v>563</v>
      </c>
      <c r="AZ29" s="85" t="s">
        <v>66</v>
      </c>
      <c r="BA29" s="85" t="str">
        <f>REPLACE(INDEX(GroupVertices[Group],MATCH(Vertices[[#This Row],[Vertex]],GroupVertices[Vertex],0)),1,1,"")</f>
        <v>1</v>
      </c>
      <c r="BB29" s="51"/>
      <c r="BC29" s="51"/>
      <c r="BD29" s="51"/>
      <c r="BE29" s="51"/>
      <c r="BF29" s="51" t="s">
        <v>263</v>
      </c>
      <c r="BG29" s="51" t="s">
        <v>263</v>
      </c>
      <c r="BH29" s="131" t="s">
        <v>722</v>
      </c>
      <c r="BI29" s="131" t="s">
        <v>722</v>
      </c>
      <c r="BJ29" s="131" t="s">
        <v>771</v>
      </c>
      <c r="BK29" s="131" t="s">
        <v>771</v>
      </c>
      <c r="BL29" s="131">
        <v>2</v>
      </c>
      <c r="BM29" s="134">
        <v>5.882352941176471</v>
      </c>
      <c r="BN29" s="131">
        <v>0</v>
      </c>
      <c r="BO29" s="134">
        <v>0</v>
      </c>
      <c r="BP29" s="131">
        <v>0</v>
      </c>
      <c r="BQ29" s="134">
        <v>0</v>
      </c>
      <c r="BR29" s="131">
        <v>32</v>
      </c>
      <c r="BS29" s="134">
        <v>94.11764705882354</v>
      </c>
      <c r="BT29" s="131">
        <v>34</v>
      </c>
      <c r="BU29" s="2"/>
      <c r="BV29" s="3"/>
      <c r="BW29" s="3"/>
      <c r="BX29" s="3"/>
      <c r="BY29" s="3"/>
    </row>
    <row r="30" spans="1:77" ht="41.45" customHeight="1">
      <c r="A30" s="101" t="s">
        <v>237</v>
      </c>
      <c r="C30" s="102"/>
      <c r="D30" s="102" t="s">
        <v>64</v>
      </c>
      <c r="E30" s="103">
        <v>162.07281340073624</v>
      </c>
      <c r="F30" s="104">
        <v>99.99959444666186</v>
      </c>
      <c r="G30" s="115" t="s">
        <v>288</v>
      </c>
      <c r="H30" s="102"/>
      <c r="I30" s="105" t="s">
        <v>237</v>
      </c>
      <c r="J30" s="106"/>
      <c r="K30" s="106"/>
      <c r="L30" s="117" t="s">
        <v>592</v>
      </c>
      <c r="M30" s="107">
        <v>1.1351574091579972</v>
      </c>
      <c r="N30" s="108">
        <v>4393.08154296875</v>
      </c>
      <c r="O30" s="108">
        <v>8034.6318359375</v>
      </c>
      <c r="P30" s="109"/>
      <c r="Q30" s="110"/>
      <c r="R30" s="110"/>
      <c r="S30" s="111"/>
      <c r="T30" s="51">
        <v>0</v>
      </c>
      <c r="U30" s="51">
        <v>3</v>
      </c>
      <c r="V30" s="52">
        <v>0</v>
      </c>
      <c r="W30" s="52">
        <v>0.043478</v>
      </c>
      <c r="X30" s="52">
        <v>0.056082</v>
      </c>
      <c r="Y30" s="52">
        <v>0.619676</v>
      </c>
      <c r="Z30" s="52">
        <v>1</v>
      </c>
      <c r="AA30" s="52">
        <v>0</v>
      </c>
      <c r="AB30" s="112">
        <v>30</v>
      </c>
      <c r="AC30" s="112"/>
      <c r="AD30" s="113"/>
      <c r="AE30" s="85" t="s">
        <v>433</v>
      </c>
      <c r="AF30" s="85">
        <v>388</v>
      </c>
      <c r="AG30" s="85">
        <v>246</v>
      </c>
      <c r="AH30" s="85">
        <v>1294</v>
      </c>
      <c r="AI30" s="85">
        <v>302</v>
      </c>
      <c r="AJ30" s="85"/>
      <c r="AK30" s="85" t="s">
        <v>461</v>
      </c>
      <c r="AL30" s="85" t="s">
        <v>480</v>
      </c>
      <c r="AM30" s="89" t="s">
        <v>497</v>
      </c>
      <c r="AN30" s="85"/>
      <c r="AO30" s="87">
        <v>43000.66259259259</v>
      </c>
      <c r="AP30" s="89" t="s">
        <v>521</v>
      </c>
      <c r="AQ30" s="85" t="b">
        <v>0</v>
      </c>
      <c r="AR30" s="85" t="b">
        <v>0</v>
      </c>
      <c r="AS30" s="85" t="b">
        <v>0</v>
      </c>
      <c r="AT30" s="85"/>
      <c r="AU30" s="85">
        <v>3</v>
      </c>
      <c r="AV30" s="89" t="s">
        <v>523</v>
      </c>
      <c r="AW30" s="85" t="b">
        <v>0</v>
      </c>
      <c r="AX30" s="85" t="s">
        <v>536</v>
      </c>
      <c r="AY30" s="89" t="s">
        <v>564</v>
      </c>
      <c r="AZ30" s="85" t="s">
        <v>66</v>
      </c>
      <c r="BA30" s="85" t="str">
        <f>REPLACE(INDEX(GroupVertices[Group],MATCH(Vertices[[#This Row],[Vertex]],GroupVertices[Vertex],0)),1,1,"")</f>
        <v>1</v>
      </c>
      <c r="BB30" s="51"/>
      <c r="BC30" s="51"/>
      <c r="BD30" s="51"/>
      <c r="BE30" s="51"/>
      <c r="BF30" s="51" t="s">
        <v>263</v>
      </c>
      <c r="BG30" s="51" t="s">
        <v>263</v>
      </c>
      <c r="BH30" s="131" t="s">
        <v>722</v>
      </c>
      <c r="BI30" s="131" t="s">
        <v>722</v>
      </c>
      <c r="BJ30" s="131" t="s">
        <v>771</v>
      </c>
      <c r="BK30" s="131" t="s">
        <v>771</v>
      </c>
      <c r="BL30" s="131">
        <v>2</v>
      </c>
      <c r="BM30" s="134">
        <v>5.882352941176471</v>
      </c>
      <c r="BN30" s="131">
        <v>0</v>
      </c>
      <c r="BO30" s="134">
        <v>0</v>
      </c>
      <c r="BP30" s="131">
        <v>0</v>
      </c>
      <c r="BQ30" s="134">
        <v>0</v>
      </c>
      <c r="BR30" s="131">
        <v>32</v>
      </c>
      <c r="BS30" s="134">
        <v>94.11764705882354</v>
      </c>
      <c r="BT30" s="131">
        <v>34</v>
      </c>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0"/>
    <dataValidation allowBlank="1" showInputMessage="1" promptTitle="Vertex Tooltip" prompt="Enter optional text that will pop up when the mouse is hovered over the vertex." errorTitle="Invalid Vertex Image Key" sqref="L3:L3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0"/>
    <dataValidation allowBlank="1" showInputMessage="1" promptTitle="Vertex Label Fill Color" prompt="To select an optional fill color for the Label shape, right-click and select Select Color on the right-click menu." sqref="J3:J30"/>
    <dataValidation allowBlank="1" showInputMessage="1" promptTitle="Vertex Image File" prompt="Enter the path to an image file.  Hover over the column header for examples." errorTitle="Invalid Vertex Image Key" sqref="G3:G30"/>
    <dataValidation allowBlank="1" showInputMessage="1" promptTitle="Vertex Color" prompt="To select an optional vertex color, right-click and select Select Color on the right-click menu." sqref="C3:C30"/>
    <dataValidation allowBlank="1" showInputMessage="1" promptTitle="Vertex Opacity" prompt="Enter an optional vertex opacity between 0 (transparent) and 100 (opaque)." errorTitle="Invalid Vertex Opacity" error="The optional vertex opacity must be a whole number between 0 and 10." sqref="F3:F30"/>
    <dataValidation type="list" allowBlank="1" showInputMessage="1" showErrorMessage="1" promptTitle="Vertex Shape" prompt="Select an optional vertex shape." errorTitle="Invalid Vertex Shape" error="You have entered an invalid vertex shape.  Try selecting from the drop-down list instead." sqref="D3:D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0">
      <formula1>ValidVertexLabelPositions</formula1>
    </dataValidation>
    <dataValidation allowBlank="1" showInputMessage="1" showErrorMessage="1" promptTitle="Vertex Name" prompt="Enter the name of the vertex." sqref="A3:A30"/>
  </dataValidations>
  <hyperlinks>
    <hyperlink ref="AM3" r:id="rId1" display="https://t.co/DmuVsDEduR"/>
    <hyperlink ref="AM4" r:id="rId2" display="https://t.co/YD8hi0lpxt"/>
    <hyperlink ref="AM5" r:id="rId3" display="https://t.co/OiglC7XKns"/>
    <hyperlink ref="AM6" r:id="rId4" display="https://t.co/pswaQeIwmQ"/>
    <hyperlink ref="AM8" r:id="rId5" display="https://t.co/zwctstWUYd"/>
    <hyperlink ref="AM9" r:id="rId6" display="https://t.co/3InkcywDiZ"/>
    <hyperlink ref="AM10" r:id="rId7" display="https://t.co/vBzl7LNCCQ"/>
    <hyperlink ref="AM12" r:id="rId8" display="https://t.co/SzzeUF4FTF"/>
    <hyperlink ref="AM13" r:id="rId9" display="https://t.co/WedUgBXnNV"/>
    <hyperlink ref="AM14" r:id="rId10" display="http://t.co/9Yv7DJ1Pmu"/>
    <hyperlink ref="AM17" r:id="rId11" display="https://t.co/9QFQKDHMNq"/>
    <hyperlink ref="AM19" r:id="rId12" display="https://t.co/zee7K7bCKG"/>
    <hyperlink ref="AM20" r:id="rId13" display="https://t.co/Y0btFXPM1w"/>
    <hyperlink ref="AM21" r:id="rId14" display="http://t.co/vAZ9scL9z0"/>
    <hyperlink ref="AM22" r:id="rId15" display="https://t.co/V56yXBK2zf"/>
    <hyperlink ref="AM28" r:id="rId16" display="https://t.co/g5CeNIr6TH"/>
    <hyperlink ref="AM30" r:id="rId17" display="https://t.co/S5P1i3bsfX"/>
    <hyperlink ref="AP3" r:id="rId18" display="https://pbs.twimg.com/profile_banners/17909883/1519993452"/>
    <hyperlink ref="AP4" r:id="rId19" display="https://pbs.twimg.com/profile_banners/14677077/1398256774"/>
    <hyperlink ref="AP6" r:id="rId20" display="https://pbs.twimg.com/profile_banners/19476801/1487544279"/>
    <hyperlink ref="AP7" r:id="rId21" display="https://pbs.twimg.com/profile_banners/123183890/1472911009"/>
    <hyperlink ref="AP8" r:id="rId22" display="https://pbs.twimg.com/profile_banners/119704541/1398237162"/>
    <hyperlink ref="AP9" r:id="rId23" display="https://pbs.twimg.com/profile_banners/19498386/1389483836"/>
    <hyperlink ref="AP10" r:id="rId24" display="https://pbs.twimg.com/profile_banners/612473/1529425670"/>
    <hyperlink ref="AP12" r:id="rId25" display="https://pbs.twimg.com/profile_banners/210015627/1477841984"/>
    <hyperlink ref="AP13" r:id="rId26" display="https://pbs.twimg.com/profile_banners/50348344/1415727794"/>
    <hyperlink ref="AP14" r:id="rId27" display="https://pbs.twimg.com/profile_banners/19701628/1553522020"/>
    <hyperlink ref="AP15" r:id="rId28" display="https://pbs.twimg.com/profile_banners/2816669258/1557775656"/>
    <hyperlink ref="AP16" r:id="rId29" display="https://pbs.twimg.com/profile_banners/200294372/1497787267"/>
    <hyperlink ref="AP17" r:id="rId30" display="https://pbs.twimg.com/profile_banners/37972712/1520603440"/>
    <hyperlink ref="AP18" r:id="rId31" display="https://pbs.twimg.com/profile_banners/929612483899330560/1565856599"/>
    <hyperlink ref="AP19" r:id="rId32" display="https://pbs.twimg.com/profile_banners/714480177926025216/1560507875"/>
    <hyperlink ref="AP20" r:id="rId33" display="https://pbs.twimg.com/profile_banners/973211077512187904/1525779929"/>
    <hyperlink ref="AP22" r:id="rId34" display="https://pbs.twimg.com/profile_banners/759021993240977408/1537702361"/>
    <hyperlink ref="AP23" r:id="rId35" display="https://pbs.twimg.com/profile_banners/830695639/1528103059"/>
    <hyperlink ref="AP24" r:id="rId36" display="https://pbs.twimg.com/profile_banners/1152486521490026496/1563806638"/>
    <hyperlink ref="AP26" r:id="rId37" display="https://pbs.twimg.com/profile_banners/968860938144288768/1519832876"/>
    <hyperlink ref="AP27" r:id="rId38" display="https://pbs.twimg.com/profile_banners/600753/1544224214"/>
    <hyperlink ref="AP28" r:id="rId39" display="https://pbs.twimg.com/profile_banners/20392511/1356696805"/>
    <hyperlink ref="AP29" r:id="rId40" display="https://pbs.twimg.com/profile_banners/2760246790/1554405541"/>
    <hyperlink ref="AP30" r:id="rId41" display="https://pbs.twimg.com/profile_banners/911257313331249152/1539349270"/>
    <hyperlink ref="AV3" r:id="rId42" display="http://abs.twimg.com/images/themes/theme9/bg.gif"/>
    <hyperlink ref="AV4" r:id="rId43" display="http://abs.twimg.com/images/themes/theme1/bg.png"/>
    <hyperlink ref="AV5" r:id="rId44" display="http://abs.twimg.com/images/themes/theme1/bg.png"/>
    <hyperlink ref="AV6" r:id="rId45" display="http://abs.twimg.com/images/themes/theme2/bg.gif"/>
    <hyperlink ref="AV7" r:id="rId46" display="http://abs.twimg.com/images/themes/theme10/bg.gif"/>
    <hyperlink ref="AV8" r:id="rId47" display="http://abs.twimg.com/images/themes/theme14/bg.gif"/>
    <hyperlink ref="AV9" r:id="rId48" display="http://abs.twimg.com/images/themes/theme1/bg.png"/>
    <hyperlink ref="AV10" r:id="rId49" display="http://abs.twimg.com/images/themes/theme1/bg.png"/>
    <hyperlink ref="AV11" r:id="rId50" display="http://abs.twimg.com/images/themes/theme13/bg.gif"/>
    <hyperlink ref="AV12" r:id="rId51" display="http://abs.twimg.com/images/themes/theme1/bg.png"/>
    <hyperlink ref="AV13" r:id="rId52" display="http://abs.twimg.com/images/themes/theme1/bg.png"/>
    <hyperlink ref="AV14" r:id="rId53" display="http://abs.twimg.com/images/themes/theme1/bg.png"/>
    <hyperlink ref="AV15" r:id="rId54" display="http://abs.twimg.com/images/themes/theme1/bg.png"/>
    <hyperlink ref="AV16" r:id="rId55" display="http://abs.twimg.com/images/themes/theme18/bg.gif"/>
    <hyperlink ref="AV17" r:id="rId56" display="http://abs.twimg.com/images/themes/theme1/bg.png"/>
    <hyperlink ref="AV20" r:id="rId57" display="http://abs.twimg.com/images/themes/theme1/bg.png"/>
    <hyperlink ref="AV21" r:id="rId58" display="http://abs.twimg.com/images/themes/theme1/bg.png"/>
    <hyperlink ref="AV22" r:id="rId59" display="http://abs.twimg.com/images/themes/theme1/bg.png"/>
    <hyperlink ref="AV23" r:id="rId60" display="http://abs.twimg.com/images/themes/theme1/bg.png"/>
    <hyperlink ref="AV26" r:id="rId61" display="http://abs.twimg.com/images/themes/theme1/bg.png"/>
    <hyperlink ref="AV27" r:id="rId62" display="http://abs.twimg.com/images/themes/theme1/bg.png"/>
    <hyperlink ref="AV28" r:id="rId63" display="http://abs.twimg.com/images/themes/theme1/bg.png"/>
    <hyperlink ref="AV29" r:id="rId64" display="http://abs.twimg.com/images/themes/theme1/bg.png"/>
    <hyperlink ref="AV30" r:id="rId65" display="http://abs.twimg.com/images/themes/theme1/bg.png"/>
    <hyperlink ref="G3" r:id="rId66" display="http://pbs.twimg.com/profile_images/950364169160839168/n4B8a03t_normal.jpg"/>
    <hyperlink ref="G4" r:id="rId67" display="http://pbs.twimg.com/profile_images/946309944961355776/9XzB-8lp_normal.jpg"/>
    <hyperlink ref="G5" r:id="rId68" display="http://pbs.twimg.com/profile_images/1803990343/DSCN3084a_normal.jpg"/>
    <hyperlink ref="G6" r:id="rId69" display="http://pbs.twimg.com/profile_images/963862815399391234/miBGeyUK_normal.jpg"/>
    <hyperlink ref="G7" r:id="rId70" display="http://pbs.twimg.com/profile_images/1061706097487200258/ZCjwqDH7_normal.jpg"/>
    <hyperlink ref="G8" r:id="rId71" display="http://pbs.twimg.com/profile_images/1093476843041243136/ifLWS_wZ_normal.jpg"/>
    <hyperlink ref="G9" r:id="rId72" display="http://pbs.twimg.com/profile_images/1593593388/The_Groom02_normal.jpg"/>
    <hyperlink ref="G10" r:id="rId73" display="http://pbs.twimg.com/profile_images/1150718511129477120/2N_GW7HR_normal.png"/>
    <hyperlink ref="G11" r:id="rId74" display="http://pbs.twimg.com/profile_images/1099838260/IMGP0648_normal.JPG"/>
    <hyperlink ref="G12" r:id="rId75" display="http://pbs.twimg.com/profile_images/1131245767346262016/zr9TOi2v_normal.jpg"/>
    <hyperlink ref="G13" r:id="rId76" display="http://pbs.twimg.com/profile_images/875751693459361792/u1eaY1Gk_normal.jpg"/>
    <hyperlink ref="G14" r:id="rId77" display="http://pbs.twimg.com/profile_images/1110178686450483200/F5-Jmzk7_normal.png"/>
    <hyperlink ref="G15" r:id="rId78" display="http://pbs.twimg.com/profile_images/1121742388886634496/iP-vBlk4_normal.png"/>
    <hyperlink ref="G16" r:id="rId79" display="http://pbs.twimg.com/profile_images/1066729505337868289/SFtXml5x_normal.jpg"/>
    <hyperlink ref="G17" r:id="rId80" display="http://pbs.twimg.com/profile_images/485870855/LOGO-square_normal.jpg"/>
    <hyperlink ref="G18" r:id="rId81" display="http://pbs.twimg.com/profile_images/1050460369729269765/RqPdn2T2_normal.jpg"/>
    <hyperlink ref="G19" r:id="rId82" display="http://pbs.twimg.com/profile_images/984741297880780800/2P-R1Neb_normal.jpg"/>
    <hyperlink ref="G20" r:id="rId83" display="http://pbs.twimg.com/profile_images/1001447870359375873/HRjKE11i_normal.jpg"/>
    <hyperlink ref="G21" r:id="rId84" display="http://pbs.twimg.com/profile_images/489772551887810561/lxKz1qZj_normal.jpeg"/>
    <hyperlink ref="G22" r:id="rId85" display="http://pbs.twimg.com/profile_images/1154246159298433025/9nWFrLtu_normal.jpg"/>
    <hyperlink ref="G23" r:id="rId86" display="http://pbs.twimg.com/profile_images/684510376915013632/smq_p8TJ_normal.jpg"/>
    <hyperlink ref="G24" r:id="rId87" display="http://pbs.twimg.com/profile_images/1157970311331139584/azVp-OD4_normal.jpg"/>
    <hyperlink ref="G25" r:id="rId88" display="http://pbs.twimg.com/profile_images/1001545975121563653/Pgw6JJeZ_normal.jpg"/>
    <hyperlink ref="G26" r:id="rId89" display="http://pbs.twimg.com/profile_images/968871387078320130/T3H4ndg3_normal.jpg"/>
    <hyperlink ref="G27" r:id="rId90" display="http://pbs.twimg.com/profile_images/1071179746136997889/GbTlfgJq_normal.jpg"/>
    <hyperlink ref="G28" r:id="rId91" display="http://pbs.twimg.com/profile_images/877040564813930497/BPHXOVqd_normal.jpg"/>
    <hyperlink ref="G29" r:id="rId92" display="http://pbs.twimg.com/profile_images/1113883685701476362/2jXXcdDa_normal.jpg"/>
    <hyperlink ref="G30" r:id="rId93" display="http://pbs.twimg.com/profile_images/1050704969970737157/fqTxOnia_normal.jpg"/>
    <hyperlink ref="AY3" r:id="rId94" display="https://twitter.com/fiete_stegers"/>
    <hyperlink ref="AY4" r:id="rId95" display="https://twitter.com/the_claus"/>
    <hyperlink ref="AY5" r:id="rId96" display="https://twitter.com/fractal001"/>
    <hyperlink ref="AY6" r:id="rId97" display="https://twitter.com/fexi"/>
    <hyperlink ref="AY7" r:id="rId98" display="https://twitter.com/willfrancis71"/>
    <hyperlink ref="AY8" r:id="rId99" display="https://twitter.com/acotgreave"/>
    <hyperlink ref="AY9" r:id="rId100" display="https://twitter.com/cholten99"/>
    <hyperlink ref="AY10" r:id="rId101" display="https://twitter.com/bbcnews"/>
    <hyperlink ref="AY11" r:id="rId102" display="https://twitter.com/brucehealy"/>
    <hyperlink ref="AY12" r:id="rId103" display="https://twitter.com/rushlet_"/>
    <hyperlink ref="AY13" r:id="rId104" display="https://twitter.com/bbcnewsgraphics"/>
    <hyperlink ref="AY14" r:id="rId105" display="https://twitter.com/bbc"/>
    <hyperlink ref="AY15" r:id="rId106" display="https://twitter.com/ldncreativecode"/>
    <hyperlink ref="AY16" r:id="rId107" display="https://twitter.com/fenneradventure"/>
    <hyperlink ref="AY17" r:id="rId108" display="https://twitter.com/ncetm"/>
    <hyperlink ref="AY18" r:id="rId109" display="https://twitter.com/coremathscat"/>
    <hyperlink ref="AY19" r:id="rId110" display="https://twitter.com/bbc_teach"/>
    <hyperlink ref="AY20" r:id="rId111" display="https://twitter.com/advanced_maths"/>
    <hyperlink ref="AY21" r:id="rId112" display="https://twitter.com/mathshubs"/>
    <hyperlink ref="AY22" r:id="rId113" display="https://twitter.com/mathstechnology"/>
    <hyperlink ref="AY23" r:id="rId114" display="https://twitter.com/mirkka_j"/>
    <hyperlink ref="AY24" r:id="rId115" display="https://twitter.com/chrissybb1970"/>
    <hyperlink ref="AY25" r:id="rId116" display="https://twitter.com/charles99879020"/>
    <hyperlink ref="AY26" r:id="rId117" display="https://twitter.com/oxedcentres"/>
    <hyperlink ref="AY27" r:id="rId118" display="https://twitter.com/nicole_cozens"/>
    <hyperlink ref="AY28" r:id="rId119" display="https://twitter.com/mrsdenyer"/>
    <hyperlink ref="AY29" r:id="rId120" display="https://twitter.com/mahnazsiddiqui"/>
    <hyperlink ref="AY30" r:id="rId121" display="https://twitter.com/nmap_teach"/>
  </hyperlinks>
  <printOptions/>
  <pageMargins left="0.7" right="0.7" top="0.75" bottom="0.75" header="0.3" footer="0.3"/>
  <pageSetup horizontalDpi="600" verticalDpi="600" orientation="portrait" r:id="rId126"/>
  <drawing r:id="rId125"/>
  <legacyDrawing r:id="rId123"/>
  <tableParts>
    <tablePart r:id="rId12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658</v>
      </c>
      <c r="Z2" s="13" t="s">
        <v>665</v>
      </c>
      <c r="AA2" s="13" t="s">
        <v>676</v>
      </c>
      <c r="AB2" s="13" t="s">
        <v>721</v>
      </c>
      <c r="AC2" s="13" t="s">
        <v>770</v>
      </c>
      <c r="AD2" s="13" t="s">
        <v>787</v>
      </c>
      <c r="AE2" s="13" t="s">
        <v>788</v>
      </c>
      <c r="AF2" s="13" t="s">
        <v>797</v>
      </c>
      <c r="AG2" s="67" t="s">
        <v>860</v>
      </c>
      <c r="AH2" s="67" t="s">
        <v>861</v>
      </c>
      <c r="AI2" s="67" t="s">
        <v>862</v>
      </c>
      <c r="AJ2" s="67" t="s">
        <v>863</v>
      </c>
      <c r="AK2" s="67" t="s">
        <v>864</v>
      </c>
      <c r="AL2" s="67" t="s">
        <v>865</v>
      </c>
      <c r="AM2" s="67" t="s">
        <v>866</v>
      </c>
      <c r="AN2" s="67" t="s">
        <v>867</v>
      </c>
      <c r="AO2" s="67" t="s">
        <v>870</v>
      </c>
    </row>
    <row r="3" spans="1:41" ht="15">
      <c r="A3" s="128" t="s">
        <v>632</v>
      </c>
      <c r="B3" s="129" t="s">
        <v>637</v>
      </c>
      <c r="C3" s="129" t="s">
        <v>56</v>
      </c>
      <c r="D3" s="120"/>
      <c r="E3" s="119"/>
      <c r="F3" s="121" t="s">
        <v>906</v>
      </c>
      <c r="G3" s="122"/>
      <c r="H3" s="122"/>
      <c r="I3" s="123">
        <v>3</v>
      </c>
      <c r="J3" s="124"/>
      <c r="K3" s="51">
        <v>14</v>
      </c>
      <c r="L3" s="51">
        <v>38</v>
      </c>
      <c r="M3" s="51">
        <v>4</v>
      </c>
      <c r="N3" s="51">
        <v>42</v>
      </c>
      <c r="O3" s="51">
        <v>0</v>
      </c>
      <c r="P3" s="52">
        <v>0.1111111111111111</v>
      </c>
      <c r="Q3" s="52">
        <v>0.2</v>
      </c>
      <c r="R3" s="51">
        <v>1</v>
      </c>
      <c r="S3" s="51">
        <v>0</v>
      </c>
      <c r="T3" s="51">
        <v>14</v>
      </c>
      <c r="U3" s="51">
        <v>42</v>
      </c>
      <c r="V3" s="51">
        <v>2</v>
      </c>
      <c r="W3" s="52">
        <v>1.489796</v>
      </c>
      <c r="X3" s="52">
        <v>0.21978021978021978</v>
      </c>
      <c r="Y3" s="85" t="s">
        <v>254</v>
      </c>
      <c r="Z3" s="85" t="s">
        <v>258</v>
      </c>
      <c r="AA3" s="85" t="s">
        <v>677</v>
      </c>
      <c r="AB3" s="93" t="s">
        <v>722</v>
      </c>
      <c r="AC3" s="93" t="s">
        <v>771</v>
      </c>
      <c r="AD3" s="93"/>
      <c r="AE3" s="93" t="s">
        <v>789</v>
      </c>
      <c r="AF3" s="93" t="s">
        <v>798</v>
      </c>
      <c r="AG3" s="131">
        <v>30</v>
      </c>
      <c r="AH3" s="134">
        <v>5.859375</v>
      </c>
      <c r="AI3" s="131">
        <v>0</v>
      </c>
      <c r="AJ3" s="134">
        <v>0</v>
      </c>
      <c r="AK3" s="131">
        <v>0</v>
      </c>
      <c r="AL3" s="134">
        <v>0</v>
      </c>
      <c r="AM3" s="131">
        <v>482</v>
      </c>
      <c r="AN3" s="134">
        <v>94.140625</v>
      </c>
      <c r="AO3" s="131">
        <v>512</v>
      </c>
    </row>
    <row r="4" spans="1:41" ht="15">
      <c r="A4" s="128" t="s">
        <v>633</v>
      </c>
      <c r="B4" s="129" t="s">
        <v>638</v>
      </c>
      <c r="C4" s="129" t="s">
        <v>56</v>
      </c>
      <c r="D4" s="125"/>
      <c r="E4" s="102"/>
      <c r="F4" s="105" t="s">
        <v>907</v>
      </c>
      <c r="G4" s="109"/>
      <c r="H4" s="109"/>
      <c r="I4" s="126">
        <v>4</v>
      </c>
      <c r="J4" s="112"/>
      <c r="K4" s="51">
        <v>5</v>
      </c>
      <c r="L4" s="51">
        <v>7</v>
      </c>
      <c r="M4" s="51">
        <v>0</v>
      </c>
      <c r="N4" s="51">
        <v>7</v>
      </c>
      <c r="O4" s="51">
        <v>0</v>
      </c>
      <c r="P4" s="52">
        <v>0</v>
      </c>
      <c r="Q4" s="52">
        <v>0</v>
      </c>
      <c r="R4" s="51">
        <v>1</v>
      </c>
      <c r="S4" s="51">
        <v>0</v>
      </c>
      <c r="T4" s="51">
        <v>5</v>
      </c>
      <c r="U4" s="51">
        <v>7</v>
      </c>
      <c r="V4" s="51">
        <v>2</v>
      </c>
      <c r="W4" s="52">
        <v>1.04</v>
      </c>
      <c r="X4" s="52">
        <v>0.35</v>
      </c>
      <c r="Y4" s="85" t="s">
        <v>252</v>
      </c>
      <c r="Z4" s="85" t="s">
        <v>257</v>
      </c>
      <c r="AA4" s="85" t="s">
        <v>262</v>
      </c>
      <c r="AB4" s="93" t="s">
        <v>723</v>
      </c>
      <c r="AC4" s="93" t="s">
        <v>772</v>
      </c>
      <c r="AD4" s="93"/>
      <c r="AE4" s="93" t="s">
        <v>790</v>
      </c>
      <c r="AF4" s="93" t="s">
        <v>799</v>
      </c>
      <c r="AG4" s="131">
        <v>4</v>
      </c>
      <c r="AH4" s="134">
        <v>7.142857142857143</v>
      </c>
      <c r="AI4" s="131">
        <v>0</v>
      </c>
      <c r="AJ4" s="134">
        <v>0</v>
      </c>
      <c r="AK4" s="131">
        <v>0</v>
      </c>
      <c r="AL4" s="134">
        <v>0</v>
      </c>
      <c r="AM4" s="131">
        <v>52</v>
      </c>
      <c r="AN4" s="134">
        <v>92.85714285714286</v>
      </c>
      <c r="AO4" s="131">
        <v>56</v>
      </c>
    </row>
    <row r="5" spans="1:41" ht="15">
      <c r="A5" s="128" t="s">
        <v>634</v>
      </c>
      <c r="B5" s="129" t="s">
        <v>639</v>
      </c>
      <c r="C5" s="129" t="s">
        <v>56</v>
      </c>
      <c r="D5" s="125"/>
      <c r="E5" s="102"/>
      <c r="F5" s="105" t="s">
        <v>908</v>
      </c>
      <c r="G5" s="109"/>
      <c r="H5" s="109"/>
      <c r="I5" s="126">
        <v>5</v>
      </c>
      <c r="J5" s="112"/>
      <c r="K5" s="51">
        <v>4</v>
      </c>
      <c r="L5" s="51">
        <v>4</v>
      </c>
      <c r="M5" s="51">
        <v>0</v>
      </c>
      <c r="N5" s="51">
        <v>4</v>
      </c>
      <c r="O5" s="51">
        <v>1</v>
      </c>
      <c r="P5" s="52">
        <v>0</v>
      </c>
      <c r="Q5" s="52">
        <v>0</v>
      </c>
      <c r="R5" s="51">
        <v>1</v>
      </c>
      <c r="S5" s="51">
        <v>0</v>
      </c>
      <c r="T5" s="51">
        <v>4</v>
      </c>
      <c r="U5" s="51">
        <v>4</v>
      </c>
      <c r="V5" s="51">
        <v>2</v>
      </c>
      <c r="W5" s="52">
        <v>1.125</v>
      </c>
      <c r="X5" s="52">
        <v>0.25</v>
      </c>
      <c r="Y5" s="85" t="s">
        <v>250</v>
      </c>
      <c r="Z5" s="85" t="s">
        <v>255</v>
      </c>
      <c r="AA5" s="85" t="s">
        <v>260</v>
      </c>
      <c r="AB5" s="93" t="s">
        <v>724</v>
      </c>
      <c r="AC5" s="93" t="s">
        <v>773</v>
      </c>
      <c r="AD5" s="93"/>
      <c r="AE5" s="93"/>
      <c r="AF5" s="93" t="s">
        <v>800</v>
      </c>
      <c r="AG5" s="131">
        <v>0</v>
      </c>
      <c r="AH5" s="134">
        <v>0</v>
      </c>
      <c r="AI5" s="131">
        <v>4</v>
      </c>
      <c r="AJ5" s="134">
        <v>8.333333333333334</v>
      </c>
      <c r="AK5" s="131">
        <v>0</v>
      </c>
      <c r="AL5" s="134">
        <v>0</v>
      </c>
      <c r="AM5" s="131">
        <v>44</v>
      </c>
      <c r="AN5" s="134">
        <v>91.66666666666667</v>
      </c>
      <c r="AO5" s="131">
        <v>48</v>
      </c>
    </row>
    <row r="6" spans="1:41" ht="15">
      <c r="A6" s="128" t="s">
        <v>635</v>
      </c>
      <c r="B6" s="129" t="s">
        <v>640</v>
      </c>
      <c r="C6" s="129" t="s">
        <v>56</v>
      </c>
      <c r="D6" s="125"/>
      <c r="E6" s="102"/>
      <c r="F6" s="105" t="s">
        <v>909</v>
      </c>
      <c r="G6" s="109"/>
      <c r="H6" s="109"/>
      <c r="I6" s="126">
        <v>6</v>
      </c>
      <c r="J6" s="112"/>
      <c r="K6" s="51">
        <v>3</v>
      </c>
      <c r="L6" s="51">
        <v>3</v>
      </c>
      <c r="M6" s="51">
        <v>0</v>
      </c>
      <c r="N6" s="51">
        <v>3</v>
      </c>
      <c r="O6" s="51">
        <v>1</v>
      </c>
      <c r="P6" s="52">
        <v>0</v>
      </c>
      <c r="Q6" s="52">
        <v>0</v>
      </c>
      <c r="R6" s="51">
        <v>1</v>
      </c>
      <c r="S6" s="51">
        <v>0</v>
      </c>
      <c r="T6" s="51">
        <v>3</v>
      </c>
      <c r="U6" s="51">
        <v>3</v>
      </c>
      <c r="V6" s="51">
        <v>2</v>
      </c>
      <c r="W6" s="52">
        <v>0.888889</v>
      </c>
      <c r="X6" s="52">
        <v>0.3333333333333333</v>
      </c>
      <c r="Y6" s="85" t="s">
        <v>251</v>
      </c>
      <c r="Z6" s="85" t="s">
        <v>256</v>
      </c>
      <c r="AA6" s="85" t="s">
        <v>261</v>
      </c>
      <c r="AB6" s="93" t="s">
        <v>725</v>
      </c>
      <c r="AC6" s="93" t="s">
        <v>774</v>
      </c>
      <c r="AD6" s="93"/>
      <c r="AE6" s="93"/>
      <c r="AF6" s="93" t="s">
        <v>801</v>
      </c>
      <c r="AG6" s="131">
        <v>3</v>
      </c>
      <c r="AH6" s="134">
        <v>7.6923076923076925</v>
      </c>
      <c r="AI6" s="131">
        <v>0</v>
      </c>
      <c r="AJ6" s="134">
        <v>0</v>
      </c>
      <c r="AK6" s="131">
        <v>0</v>
      </c>
      <c r="AL6" s="134">
        <v>0</v>
      </c>
      <c r="AM6" s="131">
        <v>36</v>
      </c>
      <c r="AN6" s="134">
        <v>92.3076923076923</v>
      </c>
      <c r="AO6" s="131">
        <v>39</v>
      </c>
    </row>
    <row r="7" spans="1:41" ht="15">
      <c r="A7" s="128" t="s">
        <v>636</v>
      </c>
      <c r="B7" s="129" t="s">
        <v>641</v>
      </c>
      <c r="C7" s="129" t="s">
        <v>56</v>
      </c>
      <c r="D7" s="125"/>
      <c r="E7" s="102"/>
      <c r="F7" s="105" t="s">
        <v>636</v>
      </c>
      <c r="G7" s="109"/>
      <c r="H7" s="109"/>
      <c r="I7" s="126">
        <v>7</v>
      </c>
      <c r="J7" s="112"/>
      <c r="K7" s="51">
        <v>2</v>
      </c>
      <c r="L7" s="51">
        <v>1</v>
      </c>
      <c r="M7" s="51">
        <v>0</v>
      </c>
      <c r="N7" s="51">
        <v>1</v>
      </c>
      <c r="O7" s="51">
        <v>0</v>
      </c>
      <c r="P7" s="52">
        <v>0</v>
      </c>
      <c r="Q7" s="52">
        <v>0</v>
      </c>
      <c r="R7" s="51">
        <v>1</v>
      </c>
      <c r="S7" s="51">
        <v>0</v>
      </c>
      <c r="T7" s="51">
        <v>2</v>
      </c>
      <c r="U7" s="51">
        <v>1</v>
      </c>
      <c r="V7" s="51">
        <v>1</v>
      </c>
      <c r="W7" s="52">
        <v>0.5</v>
      </c>
      <c r="X7" s="52">
        <v>0.5</v>
      </c>
      <c r="Y7" s="85" t="s">
        <v>251</v>
      </c>
      <c r="Z7" s="85" t="s">
        <v>256</v>
      </c>
      <c r="AA7" s="85" t="s">
        <v>261</v>
      </c>
      <c r="AB7" s="93" t="s">
        <v>364</v>
      </c>
      <c r="AC7" s="93" t="s">
        <v>364</v>
      </c>
      <c r="AD7" s="93"/>
      <c r="AE7" s="93" t="s">
        <v>238</v>
      </c>
      <c r="AF7" s="93" t="s">
        <v>802</v>
      </c>
      <c r="AG7" s="131">
        <v>1</v>
      </c>
      <c r="AH7" s="134">
        <v>6.666666666666667</v>
      </c>
      <c r="AI7" s="131">
        <v>0</v>
      </c>
      <c r="AJ7" s="134">
        <v>0</v>
      </c>
      <c r="AK7" s="131">
        <v>0</v>
      </c>
      <c r="AL7" s="134">
        <v>0</v>
      </c>
      <c r="AM7" s="131">
        <v>14</v>
      </c>
      <c r="AN7" s="134">
        <v>93.33333333333333</v>
      </c>
      <c r="AO7" s="131">
        <v>15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632</v>
      </c>
      <c r="B2" s="93" t="s">
        <v>237</v>
      </c>
      <c r="C2" s="85">
        <f>VLOOKUP(GroupVertices[[#This Row],[Vertex]],Vertices[],MATCH("ID",Vertices[[#Headers],[Vertex]:[Vertex Content Word Count]],0),FALSE)</f>
        <v>30</v>
      </c>
    </row>
    <row r="3" spans="1:3" ht="15">
      <c r="A3" s="85" t="s">
        <v>632</v>
      </c>
      <c r="B3" s="93" t="s">
        <v>231</v>
      </c>
      <c r="C3" s="85">
        <f>VLOOKUP(GroupVertices[[#This Row],[Vertex]],Vertices[],MATCH("ID",Vertices[[#Headers],[Vertex]:[Vertex Content Word Count]],0),FALSE)</f>
        <v>20</v>
      </c>
    </row>
    <row r="4" spans="1:3" ht="15">
      <c r="A4" s="85" t="s">
        <v>632</v>
      </c>
      <c r="B4" s="93" t="s">
        <v>236</v>
      </c>
      <c r="C4" s="85">
        <f>VLOOKUP(GroupVertices[[#This Row],[Vertex]],Vertices[],MATCH("ID",Vertices[[#Headers],[Vertex]:[Vertex Content Word Count]],0),FALSE)</f>
        <v>19</v>
      </c>
    </row>
    <row r="5" spans="1:3" ht="15">
      <c r="A5" s="85" t="s">
        <v>632</v>
      </c>
      <c r="B5" s="93" t="s">
        <v>235</v>
      </c>
      <c r="C5" s="85">
        <f>VLOOKUP(GroupVertices[[#This Row],[Vertex]],Vertices[],MATCH("ID",Vertices[[#Headers],[Vertex]:[Vertex Content Word Count]],0),FALSE)</f>
        <v>18</v>
      </c>
    </row>
    <row r="6" spans="1:3" ht="15">
      <c r="A6" s="85" t="s">
        <v>632</v>
      </c>
      <c r="B6" s="93" t="s">
        <v>234</v>
      </c>
      <c r="C6" s="85">
        <f>VLOOKUP(GroupVertices[[#This Row],[Vertex]],Vertices[],MATCH("ID",Vertices[[#Headers],[Vertex]:[Vertex Content Word Count]],0),FALSE)</f>
        <v>29</v>
      </c>
    </row>
    <row r="7" spans="1:3" ht="15">
      <c r="A7" s="85" t="s">
        <v>632</v>
      </c>
      <c r="B7" s="93" t="s">
        <v>233</v>
      </c>
      <c r="C7" s="85">
        <f>VLOOKUP(GroupVertices[[#This Row],[Vertex]],Vertices[],MATCH("ID",Vertices[[#Headers],[Vertex]:[Vertex Content Word Count]],0),FALSE)</f>
        <v>28</v>
      </c>
    </row>
    <row r="8" spans="1:3" ht="15">
      <c r="A8" s="85" t="s">
        <v>632</v>
      </c>
      <c r="B8" s="93" t="s">
        <v>232</v>
      </c>
      <c r="C8" s="85">
        <f>VLOOKUP(GroupVertices[[#This Row],[Vertex]],Vertices[],MATCH("ID",Vertices[[#Headers],[Vertex]:[Vertex Content Word Count]],0),FALSE)</f>
        <v>27</v>
      </c>
    </row>
    <row r="9" spans="1:3" ht="15">
      <c r="A9" s="85" t="s">
        <v>632</v>
      </c>
      <c r="B9" s="93" t="s">
        <v>230</v>
      </c>
      <c r="C9" s="85">
        <f>VLOOKUP(GroupVertices[[#This Row],[Vertex]],Vertices[],MATCH("ID",Vertices[[#Headers],[Vertex]:[Vertex Content Word Count]],0),FALSE)</f>
        <v>26</v>
      </c>
    </row>
    <row r="10" spans="1:3" ht="15">
      <c r="A10" s="85" t="s">
        <v>632</v>
      </c>
      <c r="B10" s="93" t="s">
        <v>229</v>
      </c>
      <c r="C10" s="85">
        <f>VLOOKUP(GroupVertices[[#This Row],[Vertex]],Vertices[],MATCH("ID",Vertices[[#Headers],[Vertex]:[Vertex Content Word Count]],0),FALSE)</f>
        <v>25</v>
      </c>
    </row>
    <row r="11" spans="1:3" ht="15">
      <c r="A11" s="85" t="s">
        <v>632</v>
      </c>
      <c r="B11" s="93" t="s">
        <v>228</v>
      </c>
      <c r="C11" s="85">
        <f>VLOOKUP(GroupVertices[[#This Row],[Vertex]],Vertices[],MATCH("ID",Vertices[[#Headers],[Vertex]:[Vertex Content Word Count]],0),FALSE)</f>
        <v>24</v>
      </c>
    </row>
    <row r="12" spans="1:3" ht="15">
      <c r="A12" s="85" t="s">
        <v>632</v>
      </c>
      <c r="B12" s="93" t="s">
        <v>227</v>
      </c>
      <c r="C12" s="85">
        <f>VLOOKUP(GroupVertices[[#This Row],[Vertex]],Vertices[],MATCH("ID",Vertices[[#Headers],[Vertex]:[Vertex Content Word Count]],0),FALSE)</f>
        <v>23</v>
      </c>
    </row>
    <row r="13" spans="1:3" ht="15">
      <c r="A13" s="85" t="s">
        <v>632</v>
      </c>
      <c r="B13" s="93" t="s">
        <v>226</v>
      </c>
      <c r="C13" s="85">
        <f>VLOOKUP(GroupVertices[[#This Row],[Vertex]],Vertices[],MATCH("ID",Vertices[[#Headers],[Vertex]:[Vertex Content Word Count]],0),FALSE)</f>
        <v>22</v>
      </c>
    </row>
    <row r="14" spans="1:3" ht="15">
      <c r="A14" s="85" t="s">
        <v>632</v>
      </c>
      <c r="B14" s="93" t="s">
        <v>225</v>
      </c>
      <c r="C14" s="85">
        <f>VLOOKUP(GroupVertices[[#This Row],[Vertex]],Vertices[],MATCH("ID",Vertices[[#Headers],[Vertex]:[Vertex Content Word Count]],0),FALSE)</f>
        <v>21</v>
      </c>
    </row>
    <row r="15" spans="1:3" ht="15">
      <c r="A15" s="85" t="s">
        <v>632</v>
      </c>
      <c r="B15" s="93" t="s">
        <v>224</v>
      </c>
      <c r="C15" s="85">
        <f>VLOOKUP(GroupVertices[[#This Row],[Vertex]],Vertices[],MATCH("ID",Vertices[[#Headers],[Vertex]:[Vertex Content Word Count]],0),FALSE)</f>
        <v>17</v>
      </c>
    </row>
    <row r="16" spans="1:3" ht="15">
      <c r="A16" s="85" t="s">
        <v>633</v>
      </c>
      <c r="B16" s="93" t="s">
        <v>223</v>
      </c>
      <c r="C16" s="85">
        <f>VLOOKUP(GroupVertices[[#This Row],[Vertex]],Vertices[],MATCH("ID",Vertices[[#Headers],[Vertex]:[Vertex Content Word Count]],0),FALSE)</f>
        <v>16</v>
      </c>
    </row>
    <row r="17" spans="1:3" ht="15">
      <c r="A17" s="85" t="s">
        <v>633</v>
      </c>
      <c r="B17" s="93" t="s">
        <v>241</v>
      </c>
      <c r="C17" s="85">
        <f>VLOOKUP(GroupVertices[[#This Row],[Vertex]],Vertices[],MATCH("ID",Vertices[[#Headers],[Vertex]:[Vertex Content Word Count]],0),FALSE)</f>
        <v>15</v>
      </c>
    </row>
    <row r="18" spans="1:3" ht="15">
      <c r="A18" s="85" t="s">
        <v>633</v>
      </c>
      <c r="B18" s="93" t="s">
        <v>240</v>
      </c>
      <c r="C18" s="85">
        <f>VLOOKUP(GroupVertices[[#This Row],[Vertex]],Vertices[],MATCH("ID",Vertices[[#Headers],[Vertex]:[Vertex Content Word Count]],0),FALSE)</f>
        <v>14</v>
      </c>
    </row>
    <row r="19" spans="1:3" ht="15">
      <c r="A19" s="85" t="s">
        <v>633</v>
      </c>
      <c r="B19" s="93" t="s">
        <v>239</v>
      </c>
      <c r="C19" s="85">
        <f>VLOOKUP(GroupVertices[[#This Row],[Vertex]],Vertices[],MATCH("ID",Vertices[[#Headers],[Vertex]:[Vertex Content Word Count]],0),FALSE)</f>
        <v>13</v>
      </c>
    </row>
    <row r="20" spans="1:3" ht="15">
      <c r="A20" s="85" t="s">
        <v>633</v>
      </c>
      <c r="B20" s="93" t="s">
        <v>222</v>
      </c>
      <c r="C20" s="85">
        <f>VLOOKUP(GroupVertices[[#This Row],[Vertex]],Vertices[],MATCH("ID",Vertices[[#Headers],[Vertex]:[Vertex Content Word Count]],0),FALSE)</f>
        <v>12</v>
      </c>
    </row>
    <row r="21" spans="1:3" ht="15">
      <c r="A21" s="85" t="s">
        <v>634</v>
      </c>
      <c r="B21" s="93" t="s">
        <v>217</v>
      </c>
      <c r="C21" s="85">
        <f>VLOOKUP(GroupVertices[[#This Row],[Vertex]],Vertices[],MATCH("ID",Vertices[[#Headers],[Vertex]:[Vertex Content Word Count]],0),FALSE)</f>
        <v>6</v>
      </c>
    </row>
    <row r="22" spans="1:3" ht="15">
      <c r="A22" s="85" t="s">
        <v>634</v>
      </c>
      <c r="B22" s="93" t="s">
        <v>216</v>
      </c>
      <c r="C22" s="85">
        <f>VLOOKUP(GroupVertices[[#This Row],[Vertex]],Vertices[],MATCH("ID",Vertices[[#Headers],[Vertex]:[Vertex Content Word Count]],0),FALSE)</f>
        <v>4</v>
      </c>
    </row>
    <row r="23" spans="1:3" ht="15">
      <c r="A23" s="85" t="s">
        <v>634</v>
      </c>
      <c r="B23" s="93" t="s">
        <v>215</v>
      </c>
      <c r="C23" s="85">
        <f>VLOOKUP(GroupVertices[[#This Row],[Vertex]],Vertices[],MATCH("ID",Vertices[[#Headers],[Vertex]:[Vertex Content Word Count]],0),FALSE)</f>
        <v>5</v>
      </c>
    </row>
    <row r="24" spans="1:3" ht="15">
      <c r="A24" s="85" t="s">
        <v>634</v>
      </c>
      <c r="B24" s="93" t="s">
        <v>214</v>
      </c>
      <c r="C24" s="85">
        <f>VLOOKUP(GroupVertices[[#This Row],[Vertex]],Vertices[],MATCH("ID",Vertices[[#Headers],[Vertex]:[Vertex Content Word Count]],0),FALSE)</f>
        <v>3</v>
      </c>
    </row>
    <row r="25" spans="1:3" ht="15">
      <c r="A25" s="85" t="s">
        <v>635</v>
      </c>
      <c r="B25" s="93" t="s">
        <v>221</v>
      </c>
      <c r="C25" s="85">
        <f>VLOOKUP(GroupVertices[[#This Row],[Vertex]],Vertices[],MATCH("ID",Vertices[[#Headers],[Vertex]:[Vertex Content Word Count]],0),FALSE)</f>
        <v>11</v>
      </c>
    </row>
    <row r="26" spans="1:3" ht="15">
      <c r="A26" s="85" t="s">
        <v>635</v>
      </c>
      <c r="B26" s="93" t="s">
        <v>220</v>
      </c>
      <c r="C26" s="85">
        <f>VLOOKUP(GroupVertices[[#This Row],[Vertex]],Vertices[],MATCH("ID",Vertices[[#Headers],[Vertex]:[Vertex Content Word Count]],0),FALSE)</f>
        <v>8</v>
      </c>
    </row>
    <row r="27" spans="1:3" ht="15">
      <c r="A27" s="85" t="s">
        <v>635</v>
      </c>
      <c r="B27" s="93" t="s">
        <v>218</v>
      </c>
      <c r="C27" s="85">
        <f>VLOOKUP(GroupVertices[[#This Row],[Vertex]],Vertices[],MATCH("ID",Vertices[[#Headers],[Vertex]:[Vertex Content Word Count]],0),FALSE)</f>
        <v>7</v>
      </c>
    </row>
    <row r="28" spans="1:3" ht="15">
      <c r="A28" s="85" t="s">
        <v>636</v>
      </c>
      <c r="B28" s="93" t="s">
        <v>219</v>
      </c>
      <c r="C28" s="85">
        <f>VLOOKUP(GroupVertices[[#This Row],[Vertex]],Vertices[],MATCH("ID",Vertices[[#Headers],[Vertex]:[Vertex Content Word Count]],0),FALSE)</f>
        <v>9</v>
      </c>
    </row>
    <row r="29" spans="1:3" ht="15">
      <c r="A29" s="85" t="s">
        <v>636</v>
      </c>
      <c r="B29" s="93" t="s">
        <v>238</v>
      </c>
      <c r="C29" s="85">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874</v>
      </c>
      <c r="B2" s="36" t="s">
        <v>593</v>
      </c>
      <c r="D2" s="33">
        <f>MIN(Vertices[Degree])</f>
        <v>0</v>
      </c>
      <c r="E2" s="3">
        <f>COUNTIF(Vertices[Degree],"&gt;= "&amp;D2)-COUNTIF(Vertices[Degree],"&gt;="&amp;D3)</f>
        <v>0</v>
      </c>
      <c r="F2" s="39">
        <f>MIN(Vertices[In-Degree])</f>
        <v>0</v>
      </c>
      <c r="G2" s="40">
        <f>COUNTIF(Vertices[In-Degree],"&gt;= "&amp;F2)-COUNTIF(Vertices[In-Degree],"&gt;="&amp;F3)</f>
        <v>17</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21</v>
      </c>
      <c r="L2" s="39">
        <f>MIN(Vertices[Closeness Centrality])</f>
        <v>0.043478</v>
      </c>
      <c r="M2" s="40">
        <f>COUNTIF(Vertices[Closeness Centrality],"&gt;= "&amp;L2)-COUNTIF(Vertices[Closeness Centrality],"&gt;="&amp;L3)</f>
        <v>11</v>
      </c>
      <c r="N2" s="39">
        <f>MIN(Vertices[Eigenvector Centrality])</f>
        <v>0</v>
      </c>
      <c r="O2" s="40">
        <f>COUNTIF(Vertices[Eigenvector Centrality],"&gt;= "&amp;N2)-COUNTIF(Vertices[Eigenvector Centrality],"&gt;="&amp;N3)</f>
        <v>14</v>
      </c>
      <c r="P2" s="39">
        <f>MIN(Vertices[PageRank])</f>
        <v>0.610677</v>
      </c>
      <c r="Q2" s="40">
        <f>COUNTIF(Vertices[PageRank],"&gt;= "&amp;P2)-COUNTIF(Vertices[PageRank],"&gt;="&amp;P3)</f>
        <v>16</v>
      </c>
      <c r="R2" s="39">
        <f>MIN(Vertices[Clustering Coefficient])</f>
        <v>0</v>
      </c>
      <c r="S2" s="45">
        <f>COUNTIF(Vertices[Clustering Coefficient],"&gt;= "&amp;R2)-COUNTIF(Vertices[Clustering Coefficient],"&gt;="&amp;R3)</f>
        <v>9</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0.23636363636363636</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0.6666666727272726</v>
      </c>
      <c r="K3" s="42">
        <f>COUNTIF(Vertices[Betweenness Centrality],"&gt;= "&amp;J3)-COUNTIF(Vertices[Betweenness Centrality],"&gt;="&amp;J4)</f>
        <v>0</v>
      </c>
      <c r="L3" s="41">
        <f aca="true" t="shared" si="5" ref="L3:L26">L2+($L$57-$L$2)/BinDivisor</f>
        <v>0.060869309090909096</v>
      </c>
      <c r="M3" s="42">
        <f>COUNTIF(Vertices[Closeness Centrality],"&gt;= "&amp;L3)-COUNTIF(Vertices[Closeness Centrality],"&gt;="&amp;L4)</f>
        <v>3</v>
      </c>
      <c r="N3" s="41">
        <f aca="true" t="shared" si="6" ref="N3:N26">N2+($N$57-$N$2)/BinDivisor</f>
        <v>0.0023217818181818185</v>
      </c>
      <c r="O3" s="42">
        <f>COUNTIF(Vertices[Eigenvector Centrality],"&gt;= "&amp;N3)-COUNTIF(Vertices[Eigenvector Centrality],"&gt;="&amp;N4)</f>
        <v>0</v>
      </c>
      <c r="P3" s="41">
        <f aca="true" t="shared" si="7" ref="P3:P26">P2+($P$57-$P$2)/BinDivisor</f>
        <v>0.6431089818181819</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28</v>
      </c>
      <c r="D4" s="34">
        <f t="shared" si="1"/>
        <v>0</v>
      </c>
      <c r="E4" s="3">
        <f>COUNTIF(Vertices[Degree],"&gt;= "&amp;D4)-COUNTIF(Vertices[Degree],"&gt;="&amp;D5)</f>
        <v>0</v>
      </c>
      <c r="F4" s="39">
        <f t="shared" si="2"/>
        <v>0.4727272727272727</v>
      </c>
      <c r="G4" s="40">
        <f>COUNTIF(Vertices[In-Degree],"&gt;= "&amp;F4)-COUNTIF(Vertices[In-Degree],"&gt;="&amp;F5)</f>
        <v>0</v>
      </c>
      <c r="H4" s="39">
        <f t="shared" si="3"/>
        <v>0.14545454545454545</v>
      </c>
      <c r="I4" s="40">
        <f>COUNTIF(Vertices[Out-Degree],"&gt;= "&amp;H4)-COUNTIF(Vertices[Out-Degree],"&gt;="&amp;H5)</f>
        <v>0</v>
      </c>
      <c r="J4" s="39">
        <f t="shared" si="4"/>
        <v>1.3333333454545453</v>
      </c>
      <c r="K4" s="40">
        <f>COUNTIF(Vertices[Betweenness Centrality],"&gt;= "&amp;J4)-COUNTIF(Vertices[Betweenness Centrality],"&gt;="&amp;J5)</f>
        <v>1</v>
      </c>
      <c r="L4" s="39">
        <f t="shared" si="5"/>
        <v>0.07826061818181819</v>
      </c>
      <c r="M4" s="40">
        <f>COUNTIF(Vertices[Closeness Centrality],"&gt;= "&amp;L4)-COUNTIF(Vertices[Closeness Centrality],"&gt;="&amp;L5)</f>
        <v>0</v>
      </c>
      <c r="N4" s="39">
        <f t="shared" si="6"/>
        <v>0.004643563636363637</v>
      </c>
      <c r="O4" s="40">
        <f>COUNTIF(Vertices[Eigenvector Centrality],"&gt;= "&amp;N4)-COUNTIF(Vertices[Eigenvector Centrality],"&gt;="&amp;N5)</f>
        <v>0</v>
      </c>
      <c r="P4" s="39">
        <f t="shared" si="7"/>
        <v>0.6755409636363637</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0.7090909090909091</v>
      </c>
      <c r="G5" s="42">
        <f>COUNTIF(Vertices[In-Degree],"&gt;= "&amp;F5)-COUNTIF(Vertices[In-Degree],"&gt;="&amp;F6)</f>
        <v>0</v>
      </c>
      <c r="H5" s="41">
        <f t="shared" si="3"/>
        <v>0.21818181818181817</v>
      </c>
      <c r="I5" s="42">
        <f>COUNTIF(Vertices[Out-Degree],"&gt;= "&amp;H5)-COUNTIF(Vertices[Out-Degree],"&gt;="&amp;H6)</f>
        <v>0</v>
      </c>
      <c r="J5" s="41">
        <f t="shared" si="4"/>
        <v>2.000000018181818</v>
      </c>
      <c r="K5" s="42">
        <f>COUNTIF(Vertices[Betweenness Centrality],"&gt;= "&amp;J5)-COUNTIF(Vertices[Betweenness Centrality],"&gt;="&amp;J6)</f>
        <v>0</v>
      </c>
      <c r="L5" s="41">
        <f t="shared" si="5"/>
        <v>0.09565192727272728</v>
      </c>
      <c r="M5" s="42">
        <f>COUNTIF(Vertices[Closeness Centrality],"&gt;= "&amp;L5)-COUNTIF(Vertices[Closeness Centrality],"&gt;="&amp;L6)</f>
        <v>0</v>
      </c>
      <c r="N5" s="41">
        <f t="shared" si="6"/>
        <v>0.0069653454545454555</v>
      </c>
      <c r="O5" s="42">
        <f>COUNTIF(Vertices[Eigenvector Centrality],"&gt;= "&amp;N5)-COUNTIF(Vertices[Eigenvector Centrality],"&gt;="&amp;N6)</f>
        <v>0</v>
      </c>
      <c r="P5" s="41">
        <f t="shared" si="7"/>
        <v>0.7079729454545456</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53</v>
      </c>
      <c r="D6" s="34">
        <f t="shared" si="1"/>
        <v>0</v>
      </c>
      <c r="E6" s="3">
        <f>COUNTIF(Vertices[Degree],"&gt;= "&amp;D6)-COUNTIF(Vertices[Degree],"&gt;="&amp;D7)</f>
        <v>0</v>
      </c>
      <c r="F6" s="39">
        <f t="shared" si="2"/>
        <v>0.9454545454545454</v>
      </c>
      <c r="G6" s="40">
        <f>COUNTIF(Vertices[In-Degree],"&gt;= "&amp;F6)-COUNTIF(Vertices[In-Degree],"&gt;="&amp;F7)</f>
        <v>3</v>
      </c>
      <c r="H6" s="39">
        <f t="shared" si="3"/>
        <v>0.2909090909090909</v>
      </c>
      <c r="I6" s="40">
        <f>COUNTIF(Vertices[Out-Degree],"&gt;= "&amp;H6)-COUNTIF(Vertices[Out-Degree],"&gt;="&amp;H7)</f>
        <v>0</v>
      </c>
      <c r="J6" s="39">
        <f t="shared" si="4"/>
        <v>2.6666666909090906</v>
      </c>
      <c r="K6" s="40">
        <f>COUNTIF(Vertices[Betweenness Centrality],"&gt;= "&amp;J6)-COUNTIF(Vertices[Betweenness Centrality],"&gt;="&amp;J7)</f>
        <v>2</v>
      </c>
      <c r="L6" s="39">
        <f t="shared" si="5"/>
        <v>0.11304323636363638</v>
      </c>
      <c r="M6" s="40">
        <f>COUNTIF(Vertices[Closeness Centrality],"&gt;= "&amp;L6)-COUNTIF(Vertices[Closeness Centrality],"&gt;="&amp;L7)</f>
        <v>0</v>
      </c>
      <c r="N6" s="39">
        <f t="shared" si="6"/>
        <v>0.009287127272727274</v>
      </c>
      <c r="O6" s="40">
        <f>COUNTIF(Vertices[Eigenvector Centrality],"&gt;= "&amp;N6)-COUNTIF(Vertices[Eigenvector Centrality],"&gt;="&amp;N7)</f>
        <v>0</v>
      </c>
      <c r="P6" s="39">
        <f t="shared" si="7"/>
        <v>0.7404049272727274</v>
      </c>
      <c r="Q6" s="40">
        <f>COUNTIF(Vertices[PageRank],"&gt;= "&amp;P6)-COUNTIF(Vertices[PageRank],"&gt;="&amp;P7)</f>
        <v>3</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1.1818181818181819</v>
      </c>
      <c r="G7" s="42">
        <f>COUNTIF(Vertices[In-Degree],"&gt;= "&amp;F7)-COUNTIF(Vertices[In-Degree],"&gt;="&amp;F8)</f>
        <v>0</v>
      </c>
      <c r="H7" s="41">
        <f t="shared" si="3"/>
        <v>0.36363636363636365</v>
      </c>
      <c r="I7" s="42">
        <f>COUNTIF(Vertices[Out-Degree],"&gt;= "&amp;H7)-COUNTIF(Vertices[Out-Degree],"&gt;="&amp;H8)</f>
        <v>0</v>
      </c>
      <c r="J7" s="41">
        <f t="shared" si="4"/>
        <v>3.3333333636363633</v>
      </c>
      <c r="K7" s="42">
        <f>COUNTIF(Vertices[Betweenness Centrality],"&gt;= "&amp;J7)-COUNTIF(Vertices[Betweenness Centrality],"&gt;="&amp;J8)</f>
        <v>0</v>
      </c>
      <c r="L7" s="41">
        <f t="shared" si="5"/>
        <v>0.13043454545454547</v>
      </c>
      <c r="M7" s="42">
        <f>COUNTIF(Vertices[Closeness Centrality],"&gt;= "&amp;L7)-COUNTIF(Vertices[Closeness Centrality],"&gt;="&amp;L8)</f>
        <v>0</v>
      </c>
      <c r="N7" s="41">
        <f t="shared" si="6"/>
        <v>0.011608909090909093</v>
      </c>
      <c r="O7" s="42">
        <f>COUNTIF(Vertices[Eigenvector Centrality],"&gt;= "&amp;N7)-COUNTIF(Vertices[Eigenvector Centrality],"&gt;="&amp;N8)</f>
        <v>0</v>
      </c>
      <c r="P7" s="41">
        <f t="shared" si="7"/>
        <v>0.7728369090909093</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57</v>
      </c>
      <c r="D8" s="34">
        <f t="shared" si="1"/>
        <v>0</v>
      </c>
      <c r="E8" s="3">
        <f>COUNTIF(Vertices[Degree],"&gt;= "&amp;D8)-COUNTIF(Vertices[Degree],"&gt;="&amp;D9)</f>
        <v>0</v>
      </c>
      <c r="F8" s="39">
        <f t="shared" si="2"/>
        <v>1.4181818181818182</v>
      </c>
      <c r="G8" s="40">
        <f>COUNTIF(Vertices[In-Degree],"&gt;= "&amp;F8)-COUNTIF(Vertices[In-Degree],"&gt;="&amp;F9)</f>
        <v>0</v>
      </c>
      <c r="H8" s="39">
        <f t="shared" si="3"/>
        <v>0.4363636363636364</v>
      </c>
      <c r="I8" s="40">
        <f>COUNTIF(Vertices[Out-Degree],"&gt;= "&amp;H8)-COUNTIF(Vertices[Out-Degree],"&gt;="&amp;H9)</f>
        <v>0</v>
      </c>
      <c r="J8" s="39">
        <f t="shared" si="4"/>
        <v>4.000000036363636</v>
      </c>
      <c r="K8" s="40">
        <f>COUNTIF(Vertices[Betweenness Centrality],"&gt;= "&amp;J8)-COUNTIF(Vertices[Betweenness Centrality],"&gt;="&amp;J9)</f>
        <v>0</v>
      </c>
      <c r="L8" s="39">
        <f t="shared" si="5"/>
        <v>0.14782585454545455</v>
      </c>
      <c r="M8" s="40">
        <f>COUNTIF(Vertices[Closeness Centrality],"&gt;= "&amp;L8)-COUNTIF(Vertices[Closeness Centrality],"&gt;="&amp;L9)</f>
        <v>0</v>
      </c>
      <c r="N8" s="39">
        <f t="shared" si="6"/>
        <v>0.013930690909090913</v>
      </c>
      <c r="O8" s="40">
        <f>COUNTIF(Vertices[Eigenvector Centrality],"&gt;= "&amp;N8)-COUNTIF(Vertices[Eigenvector Centrality],"&gt;="&amp;N9)</f>
        <v>0</v>
      </c>
      <c r="P8" s="39">
        <f t="shared" si="7"/>
        <v>0.8052688909090912</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1.6545454545454545</v>
      </c>
      <c r="G9" s="42">
        <f>COUNTIF(Vertices[In-Degree],"&gt;= "&amp;F9)-COUNTIF(Vertices[In-Degree],"&gt;="&amp;F10)</f>
        <v>0</v>
      </c>
      <c r="H9" s="41">
        <f t="shared" si="3"/>
        <v>0.5090909090909091</v>
      </c>
      <c r="I9" s="42">
        <f>COUNTIF(Vertices[Out-Degree],"&gt;= "&amp;H9)-COUNTIF(Vertices[Out-Degree],"&gt;="&amp;H10)</f>
        <v>0</v>
      </c>
      <c r="J9" s="41">
        <f t="shared" si="4"/>
        <v>4.666666709090908</v>
      </c>
      <c r="K9" s="42">
        <f>COUNTIF(Vertices[Betweenness Centrality],"&gt;= "&amp;J9)-COUNTIF(Vertices[Betweenness Centrality],"&gt;="&amp;J10)</f>
        <v>0</v>
      </c>
      <c r="L9" s="41">
        <f t="shared" si="5"/>
        <v>0.16521716363636363</v>
      </c>
      <c r="M9" s="42">
        <f>COUNTIF(Vertices[Closeness Centrality],"&gt;= "&amp;L9)-COUNTIF(Vertices[Closeness Centrality],"&gt;="&amp;L10)</f>
        <v>3</v>
      </c>
      <c r="N9" s="41">
        <f t="shared" si="6"/>
        <v>0.016252472727272732</v>
      </c>
      <c r="O9" s="42">
        <f>COUNTIF(Vertices[Eigenvector Centrality],"&gt;= "&amp;N9)-COUNTIF(Vertices[Eigenvector Centrality],"&gt;="&amp;N10)</f>
        <v>0</v>
      </c>
      <c r="P9" s="41">
        <f t="shared" si="7"/>
        <v>0.837700872727273</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2</v>
      </c>
      <c r="D10" s="34">
        <f t="shared" si="1"/>
        <v>0</v>
      </c>
      <c r="E10" s="3">
        <f>COUNTIF(Vertices[Degree],"&gt;= "&amp;D10)-COUNTIF(Vertices[Degree],"&gt;="&amp;D11)</f>
        <v>0</v>
      </c>
      <c r="F10" s="39">
        <f t="shared" si="2"/>
        <v>1.8909090909090909</v>
      </c>
      <c r="G10" s="40">
        <f>COUNTIF(Vertices[In-Degree],"&gt;= "&amp;F10)-COUNTIF(Vertices[In-Degree],"&gt;="&amp;F11)</f>
        <v>3</v>
      </c>
      <c r="H10" s="39">
        <f t="shared" si="3"/>
        <v>0.5818181818181819</v>
      </c>
      <c r="I10" s="40">
        <f>COUNTIF(Vertices[Out-Degree],"&gt;= "&amp;H10)-COUNTIF(Vertices[Out-Degree],"&gt;="&amp;H11)</f>
        <v>0</v>
      </c>
      <c r="J10" s="39">
        <f t="shared" si="4"/>
        <v>5.33333338181818</v>
      </c>
      <c r="K10" s="40">
        <f>COUNTIF(Vertices[Betweenness Centrality],"&gt;= "&amp;J10)-COUNTIF(Vertices[Betweenness Centrality],"&gt;="&amp;J11)</f>
        <v>1</v>
      </c>
      <c r="L10" s="39">
        <f t="shared" si="5"/>
        <v>0.1826084727272727</v>
      </c>
      <c r="M10" s="40">
        <f>COUNTIF(Vertices[Closeness Centrality],"&gt;= "&amp;L10)-COUNTIF(Vertices[Closeness Centrality],"&gt;="&amp;L11)</f>
        <v>0</v>
      </c>
      <c r="N10" s="39">
        <f t="shared" si="6"/>
        <v>0.01857425454545455</v>
      </c>
      <c r="O10" s="40">
        <f>COUNTIF(Vertices[Eigenvector Centrality],"&gt;= "&amp;N10)-COUNTIF(Vertices[Eigenvector Centrality],"&gt;="&amp;N11)</f>
        <v>0</v>
      </c>
      <c r="P10" s="39">
        <f t="shared" si="7"/>
        <v>0.8701328545454549</v>
      </c>
      <c r="Q10" s="40">
        <f>COUNTIF(Vertices[PageRank],"&gt;= "&amp;P10)-COUNTIF(Vertices[PageRank],"&gt;="&amp;P11)</f>
        <v>0</v>
      </c>
      <c r="R10" s="39">
        <f t="shared" si="8"/>
        <v>0.14545454545454548</v>
      </c>
      <c r="S10" s="45">
        <f>COUNTIF(Vertices[Clustering Coefficient],"&gt;= "&amp;R10)-COUNTIF(Vertices[Clustering Coefficient],"&gt;="&amp;R11)</f>
        <v>3</v>
      </c>
      <c r="T10" s="39" t="e">
        <f ca="1" t="shared" si="9"/>
        <v>#REF!</v>
      </c>
      <c r="U10" s="40" t="e">
        <f ca="1" t="shared" si="0"/>
        <v>#REF!</v>
      </c>
    </row>
    <row r="11" spans="1:21" ht="15">
      <c r="A11" s="137"/>
      <c r="B11" s="137"/>
      <c r="D11" s="34">
        <f t="shared" si="1"/>
        <v>0</v>
      </c>
      <c r="E11" s="3">
        <f>COUNTIF(Vertices[Degree],"&gt;= "&amp;D11)-COUNTIF(Vertices[Degree],"&gt;="&amp;D12)</f>
        <v>0</v>
      </c>
      <c r="F11" s="41">
        <f t="shared" si="2"/>
        <v>2.1272727272727274</v>
      </c>
      <c r="G11" s="42">
        <f>COUNTIF(Vertices[In-Degree],"&gt;= "&amp;F11)-COUNTIF(Vertices[In-Degree],"&gt;="&amp;F12)</f>
        <v>0</v>
      </c>
      <c r="H11" s="41">
        <f t="shared" si="3"/>
        <v>0.6545454545454547</v>
      </c>
      <c r="I11" s="42">
        <f>COUNTIF(Vertices[Out-Degree],"&gt;= "&amp;H11)-COUNTIF(Vertices[Out-Degree],"&gt;="&amp;H12)</f>
        <v>0</v>
      </c>
      <c r="J11" s="41">
        <f t="shared" si="4"/>
        <v>6.000000054545453</v>
      </c>
      <c r="K11" s="42">
        <f>COUNTIF(Vertices[Betweenness Centrality],"&gt;= "&amp;J11)-COUNTIF(Vertices[Betweenness Centrality],"&gt;="&amp;J12)</f>
        <v>0</v>
      </c>
      <c r="L11" s="41">
        <f t="shared" si="5"/>
        <v>0.1999997818181818</v>
      </c>
      <c r="M11" s="42">
        <f>COUNTIF(Vertices[Closeness Centrality],"&gt;= "&amp;L11)-COUNTIF(Vertices[Closeness Centrality],"&gt;="&amp;L12)</f>
        <v>3</v>
      </c>
      <c r="N11" s="41">
        <f t="shared" si="6"/>
        <v>0.02089603636363637</v>
      </c>
      <c r="O11" s="42">
        <f>COUNTIF(Vertices[Eigenvector Centrality],"&gt;= "&amp;N11)-COUNTIF(Vertices[Eigenvector Centrality],"&gt;="&amp;N12)</f>
        <v>0</v>
      </c>
      <c r="P11" s="41">
        <f t="shared" si="7"/>
        <v>0.9025648363636367</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170</v>
      </c>
      <c r="B12" s="36">
        <v>0.08163265306122448</v>
      </c>
      <c r="D12" s="34">
        <f t="shared" si="1"/>
        <v>0</v>
      </c>
      <c r="E12" s="3">
        <f>COUNTIF(Vertices[Degree],"&gt;= "&amp;D12)-COUNTIF(Vertices[Degree],"&gt;="&amp;D13)</f>
        <v>0</v>
      </c>
      <c r="F12" s="39">
        <f t="shared" si="2"/>
        <v>2.3636363636363638</v>
      </c>
      <c r="G12" s="40">
        <f>COUNTIF(Vertices[In-Degree],"&gt;= "&amp;F12)-COUNTIF(Vertices[In-Degree],"&gt;="&amp;F13)</f>
        <v>0</v>
      </c>
      <c r="H12" s="39">
        <f t="shared" si="3"/>
        <v>0.7272727272727274</v>
      </c>
      <c r="I12" s="40">
        <f>COUNTIF(Vertices[Out-Degree],"&gt;= "&amp;H12)-COUNTIF(Vertices[Out-Degree],"&gt;="&amp;H13)</f>
        <v>0</v>
      </c>
      <c r="J12" s="39">
        <f t="shared" si="4"/>
        <v>6.666666727272725</v>
      </c>
      <c r="K12" s="40">
        <f>COUNTIF(Vertices[Betweenness Centrality],"&gt;= "&amp;J12)-COUNTIF(Vertices[Betweenness Centrality],"&gt;="&amp;J13)</f>
        <v>0</v>
      </c>
      <c r="L12" s="39">
        <f t="shared" si="5"/>
        <v>0.21739109090909087</v>
      </c>
      <c r="M12" s="40">
        <f>COUNTIF(Vertices[Closeness Centrality],"&gt;= "&amp;L12)-COUNTIF(Vertices[Closeness Centrality],"&gt;="&amp;L13)</f>
        <v>0</v>
      </c>
      <c r="N12" s="39">
        <f t="shared" si="6"/>
        <v>0.02321781818181819</v>
      </c>
      <c r="O12" s="40">
        <f>COUNTIF(Vertices[Eigenvector Centrality],"&gt;= "&amp;N12)-COUNTIF(Vertices[Eigenvector Centrality],"&gt;="&amp;N13)</f>
        <v>0</v>
      </c>
      <c r="P12" s="39">
        <f t="shared" si="7"/>
        <v>0.9349968181818186</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0.1509433962264151</v>
      </c>
      <c r="D13" s="34">
        <f t="shared" si="1"/>
        <v>0</v>
      </c>
      <c r="E13" s="3">
        <f>COUNTIF(Vertices[Degree],"&gt;= "&amp;D13)-COUNTIF(Vertices[Degree],"&gt;="&amp;D14)</f>
        <v>0</v>
      </c>
      <c r="F13" s="41">
        <f t="shared" si="2"/>
        <v>2.6</v>
      </c>
      <c r="G13" s="42">
        <f>COUNTIF(Vertices[In-Degree],"&gt;= "&amp;F13)-COUNTIF(Vertices[In-Degree],"&gt;="&amp;F14)</f>
        <v>0</v>
      </c>
      <c r="H13" s="41">
        <f t="shared" si="3"/>
        <v>0.8000000000000002</v>
      </c>
      <c r="I13" s="42">
        <f>COUNTIF(Vertices[Out-Degree],"&gt;= "&amp;H13)-COUNTIF(Vertices[Out-Degree],"&gt;="&amp;H14)</f>
        <v>0</v>
      </c>
      <c r="J13" s="41">
        <f t="shared" si="4"/>
        <v>7.333333399999997</v>
      </c>
      <c r="K13" s="42">
        <f>COUNTIF(Vertices[Betweenness Centrality],"&gt;= "&amp;J13)-COUNTIF(Vertices[Betweenness Centrality],"&gt;="&amp;J14)</f>
        <v>0</v>
      </c>
      <c r="L13" s="41">
        <f t="shared" si="5"/>
        <v>0.23478239999999995</v>
      </c>
      <c r="M13" s="42">
        <f>COUNTIF(Vertices[Closeness Centrality],"&gt;= "&amp;L13)-COUNTIF(Vertices[Closeness Centrality],"&gt;="&amp;L14)</f>
        <v>2</v>
      </c>
      <c r="N13" s="41">
        <f t="shared" si="6"/>
        <v>0.02553960000000001</v>
      </c>
      <c r="O13" s="42">
        <f>COUNTIF(Vertices[Eigenvector Centrality],"&gt;= "&amp;N13)-COUNTIF(Vertices[Eigenvector Centrality],"&gt;="&amp;N14)</f>
        <v>0</v>
      </c>
      <c r="P13" s="41">
        <f t="shared" si="7"/>
        <v>0.9674288000000004</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2.8363636363636364</v>
      </c>
      <c r="G14" s="40">
        <f>COUNTIF(Vertices[In-Degree],"&gt;= "&amp;F14)-COUNTIF(Vertices[In-Degree],"&gt;="&amp;F15)</f>
        <v>1</v>
      </c>
      <c r="H14" s="39">
        <f t="shared" si="3"/>
        <v>0.8727272727272729</v>
      </c>
      <c r="I14" s="40">
        <f>COUNTIF(Vertices[Out-Degree],"&gt;= "&amp;H14)-COUNTIF(Vertices[Out-Degree],"&gt;="&amp;H15)</f>
        <v>0</v>
      </c>
      <c r="J14" s="39">
        <f t="shared" si="4"/>
        <v>8.00000007272727</v>
      </c>
      <c r="K14" s="40">
        <f>COUNTIF(Vertices[Betweenness Centrality],"&gt;= "&amp;J14)-COUNTIF(Vertices[Betweenness Centrality],"&gt;="&amp;J15)</f>
        <v>0</v>
      </c>
      <c r="L14" s="39">
        <f t="shared" si="5"/>
        <v>0.252173709090909</v>
      </c>
      <c r="M14" s="40">
        <f>COUNTIF(Vertices[Closeness Centrality],"&gt;= "&amp;L14)-COUNTIF(Vertices[Closeness Centrality],"&gt;="&amp;L15)</f>
        <v>0</v>
      </c>
      <c r="N14" s="39">
        <f t="shared" si="6"/>
        <v>0.02786138181818183</v>
      </c>
      <c r="O14" s="40">
        <f>COUNTIF(Vertices[Eigenvector Centrality],"&gt;= "&amp;N14)-COUNTIF(Vertices[Eigenvector Centrality],"&gt;="&amp;N15)</f>
        <v>0</v>
      </c>
      <c r="P14" s="39">
        <f t="shared" si="7"/>
        <v>0.9998607818181823</v>
      </c>
      <c r="Q14" s="40">
        <f>COUNTIF(Vertices[PageRank],"&gt;= "&amp;P14)-COUNTIF(Vertices[PageRank],"&gt;="&amp;P15)</f>
        <v>2</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5</v>
      </c>
      <c r="D15" s="34">
        <f t="shared" si="1"/>
        <v>0</v>
      </c>
      <c r="E15" s="3">
        <f>COUNTIF(Vertices[Degree],"&gt;= "&amp;D15)-COUNTIF(Vertices[Degree],"&gt;="&amp;D16)</f>
        <v>0</v>
      </c>
      <c r="F15" s="41">
        <f t="shared" si="2"/>
        <v>3.0727272727272728</v>
      </c>
      <c r="G15" s="42">
        <f>COUNTIF(Vertices[In-Degree],"&gt;= "&amp;F15)-COUNTIF(Vertices[In-Degree],"&gt;="&amp;F16)</f>
        <v>0</v>
      </c>
      <c r="H15" s="41">
        <f t="shared" si="3"/>
        <v>0.9454545454545457</v>
      </c>
      <c r="I15" s="42">
        <f>COUNTIF(Vertices[Out-Degree],"&gt;= "&amp;H15)-COUNTIF(Vertices[Out-Degree],"&gt;="&amp;H16)</f>
        <v>8</v>
      </c>
      <c r="J15" s="41">
        <f t="shared" si="4"/>
        <v>8.666666745454542</v>
      </c>
      <c r="K15" s="42">
        <f>COUNTIF(Vertices[Betweenness Centrality],"&gt;= "&amp;J15)-COUNTIF(Vertices[Betweenness Centrality],"&gt;="&amp;J16)</f>
        <v>0</v>
      </c>
      <c r="L15" s="41">
        <f t="shared" si="5"/>
        <v>0.2695650181818181</v>
      </c>
      <c r="M15" s="42">
        <f>COUNTIF(Vertices[Closeness Centrality],"&gt;= "&amp;L15)-COUNTIF(Vertices[Closeness Centrality],"&gt;="&amp;L16)</f>
        <v>0</v>
      </c>
      <c r="N15" s="41">
        <f t="shared" si="6"/>
        <v>0.030183163636363648</v>
      </c>
      <c r="O15" s="42">
        <f>COUNTIF(Vertices[Eigenvector Centrality],"&gt;= "&amp;N15)-COUNTIF(Vertices[Eigenvector Centrality],"&gt;="&amp;N16)</f>
        <v>0</v>
      </c>
      <c r="P15" s="41">
        <f t="shared" si="7"/>
        <v>1.0322927636363641</v>
      </c>
      <c r="Q15" s="42">
        <f>COUNTIF(Vertices[PageRank],"&gt;= "&amp;P15)-COUNTIF(Vertices[PageRank],"&gt;="&amp;P16)</f>
        <v>0</v>
      </c>
      <c r="R15" s="41">
        <f t="shared" si="8"/>
        <v>0.23636363636363641</v>
      </c>
      <c r="S15" s="46">
        <f>COUNTIF(Vertices[Clustering Coefficient],"&gt;= "&amp;R15)-COUNTIF(Vertices[Clustering Coefficient],"&gt;="&amp;R16)</f>
        <v>2</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3.309090909090909</v>
      </c>
      <c r="G16" s="40">
        <f>COUNTIF(Vertices[In-Degree],"&gt;= "&amp;F16)-COUNTIF(Vertices[In-Degree],"&gt;="&amp;F17)</f>
        <v>0</v>
      </c>
      <c r="H16" s="39">
        <f t="shared" si="3"/>
        <v>1.0181818181818183</v>
      </c>
      <c r="I16" s="40">
        <f>COUNTIF(Vertices[Out-Degree],"&gt;= "&amp;H16)-COUNTIF(Vertices[Out-Degree],"&gt;="&amp;H17)</f>
        <v>0</v>
      </c>
      <c r="J16" s="39">
        <f t="shared" si="4"/>
        <v>9.333333418181814</v>
      </c>
      <c r="K16" s="40">
        <f>COUNTIF(Vertices[Betweenness Centrality],"&gt;= "&amp;J16)-COUNTIF(Vertices[Betweenness Centrality],"&gt;="&amp;J17)</f>
        <v>0</v>
      </c>
      <c r="L16" s="39">
        <f t="shared" si="5"/>
        <v>0.2869563272727272</v>
      </c>
      <c r="M16" s="40">
        <f>COUNTIF(Vertices[Closeness Centrality],"&gt;= "&amp;L16)-COUNTIF(Vertices[Closeness Centrality],"&gt;="&amp;L17)</f>
        <v>0</v>
      </c>
      <c r="N16" s="39">
        <f t="shared" si="6"/>
        <v>0.032504945454545464</v>
      </c>
      <c r="O16" s="40">
        <f>COUNTIF(Vertices[Eigenvector Centrality],"&gt;= "&amp;N16)-COUNTIF(Vertices[Eigenvector Centrality],"&gt;="&amp;N17)</f>
        <v>0</v>
      </c>
      <c r="P16" s="39">
        <f t="shared" si="7"/>
        <v>1.0647247454545459</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14</v>
      </c>
      <c r="D17" s="34">
        <f t="shared" si="1"/>
        <v>0</v>
      </c>
      <c r="E17" s="3">
        <f>COUNTIF(Vertices[Degree],"&gt;= "&amp;D17)-COUNTIF(Vertices[Degree],"&gt;="&amp;D18)</f>
        <v>0</v>
      </c>
      <c r="F17" s="41">
        <f t="shared" si="2"/>
        <v>3.5454545454545454</v>
      </c>
      <c r="G17" s="42">
        <f>COUNTIF(Vertices[In-Degree],"&gt;= "&amp;F17)-COUNTIF(Vertices[In-Degree],"&gt;="&amp;F18)</f>
        <v>0</v>
      </c>
      <c r="H17" s="41">
        <f t="shared" si="3"/>
        <v>1.090909090909091</v>
      </c>
      <c r="I17" s="42">
        <f>COUNTIF(Vertices[Out-Degree],"&gt;= "&amp;H17)-COUNTIF(Vertices[Out-Degree],"&gt;="&amp;H18)</f>
        <v>0</v>
      </c>
      <c r="J17" s="41">
        <f t="shared" si="4"/>
        <v>10.000000090909086</v>
      </c>
      <c r="K17" s="42">
        <f>COUNTIF(Vertices[Betweenness Centrality],"&gt;= "&amp;J17)-COUNTIF(Vertices[Betweenness Centrality],"&gt;="&amp;J18)</f>
        <v>0</v>
      </c>
      <c r="L17" s="41">
        <f t="shared" si="5"/>
        <v>0.30434763636363626</v>
      </c>
      <c r="M17" s="42">
        <f>COUNTIF(Vertices[Closeness Centrality],"&gt;= "&amp;L17)-COUNTIF(Vertices[Closeness Centrality],"&gt;="&amp;L18)</f>
        <v>0</v>
      </c>
      <c r="N17" s="41">
        <f t="shared" si="6"/>
        <v>0.03482672727272728</v>
      </c>
      <c r="O17" s="42">
        <f>COUNTIF(Vertices[Eigenvector Centrality],"&gt;= "&amp;N17)-COUNTIF(Vertices[Eigenvector Centrality],"&gt;="&amp;N18)</f>
        <v>0</v>
      </c>
      <c r="P17" s="41">
        <f t="shared" si="7"/>
        <v>1.0971567272727276</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42</v>
      </c>
      <c r="D18" s="34">
        <f t="shared" si="1"/>
        <v>0</v>
      </c>
      <c r="E18" s="3">
        <f>COUNTIF(Vertices[Degree],"&gt;= "&amp;D18)-COUNTIF(Vertices[Degree],"&gt;="&amp;D19)</f>
        <v>0</v>
      </c>
      <c r="F18" s="39">
        <f t="shared" si="2"/>
        <v>3.7818181818181817</v>
      </c>
      <c r="G18" s="40">
        <f>COUNTIF(Vertices[In-Degree],"&gt;= "&amp;F18)-COUNTIF(Vertices[In-Degree],"&gt;="&amp;F19)</f>
        <v>1</v>
      </c>
      <c r="H18" s="39">
        <f t="shared" si="3"/>
        <v>1.1636363636363638</v>
      </c>
      <c r="I18" s="40">
        <f>COUNTIF(Vertices[Out-Degree],"&gt;= "&amp;H18)-COUNTIF(Vertices[Out-Degree],"&gt;="&amp;H19)</f>
        <v>0</v>
      </c>
      <c r="J18" s="39">
        <f t="shared" si="4"/>
        <v>10.666666763636359</v>
      </c>
      <c r="K18" s="40">
        <f>COUNTIF(Vertices[Betweenness Centrality],"&gt;= "&amp;J18)-COUNTIF(Vertices[Betweenness Centrality],"&gt;="&amp;J19)</f>
        <v>0</v>
      </c>
      <c r="L18" s="39">
        <f t="shared" si="5"/>
        <v>0.32173894545454534</v>
      </c>
      <c r="M18" s="40">
        <f>COUNTIF(Vertices[Closeness Centrality],"&gt;= "&amp;L18)-COUNTIF(Vertices[Closeness Centrality],"&gt;="&amp;L19)</f>
        <v>3</v>
      </c>
      <c r="N18" s="39">
        <f t="shared" si="6"/>
        <v>0.037148509090909096</v>
      </c>
      <c r="O18" s="40">
        <f>COUNTIF(Vertices[Eigenvector Centrality],"&gt;= "&amp;N18)-COUNTIF(Vertices[Eigenvector Centrality],"&gt;="&amp;N19)</f>
        <v>0</v>
      </c>
      <c r="P18" s="39">
        <f t="shared" si="7"/>
        <v>1.1295887090909094</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4.0181818181818185</v>
      </c>
      <c r="G19" s="42">
        <f>COUNTIF(Vertices[In-Degree],"&gt;= "&amp;F19)-COUNTIF(Vertices[In-Degree],"&gt;="&amp;F20)</f>
        <v>0</v>
      </c>
      <c r="H19" s="41">
        <f t="shared" si="3"/>
        <v>1.2363636363636366</v>
      </c>
      <c r="I19" s="42">
        <f>COUNTIF(Vertices[Out-Degree],"&gt;= "&amp;H19)-COUNTIF(Vertices[Out-Degree],"&gt;="&amp;H20)</f>
        <v>0</v>
      </c>
      <c r="J19" s="41">
        <f t="shared" si="4"/>
        <v>11.333333436363631</v>
      </c>
      <c r="K19" s="42">
        <f>COUNTIF(Vertices[Betweenness Centrality],"&gt;= "&amp;J19)-COUNTIF(Vertices[Betweenness Centrality],"&gt;="&amp;J20)</f>
        <v>0</v>
      </c>
      <c r="L19" s="41">
        <f t="shared" si="5"/>
        <v>0.3391302545454544</v>
      </c>
      <c r="M19" s="42">
        <f>COUNTIF(Vertices[Closeness Centrality],"&gt;= "&amp;L19)-COUNTIF(Vertices[Closeness Centrality],"&gt;="&amp;L20)</f>
        <v>0</v>
      </c>
      <c r="N19" s="41">
        <f t="shared" si="6"/>
        <v>0.03947029090909091</v>
      </c>
      <c r="O19" s="42">
        <f>COUNTIF(Vertices[Eigenvector Centrality],"&gt;= "&amp;N19)-COUNTIF(Vertices[Eigenvector Centrality],"&gt;="&amp;N20)</f>
        <v>0</v>
      </c>
      <c r="P19" s="41">
        <f t="shared" si="7"/>
        <v>1.162020690909091</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4.254545454545455</v>
      </c>
      <c r="G20" s="40">
        <f>COUNTIF(Vertices[In-Degree],"&gt;= "&amp;F20)-COUNTIF(Vertices[In-Degree],"&gt;="&amp;F21)</f>
        <v>0</v>
      </c>
      <c r="H20" s="39">
        <f t="shared" si="3"/>
        <v>1.3090909090909093</v>
      </c>
      <c r="I20" s="40">
        <f>COUNTIF(Vertices[Out-Degree],"&gt;= "&amp;H20)-COUNTIF(Vertices[Out-Degree],"&gt;="&amp;H21)</f>
        <v>0</v>
      </c>
      <c r="J20" s="39">
        <f t="shared" si="4"/>
        <v>12.000000109090903</v>
      </c>
      <c r="K20" s="40">
        <f>COUNTIF(Vertices[Betweenness Centrality],"&gt;= "&amp;J20)-COUNTIF(Vertices[Betweenness Centrality],"&gt;="&amp;J21)</f>
        <v>0</v>
      </c>
      <c r="L20" s="39">
        <f t="shared" si="5"/>
        <v>0.3565215636363635</v>
      </c>
      <c r="M20" s="40">
        <f>COUNTIF(Vertices[Closeness Centrality],"&gt;= "&amp;L20)-COUNTIF(Vertices[Closeness Centrality],"&gt;="&amp;L21)</f>
        <v>0</v>
      </c>
      <c r="N20" s="39">
        <f t="shared" si="6"/>
        <v>0.04179207272727273</v>
      </c>
      <c r="O20" s="40">
        <f>COUNTIF(Vertices[Eigenvector Centrality],"&gt;= "&amp;N20)-COUNTIF(Vertices[Eigenvector Centrality],"&gt;="&amp;N21)</f>
        <v>0</v>
      </c>
      <c r="P20" s="39">
        <f t="shared" si="7"/>
        <v>1.1944526727272728</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157</v>
      </c>
      <c r="B21" s="36">
        <v>1.384</v>
      </c>
      <c r="D21" s="34">
        <f t="shared" si="1"/>
        <v>0</v>
      </c>
      <c r="E21" s="3">
        <f>COUNTIF(Vertices[Degree],"&gt;= "&amp;D21)-COUNTIF(Vertices[Degree],"&gt;="&amp;D22)</f>
        <v>0</v>
      </c>
      <c r="F21" s="41">
        <f t="shared" si="2"/>
        <v>4.490909090909091</v>
      </c>
      <c r="G21" s="42">
        <f>COUNTIF(Vertices[In-Degree],"&gt;= "&amp;F21)-COUNTIF(Vertices[In-Degree],"&gt;="&amp;F22)</f>
        <v>0</v>
      </c>
      <c r="H21" s="41">
        <f t="shared" si="3"/>
        <v>1.381818181818182</v>
      </c>
      <c r="I21" s="42">
        <f>COUNTIF(Vertices[Out-Degree],"&gt;= "&amp;H21)-COUNTIF(Vertices[Out-Degree],"&gt;="&amp;H22)</f>
        <v>0</v>
      </c>
      <c r="J21" s="41">
        <f t="shared" si="4"/>
        <v>12.666666781818176</v>
      </c>
      <c r="K21" s="42">
        <f>COUNTIF(Vertices[Betweenness Centrality],"&gt;= "&amp;J21)-COUNTIF(Vertices[Betweenness Centrality],"&gt;="&amp;J22)</f>
        <v>0</v>
      </c>
      <c r="L21" s="41">
        <f t="shared" si="5"/>
        <v>0.3739128727272726</v>
      </c>
      <c r="M21" s="42">
        <f>COUNTIF(Vertices[Closeness Centrality],"&gt;= "&amp;L21)-COUNTIF(Vertices[Closeness Centrality],"&gt;="&amp;L22)</f>
        <v>0</v>
      </c>
      <c r="N21" s="41">
        <f t="shared" si="6"/>
        <v>0.044113854545454544</v>
      </c>
      <c r="O21" s="42">
        <f>COUNTIF(Vertices[Eigenvector Centrality],"&gt;= "&amp;N21)-COUNTIF(Vertices[Eigenvector Centrality],"&gt;="&amp;N22)</f>
        <v>0</v>
      </c>
      <c r="P21" s="41">
        <f t="shared" si="7"/>
        <v>1.2268846545454546</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4.7272727272727275</v>
      </c>
      <c r="G22" s="40">
        <f>COUNTIF(Vertices[In-Degree],"&gt;= "&amp;F22)-COUNTIF(Vertices[In-Degree],"&gt;="&amp;F23)</f>
        <v>0</v>
      </c>
      <c r="H22" s="39">
        <f t="shared" si="3"/>
        <v>1.4545454545454548</v>
      </c>
      <c r="I22" s="40">
        <f>COUNTIF(Vertices[Out-Degree],"&gt;= "&amp;H22)-COUNTIF(Vertices[Out-Degree],"&gt;="&amp;H23)</f>
        <v>0</v>
      </c>
      <c r="J22" s="39">
        <f t="shared" si="4"/>
        <v>13.333333454545448</v>
      </c>
      <c r="K22" s="40">
        <f>COUNTIF(Vertices[Betweenness Centrality],"&gt;= "&amp;J22)-COUNTIF(Vertices[Betweenness Centrality],"&gt;="&amp;J23)</f>
        <v>0</v>
      </c>
      <c r="L22" s="39">
        <f t="shared" si="5"/>
        <v>0.39130418181818166</v>
      </c>
      <c r="M22" s="40">
        <f>COUNTIF(Vertices[Closeness Centrality],"&gt;= "&amp;L22)-COUNTIF(Vertices[Closeness Centrality],"&gt;="&amp;L23)</f>
        <v>0</v>
      </c>
      <c r="N22" s="39">
        <f t="shared" si="6"/>
        <v>0.04643563636363636</v>
      </c>
      <c r="O22" s="40">
        <f>COUNTIF(Vertices[Eigenvector Centrality],"&gt;= "&amp;N22)-COUNTIF(Vertices[Eigenvector Centrality],"&gt;="&amp;N23)</f>
        <v>0</v>
      </c>
      <c r="P22" s="39">
        <f t="shared" si="7"/>
        <v>1.2593166363636363</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0.0701058201058201</v>
      </c>
      <c r="D23" s="34">
        <f t="shared" si="1"/>
        <v>0</v>
      </c>
      <c r="E23" s="3">
        <f>COUNTIF(Vertices[Degree],"&gt;= "&amp;D23)-COUNTIF(Vertices[Degree],"&gt;="&amp;D24)</f>
        <v>0</v>
      </c>
      <c r="F23" s="41">
        <f t="shared" si="2"/>
        <v>4.963636363636364</v>
      </c>
      <c r="G23" s="42">
        <f>COUNTIF(Vertices[In-Degree],"&gt;= "&amp;F23)-COUNTIF(Vertices[In-Degree],"&gt;="&amp;F24)</f>
        <v>0</v>
      </c>
      <c r="H23" s="41">
        <f t="shared" si="3"/>
        <v>1.5272727272727276</v>
      </c>
      <c r="I23" s="42">
        <f>COUNTIF(Vertices[Out-Degree],"&gt;= "&amp;H23)-COUNTIF(Vertices[Out-Degree],"&gt;="&amp;H24)</f>
        <v>0</v>
      </c>
      <c r="J23" s="41">
        <f t="shared" si="4"/>
        <v>14.00000012727272</v>
      </c>
      <c r="K23" s="42">
        <f>COUNTIF(Vertices[Betweenness Centrality],"&gt;= "&amp;J23)-COUNTIF(Vertices[Betweenness Centrality],"&gt;="&amp;J24)</f>
        <v>0</v>
      </c>
      <c r="L23" s="41">
        <f t="shared" si="5"/>
        <v>0.40869549090909074</v>
      </c>
      <c r="M23" s="42">
        <f>COUNTIF(Vertices[Closeness Centrality],"&gt;= "&amp;L23)-COUNTIF(Vertices[Closeness Centrality],"&gt;="&amp;L24)</f>
        <v>0</v>
      </c>
      <c r="N23" s="41">
        <f t="shared" si="6"/>
        <v>0.048757418181818175</v>
      </c>
      <c r="O23" s="42">
        <f>COUNTIF(Vertices[Eigenvector Centrality],"&gt;= "&amp;N23)-COUNTIF(Vertices[Eigenvector Centrality],"&gt;="&amp;N24)</f>
        <v>0</v>
      </c>
      <c r="P23" s="41">
        <f t="shared" si="7"/>
        <v>1.291748618181818</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875</v>
      </c>
      <c r="B24" s="36">
        <v>0.457218</v>
      </c>
      <c r="D24" s="34">
        <f t="shared" si="1"/>
        <v>0</v>
      </c>
      <c r="E24" s="3">
        <f>COUNTIF(Vertices[Degree],"&gt;= "&amp;D24)-COUNTIF(Vertices[Degree],"&gt;="&amp;D25)</f>
        <v>0</v>
      </c>
      <c r="F24" s="39">
        <f t="shared" si="2"/>
        <v>5.2</v>
      </c>
      <c r="G24" s="40">
        <f>COUNTIF(Vertices[In-Degree],"&gt;= "&amp;F24)-COUNTIF(Vertices[In-Degree],"&gt;="&amp;F25)</f>
        <v>0</v>
      </c>
      <c r="H24" s="39">
        <f t="shared" si="3"/>
        <v>1.6000000000000003</v>
      </c>
      <c r="I24" s="40">
        <f>COUNTIF(Vertices[Out-Degree],"&gt;= "&amp;H24)-COUNTIF(Vertices[Out-Degree],"&gt;="&amp;H25)</f>
        <v>0</v>
      </c>
      <c r="J24" s="39">
        <f t="shared" si="4"/>
        <v>14.666666799999993</v>
      </c>
      <c r="K24" s="40">
        <f>COUNTIF(Vertices[Betweenness Centrality],"&gt;= "&amp;J24)-COUNTIF(Vertices[Betweenness Centrality],"&gt;="&amp;J25)</f>
        <v>0</v>
      </c>
      <c r="L24" s="39">
        <f t="shared" si="5"/>
        <v>0.4260867999999998</v>
      </c>
      <c r="M24" s="40">
        <f>COUNTIF(Vertices[Closeness Centrality],"&gt;= "&amp;L24)-COUNTIF(Vertices[Closeness Centrality],"&gt;="&amp;L25)</f>
        <v>0</v>
      </c>
      <c r="N24" s="39">
        <f t="shared" si="6"/>
        <v>0.05107919999999999</v>
      </c>
      <c r="O24" s="40">
        <f>COUNTIF(Vertices[Eigenvector Centrality],"&gt;= "&amp;N24)-COUNTIF(Vertices[Eigenvector Centrality],"&gt;="&amp;N25)</f>
        <v>0</v>
      </c>
      <c r="P24" s="39">
        <f t="shared" si="7"/>
        <v>1.3241805999999998</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5.4363636363636365</v>
      </c>
      <c r="G25" s="42">
        <f>COUNTIF(Vertices[In-Degree],"&gt;= "&amp;F25)-COUNTIF(Vertices[In-Degree],"&gt;="&amp;F26)</f>
        <v>0</v>
      </c>
      <c r="H25" s="41">
        <f t="shared" si="3"/>
        <v>1.672727272727273</v>
      </c>
      <c r="I25" s="42">
        <f>COUNTIF(Vertices[Out-Degree],"&gt;= "&amp;H25)-COUNTIF(Vertices[Out-Degree],"&gt;="&amp;H26)</f>
        <v>0</v>
      </c>
      <c r="J25" s="41">
        <f t="shared" si="4"/>
        <v>15.333333472727265</v>
      </c>
      <c r="K25" s="42">
        <f>COUNTIF(Vertices[Betweenness Centrality],"&gt;= "&amp;J25)-COUNTIF(Vertices[Betweenness Centrality],"&gt;="&amp;J26)</f>
        <v>0</v>
      </c>
      <c r="L25" s="41">
        <f t="shared" si="5"/>
        <v>0.4434781090909089</v>
      </c>
      <c r="M25" s="42">
        <f>COUNTIF(Vertices[Closeness Centrality],"&gt;= "&amp;L25)-COUNTIF(Vertices[Closeness Centrality],"&gt;="&amp;L26)</f>
        <v>0</v>
      </c>
      <c r="N25" s="41">
        <f t="shared" si="6"/>
        <v>0.05340098181818181</v>
      </c>
      <c r="O25" s="42">
        <f>COUNTIF(Vertices[Eigenvector Centrality],"&gt;= "&amp;N25)-COUNTIF(Vertices[Eigenvector Centrality],"&gt;="&amp;N26)</f>
        <v>0</v>
      </c>
      <c r="P25" s="41">
        <f t="shared" si="7"/>
        <v>1.3566125818181816</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876</v>
      </c>
      <c r="B26" s="36" t="s">
        <v>890</v>
      </c>
      <c r="D26" s="34">
        <f t="shared" si="1"/>
        <v>0</v>
      </c>
      <c r="E26" s="3">
        <f>COUNTIF(Vertices[Degree],"&gt;= "&amp;D26)-COUNTIF(Vertices[Degree],"&gt;="&amp;D28)</f>
        <v>0</v>
      </c>
      <c r="F26" s="39">
        <f t="shared" si="2"/>
        <v>5.672727272727273</v>
      </c>
      <c r="G26" s="40">
        <f>COUNTIF(Vertices[In-Degree],"&gt;= "&amp;F26)-COUNTIF(Vertices[In-Degree],"&gt;="&amp;F28)</f>
        <v>0</v>
      </c>
      <c r="H26" s="39">
        <f t="shared" si="3"/>
        <v>1.7454545454545458</v>
      </c>
      <c r="I26" s="40">
        <f>COUNTIF(Vertices[Out-Degree],"&gt;= "&amp;H26)-COUNTIF(Vertices[Out-Degree],"&gt;="&amp;H28)</f>
        <v>0</v>
      </c>
      <c r="J26" s="39">
        <f t="shared" si="4"/>
        <v>16.00000014545454</v>
      </c>
      <c r="K26" s="40">
        <f>COUNTIF(Vertices[Betweenness Centrality],"&gt;= "&amp;J26)-COUNTIF(Vertices[Betweenness Centrality],"&gt;="&amp;J28)</f>
        <v>0</v>
      </c>
      <c r="L26" s="39">
        <f t="shared" si="5"/>
        <v>0.460869418181818</v>
      </c>
      <c r="M26" s="40">
        <f>COUNTIF(Vertices[Closeness Centrality],"&gt;= "&amp;L26)-COUNTIF(Vertices[Closeness Centrality],"&gt;="&amp;L28)</f>
        <v>0</v>
      </c>
      <c r="N26" s="39">
        <f t="shared" si="6"/>
        <v>0.05572276363636362</v>
      </c>
      <c r="O26" s="40">
        <f>COUNTIF(Vertices[Eigenvector Centrality],"&gt;= "&amp;N26)-COUNTIF(Vertices[Eigenvector Centrality],"&gt;="&amp;N28)</f>
        <v>11</v>
      </c>
      <c r="P26" s="39">
        <f t="shared" si="7"/>
        <v>1.3890445636363633</v>
      </c>
      <c r="Q26" s="40">
        <f>COUNTIF(Vertices[PageRank],"&gt;= "&amp;P26)-COUNTIF(Vertices[PageRank],"&gt;="&amp;P28)</f>
        <v>2</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7"/>
      <c r="B27" s="137"/>
      <c r="D27" s="34"/>
      <c r="E27" s="3">
        <f>COUNTIF(Vertices[Degree],"&gt;= "&amp;D27)-COUNTIF(Vertices[Degree],"&gt;="&amp;D28)</f>
        <v>0</v>
      </c>
      <c r="F27" s="78"/>
      <c r="G27" s="79">
        <f>COUNTIF(Vertices[In-Degree],"&gt;= "&amp;F27)-COUNTIF(Vertices[In-Degree],"&gt;="&amp;F28)</f>
        <v>-3</v>
      </c>
      <c r="H27" s="78"/>
      <c r="I27" s="79">
        <f>COUNTIF(Vertices[Out-Degree],"&gt;= "&amp;H27)-COUNTIF(Vertices[Out-Degree],"&gt;="&amp;H28)</f>
        <v>-16</v>
      </c>
      <c r="J27" s="78"/>
      <c r="K27" s="79">
        <f>COUNTIF(Vertices[Betweenness Centrality],"&gt;= "&amp;J27)-COUNTIF(Vertices[Betweenness Centrality],"&gt;="&amp;J28)</f>
        <v>-3</v>
      </c>
      <c r="L27" s="78"/>
      <c r="M27" s="79">
        <f>COUNTIF(Vertices[Closeness Centrality],"&gt;= "&amp;L27)-COUNTIF(Vertices[Closeness Centrality],"&gt;="&amp;L28)</f>
        <v>-3</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-14</v>
      </c>
      <c r="T27" s="78"/>
      <c r="U27" s="79">
        <f ca="1">COUNTIF(Vertices[Clustering Coefficient],"&gt;= "&amp;T27)-COUNTIF(Vertices[Clustering Coefficient],"&gt;="&amp;T28)</f>
        <v>0</v>
      </c>
    </row>
    <row r="28" spans="1:21" ht="15">
      <c r="A28" s="36" t="s">
        <v>877</v>
      </c>
      <c r="B28" s="36" t="s">
        <v>85</v>
      </c>
      <c r="D28" s="34">
        <f>D26+($D$57-$D$2)/BinDivisor</f>
        <v>0</v>
      </c>
      <c r="E28" s="3">
        <f>COUNTIF(Vertices[Degree],"&gt;= "&amp;D28)-COUNTIF(Vertices[Degree],"&gt;="&amp;D40)</f>
        <v>0</v>
      </c>
      <c r="F28" s="41">
        <f>F26+($F$57-$F$2)/BinDivisor</f>
        <v>5.909090909090909</v>
      </c>
      <c r="G28" s="42">
        <f>COUNTIF(Vertices[In-Degree],"&gt;= "&amp;F28)-COUNTIF(Vertices[In-Degree],"&gt;="&amp;F40)</f>
        <v>0</v>
      </c>
      <c r="H28" s="41">
        <f>H26+($H$57-$H$2)/BinDivisor</f>
        <v>1.8181818181818186</v>
      </c>
      <c r="I28" s="42">
        <f>COUNTIF(Vertices[Out-Degree],"&gt;= "&amp;H28)-COUNTIF(Vertices[Out-Degree],"&gt;="&amp;H40)</f>
        <v>0</v>
      </c>
      <c r="J28" s="41">
        <f>J26+($J$57-$J$2)/BinDivisor</f>
        <v>16.666666818181813</v>
      </c>
      <c r="K28" s="42">
        <f>COUNTIF(Vertices[Betweenness Centrality],"&gt;= "&amp;J28)-COUNTIF(Vertices[Betweenness Centrality],"&gt;="&amp;J40)</f>
        <v>0</v>
      </c>
      <c r="L28" s="41">
        <f>L26+($L$57-$L$2)/BinDivisor</f>
        <v>0.47826072727272706</v>
      </c>
      <c r="M28" s="42">
        <f>COUNTIF(Vertices[Closeness Centrality],"&gt;= "&amp;L28)-COUNTIF(Vertices[Closeness Centrality],"&gt;="&amp;L40)</f>
        <v>0</v>
      </c>
      <c r="N28" s="41">
        <f>N26+($N$57-$N$2)/BinDivisor</f>
        <v>0.05804454545454544</v>
      </c>
      <c r="O28" s="42">
        <f>COUNTIF(Vertices[Eigenvector Centrality],"&gt;= "&amp;N28)-COUNTIF(Vertices[Eigenvector Centrality],"&gt;="&amp;N40)</f>
        <v>0</v>
      </c>
      <c r="P28" s="41">
        <f>P26+($P$57-$P$2)/BinDivisor</f>
        <v>1.421476545454545</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7"/>
      <c r="B29" s="13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878</v>
      </c>
      <c r="B30" s="36" t="s">
        <v>85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879</v>
      </c>
      <c r="B31" s="36" t="s">
        <v>85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880</v>
      </c>
      <c r="B32" s="36" t="s">
        <v>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881</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882</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883</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884</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885</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886</v>
      </c>
      <c r="B38" s="36" t="s">
        <v>85</v>
      </c>
      <c r="D38" s="34"/>
      <c r="E38" s="3">
        <f>COUNTIF(Vertices[Degree],"&gt;= "&amp;D38)-COUNTIF(Vertices[Degree],"&gt;="&amp;D40)</f>
        <v>0</v>
      </c>
      <c r="F38" s="78"/>
      <c r="G38" s="79">
        <f>COUNTIF(Vertices[In-Degree],"&gt;= "&amp;F38)-COUNTIF(Vertices[In-Degree],"&gt;="&amp;F40)</f>
        <v>-3</v>
      </c>
      <c r="H38" s="78"/>
      <c r="I38" s="79">
        <f>COUNTIF(Vertices[Out-Degree],"&gt;= "&amp;H38)-COUNTIF(Vertices[Out-Degree],"&gt;="&amp;H40)</f>
        <v>-16</v>
      </c>
      <c r="J38" s="78"/>
      <c r="K38" s="79">
        <f>COUNTIF(Vertices[Betweenness Centrality],"&gt;= "&amp;J38)-COUNTIF(Vertices[Betweenness Centrality],"&gt;="&amp;J40)</f>
        <v>-3</v>
      </c>
      <c r="L38" s="78"/>
      <c r="M38" s="79">
        <f>COUNTIF(Vertices[Closeness Centrality],"&gt;= "&amp;L38)-COUNTIF(Vertices[Closeness Centrality],"&gt;="&amp;L40)</f>
        <v>-3</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-14</v>
      </c>
      <c r="T38" s="78"/>
      <c r="U38" s="79">
        <f ca="1">COUNTIF(Vertices[Clustering Coefficient],"&gt;= "&amp;T38)-COUNTIF(Vertices[Clustering Coefficient],"&gt;="&amp;T40)</f>
        <v>0</v>
      </c>
    </row>
    <row r="39" spans="1:21" ht="15">
      <c r="A39" s="36" t="s">
        <v>21</v>
      </c>
      <c r="B39" s="36" t="s">
        <v>85</v>
      </c>
      <c r="D39" s="34"/>
      <c r="E39" s="3">
        <f>COUNTIF(Vertices[Degree],"&gt;= "&amp;D39)-COUNTIF(Vertices[Degree],"&gt;="&amp;D40)</f>
        <v>0</v>
      </c>
      <c r="F39" s="78"/>
      <c r="G39" s="79">
        <f>COUNTIF(Vertices[In-Degree],"&gt;= "&amp;F39)-COUNTIF(Vertices[In-Degree],"&gt;="&amp;F40)</f>
        <v>-3</v>
      </c>
      <c r="H39" s="78"/>
      <c r="I39" s="79">
        <f>COUNTIF(Vertices[Out-Degree],"&gt;= "&amp;H39)-COUNTIF(Vertices[Out-Degree],"&gt;="&amp;H40)</f>
        <v>-16</v>
      </c>
      <c r="J39" s="78"/>
      <c r="K39" s="79">
        <f>COUNTIF(Vertices[Betweenness Centrality],"&gt;= "&amp;J39)-COUNTIF(Vertices[Betweenness Centrality],"&gt;="&amp;J40)</f>
        <v>-3</v>
      </c>
      <c r="L39" s="78"/>
      <c r="M39" s="79">
        <f>COUNTIF(Vertices[Closeness Centrality],"&gt;= "&amp;L39)-COUNTIF(Vertices[Closeness Centrality],"&gt;="&amp;L40)</f>
        <v>-3</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-14</v>
      </c>
      <c r="T39" s="78"/>
      <c r="U39" s="79">
        <f ca="1">COUNTIF(Vertices[Clustering Coefficient],"&gt;= "&amp;T39)-COUNTIF(Vertices[Clustering Coefficient],"&gt;="&amp;T40)</f>
        <v>0</v>
      </c>
    </row>
    <row r="40" spans="1:21" ht="15">
      <c r="A40" s="36" t="s">
        <v>887</v>
      </c>
      <c r="B40" s="36" t="s">
        <v>85</v>
      </c>
      <c r="D40" s="34">
        <f>D28+($D$57-$D$2)/BinDivisor</f>
        <v>0</v>
      </c>
      <c r="E40" s="3">
        <f>COUNTIF(Vertices[Degree],"&gt;= "&amp;D40)-COUNTIF(Vertices[Degree],"&gt;="&amp;D41)</f>
        <v>0</v>
      </c>
      <c r="F40" s="39">
        <f>F28+($F$57-$F$2)/BinDivisor</f>
        <v>6.1454545454545455</v>
      </c>
      <c r="G40" s="40">
        <f>COUNTIF(Vertices[In-Degree],"&gt;= "&amp;F40)-COUNTIF(Vertices[In-Degree],"&gt;="&amp;F41)</f>
        <v>0</v>
      </c>
      <c r="H40" s="39">
        <f>H28+($H$57-$H$2)/BinDivisor</f>
        <v>1.8909090909090913</v>
      </c>
      <c r="I40" s="40">
        <f>COUNTIF(Vertices[Out-Degree],"&gt;= "&amp;H40)-COUNTIF(Vertices[Out-Degree],"&gt;="&amp;H41)</f>
        <v>0</v>
      </c>
      <c r="J40" s="39">
        <f>J28+($J$57-$J$2)/BinDivisor</f>
        <v>17.333333490909087</v>
      </c>
      <c r="K40" s="40">
        <f>COUNTIF(Vertices[Betweenness Centrality],"&gt;= "&amp;J40)-COUNTIF(Vertices[Betweenness Centrality],"&gt;="&amp;J41)</f>
        <v>0</v>
      </c>
      <c r="L40" s="39">
        <f>L28+($L$57-$L$2)/BinDivisor</f>
        <v>0.49565203636363614</v>
      </c>
      <c r="M40" s="40">
        <f>COUNTIF(Vertices[Closeness Centrality],"&gt;= "&amp;L40)-COUNTIF(Vertices[Closeness Centrality],"&gt;="&amp;L41)</f>
        <v>1</v>
      </c>
      <c r="N40" s="39">
        <f>N28+($N$57-$N$2)/BinDivisor</f>
        <v>0.060366327272727255</v>
      </c>
      <c r="O40" s="40">
        <f>COUNTIF(Vertices[Eigenvector Centrality],"&gt;= "&amp;N40)-COUNTIF(Vertices[Eigenvector Centrality],"&gt;="&amp;N41)</f>
        <v>0</v>
      </c>
      <c r="P40" s="39">
        <f>P28+($P$57-$P$2)/BinDivisor</f>
        <v>1.4539085272727268</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s="36" t="s">
        <v>888</v>
      </c>
      <c r="B41" s="36" t="s">
        <v>85</v>
      </c>
      <c r="D41" s="34">
        <f aca="true" t="shared" si="10" ref="D41:D56">D40+($D$57-$D$2)/BinDivisor</f>
        <v>0</v>
      </c>
      <c r="E41" s="3">
        <f>COUNTIF(Vertices[Degree],"&gt;= "&amp;D41)-COUNTIF(Vertices[Degree],"&gt;="&amp;D42)</f>
        <v>0</v>
      </c>
      <c r="F41" s="41">
        <f aca="true" t="shared" si="11" ref="F41:F56">F40+($F$57-$F$2)/BinDivisor</f>
        <v>6.381818181818182</v>
      </c>
      <c r="G41" s="42">
        <f>COUNTIF(Vertices[In-Degree],"&gt;= "&amp;F41)-COUNTIF(Vertices[In-Degree],"&gt;="&amp;F42)</f>
        <v>0</v>
      </c>
      <c r="H41" s="41">
        <f aca="true" t="shared" si="12" ref="H41:H56">H40+($H$57-$H$2)/BinDivisor</f>
        <v>1.963636363636364</v>
      </c>
      <c r="I41" s="42">
        <f>COUNTIF(Vertices[Out-Degree],"&gt;= "&amp;H41)-COUNTIF(Vertices[Out-Degree],"&gt;="&amp;H42)</f>
        <v>2</v>
      </c>
      <c r="J41" s="41">
        <f aca="true" t="shared" si="13" ref="J41:J56">J40+($J$57-$J$2)/BinDivisor</f>
        <v>18.00000016363636</v>
      </c>
      <c r="K41" s="42">
        <f>COUNTIF(Vertices[Betweenness Centrality],"&gt;= "&amp;J41)-COUNTIF(Vertices[Betweenness Centrality],"&gt;="&amp;J42)</f>
        <v>0</v>
      </c>
      <c r="L41" s="41">
        <f aca="true" t="shared" si="14" ref="L41:L56">L40+($L$57-$L$2)/BinDivisor</f>
        <v>0.5130433454545452</v>
      </c>
      <c r="M41" s="42">
        <f>COUNTIF(Vertices[Closeness Centrality],"&gt;= "&amp;L41)-COUNTIF(Vertices[Closeness Centrality],"&gt;="&amp;L42)</f>
        <v>0</v>
      </c>
      <c r="N41" s="41">
        <f aca="true" t="shared" si="15" ref="N41:N56">N40+($N$57-$N$2)/BinDivisor</f>
        <v>0.06268810909090908</v>
      </c>
      <c r="O41" s="42">
        <f>COUNTIF(Vertices[Eigenvector Centrality],"&gt;= "&amp;N41)-COUNTIF(Vertices[Eigenvector Centrality],"&gt;="&amp;N42)</f>
        <v>0</v>
      </c>
      <c r="P41" s="41">
        <f aca="true" t="shared" si="16" ref="P41:P56">P40+($P$57-$P$2)/BinDivisor</f>
        <v>1.4863405090909085</v>
      </c>
      <c r="Q41" s="42">
        <f>COUNTIF(Vertices[PageRank],"&gt;= "&amp;P41)-COUNTIF(Vertices[PageRank],"&gt;="&amp;P42)</f>
        <v>0</v>
      </c>
      <c r="R41" s="41">
        <f aca="true" t="shared" si="17" ref="R41:R56">R40+($R$57-$R$2)/BinDivisor</f>
        <v>0.490909090909091</v>
      </c>
      <c r="S41" s="46">
        <f>COUNTIF(Vertices[Clustering Coefficient],"&gt;= "&amp;R41)-COUNTIF(Vertices[Clustering Coefficient],"&gt;="&amp;R42)</f>
        <v>3</v>
      </c>
      <c r="T41" s="41" t="e">
        <f aca="true" t="shared" si="18" ref="T41:T56">T40+($T$57-$T$2)/BinDivisor</f>
        <v>#REF!</v>
      </c>
      <c r="U41" s="42" t="e">
        <f ca="1" t="shared" si="0"/>
        <v>#REF!</v>
      </c>
    </row>
    <row r="42" spans="1:21" ht="15">
      <c r="A42" s="36" t="s">
        <v>889</v>
      </c>
      <c r="B42" s="36" t="s">
        <v>85</v>
      </c>
      <c r="D42" s="34">
        <f t="shared" si="10"/>
        <v>0</v>
      </c>
      <c r="E42" s="3">
        <f>COUNTIF(Vertices[Degree],"&gt;= "&amp;D42)-COUNTIF(Vertices[Degree],"&gt;="&amp;D43)</f>
        <v>0</v>
      </c>
      <c r="F42" s="39">
        <f t="shared" si="11"/>
        <v>6.618181818181818</v>
      </c>
      <c r="G42" s="40">
        <f>COUNTIF(Vertices[In-Degree],"&gt;= "&amp;F42)-COUNTIF(Vertices[In-Degree],"&gt;="&amp;F43)</f>
        <v>0</v>
      </c>
      <c r="H42" s="39">
        <f t="shared" si="12"/>
        <v>2.0363636363636366</v>
      </c>
      <c r="I42" s="40">
        <f>COUNTIF(Vertices[Out-Degree],"&gt;= "&amp;H42)-COUNTIF(Vertices[Out-Degree],"&gt;="&amp;H43)</f>
        <v>0</v>
      </c>
      <c r="J42" s="39">
        <f t="shared" si="13"/>
        <v>18.666666836363635</v>
      </c>
      <c r="K42" s="40">
        <f>COUNTIF(Vertices[Betweenness Centrality],"&gt;= "&amp;J42)-COUNTIF(Vertices[Betweenness Centrality],"&gt;="&amp;J43)</f>
        <v>0</v>
      </c>
      <c r="L42" s="39">
        <f t="shared" si="14"/>
        <v>0.5304346545454544</v>
      </c>
      <c r="M42" s="40">
        <f>COUNTIF(Vertices[Closeness Centrality],"&gt;= "&amp;L42)-COUNTIF(Vertices[Closeness Centrality],"&gt;="&amp;L43)</f>
        <v>0</v>
      </c>
      <c r="N42" s="39">
        <f t="shared" si="15"/>
        <v>0.0650098909090909</v>
      </c>
      <c r="O42" s="40">
        <f>COUNTIF(Vertices[Eigenvector Centrality],"&gt;= "&amp;N42)-COUNTIF(Vertices[Eigenvector Centrality],"&gt;="&amp;N43)</f>
        <v>0</v>
      </c>
      <c r="P42" s="39">
        <f t="shared" si="16"/>
        <v>1.5187724909090903</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t="s">
        <v>163</v>
      </c>
      <c r="B43" t="s">
        <v>17</v>
      </c>
      <c r="D43" s="34">
        <f t="shared" si="10"/>
        <v>0</v>
      </c>
      <c r="E43" s="3">
        <f>COUNTIF(Vertices[Degree],"&gt;= "&amp;D43)-COUNTIF(Vertices[Degree],"&gt;="&amp;D44)</f>
        <v>0</v>
      </c>
      <c r="F43" s="41">
        <f t="shared" si="11"/>
        <v>6.8545454545454545</v>
      </c>
      <c r="G43" s="42">
        <f>COUNTIF(Vertices[In-Degree],"&gt;= "&amp;F43)-COUNTIF(Vertices[In-Degree],"&gt;="&amp;F44)</f>
        <v>0</v>
      </c>
      <c r="H43" s="41">
        <f t="shared" si="12"/>
        <v>2.1090909090909093</v>
      </c>
      <c r="I43" s="42">
        <f>COUNTIF(Vertices[Out-Degree],"&gt;= "&amp;H43)-COUNTIF(Vertices[Out-Degree],"&gt;="&amp;H44)</f>
        <v>0</v>
      </c>
      <c r="J43" s="41">
        <f t="shared" si="13"/>
        <v>19.33333350909091</v>
      </c>
      <c r="K43" s="42">
        <f>COUNTIF(Vertices[Betweenness Centrality],"&gt;= "&amp;J43)-COUNTIF(Vertices[Betweenness Centrality],"&gt;="&amp;J44)</f>
        <v>0</v>
      </c>
      <c r="L43" s="41">
        <f t="shared" si="14"/>
        <v>0.5478259636363635</v>
      </c>
      <c r="M43" s="42">
        <f>COUNTIF(Vertices[Closeness Centrality],"&gt;= "&amp;L43)-COUNTIF(Vertices[Closeness Centrality],"&gt;="&amp;L44)</f>
        <v>0</v>
      </c>
      <c r="N43" s="41">
        <f t="shared" si="15"/>
        <v>0.06733167272727272</v>
      </c>
      <c r="O43" s="42">
        <f>COUNTIF(Vertices[Eigenvector Centrality],"&gt;= "&amp;N43)-COUNTIF(Vertices[Eigenvector Centrality],"&gt;="&amp;N44)</f>
        <v>0</v>
      </c>
      <c r="P43" s="41">
        <f t="shared" si="16"/>
        <v>1.551204472727272</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7.090909090909091</v>
      </c>
      <c r="G44" s="40">
        <f>COUNTIF(Vertices[In-Degree],"&gt;= "&amp;F44)-COUNTIF(Vertices[In-Degree],"&gt;="&amp;F45)</f>
        <v>0</v>
      </c>
      <c r="H44" s="39">
        <f t="shared" si="12"/>
        <v>2.181818181818182</v>
      </c>
      <c r="I44" s="40">
        <f>COUNTIF(Vertices[Out-Degree],"&gt;= "&amp;H44)-COUNTIF(Vertices[Out-Degree],"&gt;="&amp;H45)</f>
        <v>0</v>
      </c>
      <c r="J44" s="39">
        <f t="shared" si="13"/>
        <v>20.000000181818184</v>
      </c>
      <c r="K44" s="40">
        <f>COUNTIF(Vertices[Betweenness Centrality],"&gt;= "&amp;J44)-COUNTIF(Vertices[Betweenness Centrality],"&gt;="&amp;J45)</f>
        <v>0</v>
      </c>
      <c r="L44" s="39">
        <f t="shared" si="14"/>
        <v>0.5652172727272726</v>
      </c>
      <c r="M44" s="40">
        <f>COUNTIF(Vertices[Closeness Centrality],"&gt;= "&amp;L44)-COUNTIF(Vertices[Closeness Centrality],"&gt;="&amp;L45)</f>
        <v>0</v>
      </c>
      <c r="N44" s="39">
        <f t="shared" si="15"/>
        <v>0.06965345454545455</v>
      </c>
      <c r="O44" s="40">
        <f>COUNTIF(Vertices[Eigenvector Centrality],"&gt;= "&amp;N44)-COUNTIF(Vertices[Eigenvector Centrality],"&gt;="&amp;N45)</f>
        <v>0</v>
      </c>
      <c r="P44" s="39">
        <f t="shared" si="16"/>
        <v>1.5836364545454538</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1:21" ht="15">
      <c r="A45" s="35"/>
      <c r="B45" s="35"/>
      <c r="D45" s="34">
        <f t="shared" si="10"/>
        <v>0</v>
      </c>
      <c r="E45" s="3">
        <f>COUNTIF(Vertices[Degree],"&gt;= "&amp;D45)-COUNTIF(Vertices[Degree],"&gt;="&amp;D46)</f>
        <v>0</v>
      </c>
      <c r="F45" s="41">
        <f t="shared" si="11"/>
        <v>7.327272727272727</v>
      </c>
      <c r="G45" s="42">
        <f>COUNTIF(Vertices[In-Degree],"&gt;= "&amp;F45)-COUNTIF(Vertices[In-Degree],"&gt;="&amp;F46)</f>
        <v>0</v>
      </c>
      <c r="H45" s="41">
        <f t="shared" si="12"/>
        <v>2.254545454545455</v>
      </c>
      <c r="I45" s="42">
        <f>COUNTIF(Vertices[Out-Degree],"&gt;= "&amp;H45)-COUNTIF(Vertices[Out-Degree],"&gt;="&amp;H46)</f>
        <v>0</v>
      </c>
      <c r="J45" s="41">
        <f t="shared" si="13"/>
        <v>20.666666854545458</v>
      </c>
      <c r="K45" s="42">
        <f>COUNTIF(Vertices[Betweenness Centrality],"&gt;= "&amp;J45)-COUNTIF(Vertices[Betweenness Centrality],"&gt;="&amp;J46)</f>
        <v>0</v>
      </c>
      <c r="L45" s="41">
        <f t="shared" si="14"/>
        <v>0.5826085818181818</v>
      </c>
      <c r="M45" s="42">
        <f>COUNTIF(Vertices[Closeness Centrality],"&gt;= "&amp;L45)-COUNTIF(Vertices[Closeness Centrality],"&gt;="&amp;L46)</f>
        <v>0</v>
      </c>
      <c r="N45" s="41">
        <f t="shared" si="15"/>
        <v>0.07197523636363637</v>
      </c>
      <c r="O45" s="42">
        <f>COUNTIF(Vertices[Eigenvector Centrality],"&gt;= "&amp;N45)-COUNTIF(Vertices[Eigenvector Centrality],"&gt;="&amp;N46)</f>
        <v>0</v>
      </c>
      <c r="P45" s="41">
        <f t="shared" si="16"/>
        <v>1.6160684363636355</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7.5636363636363635</v>
      </c>
      <c r="G46" s="40">
        <f>COUNTIF(Vertices[In-Degree],"&gt;= "&amp;F46)-COUNTIF(Vertices[In-Degree],"&gt;="&amp;F47)</f>
        <v>0</v>
      </c>
      <c r="H46" s="39">
        <f t="shared" si="12"/>
        <v>2.3272727272727276</v>
      </c>
      <c r="I46" s="40">
        <f>COUNTIF(Vertices[Out-Degree],"&gt;= "&amp;H46)-COUNTIF(Vertices[Out-Degree],"&gt;="&amp;H47)</f>
        <v>0</v>
      </c>
      <c r="J46" s="39">
        <f t="shared" si="13"/>
        <v>21.333333527272732</v>
      </c>
      <c r="K46" s="40">
        <f>COUNTIF(Vertices[Betweenness Centrality],"&gt;= "&amp;J46)-COUNTIF(Vertices[Betweenness Centrality],"&gt;="&amp;J47)</f>
        <v>0</v>
      </c>
      <c r="L46" s="39">
        <f t="shared" si="14"/>
        <v>0.5999998909090909</v>
      </c>
      <c r="M46" s="40">
        <f>COUNTIF(Vertices[Closeness Centrality],"&gt;= "&amp;L46)-COUNTIF(Vertices[Closeness Centrality],"&gt;="&amp;L47)</f>
        <v>0</v>
      </c>
      <c r="N46" s="39">
        <f t="shared" si="15"/>
        <v>0.07429701818181819</v>
      </c>
      <c r="O46" s="40">
        <f>COUNTIF(Vertices[Eigenvector Centrality],"&gt;= "&amp;N46)-COUNTIF(Vertices[Eigenvector Centrality],"&gt;="&amp;N47)</f>
        <v>0</v>
      </c>
      <c r="P46" s="39">
        <f t="shared" si="16"/>
        <v>1.6485004181818173</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7.8</v>
      </c>
      <c r="G47" s="42">
        <f>COUNTIF(Vertices[In-Degree],"&gt;= "&amp;F47)-COUNTIF(Vertices[In-Degree],"&gt;="&amp;F48)</f>
        <v>0</v>
      </c>
      <c r="H47" s="41">
        <f t="shared" si="12"/>
        <v>2.4000000000000004</v>
      </c>
      <c r="I47" s="42">
        <f>COUNTIF(Vertices[Out-Degree],"&gt;= "&amp;H47)-COUNTIF(Vertices[Out-Degree],"&gt;="&amp;H48)</f>
        <v>0</v>
      </c>
      <c r="J47" s="41">
        <f t="shared" si="13"/>
        <v>22.000000200000006</v>
      </c>
      <c r="K47" s="42">
        <f>COUNTIF(Vertices[Betweenness Centrality],"&gt;= "&amp;J47)-COUNTIF(Vertices[Betweenness Centrality],"&gt;="&amp;J48)</f>
        <v>0</v>
      </c>
      <c r="L47" s="41">
        <f t="shared" si="14"/>
        <v>0.6173912</v>
      </c>
      <c r="M47" s="42">
        <f>COUNTIF(Vertices[Closeness Centrality],"&gt;= "&amp;L47)-COUNTIF(Vertices[Closeness Centrality],"&gt;="&amp;L48)</f>
        <v>0</v>
      </c>
      <c r="N47" s="41">
        <f t="shared" si="15"/>
        <v>0.07661880000000001</v>
      </c>
      <c r="O47" s="42">
        <f>COUNTIF(Vertices[Eigenvector Centrality],"&gt;= "&amp;N47)-COUNTIF(Vertices[Eigenvector Centrality],"&gt;="&amp;N48)</f>
        <v>0</v>
      </c>
      <c r="P47" s="41">
        <f t="shared" si="16"/>
        <v>1.680932399999999</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8.036363636363637</v>
      </c>
      <c r="G48" s="40">
        <f>COUNTIF(Vertices[In-Degree],"&gt;= "&amp;F48)-COUNTIF(Vertices[In-Degree],"&gt;="&amp;F49)</f>
        <v>0</v>
      </c>
      <c r="H48" s="39">
        <f t="shared" si="12"/>
        <v>2.472727272727273</v>
      </c>
      <c r="I48" s="40">
        <f>COUNTIF(Vertices[Out-Degree],"&gt;= "&amp;H48)-COUNTIF(Vertices[Out-Degree],"&gt;="&amp;H49)</f>
        <v>0</v>
      </c>
      <c r="J48" s="39">
        <f t="shared" si="13"/>
        <v>22.66666687272728</v>
      </c>
      <c r="K48" s="40">
        <f>COUNTIF(Vertices[Betweenness Centrality],"&gt;= "&amp;J48)-COUNTIF(Vertices[Betweenness Centrality],"&gt;="&amp;J49)</f>
        <v>0</v>
      </c>
      <c r="L48" s="39">
        <f t="shared" si="14"/>
        <v>0.6347825090909092</v>
      </c>
      <c r="M48" s="40">
        <f>COUNTIF(Vertices[Closeness Centrality],"&gt;= "&amp;L48)-COUNTIF(Vertices[Closeness Centrality],"&gt;="&amp;L49)</f>
        <v>0</v>
      </c>
      <c r="N48" s="39">
        <f t="shared" si="15"/>
        <v>0.07894058181818184</v>
      </c>
      <c r="O48" s="40">
        <f>COUNTIF(Vertices[Eigenvector Centrality],"&gt;= "&amp;N48)-COUNTIF(Vertices[Eigenvector Centrality],"&gt;="&amp;N49)</f>
        <v>0</v>
      </c>
      <c r="P48" s="39">
        <f t="shared" si="16"/>
        <v>1.7133643818181807</v>
      </c>
      <c r="Q48" s="40">
        <f>COUNTIF(Vertices[PageRank],"&gt;= "&amp;P48)-COUNTIF(Vertices[PageRank],"&gt;="&amp;P49)</f>
        <v>1</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8.272727272727273</v>
      </c>
      <c r="G49" s="42">
        <f>COUNTIF(Vertices[In-Degree],"&gt;= "&amp;F49)-COUNTIF(Vertices[In-Degree],"&gt;="&amp;F50)</f>
        <v>0</v>
      </c>
      <c r="H49" s="41">
        <f t="shared" si="12"/>
        <v>2.545454545454546</v>
      </c>
      <c r="I49" s="42">
        <f>COUNTIF(Vertices[Out-Degree],"&gt;= "&amp;H49)-COUNTIF(Vertices[Out-Degree],"&gt;="&amp;H50)</f>
        <v>0</v>
      </c>
      <c r="J49" s="41">
        <f t="shared" si="13"/>
        <v>23.333333545454554</v>
      </c>
      <c r="K49" s="42">
        <f>COUNTIF(Vertices[Betweenness Centrality],"&gt;= "&amp;J49)-COUNTIF(Vertices[Betweenness Centrality],"&gt;="&amp;J50)</f>
        <v>0</v>
      </c>
      <c r="L49" s="41">
        <f t="shared" si="14"/>
        <v>0.6521738181818183</v>
      </c>
      <c r="M49" s="42">
        <f>COUNTIF(Vertices[Closeness Centrality],"&gt;= "&amp;L49)-COUNTIF(Vertices[Closeness Centrality],"&gt;="&amp;L50)</f>
        <v>0</v>
      </c>
      <c r="N49" s="41">
        <f t="shared" si="15"/>
        <v>0.08126236363636366</v>
      </c>
      <c r="O49" s="42">
        <f>COUNTIF(Vertices[Eigenvector Centrality],"&gt;= "&amp;N49)-COUNTIF(Vertices[Eigenvector Centrality],"&gt;="&amp;N50)</f>
        <v>0</v>
      </c>
      <c r="P49" s="41">
        <f t="shared" si="16"/>
        <v>1.7457963636363625</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8.50909090909091</v>
      </c>
      <c r="G50" s="40">
        <f>COUNTIF(Vertices[In-Degree],"&gt;= "&amp;F50)-COUNTIF(Vertices[In-Degree],"&gt;="&amp;F51)</f>
        <v>0</v>
      </c>
      <c r="H50" s="39">
        <f t="shared" si="12"/>
        <v>2.6181818181818186</v>
      </c>
      <c r="I50" s="40">
        <f>COUNTIF(Vertices[Out-Degree],"&gt;= "&amp;H50)-COUNTIF(Vertices[Out-Degree],"&gt;="&amp;H51)</f>
        <v>0</v>
      </c>
      <c r="J50" s="39">
        <f t="shared" si="13"/>
        <v>24.000000218181828</v>
      </c>
      <c r="K50" s="40">
        <f>COUNTIF(Vertices[Betweenness Centrality],"&gt;= "&amp;J50)-COUNTIF(Vertices[Betweenness Centrality],"&gt;="&amp;J51)</f>
        <v>0</v>
      </c>
      <c r="L50" s="39">
        <f t="shared" si="14"/>
        <v>0.6695651272727274</v>
      </c>
      <c r="M50" s="40">
        <f>COUNTIF(Vertices[Closeness Centrality],"&gt;= "&amp;L50)-COUNTIF(Vertices[Closeness Centrality],"&gt;="&amp;L51)</f>
        <v>0</v>
      </c>
      <c r="N50" s="39">
        <f t="shared" si="15"/>
        <v>0.08358414545454548</v>
      </c>
      <c r="O50" s="40">
        <f>COUNTIF(Vertices[Eigenvector Centrality],"&gt;= "&amp;N50)-COUNTIF(Vertices[Eigenvector Centrality],"&gt;="&amp;N51)</f>
        <v>0</v>
      </c>
      <c r="P50" s="39">
        <f t="shared" si="16"/>
        <v>1.7782283454545442</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8.745454545454546</v>
      </c>
      <c r="G51" s="42">
        <f>COUNTIF(Vertices[In-Degree],"&gt;= "&amp;F51)-COUNTIF(Vertices[In-Degree],"&gt;="&amp;F52)</f>
        <v>0</v>
      </c>
      <c r="H51" s="41">
        <f t="shared" si="12"/>
        <v>2.6909090909090914</v>
      </c>
      <c r="I51" s="42">
        <f>COUNTIF(Vertices[Out-Degree],"&gt;= "&amp;H51)-COUNTIF(Vertices[Out-Degree],"&gt;="&amp;H52)</f>
        <v>0</v>
      </c>
      <c r="J51" s="41">
        <f t="shared" si="13"/>
        <v>24.666666890909102</v>
      </c>
      <c r="K51" s="42">
        <f>COUNTIF(Vertices[Betweenness Centrality],"&gt;= "&amp;J51)-COUNTIF(Vertices[Betweenness Centrality],"&gt;="&amp;J52)</f>
        <v>0</v>
      </c>
      <c r="L51" s="41">
        <f t="shared" si="14"/>
        <v>0.6869564363636366</v>
      </c>
      <c r="M51" s="42">
        <f>COUNTIF(Vertices[Closeness Centrality],"&gt;= "&amp;L51)-COUNTIF(Vertices[Closeness Centrality],"&gt;="&amp;L52)</f>
        <v>0</v>
      </c>
      <c r="N51" s="41">
        <f t="shared" si="15"/>
        <v>0.0859059272727273</v>
      </c>
      <c r="O51" s="42">
        <f>COUNTIF(Vertices[Eigenvector Centrality],"&gt;= "&amp;N51)-COUNTIF(Vertices[Eigenvector Centrality],"&gt;="&amp;N52)</f>
        <v>0</v>
      </c>
      <c r="P51" s="41">
        <f t="shared" si="16"/>
        <v>1.810660327272726</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8.981818181818182</v>
      </c>
      <c r="G52" s="40">
        <f>COUNTIF(Vertices[In-Degree],"&gt;= "&amp;F52)-COUNTIF(Vertices[In-Degree],"&gt;="&amp;F53)</f>
        <v>0</v>
      </c>
      <c r="H52" s="39">
        <f t="shared" si="12"/>
        <v>2.763636363636364</v>
      </c>
      <c r="I52" s="40">
        <f>COUNTIF(Vertices[Out-Degree],"&gt;= "&amp;H52)-COUNTIF(Vertices[Out-Degree],"&gt;="&amp;H53)</f>
        <v>0</v>
      </c>
      <c r="J52" s="39">
        <f t="shared" si="13"/>
        <v>25.333333563636376</v>
      </c>
      <c r="K52" s="40">
        <f>COUNTIF(Vertices[Betweenness Centrality],"&gt;= "&amp;J52)-COUNTIF(Vertices[Betweenness Centrality],"&gt;="&amp;J53)</f>
        <v>0</v>
      </c>
      <c r="L52" s="39">
        <f t="shared" si="14"/>
        <v>0.7043477454545457</v>
      </c>
      <c r="M52" s="40">
        <f>COUNTIF(Vertices[Closeness Centrality],"&gt;= "&amp;L52)-COUNTIF(Vertices[Closeness Centrality],"&gt;="&amp;L53)</f>
        <v>0</v>
      </c>
      <c r="N52" s="39">
        <f t="shared" si="15"/>
        <v>0.08822770909090913</v>
      </c>
      <c r="O52" s="40">
        <f>COUNTIF(Vertices[Eigenvector Centrality],"&gt;= "&amp;N52)-COUNTIF(Vertices[Eigenvector Centrality],"&gt;="&amp;N53)</f>
        <v>0</v>
      </c>
      <c r="P52" s="39">
        <f t="shared" si="16"/>
        <v>1.8430923090909077</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9.218181818181819</v>
      </c>
      <c r="G53" s="42">
        <f>COUNTIF(Vertices[In-Degree],"&gt;= "&amp;F53)-COUNTIF(Vertices[In-Degree],"&gt;="&amp;F54)</f>
        <v>0</v>
      </c>
      <c r="H53" s="41">
        <f t="shared" si="12"/>
        <v>2.836363636363637</v>
      </c>
      <c r="I53" s="42">
        <f>COUNTIF(Vertices[Out-Degree],"&gt;= "&amp;H53)-COUNTIF(Vertices[Out-Degree],"&gt;="&amp;H54)</f>
        <v>0</v>
      </c>
      <c r="J53" s="41">
        <f t="shared" si="13"/>
        <v>26.00000023636365</v>
      </c>
      <c r="K53" s="42">
        <f>COUNTIF(Vertices[Betweenness Centrality],"&gt;= "&amp;J53)-COUNTIF(Vertices[Betweenness Centrality],"&gt;="&amp;J54)</f>
        <v>0</v>
      </c>
      <c r="L53" s="41">
        <f t="shared" si="14"/>
        <v>0.7217390545454548</v>
      </c>
      <c r="M53" s="42">
        <f>COUNTIF(Vertices[Closeness Centrality],"&gt;= "&amp;L53)-COUNTIF(Vertices[Closeness Centrality],"&gt;="&amp;L54)</f>
        <v>0</v>
      </c>
      <c r="N53" s="41">
        <f t="shared" si="15"/>
        <v>0.09054949090909095</v>
      </c>
      <c r="O53" s="42">
        <f>COUNTIF(Vertices[Eigenvector Centrality],"&gt;= "&amp;N53)-COUNTIF(Vertices[Eigenvector Centrality],"&gt;="&amp;N54)</f>
        <v>0</v>
      </c>
      <c r="P53" s="41">
        <f t="shared" si="16"/>
        <v>1.8755242909090895</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9.454545454545455</v>
      </c>
      <c r="G54" s="40">
        <f>COUNTIF(Vertices[In-Degree],"&gt;= "&amp;F54)-COUNTIF(Vertices[In-Degree],"&gt;="&amp;F55)</f>
        <v>0</v>
      </c>
      <c r="H54" s="39">
        <f t="shared" si="12"/>
        <v>2.9090909090909096</v>
      </c>
      <c r="I54" s="40">
        <f>COUNTIF(Vertices[Out-Degree],"&gt;= "&amp;H54)-COUNTIF(Vertices[Out-Degree],"&gt;="&amp;H55)</f>
        <v>0</v>
      </c>
      <c r="J54" s="39">
        <f t="shared" si="13"/>
        <v>26.666666909090925</v>
      </c>
      <c r="K54" s="40">
        <f>COUNTIF(Vertices[Betweenness Centrality],"&gt;= "&amp;J54)-COUNTIF(Vertices[Betweenness Centrality],"&gt;="&amp;J55)</f>
        <v>0</v>
      </c>
      <c r="L54" s="39">
        <f t="shared" si="14"/>
        <v>0.739130363636364</v>
      </c>
      <c r="M54" s="40">
        <f>COUNTIF(Vertices[Closeness Centrality],"&gt;= "&amp;L54)-COUNTIF(Vertices[Closeness Centrality],"&gt;="&amp;L55)</f>
        <v>0</v>
      </c>
      <c r="N54" s="39">
        <f t="shared" si="15"/>
        <v>0.09287127272727277</v>
      </c>
      <c r="O54" s="40">
        <f>COUNTIF(Vertices[Eigenvector Centrality],"&gt;= "&amp;N54)-COUNTIF(Vertices[Eigenvector Centrality],"&gt;="&amp;N55)</f>
        <v>0</v>
      </c>
      <c r="P54" s="39">
        <f t="shared" si="16"/>
        <v>1.9079562727272712</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9.690909090909091</v>
      </c>
      <c r="G55" s="42">
        <f>COUNTIF(Vertices[In-Degree],"&gt;= "&amp;F55)-COUNTIF(Vertices[In-Degree],"&gt;="&amp;F56)</f>
        <v>0</v>
      </c>
      <c r="H55" s="41">
        <f t="shared" si="12"/>
        <v>2.9818181818181824</v>
      </c>
      <c r="I55" s="42">
        <f>COUNTIF(Vertices[Out-Degree],"&gt;= "&amp;H55)-COUNTIF(Vertices[Out-Degree],"&gt;="&amp;H56)</f>
        <v>13</v>
      </c>
      <c r="J55" s="41">
        <f t="shared" si="13"/>
        <v>27.3333335818182</v>
      </c>
      <c r="K55" s="42">
        <f>COUNTIF(Vertices[Betweenness Centrality],"&gt;= "&amp;J55)-COUNTIF(Vertices[Betweenness Centrality],"&gt;="&amp;J56)</f>
        <v>0</v>
      </c>
      <c r="L55" s="41">
        <f t="shared" si="14"/>
        <v>0.7565216727272731</v>
      </c>
      <c r="M55" s="42">
        <f>COUNTIF(Vertices[Closeness Centrality],"&gt;= "&amp;L55)-COUNTIF(Vertices[Closeness Centrality],"&gt;="&amp;L56)</f>
        <v>0</v>
      </c>
      <c r="N55" s="41">
        <f t="shared" si="15"/>
        <v>0.0951930545454546</v>
      </c>
      <c r="O55" s="42">
        <f>COUNTIF(Vertices[Eigenvector Centrality],"&gt;= "&amp;N55)-COUNTIF(Vertices[Eigenvector Centrality],"&gt;="&amp;N56)</f>
        <v>0</v>
      </c>
      <c r="P55" s="41">
        <f t="shared" si="16"/>
        <v>1.940388254545453</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9.927272727272728</v>
      </c>
      <c r="G56" s="40">
        <f>COUNTIF(Vertices[In-Degree],"&gt;= "&amp;F56)-COUNTIF(Vertices[In-Degree],"&gt;="&amp;F57)</f>
        <v>0</v>
      </c>
      <c r="H56" s="39">
        <f t="shared" si="12"/>
        <v>3.054545454545455</v>
      </c>
      <c r="I56" s="40">
        <f>COUNTIF(Vertices[Out-Degree],"&gt;= "&amp;H56)-COUNTIF(Vertices[Out-Degree],"&gt;="&amp;H57)</f>
        <v>0</v>
      </c>
      <c r="J56" s="39">
        <f t="shared" si="13"/>
        <v>28.000000254545473</v>
      </c>
      <c r="K56" s="40">
        <f>COUNTIF(Vertices[Betweenness Centrality],"&gt;= "&amp;J56)-COUNTIF(Vertices[Betweenness Centrality],"&gt;="&amp;J57)</f>
        <v>0</v>
      </c>
      <c r="L56" s="39">
        <f t="shared" si="14"/>
        <v>0.7739129818181822</v>
      </c>
      <c r="M56" s="40">
        <f>COUNTIF(Vertices[Closeness Centrality],"&gt;= "&amp;L56)-COUNTIF(Vertices[Closeness Centrality],"&gt;="&amp;L57)</f>
        <v>0</v>
      </c>
      <c r="N56" s="39">
        <f t="shared" si="15"/>
        <v>0.09751483636363642</v>
      </c>
      <c r="O56" s="40">
        <f>COUNTIF(Vertices[Eigenvector Centrality],"&gt;= "&amp;N56)-COUNTIF(Vertices[Eigenvector Centrality],"&gt;="&amp;N57)</f>
        <v>0</v>
      </c>
      <c r="P56" s="39">
        <f t="shared" si="16"/>
        <v>1.9728202363636347</v>
      </c>
      <c r="Q56" s="40">
        <f>COUNTIF(Vertices[PageRank],"&gt;= "&amp;P56)-COUNTIF(Vertices[PageRank],"&gt;="&amp;P57)</f>
        <v>1</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81</v>
      </c>
      <c r="B57" s="48" t="str">
        <f>IF(COUNT(Vertices[Degree])&gt;0,D2,NoMetricMessage)</f>
        <v>Not Available</v>
      </c>
      <c r="D57" s="34">
        <f>MAX(Vertices[Degree])</f>
        <v>0</v>
      </c>
      <c r="E57" s="3">
        <f>COUNTIF(Vertices[Degree],"&gt;= "&amp;D57)-COUNTIF(Vertices[Degree],"&gt;="&amp;D58)</f>
        <v>0</v>
      </c>
      <c r="F57" s="43">
        <f>MAX(Vertices[In-Degree])</f>
        <v>13</v>
      </c>
      <c r="G57" s="44">
        <f>COUNTIF(Vertices[In-Degree],"&gt;= "&amp;F57)-COUNTIF(Vertices[In-Degree],"&gt;="&amp;F58)</f>
        <v>3</v>
      </c>
      <c r="H57" s="43">
        <f>MAX(Vertices[Out-Degree])</f>
        <v>4</v>
      </c>
      <c r="I57" s="44">
        <f>COUNTIF(Vertices[Out-Degree],"&gt;= "&amp;H57)-COUNTIF(Vertices[Out-Degree],"&gt;="&amp;H58)</f>
        <v>1</v>
      </c>
      <c r="J57" s="43">
        <f>MAX(Vertices[Betweenness Centrality])</f>
        <v>36.666667</v>
      </c>
      <c r="K57" s="44">
        <f>COUNTIF(Vertices[Betweenness Centrality],"&gt;= "&amp;J57)-COUNTIF(Vertices[Betweenness Centrality],"&gt;="&amp;J58)</f>
        <v>3</v>
      </c>
      <c r="L57" s="43">
        <f>MAX(Vertices[Closeness Centrality])</f>
        <v>1</v>
      </c>
      <c r="M57" s="44">
        <f>COUNTIF(Vertices[Closeness Centrality],"&gt;= "&amp;L57)-COUNTIF(Vertices[Closeness Centrality],"&gt;="&amp;L58)</f>
        <v>2</v>
      </c>
      <c r="N57" s="43">
        <f>MAX(Vertices[Eigenvector Centrality])</f>
        <v>0.127698</v>
      </c>
      <c r="O57" s="44">
        <f>COUNTIF(Vertices[Eigenvector Centrality],"&gt;= "&amp;N57)-COUNTIF(Vertices[Eigenvector Centrality],"&gt;="&amp;N58)</f>
        <v>3</v>
      </c>
      <c r="P57" s="43">
        <f>MAX(Vertices[PageRank])</f>
        <v>2.394436</v>
      </c>
      <c r="Q57" s="44">
        <f>COUNTIF(Vertices[PageRank],"&gt;= "&amp;P57)-COUNTIF(Vertices[PageRank],"&gt;="&amp;P58)</f>
        <v>3</v>
      </c>
      <c r="R57" s="43">
        <f>MAX(Vertices[Clustering Coefficient])</f>
        <v>1</v>
      </c>
      <c r="S57" s="47">
        <f>COUNTIF(Vertices[Clustering Coefficient],"&gt;= "&amp;R57)-COUNTIF(Vertices[Clustering Coefficient],"&gt;="&amp;R58)</f>
        <v>11</v>
      </c>
      <c r="T57" s="43" t="e">
        <f ca="1">MAX(INDIRECT(DynamicFilterSourceColumnRange))</f>
        <v>#REF!</v>
      </c>
      <c r="U57" s="44" t="e">
        <f ca="1" t="shared" si="0"/>
        <v>#REF!</v>
      </c>
    </row>
    <row r="58" spans="1:2" ht="15">
      <c r="A58" s="35" t="s">
        <v>82</v>
      </c>
      <c r="B58" s="48" t="str">
        <f>IF(COUNT(Vertices[Degree])&gt;0,D57,NoMetricMessage)</f>
        <v>Not Available</v>
      </c>
    </row>
    <row r="59" spans="1:2" ht="15">
      <c r="A59" s="35" t="s">
        <v>83</v>
      </c>
      <c r="B59" s="49" t="str">
        <f>_xlfn.IFERROR(AVERAGE(Vertices[Degree]),NoMetricMessage)</f>
        <v>Not Available</v>
      </c>
    </row>
    <row r="60" spans="1:2" ht="15">
      <c r="A60" s="35" t="s">
        <v>84</v>
      </c>
      <c r="B60" s="49" t="str">
        <f>_xlfn.IFERROR(MEDIAN(Vertices[Degree]),NoMetricMessage)</f>
        <v>Not Available</v>
      </c>
    </row>
    <row r="71" spans="1:2" ht="15">
      <c r="A71" s="35" t="s">
        <v>88</v>
      </c>
      <c r="B71" s="48">
        <f>IF(COUNT(Vertices[In-Degree])&gt;0,F2,NoMetricMessage)</f>
        <v>0</v>
      </c>
    </row>
    <row r="72" spans="1:2" ht="15">
      <c r="A72" s="35" t="s">
        <v>89</v>
      </c>
      <c r="B72" s="48">
        <f>IF(COUNT(Vertices[In-Degree])&gt;0,F57,NoMetricMessage)</f>
        <v>13</v>
      </c>
    </row>
    <row r="73" spans="1:2" ht="15">
      <c r="A73" s="35" t="s">
        <v>90</v>
      </c>
      <c r="B73" s="49">
        <f>_xlfn.IFERROR(AVERAGE(Vertices[In-Degree]),NoMetricMessage)</f>
        <v>1.9642857142857142</v>
      </c>
    </row>
    <row r="74" spans="1:2" ht="15">
      <c r="A74" s="35" t="s">
        <v>91</v>
      </c>
      <c r="B74" s="49">
        <f>_xlfn.IFERROR(MEDIAN(Vertices[In-Degree]),NoMetricMessage)</f>
        <v>0</v>
      </c>
    </row>
    <row r="85" spans="1:2" ht="15">
      <c r="A85" s="35" t="s">
        <v>94</v>
      </c>
      <c r="B85" s="48">
        <f>IF(COUNT(Vertices[Out-Degree])&gt;0,H2,NoMetricMessage)</f>
        <v>0</v>
      </c>
    </row>
    <row r="86" spans="1:2" ht="15">
      <c r="A86" s="35" t="s">
        <v>95</v>
      </c>
      <c r="B86" s="48">
        <f>IF(COUNT(Vertices[Out-Degree])&gt;0,H57,NoMetricMessage)</f>
        <v>4</v>
      </c>
    </row>
    <row r="87" spans="1:2" ht="15">
      <c r="A87" s="35" t="s">
        <v>96</v>
      </c>
      <c r="B87" s="49">
        <f>_xlfn.IFERROR(AVERAGE(Vertices[Out-Degree]),NoMetricMessage)</f>
        <v>1.9642857142857142</v>
      </c>
    </row>
    <row r="88" spans="1:2" ht="15">
      <c r="A88" s="35" t="s">
        <v>97</v>
      </c>
      <c r="B88" s="49">
        <f>_xlfn.IFERROR(MEDIAN(Vertices[Out-Degree]),NoMetricMessage)</f>
        <v>2.5</v>
      </c>
    </row>
    <row r="99" spans="1:2" ht="15">
      <c r="A99" s="35" t="s">
        <v>100</v>
      </c>
      <c r="B99" s="49">
        <f>IF(COUNT(Vertices[Betweenness Centrality])&gt;0,J2,NoMetricMessage)</f>
        <v>0</v>
      </c>
    </row>
    <row r="100" spans="1:2" ht="15">
      <c r="A100" s="35" t="s">
        <v>101</v>
      </c>
      <c r="B100" s="49">
        <f>IF(COUNT(Vertices[Betweenness Centrality])&gt;0,J57,NoMetricMessage)</f>
        <v>36.666667</v>
      </c>
    </row>
    <row r="101" spans="1:2" ht="15">
      <c r="A101" s="35" t="s">
        <v>102</v>
      </c>
      <c r="B101" s="49">
        <f>_xlfn.IFERROR(AVERAGE(Vertices[Betweenness Centrality]),NoMetricMessage)</f>
        <v>4.428571464285715</v>
      </c>
    </row>
    <row r="102" spans="1:2" ht="15">
      <c r="A102" s="35" t="s">
        <v>103</v>
      </c>
      <c r="B102" s="49">
        <f>_xlfn.IFERROR(MEDIAN(Vertices[Betweenness Centrality]),NoMetricMessage)</f>
        <v>0</v>
      </c>
    </row>
    <row r="113" spans="1:2" ht="15">
      <c r="A113" s="35" t="s">
        <v>106</v>
      </c>
      <c r="B113" s="49">
        <f>IF(COUNT(Vertices[Closeness Centrality])&gt;0,L2,NoMetricMessage)</f>
        <v>0.043478</v>
      </c>
    </row>
    <row r="114" spans="1:2" ht="15">
      <c r="A114" s="35" t="s">
        <v>107</v>
      </c>
      <c r="B114" s="49">
        <f>IF(COUNT(Vertices[Closeness Centrality])&gt;0,L57,NoMetricMessage)</f>
        <v>1</v>
      </c>
    </row>
    <row r="115" spans="1:2" ht="15">
      <c r="A115" s="35" t="s">
        <v>108</v>
      </c>
      <c r="B115" s="49">
        <f>_xlfn.IFERROR(AVERAGE(Vertices[Closeness Centrality]),NoMetricMessage)</f>
        <v>0.20746525000000013</v>
      </c>
    </row>
    <row r="116" spans="1:2" ht="15">
      <c r="A116" s="35" t="s">
        <v>109</v>
      </c>
      <c r="B116" s="49">
        <f>_xlfn.IFERROR(MEDIAN(Vertices[Closeness Centrality]),NoMetricMessage)</f>
        <v>0.12179500000000001</v>
      </c>
    </row>
    <row r="127" spans="1:2" ht="15">
      <c r="A127" s="35" t="s">
        <v>112</v>
      </c>
      <c r="B127" s="49">
        <f>IF(COUNT(Vertices[Eigenvector Centrality])&gt;0,N2,NoMetricMessage)</f>
        <v>0</v>
      </c>
    </row>
    <row r="128" spans="1:2" ht="15">
      <c r="A128" s="35" t="s">
        <v>113</v>
      </c>
      <c r="B128" s="49">
        <f>IF(COUNT(Vertices[Eigenvector Centrality])&gt;0,N57,NoMetricMessage)</f>
        <v>0.127698</v>
      </c>
    </row>
    <row r="129" spans="1:2" ht="15">
      <c r="A129" s="35" t="s">
        <v>114</v>
      </c>
      <c r="B129" s="49">
        <f>_xlfn.IFERROR(AVERAGE(Vertices[Eigenvector Centrality]),NoMetricMessage)</f>
        <v>0.03571414285714285</v>
      </c>
    </row>
    <row r="130" spans="1:2" ht="15">
      <c r="A130" s="35" t="s">
        <v>115</v>
      </c>
      <c r="B130" s="49">
        <f>_xlfn.IFERROR(MEDIAN(Vertices[Eigenvector Centrality]),NoMetricMessage)</f>
        <v>0.028041</v>
      </c>
    </row>
    <row r="141" spans="1:2" ht="15">
      <c r="A141" s="35" t="s">
        <v>140</v>
      </c>
      <c r="B141" s="49">
        <f>IF(COUNT(Vertices[PageRank])&gt;0,P2,NoMetricMessage)</f>
        <v>0.610677</v>
      </c>
    </row>
    <row r="142" spans="1:2" ht="15">
      <c r="A142" s="35" t="s">
        <v>141</v>
      </c>
      <c r="B142" s="49">
        <f>IF(COUNT(Vertices[PageRank])&gt;0,P57,NoMetricMessage)</f>
        <v>2.394436</v>
      </c>
    </row>
    <row r="143" spans="1:2" ht="15">
      <c r="A143" s="35" t="s">
        <v>142</v>
      </c>
      <c r="B143" s="49">
        <f>_xlfn.IFERROR(AVERAGE(Vertices[PageRank]),NoMetricMessage)</f>
        <v>0.9999818571428564</v>
      </c>
    </row>
    <row r="144" spans="1:2" ht="15">
      <c r="A144" s="35" t="s">
        <v>143</v>
      </c>
      <c r="B144" s="49">
        <f>_xlfn.IFERROR(MEDIAN(Vertices[PageRank]),NoMetricMessage)</f>
        <v>0.6289815000000001</v>
      </c>
    </row>
    <row r="155" spans="1:2" ht="15">
      <c r="A155" s="35" t="s">
        <v>118</v>
      </c>
      <c r="B155" s="49">
        <f>IF(COUNT(Vertices[Clustering Coefficient])&gt;0,R2,NoMetricMessage)</f>
        <v>0</v>
      </c>
    </row>
    <row r="156" spans="1:2" ht="15">
      <c r="A156" s="35" t="s">
        <v>119</v>
      </c>
      <c r="B156" s="49">
        <f>IF(COUNT(Vertices[Clustering Coefficient])&gt;0,R57,NoMetricMessage)</f>
        <v>1</v>
      </c>
    </row>
    <row r="157" spans="1:2" ht="15">
      <c r="A157" s="35" t="s">
        <v>120</v>
      </c>
      <c r="B157" s="49">
        <f>_xlfn.IFERROR(AVERAGE(Vertices[Clustering Coefficient]),NoMetricMessage)</f>
        <v>0.48122710622710624</v>
      </c>
    </row>
    <row r="158" spans="1:2" ht="15">
      <c r="A158" s="35" t="s">
        <v>121</v>
      </c>
      <c r="B158" s="49">
        <f>_xlfn.IFERROR(MEDIAN(Vertices[Clustering Coefficient]),NoMetricMessage)</f>
        <v>0.375</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595</v>
      </c>
      <c r="K7" s="13" t="s">
        <v>596</v>
      </c>
    </row>
    <row r="8" spans="1:11" ht="409.5">
      <c r="A8"/>
      <c r="B8">
        <v>2</v>
      </c>
      <c r="C8">
        <v>2</v>
      </c>
      <c r="D8" t="s">
        <v>61</v>
      </c>
      <c r="E8" t="s">
        <v>61</v>
      </c>
      <c r="H8" t="s">
        <v>73</v>
      </c>
      <c r="J8" t="s">
        <v>597</v>
      </c>
      <c r="K8" s="13" t="s">
        <v>598</v>
      </c>
    </row>
    <row r="9" spans="1:11" ht="409.5">
      <c r="A9"/>
      <c r="B9">
        <v>3</v>
      </c>
      <c r="C9">
        <v>4</v>
      </c>
      <c r="D9" t="s">
        <v>62</v>
      </c>
      <c r="E9" t="s">
        <v>62</v>
      </c>
      <c r="H9" t="s">
        <v>74</v>
      </c>
      <c r="J9" t="s">
        <v>599</v>
      </c>
      <c r="K9" s="118" t="s">
        <v>600</v>
      </c>
    </row>
    <row r="10" spans="1:11" ht="409.5">
      <c r="A10"/>
      <c r="B10">
        <v>4</v>
      </c>
      <c r="D10" t="s">
        <v>63</v>
      </c>
      <c r="E10" t="s">
        <v>63</v>
      </c>
      <c r="H10" t="s">
        <v>75</v>
      </c>
      <c r="J10" t="s">
        <v>601</v>
      </c>
      <c r="K10" s="13" t="s">
        <v>602</v>
      </c>
    </row>
    <row r="11" spans="1:11" ht="15">
      <c r="A11"/>
      <c r="B11">
        <v>5</v>
      </c>
      <c r="D11" t="s">
        <v>46</v>
      </c>
      <c r="E11">
        <v>1</v>
      </c>
      <c r="H11" t="s">
        <v>76</v>
      </c>
      <c r="J11" t="s">
        <v>603</v>
      </c>
      <c r="K11" t="s">
        <v>604</v>
      </c>
    </row>
    <row r="12" spans="1:11" ht="15">
      <c r="A12"/>
      <c r="B12"/>
      <c r="D12" t="s">
        <v>64</v>
      </c>
      <c r="E12">
        <v>2</v>
      </c>
      <c r="H12">
        <v>0</v>
      </c>
      <c r="J12" t="s">
        <v>605</v>
      </c>
      <c r="K12" t="s">
        <v>606</v>
      </c>
    </row>
    <row r="13" spans="1:11" ht="15">
      <c r="A13"/>
      <c r="B13"/>
      <c r="D13">
        <v>1</v>
      </c>
      <c r="E13">
        <v>3</v>
      </c>
      <c r="H13">
        <v>1</v>
      </c>
      <c r="J13" t="s">
        <v>607</v>
      </c>
      <c r="K13" t="s">
        <v>608</v>
      </c>
    </row>
    <row r="14" spans="4:11" ht="15">
      <c r="D14">
        <v>2</v>
      </c>
      <c r="E14">
        <v>4</v>
      </c>
      <c r="H14">
        <v>2</v>
      </c>
      <c r="J14" t="s">
        <v>609</v>
      </c>
      <c r="K14" t="s">
        <v>610</v>
      </c>
    </row>
    <row r="15" spans="4:11" ht="15">
      <c r="D15">
        <v>3</v>
      </c>
      <c r="E15">
        <v>5</v>
      </c>
      <c r="H15">
        <v>3</v>
      </c>
      <c r="J15" t="s">
        <v>611</v>
      </c>
      <c r="K15" t="s">
        <v>612</v>
      </c>
    </row>
    <row r="16" spans="4:11" ht="15">
      <c r="D16">
        <v>4</v>
      </c>
      <c r="E16">
        <v>6</v>
      </c>
      <c r="H16">
        <v>4</v>
      </c>
      <c r="J16" t="s">
        <v>613</v>
      </c>
      <c r="K16" t="s">
        <v>614</v>
      </c>
    </row>
    <row r="17" spans="4:11" ht="15">
      <c r="D17">
        <v>5</v>
      </c>
      <c r="E17">
        <v>7</v>
      </c>
      <c r="H17">
        <v>5</v>
      </c>
      <c r="J17" t="s">
        <v>615</v>
      </c>
      <c r="K17" t="s">
        <v>616</v>
      </c>
    </row>
    <row r="18" spans="4:11" ht="15">
      <c r="D18">
        <v>6</v>
      </c>
      <c r="E18">
        <v>8</v>
      </c>
      <c r="H18">
        <v>6</v>
      </c>
      <c r="J18" t="s">
        <v>617</v>
      </c>
      <c r="K18" t="s">
        <v>618</v>
      </c>
    </row>
    <row r="19" spans="4:11" ht="15">
      <c r="D19">
        <v>7</v>
      </c>
      <c r="E19">
        <v>9</v>
      </c>
      <c r="H19">
        <v>7</v>
      </c>
      <c r="J19" t="s">
        <v>619</v>
      </c>
      <c r="K19" t="s">
        <v>620</v>
      </c>
    </row>
    <row r="20" spans="4:11" ht="15">
      <c r="D20">
        <v>8</v>
      </c>
      <c r="H20">
        <v>8</v>
      </c>
      <c r="J20" t="s">
        <v>621</v>
      </c>
      <c r="K20" t="s">
        <v>622</v>
      </c>
    </row>
    <row r="21" spans="4:11" ht="409.5">
      <c r="D21">
        <v>9</v>
      </c>
      <c r="H21">
        <v>9</v>
      </c>
      <c r="J21" t="s">
        <v>623</v>
      </c>
      <c r="K21" s="13" t="s">
        <v>624</v>
      </c>
    </row>
    <row r="22" spans="4:11" ht="409.5">
      <c r="D22">
        <v>10</v>
      </c>
      <c r="J22" t="s">
        <v>625</v>
      </c>
      <c r="K22" s="13" t="s">
        <v>626</v>
      </c>
    </row>
    <row r="23" spans="4:11" ht="409.5">
      <c r="D23">
        <v>11</v>
      </c>
      <c r="J23" t="s">
        <v>627</v>
      </c>
      <c r="K23" s="13" t="s">
        <v>628</v>
      </c>
    </row>
    <row r="24" spans="10:11" ht="409.5">
      <c r="J24" t="s">
        <v>629</v>
      </c>
      <c r="K24" s="13" t="s">
        <v>913</v>
      </c>
    </row>
    <row r="25" spans="10:11" ht="15">
      <c r="J25" t="s">
        <v>630</v>
      </c>
      <c r="K25" t="b">
        <v>0</v>
      </c>
    </row>
    <row r="26" spans="10:11" ht="15">
      <c r="J26" t="s">
        <v>910</v>
      </c>
      <c r="K26" t="s">
        <v>911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s>
  <sheetData>
    <row r="1" spans="1:12" ht="15" customHeight="1">
      <c r="A1" s="13" t="s">
        <v>645</v>
      </c>
      <c r="B1" s="13" t="s">
        <v>647</v>
      </c>
      <c r="C1" s="13" t="s">
        <v>648</v>
      </c>
      <c r="D1" s="13" t="s">
        <v>650</v>
      </c>
      <c r="E1" s="13" t="s">
        <v>649</v>
      </c>
      <c r="F1" s="13" t="s">
        <v>652</v>
      </c>
      <c r="G1" s="13" t="s">
        <v>651</v>
      </c>
      <c r="H1" s="13" t="s">
        <v>654</v>
      </c>
      <c r="I1" s="13" t="s">
        <v>653</v>
      </c>
      <c r="J1" s="13" t="s">
        <v>656</v>
      </c>
      <c r="K1" s="13" t="s">
        <v>655</v>
      </c>
      <c r="L1" s="13" t="s">
        <v>657</v>
      </c>
    </row>
    <row r="2" spans="1:12" ht="15">
      <c r="A2" s="89" t="s">
        <v>251</v>
      </c>
      <c r="B2" s="85">
        <v>4</v>
      </c>
      <c r="C2" s="89" t="s">
        <v>253</v>
      </c>
      <c r="D2" s="85">
        <v>2</v>
      </c>
      <c r="E2" s="89" t="s">
        <v>252</v>
      </c>
      <c r="F2" s="85">
        <v>1</v>
      </c>
      <c r="G2" s="89" t="s">
        <v>250</v>
      </c>
      <c r="H2" s="85">
        <v>4</v>
      </c>
      <c r="I2" s="89" t="s">
        <v>251</v>
      </c>
      <c r="J2" s="85">
        <v>3</v>
      </c>
      <c r="K2" s="89" t="s">
        <v>251</v>
      </c>
      <c r="L2" s="85">
        <v>1</v>
      </c>
    </row>
    <row r="3" spans="1:12" ht="15">
      <c r="A3" s="89" t="s">
        <v>250</v>
      </c>
      <c r="B3" s="85">
        <v>4</v>
      </c>
      <c r="C3" s="89" t="s">
        <v>646</v>
      </c>
      <c r="D3" s="85">
        <v>1</v>
      </c>
      <c r="E3" s="85"/>
      <c r="F3" s="85"/>
      <c r="G3" s="85"/>
      <c r="H3" s="85"/>
      <c r="I3" s="85"/>
      <c r="J3" s="85"/>
      <c r="K3" s="85"/>
      <c r="L3" s="85"/>
    </row>
    <row r="4" spans="1:12" ht="15">
      <c r="A4" s="89" t="s">
        <v>253</v>
      </c>
      <c r="B4" s="85">
        <v>2</v>
      </c>
      <c r="C4" s="85"/>
      <c r="D4" s="85"/>
      <c r="E4" s="85"/>
      <c r="F4" s="85"/>
      <c r="G4" s="85"/>
      <c r="H4" s="85"/>
      <c r="I4" s="85"/>
      <c r="J4" s="85"/>
      <c r="K4" s="85"/>
      <c r="L4" s="85"/>
    </row>
    <row r="5" spans="1:12" ht="15">
      <c r="A5" s="89" t="s">
        <v>646</v>
      </c>
      <c r="B5" s="85">
        <v>1</v>
      </c>
      <c r="C5" s="85"/>
      <c r="D5" s="85"/>
      <c r="E5" s="85"/>
      <c r="F5" s="85"/>
      <c r="G5" s="85"/>
      <c r="H5" s="85"/>
      <c r="I5" s="85"/>
      <c r="J5" s="85"/>
      <c r="K5" s="85"/>
      <c r="L5" s="85"/>
    </row>
    <row r="6" spans="1:12" ht="15">
      <c r="A6" s="89" t="s">
        <v>252</v>
      </c>
      <c r="B6" s="85">
        <v>1</v>
      </c>
      <c r="C6" s="85"/>
      <c r="D6" s="85"/>
      <c r="E6" s="85"/>
      <c r="F6" s="85"/>
      <c r="G6" s="85"/>
      <c r="H6" s="85"/>
      <c r="I6" s="85"/>
      <c r="J6" s="85"/>
      <c r="K6" s="85"/>
      <c r="L6" s="85"/>
    </row>
    <row r="9" spans="1:12" ht="15" customHeight="1">
      <c r="A9" s="13" t="s">
        <v>659</v>
      </c>
      <c r="B9" s="13" t="s">
        <v>647</v>
      </c>
      <c r="C9" s="13" t="s">
        <v>660</v>
      </c>
      <c r="D9" s="13" t="s">
        <v>650</v>
      </c>
      <c r="E9" s="13" t="s">
        <v>661</v>
      </c>
      <c r="F9" s="13" t="s">
        <v>652</v>
      </c>
      <c r="G9" s="13" t="s">
        <v>662</v>
      </c>
      <c r="H9" s="13" t="s">
        <v>654</v>
      </c>
      <c r="I9" s="13" t="s">
        <v>663</v>
      </c>
      <c r="J9" s="13" t="s">
        <v>656</v>
      </c>
      <c r="K9" s="13" t="s">
        <v>664</v>
      </c>
      <c r="L9" s="13" t="s">
        <v>657</v>
      </c>
    </row>
    <row r="10" spans="1:12" ht="15">
      <c r="A10" s="85" t="s">
        <v>256</v>
      </c>
      <c r="B10" s="85">
        <v>4</v>
      </c>
      <c r="C10" s="85" t="s">
        <v>258</v>
      </c>
      <c r="D10" s="85">
        <v>3</v>
      </c>
      <c r="E10" s="85" t="s">
        <v>257</v>
      </c>
      <c r="F10" s="85">
        <v>1</v>
      </c>
      <c r="G10" s="85" t="s">
        <v>255</v>
      </c>
      <c r="H10" s="85">
        <v>4</v>
      </c>
      <c r="I10" s="85" t="s">
        <v>256</v>
      </c>
      <c r="J10" s="85">
        <v>3</v>
      </c>
      <c r="K10" s="85" t="s">
        <v>256</v>
      </c>
      <c r="L10" s="85">
        <v>1</v>
      </c>
    </row>
    <row r="11" spans="1:12" ht="15">
      <c r="A11" s="85" t="s">
        <v>255</v>
      </c>
      <c r="B11" s="85">
        <v>4</v>
      </c>
      <c r="C11" s="85"/>
      <c r="D11" s="85"/>
      <c r="E11" s="85"/>
      <c r="F11" s="85"/>
      <c r="G11" s="85"/>
      <c r="H11" s="85"/>
      <c r="I11" s="85"/>
      <c r="J11" s="85"/>
      <c r="K11" s="85"/>
      <c r="L11" s="85"/>
    </row>
    <row r="12" spans="1:12" ht="15">
      <c r="A12" s="85" t="s">
        <v>258</v>
      </c>
      <c r="B12" s="85">
        <v>3</v>
      </c>
      <c r="C12" s="85"/>
      <c r="D12" s="85"/>
      <c r="E12" s="85"/>
      <c r="F12" s="85"/>
      <c r="G12" s="85"/>
      <c r="H12" s="85"/>
      <c r="I12" s="85"/>
      <c r="J12" s="85"/>
      <c r="K12" s="85"/>
      <c r="L12" s="85"/>
    </row>
    <row r="13" spans="1:12" ht="15">
      <c r="A13" s="85" t="s">
        <v>257</v>
      </c>
      <c r="B13" s="85">
        <v>1</v>
      </c>
      <c r="C13" s="85"/>
      <c r="D13" s="85"/>
      <c r="E13" s="85"/>
      <c r="F13" s="85"/>
      <c r="G13" s="85"/>
      <c r="H13" s="85"/>
      <c r="I13" s="85"/>
      <c r="J13" s="85"/>
      <c r="K13" s="85"/>
      <c r="L13" s="85"/>
    </row>
    <row r="16" spans="1:12" ht="15" customHeight="1">
      <c r="A16" s="13" t="s">
        <v>666</v>
      </c>
      <c r="B16" s="13" t="s">
        <v>647</v>
      </c>
      <c r="C16" s="13" t="s">
        <v>671</v>
      </c>
      <c r="D16" s="13" t="s">
        <v>650</v>
      </c>
      <c r="E16" s="13" t="s">
        <v>672</v>
      </c>
      <c r="F16" s="13" t="s">
        <v>652</v>
      </c>
      <c r="G16" s="13" t="s">
        <v>673</v>
      </c>
      <c r="H16" s="13" t="s">
        <v>654</v>
      </c>
      <c r="I16" s="13" t="s">
        <v>674</v>
      </c>
      <c r="J16" s="13" t="s">
        <v>656</v>
      </c>
      <c r="K16" s="13" t="s">
        <v>675</v>
      </c>
      <c r="L16" s="13" t="s">
        <v>657</v>
      </c>
    </row>
    <row r="17" spans="1:12" ht="15">
      <c r="A17" s="85" t="s">
        <v>261</v>
      </c>
      <c r="B17" s="85">
        <v>24</v>
      </c>
      <c r="C17" s="85" t="s">
        <v>667</v>
      </c>
      <c r="D17" s="85">
        <v>15</v>
      </c>
      <c r="E17" s="85" t="s">
        <v>261</v>
      </c>
      <c r="F17" s="85">
        <v>2</v>
      </c>
      <c r="G17" s="85" t="s">
        <v>668</v>
      </c>
      <c r="H17" s="85">
        <v>4</v>
      </c>
      <c r="I17" s="85" t="s">
        <v>261</v>
      </c>
      <c r="J17" s="85">
        <v>3</v>
      </c>
      <c r="K17" s="85" t="s">
        <v>261</v>
      </c>
      <c r="L17" s="85">
        <v>1</v>
      </c>
    </row>
    <row r="18" spans="1:12" ht="15">
      <c r="A18" s="85" t="s">
        <v>667</v>
      </c>
      <c r="B18" s="85">
        <v>15</v>
      </c>
      <c r="C18" s="85" t="s">
        <v>261</v>
      </c>
      <c r="D18" s="85">
        <v>14</v>
      </c>
      <c r="E18" s="85" t="s">
        <v>670</v>
      </c>
      <c r="F18" s="85">
        <v>1</v>
      </c>
      <c r="G18" s="85" t="s">
        <v>261</v>
      </c>
      <c r="H18" s="85">
        <v>4</v>
      </c>
      <c r="I18" s="85"/>
      <c r="J18" s="85"/>
      <c r="K18" s="85"/>
      <c r="L18" s="85"/>
    </row>
    <row r="19" spans="1:12" ht="15">
      <c r="A19" s="85" t="s">
        <v>668</v>
      </c>
      <c r="B19" s="85">
        <v>4</v>
      </c>
      <c r="C19" s="85" t="s">
        <v>669</v>
      </c>
      <c r="D19" s="85">
        <v>2</v>
      </c>
      <c r="E19" s="85"/>
      <c r="F19" s="85"/>
      <c r="G19" s="85"/>
      <c r="H19" s="85"/>
      <c r="I19" s="85"/>
      <c r="J19" s="85"/>
      <c r="K19" s="85"/>
      <c r="L19" s="85"/>
    </row>
    <row r="20" spans="1:12" ht="15">
      <c r="A20" s="85" t="s">
        <v>669</v>
      </c>
      <c r="B20" s="85">
        <v>2</v>
      </c>
      <c r="C20" s="85"/>
      <c r="D20" s="85"/>
      <c r="E20" s="85"/>
      <c r="F20" s="85"/>
      <c r="G20" s="85"/>
      <c r="H20" s="85"/>
      <c r="I20" s="85"/>
      <c r="J20" s="85"/>
      <c r="K20" s="85"/>
      <c r="L20" s="85"/>
    </row>
    <row r="21" spans="1:12" ht="15">
      <c r="A21" s="85" t="s">
        <v>670</v>
      </c>
      <c r="B21" s="85">
        <v>1</v>
      </c>
      <c r="C21" s="85"/>
      <c r="D21" s="85"/>
      <c r="E21" s="85"/>
      <c r="F21" s="85"/>
      <c r="G21" s="85"/>
      <c r="H21" s="85"/>
      <c r="I21" s="85"/>
      <c r="J21" s="85"/>
      <c r="K21" s="85"/>
      <c r="L21" s="85"/>
    </row>
    <row r="24" spans="1:12" ht="15" customHeight="1">
      <c r="A24" s="13" t="s">
        <v>678</v>
      </c>
      <c r="B24" s="13" t="s">
        <v>647</v>
      </c>
      <c r="C24" s="13" t="s">
        <v>689</v>
      </c>
      <c r="D24" s="13" t="s">
        <v>650</v>
      </c>
      <c r="E24" s="13" t="s">
        <v>697</v>
      </c>
      <c r="F24" s="13" t="s">
        <v>652</v>
      </c>
      <c r="G24" s="13" t="s">
        <v>703</v>
      </c>
      <c r="H24" s="13" t="s">
        <v>654</v>
      </c>
      <c r="I24" s="13" t="s">
        <v>711</v>
      </c>
      <c r="J24" s="13" t="s">
        <v>656</v>
      </c>
      <c r="K24" s="85" t="s">
        <v>720</v>
      </c>
      <c r="L24" s="85" t="s">
        <v>657</v>
      </c>
    </row>
    <row r="25" spans="1:12" ht="15">
      <c r="A25" s="93" t="s">
        <v>679</v>
      </c>
      <c r="B25" s="93">
        <v>38</v>
      </c>
      <c r="C25" s="93" t="s">
        <v>686</v>
      </c>
      <c r="D25" s="93">
        <v>15</v>
      </c>
      <c r="E25" s="93" t="s">
        <v>698</v>
      </c>
      <c r="F25" s="93">
        <v>2</v>
      </c>
      <c r="G25" s="93" t="s">
        <v>704</v>
      </c>
      <c r="H25" s="93">
        <v>4</v>
      </c>
      <c r="I25" s="93" t="s">
        <v>712</v>
      </c>
      <c r="J25" s="93">
        <v>3</v>
      </c>
      <c r="K25" s="93"/>
      <c r="L25" s="93"/>
    </row>
    <row r="26" spans="1:12" ht="15">
      <c r="A26" s="93" t="s">
        <v>680</v>
      </c>
      <c r="B26" s="93">
        <v>4</v>
      </c>
      <c r="C26" s="93" t="s">
        <v>687</v>
      </c>
      <c r="D26" s="93">
        <v>15</v>
      </c>
      <c r="E26" s="93" t="s">
        <v>685</v>
      </c>
      <c r="F26" s="93">
        <v>2</v>
      </c>
      <c r="G26" s="93" t="s">
        <v>705</v>
      </c>
      <c r="H26" s="93">
        <v>4</v>
      </c>
      <c r="I26" s="93" t="s">
        <v>713</v>
      </c>
      <c r="J26" s="93">
        <v>3</v>
      </c>
      <c r="K26" s="93"/>
      <c r="L26" s="93"/>
    </row>
    <row r="27" spans="1:12" ht="15">
      <c r="A27" s="93" t="s">
        <v>681</v>
      </c>
      <c r="B27" s="93">
        <v>0</v>
      </c>
      <c r="C27" s="93" t="s">
        <v>688</v>
      </c>
      <c r="D27" s="93">
        <v>15</v>
      </c>
      <c r="E27" s="93" t="s">
        <v>699</v>
      </c>
      <c r="F27" s="93">
        <v>2</v>
      </c>
      <c r="G27" s="93" t="s">
        <v>706</v>
      </c>
      <c r="H27" s="93">
        <v>4</v>
      </c>
      <c r="I27" s="93" t="s">
        <v>714</v>
      </c>
      <c r="J27" s="93">
        <v>3</v>
      </c>
      <c r="K27" s="93"/>
      <c r="L27" s="93"/>
    </row>
    <row r="28" spans="1:12" ht="15">
      <c r="A28" s="93" t="s">
        <v>682</v>
      </c>
      <c r="B28" s="93">
        <v>628</v>
      </c>
      <c r="C28" s="93" t="s">
        <v>690</v>
      </c>
      <c r="D28" s="93">
        <v>15</v>
      </c>
      <c r="E28" s="93" t="s">
        <v>241</v>
      </c>
      <c r="F28" s="93">
        <v>2</v>
      </c>
      <c r="G28" s="93" t="s">
        <v>240</v>
      </c>
      <c r="H28" s="93">
        <v>4</v>
      </c>
      <c r="I28" s="93" t="s">
        <v>715</v>
      </c>
      <c r="J28" s="93">
        <v>3</v>
      </c>
      <c r="K28" s="93"/>
      <c r="L28" s="93"/>
    </row>
    <row r="29" spans="1:12" ht="15">
      <c r="A29" s="93" t="s">
        <v>683</v>
      </c>
      <c r="B29" s="93">
        <v>670</v>
      </c>
      <c r="C29" s="93" t="s">
        <v>691</v>
      </c>
      <c r="D29" s="93">
        <v>15</v>
      </c>
      <c r="E29" s="93" t="s">
        <v>700</v>
      </c>
      <c r="F29" s="93">
        <v>2</v>
      </c>
      <c r="G29" s="93" t="s">
        <v>707</v>
      </c>
      <c r="H29" s="93">
        <v>4</v>
      </c>
      <c r="I29" s="93" t="s">
        <v>716</v>
      </c>
      <c r="J29" s="93">
        <v>3</v>
      </c>
      <c r="K29" s="93"/>
      <c r="L29" s="93"/>
    </row>
    <row r="30" spans="1:12" ht="15">
      <c r="A30" s="93" t="s">
        <v>684</v>
      </c>
      <c r="B30" s="93">
        <v>25</v>
      </c>
      <c r="C30" s="93" t="s">
        <v>692</v>
      </c>
      <c r="D30" s="93">
        <v>15</v>
      </c>
      <c r="E30" s="93" t="s">
        <v>240</v>
      </c>
      <c r="F30" s="93">
        <v>2</v>
      </c>
      <c r="G30" s="93" t="s">
        <v>708</v>
      </c>
      <c r="H30" s="93">
        <v>4</v>
      </c>
      <c r="I30" s="93" t="s">
        <v>717</v>
      </c>
      <c r="J30" s="93">
        <v>3</v>
      </c>
      <c r="K30" s="93"/>
      <c r="L30" s="93"/>
    </row>
    <row r="31" spans="1:12" ht="15">
      <c r="A31" s="93" t="s">
        <v>685</v>
      </c>
      <c r="B31" s="93">
        <v>17</v>
      </c>
      <c r="C31" s="93" t="s">
        <v>693</v>
      </c>
      <c r="D31" s="93">
        <v>15</v>
      </c>
      <c r="E31" s="93" t="s">
        <v>701</v>
      </c>
      <c r="F31" s="93">
        <v>2</v>
      </c>
      <c r="G31" s="93" t="s">
        <v>709</v>
      </c>
      <c r="H31" s="93">
        <v>4</v>
      </c>
      <c r="I31" s="93" t="s">
        <v>718</v>
      </c>
      <c r="J31" s="93">
        <v>3</v>
      </c>
      <c r="K31" s="93"/>
      <c r="L31" s="93"/>
    </row>
    <row r="32" spans="1:12" ht="15">
      <c r="A32" s="93" t="s">
        <v>686</v>
      </c>
      <c r="B32" s="93">
        <v>15</v>
      </c>
      <c r="C32" s="93" t="s">
        <v>694</v>
      </c>
      <c r="D32" s="93">
        <v>15</v>
      </c>
      <c r="E32" s="93" t="s">
        <v>239</v>
      </c>
      <c r="F32" s="93">
        <v>2</v>
      </c>
      <c r="G32" s="93" t="s">
        <v>710</v>
      </c>
      <c r="H32" s="93">
        <v>4</v>
      </c>
      <c r="I32" s="93" t="s">
        <v>719</v>
      </c>
      <c r="J32" s="93">
        <v>3</v>
      </c>
      <c r="K32" s="93"/>
      <c r="L32" s="93"/>
    </row>
    <row r="33" spans="1:12" ht="15">
      <c r="A33" s="93" t="s">
        <v>687</v>
      </c>
      <c r="B33" s="93">
        <v>15</v>
      </c>
      <c r="C33" s="93" t="s">
        <v>695</v>
      </c>
      <c r="D33" s="93">
        <v>15</v>
      </c>
      <c r="E33" s="93" t="s">
        <v>702</v>
      </c>
      <c r="F33" s="93">
        <v>2</v>
      </c>
      <c r="G33" s="93" t="s">
        <v>684</v>
      </c>
      <c r="H33" s="93">
        <v>4</v>
      </c>
      <c r="I33" s="93" t="s">
        <v>684</v>
      </c>
      <c r="J33" s="93">
        <v>3</v>
      </c>
      <c r="K33" s="93"/>
      <c r="L33" s="93"/>
    </row>
    <row r="34" spans="1:12" ht="15">
      <c r="A34" s="93" t="s">
        <v>688</v>
      </c>
      <c r="B34" s="93">
        <v>15</v>
      </c>
      <c r="C34" s="93" t="s">
        <v>696</v>
      </c>
      <c r="D34" s="93">
        <v>15</v>
      </c>
      <c r="E34" s="93" t="s">
        <v>684</v>
      </c>
      <c r="F34" s="93">
        <v>2</v>
      </c>
      <c r="G34" s="93"/>
      <c r="H34" s="93"/>
      <c r="I34" s="93" t="s">
        <v>240</v>
      </c>
      <c r="J34" s="93">
        <v>3</v>
      </c>
      <c r="K34" s="93"/>
      <c r="L34" s="93"/>
    </row>
    <row r="37" spans="1:12" ht="15" customHeight="1">
      <c r="A37" s="13" t="s">
        <v>726</v>
      </c>
      <c r="B37" s="13" t="s">
        <v>647</v>
      </c>
      <c r="C37" s="13" t="s">
        <v>737</v>
      </c>
      <c r="D37" s="13" t="s">
        <v>650</v>
      </c>
      <c r="E37" s="13" t="s">
        <v>738</v>
      </c>
      <c r="F37" s="13" t="s">
        <v>652</v>
      </c>
      <c r="G37" s="13" t="s">
        <v>749</v>
      </c>
      <c r="H37" s="13" t="s">
        <v>654</v>
      </c>
      <c r="I37" s="13" t="s">
        <v>758</v>
      </c>
      <c r="J37" s="13" t="s">
        <v>656</v>
      </c>
      <c r="K37" s="85" t="s">
        <v>769</v>
      </c>
      <c r="L37" s="85" t="s">
        <v>657</v>
      </c>
    </row>
    <row r="38" spans="1:12" ht="15">
      <c r="A38" s="93" t="s">
        <v>727</v>
      </c>
      <c r="B38" s="93">
        <v>15</v>
      </c>
      <c r="C38" s="93" t="s">
        <v>727</v>
      </c>
      <c r="D38" s="93">
        <v>15</v>
      </c>
      <c r="E38" s="93" t="s">
        <v>739</v>
      </c>
      <c r="F38" s="93">
        <v>2</v>
      </c>
      <c r="G38" s="93" t="s">
        <v>750</v>
      </c>
      <c r="H38" s="93">
        <v>4</v>
      </c>
      <c r="I38" s="93" t="s">
        <v>759</v>
      </c>
      <c r="J38" s="93">
        <v>3</v>
      </c>
      <c r="K38" s="93"/>
      <c r="L38" s="93"/>
    </row>
    <row r="39" spans="1:12" ht="15">
      <c r="A39" s="93" t="s">
        <v>728</v>
      </c>
      <c r="B39" s="93">
        <v>15</v>
      </c>
      <c r="C39" s="93" t="s">
        <v>728</v>
      </c>
      <c r="D39" s="93">
        <v>15</v>
      </c>
      <c r="E39" s="93" t="s">
        <v>740</v>
      </c>
      <c r="F39" s="93">
        <v>2</v>
      </c>
      <c r="G39" s="93" t="s">
        <v>751</v>
      </c>
      <c r="H39" s="93">
        <v>4</v>
      </c>
      <c r="I39" s="93" t="s">
        <v>760</v>
      </c>
      <c r="J39" s="93">
        <v>3</v>
      </c>
      <c r="K39" s="93"/>
      <c r="L39" s="93"/>
    </row>
    <row r="40" spans="1:12" ht="15">
      <c r="A40" s="93" t="s">
        <v>729</v>
      </c>
      <c r="B40" s="93">
        <v>15</v>
      </c>
      <c r="C40" s="93" t="s">
        <v>729</v>
      </c>
      <c r="D40" s="93">
        <v>15</v>
      </c>
      <c r="E40" s="93" t="s">
        <v>741</v>
      </c>
      <c r="F40" s="93">
        <v>2</v>
      </c>
      <c r="G40" s="93" t="s">
        <v>752</v>
      </c>
      <c r="H40" s="93">
        <v>4</v>
      </c>
      <c r="I40" s="93" t="s">
        <v>761</v>
      </c>
      <c r="J40" s="93">
        <v>3</v>
      </c>
      <c r="K40" s="93"/>
      <c r="L40" s="93"/>
    </row>
    <row r="41" spans="1:12" ht="15">
      <c r="A41" s="93" t="s">
        <v>730</v>
      </c>
      <c r="B41" s="93">
        <v>15</v>
      </c>
      <c r="C41" s="93" t="s">
        <v>730</v>
      </c>
      <c r="D41" s="93">
        <v>15</v>
      </c>
      <c r="E41" s="93" t="s">
        <v>742</v>
      </c>
      <c r="F41" s="93">
        <v>2</v>
      </c>
      <c r="G41" s="93" t="s">
        <v>753</v>
      </c>
      <c r="H41" s="93">
        <v>4</v>
      </c>
      <c r="I41" s="93" t="s">
        <v>762</v>
      </c>
      <c r="J41" s="93">
        <v>3</v>
      </c>
      <c r="K41" s="93"/>
      <c r="L41" s="93"/>
    </row>
    <row r="42" spans="1:12" ht="15">
      <c r="A42" s="93" t="s">
        <v>731</v>
      </c>
      <c r="B42" s="93">
        <v>15</v>
      </c>
      <c r="C42" s="93" t="s">
        <v>731</v>
      </c>
      <c r="D42" s="93">
        <v>15</v>
      </c>
      <c r="E42" s="93" t="s">
        <v>743</v>
      </c>
      <c r="F42" s="93">
        <v>2</v>
      </c>
      <c r="G42" s="93" t="s">
        <v>754</v>
      </c>
      <c r="H42" s="93">
        <v>4</v>
      </c>
      <c r="I42" s="93" t="s">
        <v>763</v>
      </c>
      <c r="J42" s="93">
        <v>3</v>
      </c>
      <c r="K42" s="93"/>
      <c r="L42" s="93"/>
    </row>
    <row r="43" spans="1:12" ht="15">
      <c r="A43" s="93" t="s">
        <v>732</v>
      </c>
      <c r="B43" s="93">
        <v>15</v>
      </c>
      <c r="C43" s="93" t="s">
        <v>732</v>
      </c>
      <c r="D43" s="93">
        <v>15</v>
      </c>
      <c r="E43" s="93" t="s">
        <v>744</v>
      </c>
      <c r="F43" s="93">
        <v>2</v>
      </c>
      <c r="G43" s="93" t="s">
        <v>755</v>
      </c>
      <c r="H43" s="93">
        <v>4</v>
      </c>
      <c r="I43" s="93" t="s">
        <v>764</v>
      </c>
      <c r="J43" s="93">
        <v>3</v>
      </c>
      <c r="K43" s="93"/>
      <c r="L43" s="93"/>
    </row>
    <row r="44" spans="1:12" ht="15">
      <c r="A44" s="93" t="s">
        <v>733</v>
      </c>
      <c r="B44" s="93">
        <v>15</v>
      </c>
      <c r="C44" s="93" t="s">
        <v>733</v>
      </c>
      <c r="D44" s="93">
        <v>15</v>
      </c>
      <c r="E44" s="93" t="s">
        <v>745</v>
      </c>
      <c r="F44" s="93">
        <v>2</v>
      </c>
      <c r="G44" s="93" t="s">
        <v>756</v>
      </c>
      <c r="H44" s="93">
        <v>4</v>
      </c>
      <c r="I44" s="93" t="s">
        <v>765</v>
      </c>
      <c r="J44" s="93">
        <v>3</v>
      </c>
      <c r="K44" s="93"/>
      <c r="L44" s="93"/>
    </row>
    <row r="45" spans="1:12" ht="15">
      <c r="A45" s="93" t="s">
        <v>734</v>
      </c>
      <c r="B45" s="93">
        <v>15</v>
      </c>
      <c r="C45" s="93" t="s">
        <v>734</v>
      </c>
      <c r="D45" s="93">
        <v>15</v>
      </c>
      <c r="E45" s="93" t="s">
        <v>746</v>
      </c>
      <c r="F45" s="93">
        <v>2</v>
      </c>
      <c r="G45" s="93" t="s">
        <v>757</v>
      </c>
      <c r="H45" s="93">
        <v>4</v>
      </c>
      <c r="I45" s="93" t="s">
        <v>766</v>
      </c>
      <c r="J45" s="93">
        <v>3</v>
      </c>
      <c r="K45" s="93"/>
      <c r="L45" s="93"/>
    </row>
    <row r="46" spans="1:12" ht="15">
      <c r="A46" s="93" t="s">
        <v>735</v>
      </c>
      <c r="B46" s="93">
        <v>15</v>
      </c>
      <c r="C46" s="93" t="s">
        <v>735</v>
      </c>
      <c r="D46" s="93">
        <v>15</v>
      </c>
      <c r="E46" s="93" t="s">
        <v>747</v>
      </c>
      <c r="F46" s="93">
        <v>2</v>
      </c>
      <c r="G46" s="93"/>
      <c r="H46" s="93"/>
      <c r="I46" s="93" t="s">
        <v>767</v>
      </c>
      <c r="J46" s="93">
        <v>3</v>
      </c>
      <c r="K46" s="93"/>
      <c r="L46" s="93"/>
    </row>
    <row r="47" spans="1:12" ht="15">
      <c r="A47" s="93" t="s">
        <v>736</v>
      </c>
      <c r="B47" s="93">
        <v>15</v>
      </c>
      <c r="C47" s="93" t="s">
        <v>736</v>
      </c>
      <c r="D47" s="93">
        <v>15</v>
      </c>
      <c r="E47" s="93" t="s">
        <v>748</v>
      </c>
      <c r="F47" s="93">
        <v>2</v>
      </c>
      <c r="G47" s="93"/>
      <c r="H47" s="93"/>
      <c r="I47" s="93" t="s">
        <v>768</v>
      </c>
      <c r="J47" s="93">
        <v>3</v>
      </c>
      <c r="K47" s="93"/>
      <c r="L47" s="93"/>
    </row>
    <row r="50" spans="1:12" ht="15" customHeight="1">
      <c r="A50" s="85" t="s">
        <v>775</v>
      </c>
      <c r="B50" s="85" t="s">
        <v>647</v>
      </c>
      <c r="C50" s="85" t="s">
        <v>777</v>
      </c>
      <c r="D50" s="85" t="s">
        <v>650</v>
      </c>
      <c r="E50" s="85" t="s">
        <v>778</v>
      </c>
      <c r="F50" s="85" t="s">
        <v>652</v>
      </c>
      <c r="G50" s="85" t="s">
        <v>781</v>
      </c>
      <c r="H50" s="85" t="s">
        <v>654</v>
      </c>
      <c r="I50" s="85" t="s">
        <v>783</v>
      </c>
      <c r="J50" s="85" t="s">
        <v>656</v>
      </c>
      <c r="K50" s="85" t="s">
        <v>785</v>
      </c>
      <c r="L50" s="85" t="s">
        <v>657</v>
      </c>
    </row>
    <row r="51" spans="1:12" ht="15">
      <c r="A51" s="85"/>
      <c r="B51" s="85"/>
      <c r="C51" s="85"/>
      <c r="D51" s="85"/>
      <c r="E51" s="85"/>
      <c r="F51" s="85"/>
      <c r="G51" s="85"/>
      <c r="H51" s="85"/>
      <c r="I51" s="85"/>
      <c r="J51" s="85"/>
      <c r="K51" s="85"/>
      <c r="L51" s="85"/>
    </row>
    <row r="53" spans="1:12" ht="15" customHeight="1">
      <c r="A53" s="13" t="s">
        <v>776</v>
      </c>
      <c r="B53" s="13" t="s">
        <v>647</v>
      </c>
      <c r="C53" s="13" t="s">
        <v>779</v>
      </c>
      <c r="D53" s="13" t="s">
        <v>650</v>
      </c>
      <c r="E53" s="13" t="s">
        <v>780</v>
      </c>
      <c r="F53" s="13" t="s">
        <v>652</v>
      </c>
      <c r="G53" s="85" t="s">
        <v>782</v>
      </c>
      <c r="H53" s="85" t="s">
        <v>654</v>
      </c>
      <c r="I53" s="85" t="s">
        <v>784</v>
      </c>
      <c r="J53" s="85" t="s">
        <v>656</v>
      </c>
      <c r="K53" s="13" t="s">
        <v>786</v>
      </c>
      <c r="L53" s="13" t="s">
        <v>657</v>
      </c>
    </row>
    <row r="54" spans="1:12" ht="15">
      <c r="A54" s="85" t="s">
        <v>231</v>
      </c>
      <c r="B54" s="85">
        <v>15</v>
      </c>
      <c r="C54" s="85" t="s">
        <v>231</v>
      </c>
      <c r="D54" s="85">
        <v>15</v>
      </c>
      <c r="E54" s="85" t="s">
        <v>241</v>
      </c>
      <c r="F54" s="85">
        <v>2</v>
      </c>
      <c r="G54" s="85"/>
      <c r="H54" s="85"/>
      <c r="I54" s="85"/>
      <c r="J54" s="85"/>
      <c r="K54" s="85" t="s">
        <v>238</v>
      </c>
      <c r="L54" s="85">
        <v>1</v>
      </c>
    </row>
    <row r="55" spans="1:12" ht="15">
      <c r="A55" s="85" t="s">
        <v>236</v>
      </c>
      <c r="B55" s="85">
        <v>15</v>
      </c>
      <c r="C55" s="85" t="s">
        <v>236</v>
      </c>
      <c r="D55" s="85">
        <v>15</v>
      </c>
      <c r="E55" s="85" t="s">
        <v>240</v>
      </c>
      <c r="F55" s="85">
        <v>2</v>
      </c>
      <c r="G55" s="85"/>
      <c r="H55" s="85"/>
      <c r="I55" s="85"/>
      <c r="J55" s="85"/>
      <c r="K55" s="85"/>
      <c r="L55" s="85"/>
    </row>
    <row r="56" spans="1:12" ht="15">
      <c r="A56" s="85" t="s">
        <v>235</v>
      </c>
      <c r="B56" s="85">
        <v>2</v>
      </c>
      <c r="C56" s="85" t="s">
        <v>235</v>
      </c>
      <c r="D56" s="85">
        <v>2</v>
      </c>
      <c r="E56" s="85" t="s">
        <v>239</v>
      </c>
      <c r="F56" s="85">
        <v>2</v>
      </c>
      <c r="G56" s="85"/>
      <c r="H56" s="85"/>
      <c r="I56" s="85"/>
      <c r="J56" s="85"/>
      <c r="K56" s="85"/>
      <c r="L56" s="85"/>
    </row>
    <row r="57" spans="1:12" ht="15">
      <c r="A57" s="85" t="s">
        <v>241</v>
      </c>
      <c r="B57" s="85">
        <v>2</v>
      </c>
      <c r="C57" s="85"/>
      <c r="D57" s="85"/>
      <c r="E57" s="85"/>
      <c r="F57" s="85"/>
      <c r="G57" s="85"/>
      <c r="H57" s="85"/>
      <c r="I57" s="85"/>
      <c r="J57" s="85"/>
      <c r="K57" s="85"/>
      <c r="L57" s="85"/>
    </row>
    <row r="58" spans="1:12" ht="15">
      <c r="A58" s="85" t="s">
        <v>240</v>
      </c>
      <c r="B58" s="85">
        <v>2</v>
      </c>
      <c r="C58" s="85"/>
      <c r="D58" s="85"/>
      <c r="E58" s="85"/>
      <c r="F58" s="85"/>
      <c r="G58" s="85"/>
      <c r="H58" s="85"/>
      <c r="I58" s="85"/>
      <c r="J58" s="85"/>
      <c r="K58" s="85"/>
      <c r="L58" s="85"/>
    </row>
    <row r="59" spans="1:12" ht="15">
      <c r="A59" s="85" t="s">
        <v>239</v>
      </c>
      <c r="B59" s="85">
        <v>2</v>
      </c>
      <c r="C59" s="85"/>
      <c r="D59" s="85"/>
      <c r="E59" s="85"/>
      <c r="F59" s="85"/>
      <c r="G59" s="85"/>
      <c r="H59" s="85"/>
      <c r="I59" s="85"/>
      <c r="J59" s="85"/>
      <c r="K59" s="85"/>
      <c r="L59" s="85"/>
    </row>
    <row r="60" spans="1:12" ht="15">
      <c r="A60" s="85" t="s">
        <v>238</v>
      </c>
      <c r="B60" s="85">
        <v>1</v>
      </c>
      <c r="C60" s="85"/>
      <c r="D60" s="85"/>
      <c r="E60" s="85"/>
      <c r="F60" s="85"/>
      <c r="G60" s="85"/>
      <c r="H60" s="85"/>
      <c r="I60" s="85"/>
      <c r="J60" s="85"/>
      <c r="K60" s="85"/>
      <c r="L60" s="85"/>
    </row>
    <row r="63" spans="1:12" ht="15" customHeight="1">
      <c r="A63" s="13" t="s">
        <v>791</v>
      </c>
      <c r="B63" s="13" t="s">
        <v>647</v>
      </c>
      <c r="C63" s="13" t="s">
        <v>792</v>
      </c>
      <c r="D63" s="13" t="s">
        <v>650</v>
      </c>
      <c r="E63" s="13" t="s">
        <v>793</v>
      </c>
      <c r="F63" s="13" t="s">
        <v>652</v>
      </c>
      <c r="G63" s="13" t="s">
        <v>794</v>
      </c>
      <c r="H63" s="13" t="s">
        <v>654</v>
      </c>
      <c r="I63" s="13" t="s">
        <v>795</v>
      </c>
      <c r="J63" s="13" t="s">
        <v>656</v>
      </c>
      <c r="K63" s="13" t="s">
        <v>796</v>
      </c>
      <c r="L63" s="13" t="s">
        <v>657</v>
      </c>
    </row>
    <row r="64" spans="1:12" ht="15">
      <c r="A64" s="127" t="s">
        <v>238</v>
      </c>
      <c r="B64" s="85">
        <v>399128</v>
      </c>
      <c r="C64" s="127" t="s">
        <v>233</v>
      </c>
      <c r="D64" s="85">
        <v>67712</v>
      </c>
      <c r="E64" s="127" t="s">
        <v>240</v>
      </c>
      <c r="F64" s="85">
        <v>33097</v>
      </c>
      <c r="G64" s="127" t="s">
        <v>214</v>
      </c>
      <c r="H64" s="85">
        <v>22488</v>
      </c>
      <c r="I64" s="127" t="s">
        <v>221</v>
      </c>
      <c r="J64" s="85">
        <v>25871</v>
      </c>
      <c r="K64" s="127" t="s">
        <v>238</v>
      </c>
      <c r="L64" s="85">
        <v>399128</v>
      </c>
    </row>
    <row r="65" spans="1:12" ht="15">
      <c r="A65" s="127" t="s">
        <v>233</v>
      </c>
      <c r="B65" s="85">
        <v>67712</v>
      </c>
      <c r="C65" s="127" t="s">
        <v>229</v>
      </c>
      <c r="D65" s="85">
        <v>36742</v>
      </c>
      <c r="E65" s="127" t="s">
        <v>239</v>
      </c>
      <c r="F65" s="85">
        <v>4862</v>
      </c>
      <c r="G65" s="127" t="s">
        <v>216</v>
      </c>
      <c r="H65" s="85">
        <v>11693</v>
      </c>
      <c r="I65" s="127" t="s">
        <v>220</v>
      </c>
      <c r="J65" s="85">
        <v>18844</v>
      </c>
      <c r="K65" s="127" t="s">
        <v>219</v>
      </c>
      <c r="L65" s="85">
        <v>23807</v>
      </c>
    </row>
    <row r="66" spans="1:12" ht="15">
      <c r="A66" s="127" t="s">
        <v>229</v>
      </c>
      <c r="B66" s="85">
        <v>36742</v>
      </c>
      <c r="C66" s="127" t="s">
        <v>225</v>
      </c>
      <c r="D66" s="85">
        <v>11425</v>
      </c>
      <c r="E66" s="127" t="s">
        <v>223</v>
      </c>
      <c r="F66" s="85">
        <v>3498</v>
      </c>
      <c r="G66" s="127" t="s">
        <v>215</v>
      </c>
      <c r="H66" s="85">
        <v>6398</v>
      </c>
      <c r="I66" s="127" t="s">
        <v>218</v>
      </c>
      <c r="J66" s="85">
        <v>7291</v>
      </c>
      <c r="K66" s="127"/>
      <c r="L66" s="85"/>
    </row>
    <row r="67" spans="1:12" ht="15">
      <c r="A67" s="127" t="s">
        <v>240</v>
      </c>
      <c r="B67" s="85">
        <v>33097</v>
      </c>
      <c r="C67" s="127" t="s">
        <v>234</v>
      </c>
      <c r="D67" s="85">
        <v>11341</v>
      </c>
      <c r="E67" s="127" t="s">
        <v>222</v>
      </c>
      <c r="F67" s="85">
        <v>858</v>
      </c>
      <c r="G67" s="127" t="s">
        <v>217</v>
      </c>
      <c r="H67" s="85">
        <v>309</v>
      </c>
      <c r="I67" s="127"/>
      <c r="J67" s="85"/>
      <c r="K67" s="127"/>
      <c r="L67" s="85"/>
    </row>
    <row r="68" spans="1:12" ht="15">
      <c r="A68" s="127" t="s">
        <v>221</v>
      </c>
      <c r="B68" s="85">
        <v>25871</v>
      </c>
      <c r="C68" s="127" t="s">
        <v>224</v>
      </c>
      <c r="D68" s="85">
        <v>11048</v>
      </c>
      <c r="E68" s="127" t="s">
        <v>241</v>
      </c>
      <c r="F68" s="85">
        <v>108</v>
      </c>
      <c r="G68" s="127"/>
      <c r="H68" s="85"/>
      <c r="I68" s="127"/>
      <c r="J68" s="85"/>
      <c r="K68" s="127"/>
      <c r="L68" s="85"/>
    </row>
    <row r="69" spans="1:12" ht="15">
      <c r="A69" s="127" t="s">
        <v>219</v>
      </c>
      <c r="B69" s="85">
        <v>23807</v>
      </c>
      <c r="C69" s="127" t="s">
        <v>236</v>
      </c>
      <c r="D69" s="85">
        <v>6433</v>
      </c>
      <c r="E69" s="127"/>
      <c r="F69" s="85"/>
      <c r="G69" s="127"/>
      <c r="H69" s="85"/>
      <c r="I69" s="127"/>
      <c r="J69" s="85"/>
      <c r="K69" s="127"/>
      <c r="L69" s="85"/>
    </row>
    <row r="70" spans="1:12" ht="15">
      <c r="A70" s="127" t="s">
        <v>214</v>
      </c>
      <c r="B70" s="85">
        <v>22488</v>
      </c>
      <c r="C70" s="127" t="s">
        <v>231</v>
      </c>
      <c r="D70" s="85">
        <v>5403</v>
      </c>
      <c r="E70" s="127"/>
      <c r="F70" s="85"/>
      <c r="G70" s="127"/>
      <c r="H70" s="85"/>
      <c r="I70" s="127"/>
      <c r="J70" s="85"/>
      <c r="K70" s="127"/>
      <c r="L70" s="85"/>
    </row>
    <row r="71" spans="1:12" ht="15">
      <c r="A71" s="127" t="s">
        <v>220</v>
      </c>
      <c r="B71" s="85">
        <v>18844</v>
      </c>
      <c r="C71" s="127" t="s">
        <v>230</v>
      </c>
      <c r="D71" s="85">
        <v>5208</v>
      </c>
      <c r="E71" s="127"/>
      <c r="F71" s="85"/>
      <c r="G71" s="127"/>
      <c r="H71" s="85"/>
      <c r="I71" s="127"/>
      <c r="J71" s="85"/>
      <c r="K71" s="127"/>
      <c r="L71" s="85"/>
    </row>
    <row r="72" spans="1:12" ht="15">
      <c r="A72" s="127" t="s">
        <v>216</v>
      </c>
      <c r="B72" s="85">
        <v>11693</v>
      </c>
      <c r="C72" s="127" t="s">
        <v>235</v>
      </c>
      <c r="D72" s="85">
        <v>3792</v>
      </c>
      <c r="E72" s="127"/>
      <c r="F72" s="85"/>
      <c r="G72" s="127"/>
      <c r="H72" s="85"/>
      <c r="I72" s="127"/>
      <c r="J72" s="85"/>
      <c r="K72" s="127"/>
      <c r="L72" s="85"/>
    </row>
    <row r="73" spans="1:12" ht="15">
      <c r="A73" s="127" t="s">
        <v>225</v>
      </c>
      <c r="B73" s="85">
        <v>11425</v>
      </c>
      <c r="C73" s="127" t="s">
        <v>226</v>
      </c>
      <c r="D73" s="85">
        <v>1547</v>
      </c>
      <c r="E73" s="127"/>
      <c r="F73" s="85"/>
      <c r="G73" s="127"/>
      <c r="H73" s="85"/>
      <c r="I73" s="127"/>
      <c r="J73" s="85"/>
      <c r="K73" s="127"/>
      <c r="L73" s="85"/>
    </row>
  </sheetData>
  <hyperlinks>
    <hyperlink ref="A2" r:id="rId1" display="https://www.bbc.co.uk/news/uk-politics-50237401"/>
    <hyperlink ref="A3" r:id="rId2" display="https://www.bbc.com/news/uk-politics-49798197"/>
    <hyperlink ref="A4" r:id="rId3" display="https://amsp.org.uk/resource/visualising-climate-crisis-competition"/>
    <hyperlink ref="A5" r:id="rId4" display="https://amsp.org.uk/teachers/11-16-maths/resources"/>
    <hyperlink ref="A6" r:id="rId5" display="https://twitter.com/Kelset/status/1177296001465552904"/>
    <hyperlink ref="C2" r:id="rId6" display="https://amsp.org.uk/resource/visualising-climate-crisis-competition"/>
    <hyperlink ref="C3" r:id="rId7" display="https://amsp.org.uk/teachers/11-16-maths/resources"/>
    <hyperlink ref="E2" r:id="rId8" display="https://twitter.com/Kelset/status/1177296001465552904"/>
    <hyperlink ref="G2" r:id="rId9" display="https://www.bbc.com/news/uk-politics-49798197"/>
    <hyperlink ref="I2" r:id="rId10" display="https://www.bbc.co.uk/news/uk-politics-50237401"/>
    <hyperlink ref="K2" r:id="rId11" display="https://www.bbc.co.uk/news/uk-politics-50237401"/>
  </hyperlinks>
  <printOptions/>
  <pageMargins left="0.7" right="0.7" top="0.75" bottom="0.75" header="0.3" footer="0.3"/>
  <pageSetup orientation="portrait" paperSize="9"/>
  <tableParts>
    <tablePart r:id="rId12"/>
    <tablePart r:id="rId19"/>
    <tablePart r:id="rId14"/>
    <tablePart r:id="rId13"/>
    <tablePart r:id="rId15"/>
    <tablePart r:id="rId17"/>
    <tablePart r:id="rId18"/>
    <tablePart r:id="rId1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826</v>
      </c>
      <c r="B1" s="13" t="s">
        <v>845</v>
      </c>
      <c r="C1" s="13" t="s">
        <v>846</v>
      </c>
      <c r="D1" s="13" t="s">
        <v>144</v>
      </c>
      <c r="E1" s="13" t="s">
        <v>848</v>
      </c>
      <c r="F1" s="13" t="s">
        <v>849</v>
      </c>
      <c r="G1" s="13" t="s">
        <v>850</v>
      </c>
    </row>
    <row r="2" spans="1:7" ht="15">
      <c r="A2" s="85" t="s">
        <v>679</v>
      </c>
      <c r="B2" s="85">
        <v>38</v>
      </c>
      <c r="C2" s="132">
        <v>0.056716417910447764</v>
      </c>
      <c r="D2" s="85" t="s">
        <v>847</v>
      </c>
      <c r="E2" s="85"/>
      <c r="F2" s="85"/>
      <c r="G2" s="85"/>
    </row>
    <row r="3" spans="1:7" ht="15">
      <c r="A3" s="85" t="s">
        <v>680</v>
      </c>
      <c r="B3" s="85">
        <v>4</v>
      </c>
      <c r="C3" s="132">
        <v>0.0059701492537313425</v>
      </c>
      <c r="D3" s="85" t="s">
        <v>847</v>
      </c>
      <c r="E3" s="85"/>
      <c r="F3" s="85"/>
      <c r="G3" s="85"/>
    </row>
    <row r="4" spans="1:7" ht="15">
      <c r="A4" s="85" t="s">
        <v>681</v>
      </c>
      <c r="B4" s="85">
        <v>0</v>
      </c>
      <c r="C4" s="132">
        <v>0</v>
      </c>
      <c r="D4" s="85" t="s">
        <v>847</v>
      </c>
      <c r="E4" s="85"/>
      <c r="F4" s="85"/>
      <c r="G4" s="85"/>
    </row>
    <row r="5" spans="1:7" ht="15">
      <c r="A5" s="85" t="s">
        <v>682</v>
      </c>
      <c r="B5" s="85">
        <v>628</v>
      </c>
      <c r="C5" s="132">
        <v>0.9373134328358209</v>
      </c>
      <c r="D5" s="85" t="s">
        <v>847</v>
      </c>
      <c r="E5" s="85"/>
      <c r="F5" s="85"/>
      <c r="G5" s="85"/>
    </row>
    <row r="6" spans="1:7" ht="15">
      <c r="A6" s="85" t="s">
        <v>683</v>
      </c>
      <c r="B6" s="85">
        <v>670</v>
      </c>
      <c r="C6" s="132">
        <v>1</v>
      </c>
      <c r="D6" s="85" t="s">
        <v>847</v>
      </c>
      <c r="E6" s="85"/>
      <c r="F6" s="85"/>
      <c r="G6" s="85"/>
    </row>
    <row r="7" spans="1:7" ht="15">
      <c r="A7" s="93" t="s">
        <v>684</v>
      </c>
      <c r="B7" s="93">
        <v>25</v>
      </c>
      <c r="C7" s="133">
        <v>0</v>
      </c>
      <c r="D7" s="93" t="s">
        <v>847</v>
      </c>
      <c r="E7" s="93" t="b">
        <v>0</v>
      </c>
      <c r="F7" s="93" t="b">
        <v>0</v>
      </c>
      <c r="G7" s="93" t="b">
        <v>0</v>
      </c>
    </row>
    <row r="8" spans="1:7" ht="15">
      <c r="A8" s="93" t="s">
        <v>685</v>
      </c>
      <c r="B8" s="93">
        <v>17</v>
      </c>
      <c r="C8" s="133">
        <v>0.006216918087323108</v>
      </c>
      <c r="D8" s="93" t="s">
        <v>847</v>
      </c>
      <c r="E8" s="93" t="b">
        <v>0</v>
      </c>
      <c r="F8" s="93" t="b">
        <v>0</v>
      </c>
      <c r="G8" s="93" t="b">
        <v>0</v>
      </c>
    </row>
    <row r="9" spans="1:7" ht="15">
      <c r="A9" s="93" t="s">
        <v>686</v>
      </c>
      <c r="B9" s="93">
        <v>15</v>
      </c>
      <c r="C9" s="133">
        <v>0.007265788742893769</v>
      </c>
      <c r="D9" s="93" t="s">
        <v>847</v>
      </c>
      <c r="E9" s="93" t="b">
        <v>0</v>
      </c>
      <c r="F9" s="93" t="b">
        <v>0</v>
      </c>
      <c r="G9" s="93" t="b">
        <v>0</v>
      </c>
    </row>
    <row r="10" spans="1:7" ht="15">
      <c r="A10" s="93" t="s">
        <v>687</v>
      </c>
      <c r="B10" s="93">
        <v>15</v>
      </c>
      <c r="C10" s="133">
        <v>0.007265788742893769</v>
      </c>
      <c r="D10" s="93" t="s">
        <v>847</v>
      </c>
      <c r="E10" s="93" t="b">
        <v>0</v>
      </c>
      <c r="F10" s="93" t="b">
        <v>0</v>
      </c>
      <c r="G10" s="93" t="b">
        <v>0</v>
      </c>
    </row>
    <row r="11" spans="1:7" ht="15">
      <c r="A11" s="93" t="s">
        <v>688</v>
      </c>
      <c r="B11" s="93">
        <v>15</v>
      </c>
      <c r="C11" s="133">
        <v>0.007265788742893769</v>
      </c>
      <c r="D11" s="93" t="s">
        <v>847</v>
      </c>
      <c r="E11" s="93" t="b">
        <v>0</v>
      </c>
      <c r="F11" s="93" t="b">
        <v>0</v>
      </c>
      <c r="G11" s="93" t="b">
        <v>0</v>
      </c>
    </row>
    <row r="12" spans="1:7" ht="15">
      <c r="A12" s="93" t="s">
        <v>690</v>
      </c>
      <c r="B12" s="93">
        <v>15</v>
      </c>
      <c r="C12" s="133">
        <v>0.007265788742893769</v>
      </c>
      <c r="D12" s="93" t="s">
        <v>847</v>
      </c>
      <c r="E12" s="93" t="b">
        <v>0</v>
      </c>
      <c r="F12" s="93" t="b">
        <v>0</v>
      </c>
      <c r="G12" s="93" t="b">
        <v>0</v>
      </c>
    </row>
    <row r="13" spans="1:7" ht="15">
      <c r="A13" s="93" t="s">
        <v>691</v>
      </c>
      <c r="B13" s="93">
        <v>15</v>
      </c>
      <c r="C13" s="133">
        <v>0.007265788742893769</v>
      </c>
      <c r="D13" s="93" t="s">
        <v>847</v>
      </c>
      <c r="E13" s="93" t="b">
        <v>1</v>
      </c>
      <c r="F13" s="93" t="b">
        <v>0</v>
      </c>
      <c r="G13" s="93" t="b">
        <v>0</v>
      </c>
    </row>
    <row r="14" spans="1:7" ht="15">
      <c r="A14" s="93" t="s">
        <v>692</v>
      </c>
      <c r="B14" s="93">
        <v>15</v>
      </c>
      <c r="C14" s="133">
        <v>0.007265788742893769</v>
      </c>
      <c r="D14" s="93" t="s">
        <v>847</v>
      </c>
      <c r="E14" s="93" t="b">
        <v>0</v>
      </c>
      <c r="F14" s="93" t="b">
        <v>0</v>
      </c>
      <c r="G14" s="93" t="b">
        <v>0</v>
      </c>
    </row>
    <row r="15" spans="1:7" ht="15">
      <c r="A15" s="93" t="s">
        <v>693</v>
      </c>
      <c r="B15" s="93">
        <v>15</v>
      </c>
      <c r="C15" s="133">
        <v>0.007265788742893769</v>
      </c>
      <c r="D15" s="93" t="s">
        <v>847</v>
      </c>
      <c r="E15" s="93" t="b">
        <v>0</v>
      </c>
      <c r="F15" s="93" t="b">
        <v>0</v>
      </c>
      <c r="G15" s="93" t="b">
        <v>0</v>
      </c>
    </row>
    <row r="16" spans="1:7" ht="15">
      <c r="A16" s="93" t="s">
        <v>694</v>
      </c>
      <c r="B16" s="93">
        <v>15</v>
      </c>
      <c r="C16" s="133">
        <v>0.007265788742893769</v>
      </c>
      <c r="D16" s="93" t="s">
        <v>847</v>
      </c>
      <c r="E16" s="93" t="b">
        <v>0</v>
      </c>
      <c r="F16" s="93" t="b">
        <v>0</v>
      </c>
      <c r="G16" s="93" t="b">
        <v>0</v>
      </c>
    </row>
    <row r="17" spans="1:7" ht="15">
      <c r="A17" s="93" t="s">
        <v>695</v>
      </c>
      <c r="B17" s="93">
        <v>15</v>
      </c>
      <c r="C17" s="133">
        <v>0.007265788742893769</v>
      </c>
      <c r="D17" s="93" t="s">
        <v>847</v>
      </c>
      <c r="E17" s="93" t="b">
        <v>1</v>
      </c>
      <c r="F17" s="93" t="b">
        <v>0</v>
      </c>
      <c r="G17" s="93" t="b">
        <v>0</v>
      </c>
    </row>
    <row r="18" spans="1:7" ht="15">
      <c r="A18" s="93" t="s">
        <v>696</v>
      </c>
      <c r="B18" s="93">
        <v>15</v>
      </c>
      <c r="C18" s="133">
        <v>0.007265788742893769</v>
      </c>
      <c r="D18" s="93" t="s">
        <v>847</v>
      </c>
      <c r="E18" s="93" t="b">
        <v>0</v>
      </c>
      <c r="F18" s="93" t="b">
        <v>0</v>
      </c>
      <c r="G18" s="93" t="b">
        <v>0</v>
      </c>
    </row>
    <row r="19" spans="1:7" ht="15">
      <c r="A19" s="93" t="s">
        <v>231</v>
      </c>
      <c r="B19" s="93">
        <v>15</v>
      </c>
      <c r="C19" s="133">
        <v>0.007265788742893769</v>
      </c>
      <c r="D19" s="93" t="s">
        <v>847</v>
      </c>
      <c r="E19" s="93" t="b">
        <v>0</v>
      </c>
      <c r="F19" s="93" t="b">
        <v>0</v>
      </c>
      <c r="G19" s="93" t="b">
        <v>0</v>
      </c>
    </row>
    <row r="20" spans="1:7" ht="15">
      <c r="A20" s="93" t="s">
        <v>827</v>
      </c>
      <c r="B20" s="93">
        <v>15</v>
      </c>
      <c r="C20" s="133">
        <v>0.007265788742893769</v>
      </c>
      <c r="D20" s="93" t="s">
        <v>847</v>
      </c>
      <c r="E20" s="93" t="b">
        <v>0</v>
      </c>
      <c r="F20" s="93" t="b">
        <v>0</v>
      </c>
      <c r="G20" s="93" t="b">
        <v>0</v>
      </c>
    </row>
    <row r="21" spans="1:7" ht="15">
      <c r="A21" s="93" t="s">
        <v>828</v>
      </c>
      <c r="B21" s="93">
        <v>15</v>
      </c>
      <c r="C21" s="133">
        <v>0.007265788742893769</v>
      </c>
      <c r="D21" s="93" t="s">
        <v>847</v>
      </c>
      <c r="E21" s="93" t="b">
        <v>0</v>
      </c>
      <c r="F21" s="93" t="b">
        <v>0</v>
      </c>
      <c r="G21" s="93" t="b">
        <v>0</v>
      </c>
    </row>
    <row r="22" spans="1:7" ht="15">
      <c r="A22" s="93" t="s">
        <v>829</v>
      </c>
      <c r="B22" s="93">
        <v>15</v>
      </c>
      <c r="C22" s="133">
        <v>0.007265788742893769</v>
      </c>
      <c r="D22" s="93" t="s">
        <v>847</v>
      </c>
      <c r="E22" s="93" t="b">
        <v>0</v>
      </c>
      <c r="F22" s="93" t="b">
        <v>0</v>
      </c>
      <c r="G22" s="93" t="b">
        <v>0</v>
      </c>
    </row>
    <row r="23" spans="1:7" ht="15">
      <c r="A23" s="93" t="s">
        <v>830</v>
      </c>
      <c r="B23" s="93">
        <v>15</v>
      </c>
      <c r="C23" s="133">
        <v>0.007265788742893769</v>
      </c>
      <c r="D23" s="93" t="s">
        <v>847</v>
      </c>
      <c r="E23" s="93" t="b">
        <v>0</v>
      </c>
      <c r="F23" s="93" t="b">
        <v>0</v>
      </c>
      <c r="G23" s="93" t="b">
        <v>0</v>
      </c>
    </row>
    <row r="24" spans="1:7" ht="15">
      <c r="A24" s="93" t="s">
        <v>831</v>
      </c>
      <c r="B24" s="93">
        <v>15</v>
      </c>
      <c r="C24" s="133">
        <v>0.007265788742893769</v>
      </c>
      <c r="D24" s="93" t="s">
        <v>847</v>
      </c>
      <c r="E24" s="93" t="b">
        <v>0</v>
      </c>
      <c r="F24" s="93" t="b">
        <v>0</v>
      </c>
      <c r="G24" s="93" t="b">
        <v>0</v>
      </c>
    </row>
    <row r="25" spans="1:7" ht="15">
      <c r="A25" s="93" t="s">
        <v>832</v>
      </c>
      <c r="B25" s="93">
        <v>15</v>
      </c>
      <c r="C25" s="133">
        <v>0.007265788742893769</v>
      </c>
      <c r="D25" s="93" t="s">
        <v>847</v>
      </c>
      <c r="E25" s="93" t="b">
        <v>0</v>
      </c>
      <c r="F25" s="93" t="b">
        <v>0</v>
      </c>
      <c r="G25" s="93" t="b">
        <v>0</v>
      </c>
    </row>
    <row r="26" spans="1:7" ht="15">
      <c r="A26" s="93" t="s">
        <v>236</v>
      </c>
      <c r="B26" s="93">
        <v>15</v>
      </c>
      <c r="C26" s="133">
        <v>0.007265788742893769</v>
      </c>
      <c r="D26" s="93" t="s">
        <v>847</v>
      </c>
      <c r="E26" s="93" t="b">
        <v>0</v>
      </c>
      <c r="F26" s="93" t="b">
        <v>0</v>
      </c>
      <c r="G26" s="93" t="b">
        <v>0</v>
      </c>
    </row>
    <row r="27" spans="1:7" ht="15">
      <c r="A27" s="93" t="s">
        <v>833</v>
      </c>
      <c r="B27" s="93">
        <v>13</v>
      </c>
      <c r="C27" s="133">
        <v>0.008061040464514434</v>
      </c>
      <c r="D27" s="93" t="s">
        <v>847</v>
      </c>
      <c r="E27" s="93" t="b">
        <v>0</v>
      </c>
      <c r="F27" s="93" t="b">
        <v>0</v>
      </c>
      <c r="G27" s="93" t="b">
        <v>0</v>
      </c>
    </row>
    <row r="28" spans="1:7" ht="15">
      <c r="A28" s="93" t="s">
        <v>834</v>
      </c>
      <c r="B28" s="93">
        <v>13</v>
      </c>
      <c r="C28" s="133">
        <v>0.008061040464514434</v>
      </c>
      <c r="D28" s="93" t="s">
        <v>847</v>
      </c>
      <c r="E28" s="93" t="b">
        <v>0</v>
      </c>
      <c r="F28" s="93" t="b">
        <v>0</v>
      </c>
      <c r="G28" s="93" t="b">
        <v>0</v>
      </c>
    </row>
    <row r="29" spans="1:7" ht="15">
      <c r="A29" s="93" t="s">
        <v>835</v>
      </c>
      <c r="B29" s="93">
        <v>13</v>
      </c>
      <c r="C29" s="133">
        <v>0.008061040464514434</v>
      </c>
      <c r="D29" s="93" t="s">
        <v>847</v>
      </c>
      <c r="E29" s="93" t="b">
        <v>0</v>
      </c>
      <c r="F29" s="93" t="b">
        <v>0</v>
      </c>
      <c r="G29" s="93" t="b">
        <v>0</v>
      </c>
    </row>
    <row r="30" spans="1:7" ht="15">
      <c r="A30" s="93" t="s">
        <v>240</v>
      </c>
      <c r="B30" s="93">
        <v>10</v>
      </c>
      <c r="C30" s="133">
        <v>0.008688646477555406</v>
      </c>
      <c r="D30" s="93" t="s">
        <v>847</v>
      </c>
      <c r="E30" s="93" t="b">
        <v>0</v>
      </c>
      <c r="F30" s="93" t="b">
        <v>0</v>
      </c>
      <c r="G30" s="93" t="b">
        <v>0</v>
      </c>
    </row>
    <row r="31" spans="1:7" ht="15">
      <c r="A31" s="93" t="s">
        <v>712</v>
      </c>
      <c r="B31" s="93">
        <v>4</v>
      </c>
      <c r="C31" s="133">
        <v>0.006950917182044325</v>
      </c>
      <c r="D31" s="93" t="s">
        <v>847</v>
      </c>
      <c r="E31" s="93" t="b">
        <v>0</v>
      </c>
      <c r="F31" s="93" t="b">
        <v>0</v>
      </c>
      <c r="G31" s="93" t="b">
        <v>0</v>
      </c>
    </row>
    <row r="32" spans="1:7" ht="15">
      <c r="A32" s="93" t="s">
        <v>713</v>
      </c>
      <c r="B32" s="93">
        <v>4</v>
      </c>
      <c r="C32" s="133">
        <v>0.006950917182044325</v>
      </c>
      <c r="D32" s="93" t="s">
        <v>847</v>
      </c>
      <c r="E32" s="93" t="b">
        <v>0</v>
      </c>
      <c r="F32" s="93" t="b">
        <v>0</v>
      </c>
      <c r="G32" s="93" t="b">
        <v>0</v>
      </c>
    </row>
    <row r="33" spans="1:7" ht="15">
      <c r="A33" s="93" t="s">
        <v>714</v>
      </c>
      <c r="B33" s="93">
        <v>4</v>
      </c>
      <c r="C33" s="133">
        <v>0.006950917182044325</v>
      </c>
      <c r="D33" s="93" t="s">
        <v>847</v>
      </c>
      <c r="E33" s="93" t="b">
        <v>0</v>
      </c>
      <c r="F33" s="93" t="b">
        <v>0</v>
      </c>
      <c r="G33" s="93" t="b">
        <v>0</v>
      </c>
    </row>
    <row r="34" spans="1:7" ht="15">
      <c r="A34" s="93" t="s">
        <v>715</v>
      </c>
      <c r="B34" s="93">
        <v>4</v>
      </c>
      <c r="C34" s="133">
        <v>0.006950917182044325</v>
      </c>
      <c r="D34" s="93" t="s">
        <v>847</v>
      </c>
      <c r="E34" s="93" t="b">
        <v>0</v>
      </c>
      <c r="F34" s="93" t="b">
        <v>0</v>
      </c>
      <c r="G34" s="93" t="b">
        <v>0</v>
      </c>
    </row>
    <row r="35" spans="1:7" ht="15">
      <c r="A35" s="93" t="s">
        <v>716</v>
      </c>
      <c r="B35" s="93">
        <v>4</v>
      </c>
      <c r="C35" s="133">
        <v>0.006950917182044325</v>
      </c>
      <c r="D35" s="93" t="s">
        <v>847</v>
      </c>
      <c r="E35" s="93" t="b">
        <v>0</v>
      </c>
      <c r="F35" s="93" t="b">
        <v>0</v>
      </c>
      <c r="G35" s="93" t="b">
        <v>0</v>
      </c>
    </row>
    <row r="36" spans="1:7" ht="15">
      <c r="A36" s="93" t="s">
        <v>717</v>
      </c>
      <c r="B36" s="93">
        <v>4</v>
      </c>
      <c r="C36" s="133">
        <v>0.006950917182044325</v>
      </c>
      <c r="D36" s="93" t="s">
        <v>847</v>
      </c>
      <c r="E36" s="93" t="b">
        <v>0</v>
      </c>
      <c r="F36" s="93" t="b">
        <v>0</v>
      </c>
      <c r="G36" s="93" t="b">
        <v>0</v>
      </c>
    </row>
    <row r="37" spans="1:7" ht="15">
      <c r="A37" s="93" t="s">
        <v>718</v>
      </c>
      <c r="B37" s="93">
        <v>4</v>
      </c>
      <c r="C37" s="133">
        <v>0.006950917182044325</v>
      </c>
      <c r="D37" s="93" t="s">
        <v>847</v>
      </c>
      <c r="E37" s="93" t="b">
        <v>0</v>
      </c>
      <c r="F37" s="93" t="b">
        <v>0</v>
      </c>
      <c r="G37" s="93" t="b">
        <v>0</v>
      </c>
    </row>
    <row r="38" spans="1:7" ht="15">
      <c r="A38" s="93" t="s">
        <v>836</v>
      </c>
      <c r="B38" s="93">
        <v>4</v>
      </c>
      <c r="C38" s="133">
        <v>0.006950917182044325</v>
      </c>
      <c r="D38" s="93" t="s">
        <v>847</v>
      </c>
      <c r="E38" s="93" t="b">
        <v>0</v>
      </c>
      <c r="F38" s="93" t="b">
        <v>0</v>
      </c>
      <c r="G38" s="93" t="b">
        <v>0</v>
      </c>
    </row>
    <row r="39" spans="1:7" ht="15">
      <c r="A39" s="93" t="s">
        <v>704</v>
      </c>
      <c r="B39" s="93">
        <v>4</v>
      </c>
      <c r="C39" s="133">
        <v>0.006950917182044325</v>
      </c>
      <c r="D39" s="93" t="s">
        <v>847</v>
      </c>
      <c r="E39" s="93" t="b">
        <v>0</v>
      </c>
      <c r="F39" s="93" t="b">
        <v>0</v>
      </c>
      <c r="G39" s="93" t="b">
        <v>0</v>
      </c>
    </row>
    <row r="40" spans="1:7" ht="15">
      <c r="A40" s="93" t="s">
        <v>705</v>
      </c>
      <c r="B40" s="93">
        <v>4</v>
      </c>
      <c r="C40" s="133">
        <v>0.006950917182044325</v>
      </c>
      <c r="D40" s="93" t="s">
        <v>847</v>
      </c>
      <c r="E40" s="93" t="b">
        <v>0</v>
      </c>
      <c r="F40" s="93" t="b">
        <v>0</v>
      </c>
      <c r="G40" s="93" t="b">
        <v>0</v>
      </c>
    </row>
    <row r="41" spans="1:7" ht="15">
      <c r="A41" s="93" t="s">
        <v>706</v>
      </c>
      <c r="B41" s="93">
        <v>4</v>
      </c>
      <c r="C41" s="133">
        <v>0.006950917182044325</v>
      </c>
      <c r="D41" s="93" t="s">
        <v>847</v>
      </c>
      <c r="E41" s="93" t="b">
        <v>0</v>
      </c>
      <c r="F41" s="93" t="b">
        <v>0</v>
      </c>
      <c r="G41" s="93" t="b">
        <v>0</v>
      </c>
    </row>
    <row r="42" spans="1:7" ht="15">
      <c r="A42" s="93" t="s">
        <v>707</v>
      </c>
      <c r="B42" s="93">
        <v>4</v>
      </c>
      <c r="C42" s="133">
        <v>0.006950917182044325</v>
      </c>
      <c r="D42" s="93" t="s">
        <v>847</v>
      </c>
      <c r="E42" s="93" t="b">
        <v>0</v>
      </c>
      <c r="F42" s="93" t="b">
        <v>0</v>
      </c>
      <c r="G42" s="93" t="b">
        <v>0</v>
      </c>
    </row>
    <row r="43" spans="1:7" ht="15">
      <c r="A43" s="93" t="s">
        <v>708</v>
      </c>
      <c r="B43" s="93">
        <v>4</v>
      </c>
      <c r="C43" s="133">
        <v>0.006950917182044325</v>
      </c>
      <c r="D43" s="93" t="s">
        <v>847</v>
      </c>
      <c r="E43" s="93" t="b">
        <v>0</v>
      </c>
      <c r="F43" s="93" t="b">
        <v>0</v>
      </c>
      <c r="G43" s="93" t="b">
        <v>0</v>
      </c>
    </row>
    <row r="44" spans="1:7" ht="15">
      <c r="A44" s="93" t="s">
        <v>709</v>
      </c>
      <c r="B44" s="93">
        <v>4</v>
      </c>
      <c r="C44" s="133">
        <v>0.006950917182044325</v>
      </c>
      <c r="D44" s="93" t="s">
        <v>847</v>
      </c>
      <c r="E44" s="93" t="b">
        <v>0</v>
      </c>
      <c r="F44" s="93" t="b">
        <v>0</v>
      </c>
      <c r="G44" s="93" t="b">
        <v>0</v>
      </c>
    </row>
    <row r="45" spans="1:7" ht="15">
      <c r="A45" s="93" t="s">
        <v>710</v>
      </c>
      <c r="B45" s="93">
        <v>4</v>
      </c>
      <c r="C45" s="133">
        <v>0.006950917182044325</v>
      </c>
      <c r="D45" s="93" t="s">
        <v>847</v>
      </c>
      <c r="E45" s="93" t="b">
        <v>0</v>
      </c>
      <c r="F45" s="93" t="b">
        <v>0</v>
      </c>
      <c r="G45" s="93" t="b">
        <v>0</v>
      </c>
    </row>
    <row r="46" spans="1:7" ht="15">
      <c r="A46" s="93" t="s">
        <v>719</v>
      </c>
      <c r="B46" s="93">
        <v>3</v>
      </c>
      <c r="C46" s="133">
        <v>0.006031563890517741</v>
      </c>
      <c r="D46" s="93" t="s">
        <v>847</v>
      </c>
      <c r="E46" s="93" t="b">
        <v>1</v>
      </c>
      <c r="F46" s="93" t="b">
        <v>0</v>
      </c>
      <c r="G46" s="93" t="b">
        <v>0</v>
      </c>
    </row>
    <row r="47" spans="1:7" ht="15">
      <c r="A47" s="93" t="s">
        <v>837</v>
      </c>
      <c r="B47" s="93">
        <v>2</v>
      </c>
      <c r="C47" s="133">
        <v>0.00479000005680374</v>
      </c>
      <c r="D47" s="93" t="s">
        <v>847</v>
      </c>
      <c r="E47" s="93" t="b">
        <v>0</v>
      </c>
      <c r="F47" s="93" t="b">
        <v>0</v>
      </c>
      <c r="G47" s="93" t="b">
        <v>0</v>
      </c>
    </row>
    <row r="48" spans="1:7" ht="15">
      <c r="A48" s="93" t="s">
        <v>235</v>
      </c>
      <c r="B48" s="93">
        <v>2</v>
      </c>
      <c r="C48" s="133">
        <v>0.00479000005680374</v>
      </c>
      <c r="D48" s="93" t="s">
        <v>847</v>
      </c>
      <c r="E48" s="93" t="b">
        <v>0</v>
      </c>
      <c r="F48" s="93" t="b">
        <v>0</v>
      </c>
      <c r="G48" s="93" t="b">
        <v>0</v>
      </c>
    </row>
    <row r="49" spans="1:7" ht="15">
      <c r="A49" s="93" t="s">
        <v>838</v>
      </c>
      <c r="B49" s="93">
        <v>2</v>
      </c>
      <c r="C49" s="133">
        <v>0.00479000005680374</v>
      </c>
      <c r="D49" s="93" t="s">
        <v>847</v>
      </c>
      <c r="E49" s="93" t="b">
        <v>0</v>
      </c>
      <c r="F49" s="93" t="b">
        <v>0</v>
      </c>
      <c r="G49" s="93" t="b">
        <v>0</v>
      </c>
    </row>
    <row r="50" spans="1:7" ht="15">
      <c r="A50" s="93" t="s">
        <v>698</v>
      </c>
      <c r="B50" s="93">
        <v>2</v>
      </c>
      <c r="C50" s="133">
        <v>0.00479000005680374</v>
      </c>
      <c r="D50" s="93" t="s">
        <v>847</v>
      </c>
      <c r="E50" s="93" t="b">
        <v>1</v>
      </c>
      <c r="F50" s="93" t="b">
        <v>0</v>
      </c>
      <c r="G50" s="93" t="b">
        <v>0</v>
      </c>
    </row>
    <row r="51" spans="1:7" ht="15">
      <c r="A51" s="93" t="s">
        <v>699</v>
      </c>
      <c r="B51" s="93">
        <v>2</v>
      </c>
      <c r="C51" s="133">
        <v>0.00479000005680374</v>
      </c>
      <c r="D51" s="93" t="s">
        <v>847</v>
      </c>
      <c r="E51" s="93" t="b">
        <v>0</v>
      </c>
      <c r="F51" s="93" t="b">
        <v>0</v>
      </c>
      <c r="G51" s="93" t="b">
        <v>0</v>
      </c>
    </row>
    <row r="52" spans="1:7" ht="15">
      <c r="A52" s="93" t="s">
        <v>241</v>
      </c>
      <c r="B52" s="93">
        <v>2</v>
      </c>
      <c r="C52" s="133">
        <v>0.00479000005680374</v>
      </c>
      <c r="D52" s="93" t="s">
        <v>847</v>
      </c>
      <c r="E52" s="93" t="b">
        <v>0</v>
      </c>
      <c r="F52" s="93" t="b">
        <v>0</v>
      </c>
      <c r="G52" s="93" t="b">
        <v>0</v>
      </c>
    </row>
    <row r="53" spans="1:7" ht="15">
      <c r="A53" s="93" t="s">
        <v>700</v>
      </c>
      <c r="B53" s="93">
        <v>2</v>
      </c>
      <c r="C53" s="133">
        <v>0.00479000005680374</v>
      </c>
      <c r="D53" s="93" t="s">
        <v>847</v>
      </c>
      <c r="E53" s="93" t="b">
        <v>0</v>
      </c>
      <c r="F53" s="93" t="b">
        <v>0</v>
      </c>
      <c r="G53" s="93" t="b">
        <v>0</v>
      </c>
    </row>
    <row r="54" spans="1:7" ht="15">
      <c r="A54" s="93" t="s">
        <v>701</v>
      </c>
      <c r="B54" s="93">
        <v>2</v>
      </c>
      <c r="C54" s="133">
        <v>0.00479000005680374</v>
      </c>
      <c r="D54" s="93" t="s">
        <v>847</v>
      </c>
      <c r="E54" s="93" t="b">
        <v>0</v>
      </c>
      <c r="F54" s="93" t="b">
        <v>0</v>
      </c>
      <c r="G54" s="93" t="b">
        <v>0</v>
      </c>
    </row>
    <row r="55" spans="1:7" ht="15">
      <c r="A55" s="93" t="s">
        <v>239</v>
      </c>
      <c r="B55" s="93">
        <v>2</v>
      </c>
      <c r="C55" s="133">
        <v>0.00479000005680374</v>
      </c>
      <c r="D55" s="93" t="s">
        <v>847</v>
      </c>
      <c r="E55" s="93" t="b">
        <v>0</v>
      </c>
      <c r="F55" s="93" t="b">
        <v>0</v>
      </c>
      <c r="G55" s="93" t="b">
        <v>0</v>
      </c>
    </row>
    <row r="56" spans="1:7" ht="15">
      <c r="A56" s="93" t="s">
        <v>702</v>
      </c>
      <c r="B56" s="93">
        <v>2</v>
      </c>
      <c r="C56" s="133">
        <v>0.00479000005680374</v>
      </c>
      <c r="D56" s="93" t="s">
        <v>847</v>
      </c>
      <c r="E56" s="93" t="b">
        <v>0</v>
      </c>
      <c r="F56" s="93" t="b">
        <v>0</v>
      </c>
      <c r="G56" s="93" t="b">
        <v>0</v>
      </c>
    </row>
    <row r="57" spans="1:7" ht="15">
      <c r="A57" s="93" t="s">
        <v>839</v>
      </c>
      <c r="B57" s="93">
        <v>2</v>
      </c>
      <c r="C57" s="133">
        <v>0.00479000005680374</v>
      </c>
      <c r="D57" s="93" t="s">
        <v>847</v>
      </c>
      <c r="E57" s="93" t="b">
        <v>0</v>
      </c>
      <c r="F57" s="93" t="b">
        <v>0</v>
      </c>
      <c r="G57" s="93" t="b">
        <v>0</v>
      </c>
    </row>
    <row r="58" spans="1:7" ht="15">
      <c r="A58" s="93" t="s">
        <v>840</v>
      </c>
      <c r="B58" s="93">
        <v>2</v>
      </c>
      <c r="C58" s="133">
        <v>0.00479000005680374</v>
      </c>
      <c r="D58" s="93" t="s">
        <v>847</v>
      </c>
      <c r="E58" s="93" t="b">
        <v>0</v>
      </c>
      <c r="F58" s="93" t="b">
        <v>0</v>
      </c>
      <c r="G58" s="93" t="b">
        <v>0</v>
      </c>
    </row>
    <row r="59" spans="1:7" ht="15">
      <c r="A59" s="93" t="s">
        <v>841</v>
      </c>
      <c r="B59" s="93">
        <v>2</v>
      </c>
      <c r="C59" s="133">
        <v>0.00479000005680374</v>
      </c>
      <c r="D59" s="93" t="s">
        <v>847</v>
      </c>
      <c r="E59" s="93" t="b">
        <v>0</v>
      </c>
      <c r="F59" s="93" t="b">
        <v>0</v>
      </c>
      <c r="G59" s="93" t="b">
        <v>0</v>
      </c>
    </row>
    <row r="60" spans="1:7" ht="15">
      <c r="A60" s="93" t="s">
        <v>842</v>
      </c>
      <c r="B60" s="93">
        <v>2</v>
      </c>
      <c r="C60" s="133">
        <v>0.00479000005680374</v>
      </c>
      <c r="D60" s="93" t="s">
        <v>847</v>
      </c>
      <c r="E60" s="93" t="b">
        <v>1</v>
      </c>
      <c r="F60" s="93" t="b">
        <v>0</v>
      </c>
      <c r="G60" s="93" t="b">
        <v>0</v>
      </c>
    </row>
    <row r="61" spans="1:7" ht="15">
      <c r="A61" s="93" t="s">
        <v>843</v>
      </c>
      <c r="B61" s="93">
        <v>2</v>
      </c>
      <c r="C61" s="133">
        <v>0.00479000005680374</v>
      </c>
      <c r="D61" s="93" t="s">
        <v>847</v>
      </c>
      <c r="E61" s="93" t="b">
        <v>0</v>
      </c>
      <c r="F61" s="93" t="b">
        <v>0</v>
      </c>
      <c r="G61" s="93" t="b">
        <v>0</v>
      </c>
    </row>
    <row r="62" spans="1:7" ht="15">
      <c r="A62" s="93" t="s">
        <v>844</v>
      </c>
      <c r="B62" s="93">
        <v>2</v>
      </c>
      <c r="C62" s="133">
        <v>0.00479000005680374</v>
      </c>
      <c r="D62" s="93" t="s">
        <v>847</v>
      </c>
      <c r="E62" s="93" t="b">
        <v>0</v>
      </c>
      <c r="F62" s="93" t="b">
        <v>0</v>
      </c>
      <c r="G62" s="93" t="b">
        <v>0</v>
      </c>
    </row>
    <row r="63" spans="1:7" ht="15">
      <c r="A63" s="93" t="s">
        <v>686</v>
      </c>
      <c r="B63" s="93">
        <v>15</v>
      </c>
      <c r="C63" s="133">
        <v>0</v>
      </c>
      <c r="D63" s="93" t="s">
        <v>632</v>
      </c>
      <c r="E63" s="93" t="b">
        <v>0</v>
      </c>
      <c r="F63" s="93" t="b">
        <v>0</v>
      </c>
      <c r="G63" s="93" t="b">
        <v>0</v>
      </c>
    </row>
    <row r="64" spans="1:7" ht="15">
      <c r="A64" s="93" t="s">
        <v>687</v>
      </c>
      <c r="B64" s="93">
        <v>15</v>
      </c>
      <c r="C64" s="133">
        <v>0</v>
      </c>
      <c r="D64" s="93" t="s">
        <v>632</v>
      </c>
      <c r="E64" s="93" t="b">
        <v>0</v>
      </c>
      <c r="F64" s="93" t="b">
        <v>0</v>
      </c>
      <c r="G64" s="93" t="b">
        <v>0</v>
      </c>
    </row>
    <row r="65" spans="1:7" ht="15">
      <c r="A65" s="93" t="s">
        <v>688</v>
      </c>
      <c r="B65" s="93">
        <v>15</v>
      </c>
      <c r="C65" s="133">
        <v>0</v>
      </c>
      <c r="D65" s="93" t="s">
        <v>632</v>
      </c>
      <c r="E65" s="93" t="b">
        <v>0</v>
      </c>
      <c r="F65" s="93" t="b">
        <v>0</v>
      </c>
      <c r="G65" s="93" t="b">
        <v>0</v>
      </c>
    </row>
    <row r="66" spans="1:7" ht="15">
      <c r="A66" s="93" t="s">
        <v>690</v>
      </c>
      <c r="B66" s="93">
        <v>15</v>
      </c>
      <c r="C66" s="133">
        <v>0</v>
      </c>
      <c r="D66" s="93" t="s">
        <v>632</v>
      </c>
      <c r="E66" s="93" t="b">
        <v>0</v>
      </c>
      <c r="F66" s="93" t="b">
        <v>0</v>
      </c>
      <c r="G66" s="93" t="b">
        <v>0</v>
      </c>
    </row>
    <row r="67" spans="1:7" ht="15">
      <c r="A67" s="93" t="s">
        <v>691</v>
      </c>
      <c r="B67" s="93">
        <v>15</v>
      </c>
      <c r="C67" s="133">
        <v>0</v>
      </c>
      <c r="D67" s="93" t="s">
        <v>632</v>
      </c>
      <c r="E67" s="93" t="b">
        <v>1</v>
      </c>
      <c r="F67" s="93" t="b">
        <v>0</v>
      </c>
      <c r="G67" s="93" t="b">
        <v>0</v>
      </c>
    </row>
    <row r="68" spans="1:7" ht="15">
      <c r="A68" s="93" t="s">
        <v>692</v>
      </c>
      <c r="B68" s="93">
        <v>15</v>
      </c>
      <c r="C68" s="133">
        <v>0</v>
      </c>
      <c r="D68" s="93" t="s">
        <v>632</v>
      </c>
      <c r="E68" s="93" t="b">
        <v>0</v>
      </c>
      <c r="F68" s="93" t="b">
        <v>0</v>
      </c>
      <c r="G68" s="93" t="b">
        <v>0</v>
      </c>
    </row>
    <row r="69" spans="1:7" ht="15">
      <c r="A69" s="93" t="s">
        <v>693</v>
      </c>
      <c r="B69" s="93">
        <v>15</v>
      </c>
      <c r="C69" s="133">
        <v>0</v>
      </c>
      <c r="D69" s="93" t="s">
        <v>632</v>
      </c>
      <c r="E69" s="93" t="b">
        <v>0</v>
      </c>
      <c r="F69" s="93" t="b">
        <v>0</v>
      </c>
      <c r="G69" s="93" t="b">
        <v>0</v>
      </c>
    </row>
    <row r="70" spans="1:7" ht="15">
      <c r="A70" s="93" t="s">
        <v>694</v>
      </c>
      <c r="B70" s="93">
        <v>15</v>
      </c>
      <c r="C70" s="133">
        <v>0</v>
      </c>
      <c r="D70" s="93" t="s">
        <v>632</v>
      </c>
      <c r="E70" s="93" t="b">
        <v>0</v>
      </c>
      <c r="F70" s="93" t="b">
        <v>0</v>
      </c>
      <c r="G70" s="93" t="b">
        <v>0</v>
      </c>
    </row>
    <row r="71" spans="1:7" ht="15">
      <c r="A71" s="93" t="s">
        <v>695</v>
      </c>
      <c r="B71" s="93">
        <v>15</v>
      </c>
      <c r="C71" s="133">
        <v>0</v>
      </c>
      <c r="D71" s="93" t="s">
        <v>632</v>
      </c>
      <c r="E71" s="93" t="b">
        <v>1</v>
      </c>
      <c r="F71" s="93" t="b">
        <v>0</v>
      </c>
      <c r="G71" s="93" t="b">
        <v>0</v>
      </c>
    </row>
    <row r="72" spans="1:7" ht="15">
      <c r="A72" s="93" t="s">
        <v>696</v>
      </c>
      <c r="B72" s="93">
        <v>15</v>
      </c>
      <c r="C72" s="133">
        <v>0</v>
      </c>
      <c r="D72" s="93" t="s">
        <v>632</v>
      </c>
      <c r="E72" s="93" t="b">
        <v>0</v>
      </c>
      <c r="F72" s="93" t="b">
        <v>0</v>
      </c>
      <c r="G72" s="93" t="b">
        <v>0</v>
      </c>
    </row>
    <row r="73" spans="1:7" ht="15">
      <c r="A73" s="93" t="s">
        <v>231</v>
      </c>
      <c r="B73" s="93">
        <v>15</v>
      </c>
      <c r="C73" s="133">
        <v>0</v>
      </c>
      <c r="D73" s="93" t="s">
        <v>632</v>
      </c>
      <c r="E73" s="93" t="b">
        <v>0</v>
      </c>
      <c r="F73" s="93" t="b">
        <v>0</v>
      </c>
      <c r="G73" s="93" t="b">
        <v>0</v>
      </c>
    </row>
    <row r="74" spans="1:7" ht="15">
      <c r="A74" s="93" t="s">
        <v>684</v>
      </c>
      <c r="B74" s="93">
        <v>15</v>
      </c>
      <c r="C74" s="133">
        <v>0</v>
      </c>
      <c r="D74" s="93" t="s">
        <v>632</v>
      </c>
      <c r="E74" s="93" t="b">
        <v>0</v>
      </c>
      <c r="F74" s="93" t="b">
        <v>0</v>
      </c>
      <c r="G74" s="93" t="b">
        <v>0</v>
      </c>
    </row>
    <row r="75" spans="1:7" ht="15">
      <c r="A75" s="93" t="s">
        <v>827</v>
      </c>
      <c r="B75" s="93">
        <v>15</v>
      </c>
      <c r="C75" s="133">
        <v>0</v>
      </c>
      <c r="D75" s="93" t="s">
        <v>632</v>
      </c>
      <c r="E75" s="93" t="b">
        <v>0</v>
      </c>
      <c r="F75" s="93" t="b">
        <v>0</v>
      </c>
      <c r="G75" s="93" t="b">
        <v>0</v>
      </c>
    </row>
    <row r="76" spans="1:7" ht="15">
      <c r="A76" s="93" t="s">
        <v>828</v>
      </c>
      <c r="B76" s="93">
        <v>15</v>
      </c>
      <c r="C76" s="133">
        <v>0</v>
      </c>
      <c r="D76" s="93" t="s">
        <v>632</v>
      </c>
      <c r="E76" s="93" t="b">
        <v>0</v>
      </c>
      <c r="F76" s="93" t="b">
        <v>0</v>
      </c>
      <c r="G76" s="93" t="b">
        <v>0</v>
      </c>
    </row>
    <row r="77" spans="1:7" ht="15">
      <c r="A77" s="93" t="s">
        <v>829</v>
      </c>
      <c r="B77" s="93">
        <v>15</v>
      </c>
      <c r="C77" s="133">
        <v>0</v>
      </c>
      <c r="D77" s="93" t="s">
        <v>632</v>
      </c>
      <c r="E77" s="93" t="b">
        <v>0</v>
      </c>
      <c r="F77" s="93" t="b">
        <v>0</v>
      </c>
      <c r="G77" s="93" t="b">
        <v>0</v>
      </c>
    </row>
    <row r="78" spans="1:7" ht="15">
      <c r="A78" s="93" t="s">
        <v>830</v>
      </c>
      <c r="B78" s="93">
        <v>15</v>
      </c>
      <c r="C78" s="133">
        <v>0</v>
      </c>
      <c r="D78" s="93" t="s">
        <v>632</v>
      </c>
      <c r="E78" s="93" t="b">
        <v>0</v>
      </c>
      <c r="F78" s="93" t="b">
        <v>0</v>
      </c>
      <c r="G78" s="93" t="b">
        <v>0</v>
      </c>
    </row>
    <row r="79" spans="1:7" ht="15">
      <c r="A79" s="93" t="s">
        <v>831</v>
      </c>
      <c r="B79" s="93">
        <v>15</v>
      </c>
      <c r="C79" s="133">
        <v>0</v>
      </c>
      <c r="D79" s="93" t="s">
        <v>632</v>
      </c>
      <c r="E79" s="93" t="b">
        <v>0</v>
      </c>
      <c r="F79" s="93" t="b">
        <v>0</v>
      </c>
      <c r="G79" s="93" t="b">
        <v>0</v>
      </c>
    </row>
    <row r="80" spans="1:7" ht="15">
      <c r="A80" s="93" t="s">
        <v>832</v>
      </c>
      <c r="B80" s="93">
        <v>15</v>
      </c>
      <c r="C80" s="133">
        <v>0</v>
      </c>
      <c r="D80" s="93" t="s">
        <v>632</v>
      </c>
      <c r="E80" s="93" t="b">
        <v>0</v>
      </c>
      <c r="F80" s="93" t="b">
        <v>0</v>
      </c>
      <c r="G80" s="93" t="b">
        <v>0</v>
      </c>
    </row>
    <row r="81" spans="1:7" ht="15">
      <c r="A81" s="93" t="s">
        <v>685</v>
      </c>
      <c r="B81" s="93">
        <v>15</v>
      </c>
      <c r="C81" s="133">
        <v>0</v>
      </c>
      <c r="D81" s="93" t="s">
        <v>632</v>
      </c>
      <c r="E81" s="93" t="b">
        <v>0</v>
      </c>
      <c r="F81" s="93" t="b">
        <v>0</v>
      </c>
      <c r="G81" s="93" t="b">
        <v>0</v>
      </c>
    </row>
    <row r="82" spans="1:7" ht="15">
      <c r="A82" s="93" t="s">
        <v>236</v>
      </c>
      <c r="B82" s="93">
        <v>15</v>
      </c>
      <c r="C82" s="133">
        <v>0</v>
      </c>
      <c r="D82" s="93" t="s">
        <v>632</v>
      </c>
      <c r="E82" s="93" t="b">
        <v>0</v>
      </c>
      <c r="F82" s="93" t="b">
        <v>0</v>
      </c>
      <c r="G82" s="93" t="b">
        <v>0</v>
      </c>
    </row>
    <row r="83" spans="1:7" ht="15">
      <c r="A83" s="93" t="s">
        <v>833</v>
      </c>
      <c r="B83" s="93">
        <v>13</v>
      </c>
      <c r="C83" s="133">
        <v>0.002341805181840515</v>
      </c>
      <c r="D83" s="93" t="s">
        <v>632</v>
      </c>
      <c r="E83" s="93" t="b">
        <v>0</v>
      </c>
      <c r="F83" s="93" t="b">
        <v>0</v>
      </c>
      <c r="G83" s="93" t="b">
        <v>0</v>
      </c>
    </row>
    <row r="84" spans="1:7" ht="15">
      <c r="A84" s="93" t="s">
        <v>834</v>
      </c>
      <c r="B84" s="93">
        <v>13</v>
      </c>
      <c r="C84" s="133">
        <v>0.002341805181840515</v>
      </c>
      <c r="D84" s="93" t="s">
        <v>632</v>
      </c>
      <c r="E84" s="93" t="b">
        <v>0</v>
      </c>
      <c r="F84" s="93" t="b">
        <v>0</v>
      </c>
      <c r="G84" s="93" t="b">
        <v>0</v>
      </c>
    </row>
    <row r="85" spans="1:7" ht="15">
      <c r="A85" s="93" t="s">
        <v>835</v>
      </c>
      <c r="B85" s="93">
        <v>13</v>
      </c>
      <c r="C85" s="133">
        <v>0.002341805181840515</v>
      </c>
      <c r="D85" s="93" t="s">
        <v>632</v>
      </c>
      <c r="E85" s="93" t="b">
        <v>0</v>
      </c>
      <c r="F85" s="93" t="b">
        <v>0</v>
      </c>
      <c r="G85" s="93" t="b">
        <v>0</v>
      </c>
    </row>
    <row r="86" spans="1:7" ht="15">
      <c r="A86" s="93" t="s">
        <v>837</v>
      </c>
      <c r="B86" s="93">
        <v>2</v>
      </c>
      <c r="C86" s="133">
        <v>0.005072818918212754</v>
      </c>
      <c r="D86" s="93" t="s">
        <v>632</v>
      </c>
      <c r="E86" s="93" t="b">
        <v>0</v>
      </c>
      <c r="F86" s="93" t="b">
        <v>0</v>
      </c>
      <c r="G86" s="93" t="b">
        <v>0</v>
      </c>
    </row>
    <row r="87" spans="1:7" ht="15">
      <c r="A87" s="93" t="s">
        <v>235</v>
      </c>
      <c r="B87" s="93">
        <v>2</v>
      </c>
      <c r="C87" s="133">
        <v>0.005072818918212754</v>
      </c>
      <c r="D87" s="93" t="s">
        <v>632</v>
      </c>
      <c r="E87" s="93" t="b">
        <v>0</v>
      </c>
      <c r="F87" s="93" t="b">
        <v>0</v>
      </c>
      <c r="G87" s="93" t="b">
        <v>0</v>
      </c>
    </row>
    <row r="88" spans="1:7" ht="15">
      <c r="A88" s="93" t="s">
        <v>838</v>
      </c>
      <c r="B88" s="93">
        <v>2</v>
      </c>
      <c r="C88" s="133">
        <v>0.005072818918212754</v>
      </c>
      <c r="D88" s="93" t="s">
        <v>632</v>
      </c>
      <c r="E88" s="93" t="b">
        <v>0</v>
      </c>
      <c r="F88" s="93" t="b">
        <v>0</v>
      </c>
      <c r="G88" s="93" t="b">
        <v>0</v>
      </c>
    </row>
    <row r="89" spans="1:7" ht="15">
      <c r="A89" s="93" t="s">
        <v>698</v>
      </c>
      <c r="B89" s="93">
        <v>2</v>
      </c>
      <c r="C89" s="133">
        <v>0</v>
      </c>
      <c r="D89" s="93" t="s">
        <v>633</v>
      </c>
      <c r="E89" s="93" t="b">
        <v>1</v>
      </c>
      <c r="F89" s="93" t="b">
        <v>0</v>
      </c>
      <c r="G89" s="93" t="b">
        <v>0</v>
      </c>
    </row>
    <row r="90" spans="1:7" ht="15">
      <c r="A90" s="93" t="s">
        <v>685</v>
      </c>
      <c r="B90" s="93">
        <v>2</v>
      </c>
      <c r="C90" s="133">
        <v>0</v>
      </c>
      <c r="D90" s="93" t="s">
        <v>633</v>
      </c>
      <c r="E90" s="93" t="b">
        <v>0</v>
      </c>
      <c r="F90" s="93" t="b">
        <v>0</v>
      </c>
      <c r="G90" s="93" t="b">
        <v>0</v>
      </c>
    </row>
    <row r="91" spans="1:7" ht="15">
      <c r="A91" s="93" t="s">
        <v>699</v>
      </c>
      <c r="B91" s="93">
        <v>2</v>
      </c>
      <c r="C91" s="133">
        <v>0</v>
      </c>
      <c r="D91" s="93" t="s">
        <v>633</v>
      </c>
      <c r="E91" s="93" t="b">
        <v>0</v>
      </c>
      <c r="F91" s="93" t="b">
        <v>0</v>
      </c>
      <c r="G91" s="93" t="b">
        <v>0</v>
      </c>
    </row>
    <row r="92" spans="1:7" ht="15">
      <c r="A92" s="93" t="s">
        <v>241</v>
      </c>
      <c r="B92" s="93">
        <v>2</v>
      </c>
      <c r="C92" s="133">
        <v>0</v>
      </c>
      <c r="D92" s="93" t="s">
        <v>633</v>
      </c>
      <c r="E92" s="93" t="b">
        <v>0</v>
      </c>
      <c r="F92" s="93" t="b">
        <v>0</v>
      </c>
      <c r="G92" s="93" t="b">
        <v>0</v>
      </c>
    </row>
    <row r="93" spans="1:7" ht="15">
      <c r="A93" s="93" t="s">
        <v>700</v>
      </c>
      <c r="B93" s="93">
        <v>2</v>
      </c>
      <c r="C93" s="133">
        <v>0</v>
      </c>
      <c r="D93" s="93" t="s">
        <v>633</v>
      </c>
      <c r="E93" s="93" t="b">
        <v>0</v>
      </c>
      <c r="F93" s="93" t="b">
        <v>0</v>
      </c>
      <c r="G93" s="93" t="b">
        <v>0</v>
      </c>
    </row>
    <row r="94" spans="1:7" ht="15">
      <c r="A94" s="93" t="s">
        <v>240</v>
      </c>
      <c r="B94" s="93">
        <v>2</v>
      </c>
      <c r="C94" s="133">
        <v>0</v>
      </c>
      <c r="D94" s="93" t="s">
        <v>633</v>
      </c>
      <c r="E94" s="93" t="b">
        <v>0</v>
      </c>
      <c r="F94" s="93" t="b">
        <v>0</v>
      </c>
      <c r="G94" s="93" t="b">
        <v>0</v>
      </c>
    </row>
    <row r="95" spans="1:7" ht="15">
      <c r="A95" s="93" t="s">
        <v>701</v>
      </c>
      <c r="B95" s="93">
        <v>2</v>
      </c>
      <c r="C95" s="133">
        <v>0</v>
      </c>
      <c r="D95" s="93" t="s">
        <v>633</v>
      </c>
      <c r="E95" s="93" t="b">
        <v>0</v>
      </c>
      <c r="F95" s="93" t="b">
        <v>0</v>
      </c>
      <c r="G95" s="93" t="b">
        <v>0</v>
      </c>
    </row>
    <row r="96" spans="1:7" ht="15">
      <c r="A96" s="93" t="s">
        <v>239</v>
      </c>
      <c r="B96" s="93">
        <v>2</v>
      </c>
      <c r="C96" s="133">
        <v>0</v>
      </c>
      <c r="D96" s="93" t="s">
        <v>633</v>
      </c>
      <c r="E96" s="93" t="b">
        <v>0</v>
      </c>
      <c r="F96" s="93" t="b">
        <v>0</v>
      </c>
      <c r="G96" s="93" t="b">
        <v>0</v>
      </c>
    </row>
    <row r="97" spans="1:7" ht="15">
      <c r="A97" s="93" t="s">
        <v>702</v>
      </c>
      <c r="B97" s="93">
        <v>2</v>
      </c>
      <c r="C97" s="133">
        <v>0</v>
      </c>
      <c r="D97" s="93" t="s">
        <v>633</v>
      </c>
      <c r="E97" s="93" t="b">
        <v>0</v>
      </c>
      <c r="F97" s="93" t="b">
        <v>0</v>
      </c>
      <c r="G97" s="93" t="b">
        <v>0</v>
      </c>
    </row>
    <row r="98" spans="1:7" ht="15">
      <c r="A98" s="93" t="s">
        <v>684</v>
      </c>
      <c r="B98" s="93">
        <v>2</v>
      </c>
      <c r="C98" s="133">
        <v>0</v>
      </c>
      <c r="D98" s="93" t="s">
        <v>633</v>
      </c>
      <c r="E98" s="93" t="b">
        <v>0</v>
      </c>
      <c r="F98" s="93" t="b">
        <v>0</v>
      </c>
      <c r="G98" s="93" t="b">
        <v>0</v>
      </c>
    </row>
    <row r="99" spans="1:7" ht="15">
      <c r="A99" s="93" t="s">
        <v>839</v>
      </c>
      <c r="B99" s="93">
        <v>2</v>
      </c>
      <c r="C99" s="133">
        <v>0</v>
      </c>
      <c r="D99" s="93" t="s">
        <v>633</v>
      </c>
      <c r="E99" s="93" t="b">
        <v>0</v>
      </c>
      <c r="F99" s="93" t="b">
        <v>0</v>
      </c>
      <c r="G99" s="93" t="b">
        <v>0</v>
      </c>
    </row>
    <row r="100" spans="1:7" ht="15">
      <c r="A100" s="93" t="s">
        <v>840</v>
      </c>
      <c r="B100" s="93">
        <v>2</v>
      </c>
      <c r="C100" s="133">
        <v>0</v>
      </c>
      <c r="D100" s="93" t="s">
        <v>633</v>
      </c>
      <c r="E100" s="93" t="b">
        <v>0</v>
      </c>
      <c r="F100" s="93" t="b">
        <v>0</v>
      </c>
      <c r="G100" s="93" t="b">
        <v>0</v>
      </c>
    </row>
    <row r="101" spans="1:7" ht="15">
      <c r="A101" s="93" t="s">
        <v>841</v>
      </c>
      <c r="B101" s="93">
        <v>2</v>
      </c>
      <c r="C101" s="133">
        <v>0</v>
      </c>
      <c r="D101" s="93" t="s">
        <v>633</v>
      </c>
      <c r="E101" s="93" t="b">
        <v>0</v>
      </c>
      <c r="F101" s="93" t="b">
        <v>0</v>
      </c>
      <c r="G101" s="93" t="b">
        <v>0</v>
      </c>
    </row>
    <row r="102" spans="1:7" ht="15">
      <c r="A102" s="93" t="s">
        <v>842</v>
      </c>
      <c r="B102" s="93">
        <v>2</v>
      </c>
      <c r="C102" s="133">
        <v>0</v>
      </c>
      <c r="D102" s="93" t="s">
        <v>633</v>
      </c>
      <c r="E102" s="93" t="b">
        <v>1</v>
      </c>
      <c r="F102" s="93" t="b">
        <v>0</v>
      </c>
      <c r="G102" s="93" t="b">
        <v>0</v>
      </c>
    </row>
    <row r="103" spans="1:7" ht="15">
      <c r="A103" s="93" t="s">
        <v>843</v>
      </c>
      <c r="B103" s="93">
        <v>2</v>
      </c>
      <c r="C103" s="133">
        <v>0</v>
      </c>
      <c r="D103" s="93" t="s">
        <v>633</v>
      </c>
      <c r="E103" s="93" t="b">
        <v>0</v>
      </c>
      <c r="F103" s="93" t="b">
        <v>0</v>
      </c>
      <c r="G103" s="93" t="b">
        <v>0</v>
      </c>
    </row>
    <row r="104" spans="1:7" ht="15">
      <c r="A104" s="93" t="s">
        <v>844</v>
      </c>
      <c r="B104" s="93">
        <v>2</v>
      </c>
      <c r="C104" s="133">
        <v>0</v>
      </c>
      <c r="D104" s="93" t="s">
        <v>633</v>
      </c>
      <c r="E104" s="93" t="b">
        <v>0</v>
      </c>
      <c r="F104" s="93" t="b">
        <v>0</v>
      </c>
      <c r="G104" s="93" t="b">
        <v>0</v>
      </c>
    </row>
    <row r="105" spans="1:7" ht="15">
      <c r="A105" s="93" t="s">
        <v>704</v>
      </c>
      <c r="B105" s="93">
        <v>4</v>
      </c>
      <c r="C105" s="133">
        <v>0</v>
      </c>
      <c r="D105" s="93" t="s">
        <v>634</v>
      </c>
      <c r="E105" s="93" t="b">
        <v>0</v>
      </c>
      <c r="F105" s="93" t="b">
        <v>0</v>
      </c>
      <c r="G105" s="93" t="b">
        <v>0</v>
      </c>
    </row>
    <row r="106" spans="1:7" ht="15">
      <c r="A106" s="93" t="s">
        <v>705</v>
      </c>
      <c r="B106" s="93">
        <v>4</v>
      </c>
      <c r="C106" s="133">
        <v>0</v>
      </c>
      <c r="D106" s="93" t="s">
        <v>634</v>
      </c>
      <c r="E106" s="93" t="b">
        <v>0</v>
      </c>
      <c r="F106" s="93" t="b">
        <v>0</v>
      </c>
      <c r="G106" s="93" t="b">
        <v>0</v>
      </c>
    </row>
    <row r="107" spans="1:7" ht="15">
      <c r="A107" s="93" t="s">
        <v>706</v>
      </c>
      <c r="B107" s="93">
        <v>4</v>
      </c>
      <c r="C107" s="133">
        <v>0</v>
      </c>
      <c r="D107" s="93" t="s">
        <v>634</v>
      </c>
      <c r="E107" s="93" t="b">
        <v>0</v>
      </c>
      <c r="F107" s="93" t="b">
        <v>0</v>
      </c>
      <c r="G107" s="93" t="b">
        <v>0</v>
      </c>
    </row>
    <row r="108" spans="1:7" ht="15">
      <c r="A108" s="93" t="s">
        <v>240</v>
      </c>
      <c r="B108" s="93">
        <v>4</v>
      </c>
      <c r="C108" s="133">
        <v>0</v>
      </c>
      <c r="D108" s="93" t="s">
        <v>634</v>
      </c>
      <c r="E108" s="93" t="b">
        <v>0</v>
      </c>
      <c r="F108" s="93" t="b">
        <v>0</v>
      </c>
      <c r="G108" s="93" t="b">
        <v>0</v>
      </c>
    </row>
    <row r="109" spans="1:7" ht="15">
      <c r="A109" s="93" t="s">
        <v>707</v>
      </c>
      <c r="B109" s="93">
        <v>4</v>
      </c>
      <c r="C109" s="133">
        <v>0</v>
      </c>
      <c r="D109" s="93" t="s">
        <v>634</v>
      </c>
      <c r="E109" s="93" t="b">
        <v>0</v>
      </c>
      <c r="F109" s="93" t="b">
        <v>0</v>
      </c>
      <c r="G109" s="93" t="b">
        <v>0</v>
      </c>
    </row>
    <row r="110" spans="1:7" ht="15">
      <c r="A110" s="93" t="s">
        <v>708</v>
      </c>
      <c r="B110" s="93">
        <v>4</v>
      </c>
      <c r="C110" s="133">
        <v>0</v>
      </c>
      <c r="D110" s="93" t="s">
        <v>634</v>
      </c>
      <c r="E110" s="93" t="b">
        <v>0</v>
      </c>
      <c r="F110" s="93" t="b">
        <v>0</v>
      </c>
      <c r="G110" s="93" t="b">
        <v>0</v>
      </c>
    </row>
    <row r="111" spans="1:7" ht="15">
      <c r="A111" s="93" t="s">
        <v>709</v>
      </c>
      <c r="B111" s="93">
        <v>4</v>
      </c>
      <c r="C111" s="133">
        <v>0</v>
      </c>
      <c r="D111" s="93" t="s">
        <v>634</v>
      </c>
      <c r="E111" s="93" t="b">
        <v>0</v>
      </c>
      <c r="F111" s="93" t="b">
        <v>0</v>
      </c>
      <c r="G111" s="93" t="b">
        <v>0</v>
      </c>
    </row>
    <row r="112" spans="1:7" ht="15">
      <c r="A112" s="93" t="s">
        <v>710</v>
      </c>
      <c r="B112" s="93">
        <v>4</v>
      </c>
      <c r="C112" s="133">
        <v>0</v>
      </c>
      <c r="D112" s="93" t="s">
        <v>634</v>
      </c>
      <c r="E112" s="93" t="b">
        <v>0</v>
      </c>
      <c r="F112" s="93" t="b">
        <v>0</v>
      </c>
      <c r="G112" s="93" t="b">
        <v>0</v>
      </c>
    </row>
    <row r="113" spans="1:7" ht="15">
      <c r="A113" s="93" t="s">
        <v>684</v>
      </c>
      <c r="B113" s="93">
        <v>4</v>
      </c>
      <c r="C113" s="133">
        <v>0</v>
      </c>
      <c r="D113" s="93" t="s">
        <v>634</v>
      </c>
      <c r="E113" s="93" t="b">
        <v>0</v>
      </c>
      <c r="F113" s="93" t="b">
        <v>0</v>
      </c>
      <c r="G113" s="93" t="b">
        <v>0</v>
      </c>
    </row>
    <row r="114" spans="1:7" ht="15">
      <c r="A114" s="93" t="s">
        <v>712</v>
      </c>
      <c r="B114" s="93">
        <v>3</v>
      </c>
      <c r="C114" s="133">
        <v>0</v>
      </c>
      <c r="D114" s="93" t="s">
        <v>635</v>
      </c>
      <c r="E114" s="93" t="b">
        <v>0</v>
      </c>
      <c r="F114" s="93" t="b">
        <v>0</v>
      </c>
      <c r="G114" s="93" t="b">
        <v>0</v>
      </c>
    </row>
    <row r="115" spans="1:7" ht="15">
      <c r="A115" s="93" t="s">
        <v>713</v>
      </c>
      <c r="B115" s="93">
        <v>3</v>
      </c>
      <c r="C115" s="133">
        <v>0</v>
      </c>
      <c r="D115" s="93" t="s">
        <v>635</v>
      </c>
      <c r="E115" s="93" t="b">
        <v>0</v>
      </c>
      <c r="F115" s="93" t="b">
        <v>0</v>
      </c>
      <c r="G115" s="93" t="b">
        <v>0</v>
      </c>
    </row>
    <row r="116" spans="1:7" ht="15">
      <c r="A116" s="93" t="s">
        <v>714</v>
      </c>
      <c r="B116" s="93">
        <v>3</v>
      </c>
      <c r="C116" s="133">
        <v>0</v>
      </c>
      <c r="D116" s="93" t="s">
        <v>635</v>
      </c>
      <c r="E116" s="93" t="b">
        <v>0</v>
      </c>
      <c r="F116" s="93" t="b">
        <v>0</v>
      </c>
      <c r="G116" s="93" t="b">
        <v>0</v>
      </c>
    </row>
    <row r="117" spans="1:7" ht="15">
      <c r="A117" s="93" t="s">
        <v>715</v>
      </c>
      <c r="B117" s="93">
        <v>3</v>
      </c>
      <c r="C117" s="133">
        <v>0</v>
      </c>
      <c r="D117" s="93" t="s">
        <v>635</v>
      </c>
      <c r="E117" s="93" t="b">
        <v>0</v>
      </c>
      <c r="F117" s="93" t="b">
        <v>0</v>
      </c>
      <c r="G117" s="93" t="b">
        <v>0</v>
      </c>
    </row>
    <row r="118" spans="1:7" ht="15">
      <c r="A118" s="93" t="s">
        <v>716</v>
      </c>
      <c r="B118" s="93">
        <v>3</v>
      </c>
      <c r="C118" s="133">
        <v>0</v>
      </c>
      <c r="D118" s="93" t="s">
        <v>635</v>
      </c>
      <c r="E118" s="93" t="b">
        <v>0</v>
      </c>
      <c r="F118" s="93" t="b">
        <v>0</v>
      </c>
      <c r="G118" s="93" t="b">
        <v>0</v>
      </c>
    </row>
    <row r="119" spans="1:7" ht="15">
      <c r="A119" s="93" t="s">
        <v>717</v>
      </c>
      <c r="B119" s="93">
        <v>3</v>
      </c>
      <c r="C119" s="133">
        <v>0</v>
      </c>
      <c r="D119" s="93" t="s">
        <v>635</v>
      </c>
      <c r="E119" s="93" t="b">
        <v>0</v>
      </c>
      <c r="F119" s="93" t="b">
        <v>0</v>
      </c>
      <c r="G119" s="93" t="b">
        <v>0</v>
      </c>
    </row>
    <row r="120" spans="1:7" ht="15">
      <c r="A120" s="93" t="s">
        <v>718</v>
      </c>
      <c r="B120" s="93">
        <v>3</v>
      </c>
      <c r="C120" s="133">
        <v>0</v>
      </c>
      <c r="D120" s="93" t="s">
        <v>635</v>
      </c>
      <c r="E120" s="93" t="b">
        <v>0</v>
      </c>
      <c r="F120" s="93" t="b">
        <v>0</v>
      </c>
      <c r="G120" s="93" t="b">
        <v>0</v>
      </c>
    </row>
    <row r="121" spans="1:7" ht="15">
      <c r="A121" s="93" t="s">
        <v>719</v>
      </c>
      <c r="B121" s="93">
        <v>3</v>
      </c>
      <c r="C121" s="133">
        <v>0</v>
      </c>
      <c r="D121" s="93" t="s">
        <v>635</v>
      </c>
      <c r="E121" s="93" t="b">
        <v>1</v>
      </c>
      <c r="F121" s="93" t="b">
        <v>0</v>
      </c>
      <c r="G121" s="93" t="b">
        <v>0</v>
      </c>
    </row>
    <row r="122" spans="1:7" ht="15">
      <c r="A122" s="93" t="s">
        <v>684</v>
      </c>
      <c r="B122" s="93">
        <v>3</v>
      </c>
      <c r="C122" s="133">
        <v>0</v>
      </c>
      <c r="D122" s="93" t="s">
        <v>635</v>
      </c>
      <c r="E122" s="93" t="b">
        <v>0</v>
      </c>
      <c r="F122" s="93" t="b">
        <v>0</v>
      </c>
      <c r="G122" s="93" t="b">
        <v>0</v>
      </c>
    </row>
    <row r="123" spans="1:7" ht="15">
      <c r="A123" s="93" t="s">
        <v>240</v>
      </c>
      <c r="B123" s="93">
        <v>3</v>
      </c>
      <c r="C123" s="133">
        <v>0</v>
      </c>
      <c r="D123" s="93" t="s">
        <v>635</v>
      </c>
      <c r="E123" s="93" t="b">
        <v>0</v>
      </c>
      <c r="F123" s="93" t="b">
        <v>0</v>
      </c>
      <c r="G123" s="93" t="b">
        <v>0</v>
      </c>
    </row>
    <row r="124" spans="1:7" ht="15">
      <c r="A124" s="93" t="s">
        <v>836</v>
      </c>
      <c r="B124" s="93">
        <v>3</v>
      </c>
      <c r="C124" s="133">
        <v>0</v>
      </c>
      <c r="D124" s="93" t="s">
        <v>635</v>
      </c>
      <c r="E124" s="93" t="b">
        <v>0</v>
      </c>
      <c r="F124" s="93" t="b">
        <v>0</v>
      </c>
      <c r="G124"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2019-11-07T08:32:34Z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