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<sst xmlns="http://schemas.openxmlformats.org/spreadsheetml/2006/main" count="1103" uniqueCount="538">
  <si>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</si>
  <si>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</si>
  <si>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</si>
  <si>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</si>
  <si>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</si>
  <si>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</si>
  <si>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</si>
  <si>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</si>
  <si>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</si>
  <si>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</si>
  <si>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</si>
  <si>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</si>
  <si>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</si>
  <si>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</si>
  <si>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</si>
  <si>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</si>
  <si>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</si>
  <si>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</si>
  <si>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</si>
  <si>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</si>
  <si>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</si>
  <si>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</si>
  <si>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</si>
  <si>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</si>
  <si>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</si>
  <si>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</si>
  <si>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</si>
  <si>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</si>
  <si>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</si>
  <si>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</si>
  <si>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</si>
  <si>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</si>
  <si>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</si>
  <si>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</si>
  <si>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</si>
  <si>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</si>
  <si>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</si>
  <si>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</si>
  <si>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</si>
  <si>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</si>
  <si>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</si>
  <si>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</si>
  <si>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</si>
  <si>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</si>
  <si>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</si>
  <si>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</si>
  <si>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</si>
  <si>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</si>
  <si>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</si>
  <si>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</si>
  <si>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</si>
  <si>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</si>
  <si>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</si>
  <si>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</si>
  <si>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</si>
  <si>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</si>
  <si>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</si>
  <si>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</si>
  <si>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</si>
  <si>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</si>
  <si>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</si>
  <si>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</si>
  <si>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</si>
  <si>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</si>
  <si>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</si>
  <si>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</si>
  <si>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</si>
  <si>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</si>
  <si>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</si>
  <si>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</si>
  <si>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</si>
  <si>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</si>
  <si>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</si>
  <si>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</si>
  <si>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</si>
  <si>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</si>
  <si>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</si>
  <si>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</si>
  <si>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</si>
  <si>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</si>
  <si>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</si>
  <si>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</si>
  <si>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</si>
  <si>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</si>
  <si>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</si>
  <si>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</si>
  <si>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</si>
  <si>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</si>
  <si>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</si>
  <si>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</si>
  <si>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</si>
  <si>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</si>
  <si>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</si>
  <si>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</si>
  <si>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</si>
  <si>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</si>
  <si>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</si>
  <si>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</si>
  <si>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</si>
  <si>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</si>
  <si>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</si>
  <si>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</si>
  <si>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</si>
  <si>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</si>
  <si>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</si>
  <si>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</si>
  <si>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</si>
  <si>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</si>
  <si>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</si>
  <si>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</si>
  <si>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</si>
  <si>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</si>
  <si>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</si>
  <si>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</si>
  <si>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</si>
  <si>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</si>
  <si>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</si>
  <si>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</si>
  <si>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</si>
  <si>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</si>
  <si>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</si>
  <si>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</si>
  <si>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</si>
  <si>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</si>
  <si>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</si>
  <si>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</si>
  <si>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</si>
  <si>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</si>
  <si>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</si>
  <si>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</si>
  <si>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</si>
  <si>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</si>
  <si>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</si>
  <si>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</si>
  <si>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</si>
  <si>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</si>
  <si>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</si>
  <si>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</si>
  <si>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</si>
  <si>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</si>
  <si>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</si>
  <si>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</si>
  <si>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</si>
  <si>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</si>
  <si>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</si>
  <si>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</si>
  <si>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</si>
  <si>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</si>
  <si>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</si>
  <si>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</si>
  <si>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</si>
  <si>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</si>
  <si>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</si>
  <si>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</si>
  <si>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</si>
  <si>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</si>
  <si>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</si>
  <si>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</si>
  <si>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</si>
  <si>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</si>
  <si>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</si>
  <si>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</si>
  <si>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</si>
  <si>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</si>
  <si>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</si>
  <si>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</si>
  <si>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</si>
  <si>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</si>
  <si>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</si>
  <si>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</si>
  <si>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</si>
  <si>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</si>
  <si>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</si>
  <si>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</si>
  <si>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</si>
  <si>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</si>
  <si>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</si>
  <si>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</si>
  <si>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</si>
  <si>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</si>
  <si>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</si>
  <si>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</si>
  <si>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</si>
  <si>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</si>
  <si>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</si>
  <si>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</si>
  <si>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</si>
  <si>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</si>
  <si>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</si>
  <si>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</si>
  <si>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</si>
  <si>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</si>
  <si>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</si>
  <si>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</si>
  <si>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</si>
  <si>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</si>
  <si>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</si>
  <si>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</si>
  <si>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</si>
  <si>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</si>
  <si>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</si>
  <si>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</si>
  <si>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</si>
  <si>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</si>
  <si>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</si>
  <si>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</si>
  <si>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</si>
  <si>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</si>
  <si>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</si>
  <si>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</si>
  <si>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</si>
  <si>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</si>
  <si>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</si>
  <si>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</si>
  <si>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fiete_stegers</t>
  </si>
  <si>
    <t>fractal001</t>
  </si>
  <si>
    <t>the_claus</t>
  </si>
  <si>
    <t>fexi</t>
  </si>
  <si>
    <t>england_rob_</t>
  </si>
  <si>
    <t>huwendiek</t>
  </si>
  <si>
    <t>Retweet</t>
  </si>
  <si>
    <t>Fehlertoleranz bei Wahl-Umfragen - die BBC hat es dynamisch visualisiert https://t.co/HyBFIdY0PD #ddj #Dataviz https://t.co/nRxuW8IPUD</t>
  </si>
  <si>
    <t>Truly wonderful bit of #ddj here ⬇️
Last Orderrrrs! Speaker John Bercow's career in numbers https://t.co/Y0SGegzzBy</t>
  </si>
  <si>
    <t>https://www.bbc.com/news/uk-politics-49798197</t>
  </si>
  <si>
    <t>https://www.bbc.co.uk/news/uk-politics-50237401</t>
  </si>
  <si>
    <t>bbc.com</t>
  </si>
  <si>
    <t>co.uk</t>
  </si>
  <si>
    <t>ddj dataviz</t>
  </si>
  <si>
    <t>ddj</t>
  </si>
  <si>
    <t>https://pbs.twimg.com/media/EIDHthWW4AEVXzq.png</t>
  </si>
  <si>
    <t>http://pbs.twimg.com/profile_images/950364169160839168/n4B8a03t_normal.jpg</t>
  </si>
  <si>
    <t>http://pbs.twimg.com/profile_images/1803990343/DSCN3084a_normal.jpg</t>
  </si>
  <si>
    <t>http://pbs.twimg.com/profile_images/963862815399391234/miBGeyUK_normal.jpg</t>
  </si>
  <si>
    <t>http://pbs.twimg.com/profile_images/1018043282830524416/hhkBqYxi_normal.jpg</t>
  </si>
  <si>
    <t>http://pbs.twimg.com/profile_images/767297091064500224/37HLXqmj_normal.jpg</t>
  </si>
  <si>
    <t>13:24:23</t>
  </si>
  <si>
    <t>00:58:59</t>
  </si>
  <si>
    <t>13:20:06</t>
  </si>
  <si>
    <t>10:33:20</t>
  </si>
  <si>
    <t>14:18:57</t>
  </si>
  <si>
    <t>18:04:21</t>
  </si>
  <si>
    <t>https://twitter.com/fiete_stegers/status/1189171121578483713</t>
  </si>
  <si>
    <t>https://twitter.com/fractal001/status/1189345922133774336</t>
  </si>
  <si>
    <t>https://twitter.com/the_claus/status/1189170040505077760</t>
  </si>
  <si>
    <t>https://twitter.com/fexi/status/1189490460819107841</t>
  </si>
  <si>
    <t>https://twitter.com/england_rob_/status/1189909629200928768</t>
  </si>
  <si>
    <t>https://twitter.com/huwendiek/status/1189966353173749760</t>
  </si>
  <si>
    <t>1189171121578483713</t>
  </si>
  <si>
    <t>1189345922133774336</t>
  </si>
  <si>
    <t>1189170040505077760</t>
  </si>
  <si>
    <t>1189490460819107841</t>
  </si>
  <si>
    <t>1189909629200928768</t>
  </si>
  <si>
    <t>1189966353173749760</t>
  </si>
  <si>
    <t/>
  </si>
  <si>
    <t>de</t>
  </si>
  <si>
    <t>en</t>
  </si>
  <si>
    <t>Twitter Web App</t>
  </si>
  <si>
    <t>Twitter for iPhone</t>
  </si>
  <si>
    <t>TweetDeck</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</si>
  <si>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</si>
  <si>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</si>
  <si>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</si>
  <si>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</si>
  <si>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</si>
  <si>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</si>
  <si>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</si>
  <si>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</si>
  <si>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</si>
  <si>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</si>
  <si>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</si>
  <si>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</si>
  <si>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</si>
  <si>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</si>
  <si>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</si>
  <si>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</si>
  <si>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</si>
  <si>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</si>
  <si>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</si>
  <si>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</si>
  <si>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</si>
  <si>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</si>
  <si>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Fiete Stegers</t>
  </si>
  <si>
    <t>Claus Hesseling</t>
  </si>
  <si>
    <t>G. Halbig</t>
  </si>
  <si>
    <t>Felix Irmer</t>
  </si>
  <si>
    <t>Rob England</t>
  </si>
  <si>
    <t>Frederic Huwendiek</t>
  </si>
  <si>
    <t>Journalist/Trainer/WiMi | Verifikation/Faktencheck/OSINT, Netz(politik), Onlinejournalismus, Medien, Social | @haw_hamburg @klickwinkel_ @ojour_de @quiztime</t>
  </si>
  <si>
    <t>Journalist + Media Trainer - #DDJ @NDR -  @interlinkaca @inject_en - Husband, Father and Time Traveller. PGP 7913C96B - Next: https://t.co/cEKMGOe48k</t>
  </si>
  <si>
    <t>climate change, chaos theory, numerical and theoretical meteorology, Bach music, stock markets, Perl, R, mathematics, fractals; dies ist mein privater Account</t>
  </si>
  <si>
    <t>PhD Candidate in #ddj @UniLeipzig. Tweets on media industry, journalism and tech. | Former PA consultant. | @mundusjourn &amp; @FulbrightPrgrm alum.</t>
  </si>
  <si>
    <t>Data Journalist #ddj @BBCEngland, based in Birmingham. Formerly @BBCJersey @BBCBerkshire, @ITV, @Cardiffjomec. DMs open or contact: robert.england@bbc.co.uk</t>
  </si>
  <si>
    <t>Head of Digital News @ZDF / Redaktionsleiter @ZDFheute-Online-Nachrichten. Vorher u.a. Tweets-im-TV-Vorleser und Referent des ZDF-Chefredakteurs.</t>
  </si>
  <si>
    <t>Hamburg</t>
  </si>
  <si>
    <t>Hamburg, Germany</t>
  </si>
  <si>
    <t>Germany</t>
  </si>
  <si>
    <t>Berlin, Germany</t>
  </si>
  <si>
    <t>Birmingham, England</t>
  </si>
  <si>
    <t>Mainz, Germany</t>
  </si>
  <si>
    <t>https://t.co/DmuVsDEduR</t>
  </si>
  <si>
    <t>https://t.co/YD8hi0lpxt</t>
  </si>
  <si>
    <t>https://t.co/OiglC7XKns</t>
  </si>
  <si>
    <t>https://t.co/pswaQeIwmQ</t>
  </si>
  <si>
    <t>https://t.co/T1e0dTuGhw</t>
  </si>
  <si>
    <t>https://t.co/C4VADMw3KV</t>
  </si>
  <si>
    <t>https://pbs.twimg.com/profile_banners/17909883/1519993452</t>
  </si>
  <si>
    <t>https://pbs.twimg.com/profile_banners/14677077/1398256774</t>
  </si>
  <si>
    <t>https://pbs.twimg.com/profile_banners/19476801/1487544279</t>
  </si>
  <si>
    <t>https://pbs.twimg.com/profile_banners/2375510436/1491757415</t>
  </si>
  <si>
    <t>https://pbs.twimg.com/profile_banners/82971362/1471803885</t>
  </si>
  <si>
    <t>http://abs.twimg.com/images/themes/theme9/bg.gif</t>
  </si>
  <si>
    <t>http://abs.twimg.com/images/themes/theme1/bg.png</t>
  </si>
  <si>
    <t>http://abs.twimg.com/images/themes/theme2/bg.gif</t>
  </si>
  <si>
    <t>http://abs.twimg.com/images/themes/theme15/bg.png</t>
  </si>
  <si>
    <t>http://pbs.twimg.com/profile_images/946309944961355776/9XzB-8lp_normal.jpg</t>
  </si>
  <si>
    <t>Open Twitter Page for This Person</t>
  </si>
  <si>
    <t>https://twitter.com/fiete_stegers</t>
  </si>
  <si>
    <t>https://twitter.com/the_claus</t>
  </si>
  <si>
    <t>https://twitter.com/fractal001</t>
  </si>
  <si>
    <t>https://twitter.com/fexi</t>
  </si>
  <si>
    <t>https://twitter.com/england_rob_</t>
  </si>
  <si>
    <t>https://twitter.com/huwendiek</t>
  </si>
  <si>
    <t>fiete_stegers
Fehlertoleranz bei Wahl-Umfragen
- die BBC hat es dynamisch visualisiert
https://t.co/HyBFIdY0PD #ddj #Dataviz
https://t.co/nRxuW8IPUD</t>
  </si>
  <si>
    <t>the_claus
Fehlertoleranz bei Wahl-Umfragen
- die BBC hat es dynamisch visualisiert
https://t.co/HyBFIdY0PD #ddj #Dataviz
https://t.co/nRxuW8IPUD</t>
  </si>
  <si>
    <t>fractal001
Fehlertoleranz bei Wahl-Umfragen
- die BBC hat es dynamisch visualisiert
https://t.co/HyBFIdY0PD #ddj #Dataviz
https://t.co/nRxuW8IPUD</t>
  </si>
  <si>
    <t>fexi
Fehlertoleranz bei Wahl-Umfragen
- die BBC hat es dynamisch visualisiert
https://t.co/HyBFIdY0PD #ddj #Dataviz
https://t.co/nRxuW8IPUD</t>
  </si>
  <si>
    <t>england_rob_
Truly wonderful bit of #ddj here
⬇️ Last Orderrrrs! Speaker John
Bercow's career in numbers https://t.co/Y0SGegzzBy</t>
  </si>
  <si>
    <t>huwendiek
Truly wonderful bit of #ddj here
⬇️ Last Orderrrrs! Speaker John
Bercow's career in numbers https://t.co/Y0SGegzzBy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</si>
  <si>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</si>
  <si>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</si>
  <si>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</si>
  <si>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</si>
  <si>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</si>
  <si>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</si>
  <si>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</si>
  <si>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</si>
  <si>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</si>
  <si>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</si>
  <si>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</si>
  <si>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</si>
  <si>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</si>
  <si>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</si>
  <si>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</si>
  <si>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</si>
  <si>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</si>
  <si>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</si>
  <si>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</si>
  <si>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</si>
  <si>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</si>
  <si>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</si>
  <si>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</si>
  <si>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</si>
  <si>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</si>
  <si>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</si>
  <si>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</si>
  <si>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</si>
  <si>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</si>
  <si>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</si>
  <si>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</si>
  <si>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</si>
  <si>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</si>
  <si>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</si>
  <si>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</si>
  <si>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</si>
  <si>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</si>
  <si>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</si>
  <si>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</si>
  <si>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</si>
  <si>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</si>
  <si>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</si>
  <si>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</si>
  <si>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</si>
  <si>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</si>
  <si>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</si>
  <si>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</si>
  <si>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</si>
  <si>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</si>
  <si>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</si>
  <si>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</si>
  <si>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</si>
  <si>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</si>
  <si>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</si>
  <si>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</si>
  <si>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</si>
  <si>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</si>
  <si>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</si>
  <si>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dataviz</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</si>
  <si>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</si>
  <si>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</si>
  <si>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</si>
  <si>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</si>
  <si>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</si>
  <si>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</si>
  <si>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</si>
  <si>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</si>
  <si>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</si>
  <si>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#ddj</t>
  </si>
  <si>
    <t>fehlertoleranz</t>
  </si>
  <si>
    <t>wahl</t>
  </si>
  <si>
    <t>umfragen</t>
  </si>
  <si>
    <t>bbc</t>
  </si>
  <si>
    <t>Top Words in Tweet in G1</t>
  </si>
  <si>
    <t>hat</t>
  </si>
  <si>
    <t>dynamisch</t>
  </si>
  <si>
    <t>visualisiert</t>
  </si>
  <si>
    <t>#dataviz</t>
  </si>
  <si>
    <t>Top Words in Tweet in G2</t>
  </si>
  <si>
    <t>truly</t>
  </si>
  <si>
    <t>wonderful</t>
  </si>
  <si>
    <t>bit</t>
  </si>
  <si>
    <t>here</t>
  </si>
  <si>
    <t>last</t>
  </si>
  <si>
    <t>orderrrrs</t>
  </si>
  <si>
    <t>speaker</t>
  </si>
  <si>
    <t>john</t>
  </si>
  <si>
    <t>bercow's</t>
  </si>
  <si>
    <t>Top Words in Tweet</t>
  </si>
  <si>
    <t>fehlertoleranz wahl umfragen bbc hat dynamisch visualisiert #ddj #dataviz</t>
  </si>
  <si>
    <t>truly wonderful bit #ddj here last orderrrrs speaker john bercow's</t>
  </si>
  <si>
    <t>Top Word Pairs in Tweet in Entire Graph</t>
  </si>
  <si>
    <t>fehlertoleranz,wahl</t>
  </si>
  <si>
    <t>wahl,umfragen</t>
  </si>
  <si>
    <t>umfragen,bbc</t>
  </si>
  <si>
    <t>bbc,hat</t>
  </si>
  <si>
    <t>hat,dynamisch</t>
  </si>
  <si>
    <t>dynamisch,visualisiert</t>
  </si>
  <si>
    <t>visualisiert,#ddj</t>
  </si>
  <si>
    <t>#ddj,#dataviz</t>
  </si>
  <si>
    <t>truly,wonderful</t>
  </si>
  <si>
    <t>wonderful,bit</t>
  </si>
  <si>
    <t>Top Word Pairs in Tweet in G1</t>
  </si>
  <si>
    <t>Top Word Pairs in Tweet in G2</t>
  </si>
  <si>
    <t>bit,#ddj</t>
  </si>
  <si>
    <t>#ddj,here</t>
  </si>
  <si>
    <t>here,last</t>
  </si>
  <si>
    <t>last,orderrrrs</t>
  </si>
  <si>
    <t>orderrrrs,speaker</t>
  </si>
  <si>
    <t>speaker,john</t>
  </si>
  <si>
    <t>john,bercow's</t>
  </si>
  <si>
    <t>bercow's,career</t>
  </si>
  <si>
    <t>Top Word Pairs in Tweet</t>
  </si>
  <si>
    <t>fehlertoleranz,wahl  wahl,umfragen  umfragen,bbc  bbc,hat  hat,dynamisch  dynamisch,visualisiert  visualisiert,#ddj  #ddj,#dataviz</t>
  </si>
  <si>
    <t>truly,wonderful  wonderful,bit  bit,#ddj  #ddj,here  here,last  last,orderrrrs  orderrrrs,speaker  speaker,john  john,bercow's  bercow's,career</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</si>
  <si>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</si>
  <si>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</si>
  <si>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</si>
  <si>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</si>
  <si>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</si>
  <si>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</si>
  <si>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</si>
  <si>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</si>
  <si>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</si>
  <si>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</si>
  <si>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</si>
  <si>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</si>
  <si>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fiete_stegers the_claus fractal001 fexi</t>
  </si>
  <si>
    <t>huwendiek england_rob_</t>
  </si>
  <si>
    <t>Top URLs in Tweet by Count</t>
  </si>
  <si>
    <t>Top URLs in Tweet by Salience</t>
  </si>
  <si>
    <t>Top Domains in Tweet by Count</t>
  </si>
  <si>
    <t>Top Domains in Tweet by Salience</t>
  </si>
  <si>
    <t>Top Hashtags in Tweet by Count</t>
  </si>
  <si>
    <t>Top Hashtags in Tweet by Salience</t>
  </si>
  <si>
    <t>Top Words in Tweet by Count</t>
  </si>
  <si>
    <t>fehlertoleranz bei wahl umfragen die hat es dynamisch visualisiert #ddj</t>
  </si>
  <si>
    <t>Top Words in Tweet by Salience</t>
  </si>
  <si>
    <t>Top Word Pairs in Tweet by Count</t>
  </si>
  <si>
    <t>fehlertoleranz,bei  bei,wahl  wahl,umfragen  umfragen,die  die,bbc  bbc,hat  hat,es  es,dynamisch  dynamisch,visualisiert  visualisiert,#ddj</t>
  </si>
  <si>
    <t>Top Word Pairs in Tweet by Salience</t>
  </si>
  <si>
    <t>Word</t>
  </si>
  <si>
    <t>career</t>
  </si>
  <si>
    <t>numbers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</si>
  <si>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</si>
  <si>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</si>
  <si>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</si>
  <si>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</si>
  <si>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</si>
  <si>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</si>
  <si>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</si>
  <si>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</si>
  <si>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</si>
  <si>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</si>
  <si>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</si>
  <si>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</si>
  <si>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</si>
  <si>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</si>
  <si>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</si>
  <si>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</si>
  <si>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</si>
  <si>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</si>
  <si>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</si>
  <si>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</si>
  <si>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</si>
  <si>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</si>
  <si>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</si>
  <si>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</si>
  <si>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</si>
  <si>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</si>
  <si>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</si>
  <si>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</si>
  <si>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</si>
  <si>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</si>
  <si>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</si>
  <si>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</si>
  <si>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</si>
  <si>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</si>
  <si>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</si>
  <si>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</si>
  <si>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</si>
  <si>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</si>
  <si>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</si>
  <si>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</si>
  <si>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</si>
  <si>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</si>
  <si>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</si>
  <si>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</si>
  <si>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</si>
  <si>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</si>
  <si>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</si>
  <si>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</si>
  <si>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</si>
  <si>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</si>
  <si>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</si>
  <si>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</si>
  <si>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</si>
  <si>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</si>
  <si>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</si>
  <si>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</si>
  <si>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</si>
  <si>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</si>
  <si>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</si>
  <si>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</si>
  <si>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fehlertoleranz wahl umfragen bbc hat dynamisch visualisiert #ddj #dataviz</t>
  </si>
  <si>
    <t>G2: truly wonderful bit #ddj here last orderrrrs speaker john bercow's</t>
  </si>
  <si>
    <t>Autofill Workbook Results</t>
  </si>
  <si>
    <t>Edge Weight▓1▓1▓0▓True▓Green▓Red▓▓Edge Weight▓1▓1▓0▓3▓10▓False▓Edge Weight▓1▓1▓0▓32▓6▓False▓▓0▓0▓0▓True▓Black▓Black▓▓Followers▓350▓5651▓0▓162▓1000▓False▓Followers▓350▓8984▓0▓100▓70▓False▓▓0▓0▓0▓0▓0▓False▓▓0▓0▓0▓0▓0▓False</t>
  </si>
  <si>
    <t>Subgraph</t>
  </si>
  <si>
    <t>GraphSource░TwitterSearch▓GraphTerm░BBC ddj▓ImportDescription░The graph represents a network of 6 Twitter users whose recent tweets contained "BBC ddj", or who were replied to or mentioned in those tweets, taken from a data set limited to a maximum of 18,000 tweets.  The network was obtained from Twitter on Thursday, 07 November 2019 at 08:22 UTC.
The tweets in the network were tweeted over the 2-day, 0-hour, 58-minute period from Tuesday, 29 October 2019 at 13:20 UTC to Thursday, 31 October 2019 at 14:18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</si>
</sst>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8"/>
      <tableStyleElement type="headerRow" dxfId="307"/>
    </tableStyle>
    <tableStyle name="NodeXL Table" pivot="0" count="1">
      <tableStyleElement type="headerRow" dxfId="30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997870"/>
        <c:axId val="62980831"/>
      </c:barChart>
      <c:catAx>
        <c:axId val="69978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980831"/>
        <c:crosses val="autoZero"/>
        <c:auto val="1"/>
        <c:lblOffset val="100"/>
        <c:noMultiLvlLbl val="0"/>
      </c:catAx>
      <c:valAx>
        <c:axId val="62980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97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956568"/>
        <c:axId val="1173657"/>
      </c:barChart>
      <c:catAx>
        <c:axId val="299565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73657"/>
        <c:crosses val="autoZero"/>
        <c:auto val="1"/>
        <c:lblOffset val="100"/>
        <c:noMultiLvlLbl val="0"/>
      </c:catAx>
      <c:valAx>
        <c:axId val="1173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56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562914"/>
        <c:axId val="27957363"/>
      </c:barChart>
      <c:catAx>
        <c:axId val="105629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957363"/>
        <c:crosses val="autoZero"/>
        <c:auto val="1"/>
        <c:lblOffset val="100"/>
        <c:noMultiLvlLbl val="0"/>
      </c:catAx>
      <c:valAx>
        <c:axId val="27957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62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289676"/>
        <c:axId val="49953901"/>
      </c:barChart>
      <c:catAx>
        <c:axId val="502896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953901"/>
        <c:crosses val="autoZero"/>
        <c:auto val="1"/>
        <c:lblOffset val="100"/>
        <c:noMultiLvlLbl val="0"/>
      </c:catAx>
      <c:valAx>
        <c:axId val="49953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89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931926"/>
        <c:axId val="19734151"/>
      </c:barChart>
      <c:catAx>
        <c:axId val="469319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734151"/>
        <c:crosses val="autoZero"/>
        <c:auto val="1"/>
        <c:lblOffset val="100"/>
        <c:noMultiLvlLbl val="0"/>
      </c:catAx>
      <c:valAx>
        <c:axId val="19734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1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389632"/>
        <c:axId val="54962369"/>
      </c:barChart>
      <c:catAx>
        <c:axId val="433896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62369"/>
        <c:crosses val="autoZero"/>
        <c:auto val="1"/>
        <c:lblOffset val="100"/>
        <c:noMultiLvlLbl val="0"/>
      </c:catAx>
      <c:valAx>
        <c:axId val="54962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89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899274"/>
        <c:axId val="22766875"/>
      </c:barChart>
      <c:catAx>
        <c:axId val="248992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766875"/>
        <c:crosses val="autoZero"/>
        <c:auto val="1"/>
        <c:lblOffset val="100"/>
        <c:noMultiLvlLbl val="0"/>
      </c:catAx>
      <c:valAx>
        <c:axId val="22766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99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75284"/>
        <c:axId val="32177557"/>
      </c:barChart>
      <c:catAx>
        <c:axId val="35752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177557"/>
        <c:crosses val="autoZero"/>
        <c:auto val="1"/>
        <c:lblOffset val="100"/>
        <c:noMultiLvlLbl val="0"/>
      </c:catAx>
      <c:valAx>
        <c:axId val="32177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162558"/>
        <c:axId val="56245295"/>
      </c:barChart>
      <c:catAx>
        <c:axId val="21162558"/>
        <c:scaling>
          <c:orientation val="minMax"/>
        </c:scaling>
        <c:axPos val="b"/>
        <c:delete val="1"/>
        <c:majorTickMark val="out"/>
        <c:minorTickMark val="none"/>
        <c:tickLblPos val="none"/>
        <c:crossAx val="56245295"/>
        <c:crosses val="autoZero"/>
        <c:auto val="1"/>
        <c:lblOffset val="100"/>
        <c:noMultiLvlLbl val="0"/>
      </c:catAx>
      <c:valAx>
        <c:axId val="56245295"/>
        <c:scaling>
          <c:orientation val="minMax"/>
        </c:scaling>
        <c:axPos val="l"/>
        <c:delete val="1"/>
        <c:majorTickMark val="out"/>
        <c:minorTickMark val="none"/>
        <c:tickLblPos val="none"/>
        <c:crossAx val="211625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fiete_steg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he_cla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fractal00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fex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england_rob_"/>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huwendie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8" totalsRowShown="0" headerRowDxfId="305" dataDxfId="304">
  <autoFilter ref="A2:BN8"/>
  <tableColumns count="66">
    <tableColumn id="1" name="Vertex 1" dataDxfId="303"/>
    <tableColumn id="2" name="Vertex 2" dataDxfId="302"/>
    <tableColumn id="3" name="Color" dataDxfId="301"/>
    <tableColumn id="4" name="Width" dataDxfId="300"/>
    <tableColumn id="11" name="Style" dataDxfId="299"/>
    <tableColumn id="5" name="Opacity" dataDxfId="298"/>
    <tableColumn id="6" name="Visibility" dataDxfId="297"/>
    <tableColumn id="10" name="Label" dataDxfId="296"/>
    <tableColumn id="12" name="Label Text Color" dataDxfId="295"/>
    <tableColumn id="13" name="Label Font Size" dataDxfId="294"/>
    <tableColumn id="14" name="Reciprocated?" dataDxfId="159"/>
    <tableColumn id="7" name="ID" dataDxfId="293"/>
    <tableColumn id="9" name="Dynamic Filter" dataDxfId="292"/>
    <tableColumn id="8" name="Add Your Own Columns Here" dataDxfId="291"/>
    <tableColumn id="15" name="Relationship" dataDxfId="290"/>
    <tableColumn id="16" name="Relationship Date (UTC)" dataDxfId="289"/>
    <tableColumn id="17" name="Tweet" dataDxfId="288"/>
    <tableColumn id="18" name="URLs in Tweet" dataDxfId="287"/>
    <tableColumn id="19" name="Domains in Tweet" dataDxfId="286"/>
    <tableColumn id="20" name="Hashtags in Tweet" dataDxfId="285"/>
    <tableColumn id="21" name="Media in Tweet" dataDxfId="284"/>
    <tableColumn id="22" name="Tweet Image File" dataDxfId="283"/>
    <tableColumn id="23" name="Tweet Date (UTC)" dataDxfId="282"/>
    <tableColumn id="24" name="Date" dataDxfId="281"/>
    <tableColumn id="25" name="Time" dataDxfId="280"/>
    <tableColumn id="26" name="Twitter Page for Tweet" dataDxfId="279"/>
    <tableColumn id="27" name="Latitude" dataDxfId="278"/>
    <tableColumn id="28" name="Longitude" dataDxfId="277"/>
    <tableColumn id="29" name="Imported ID" dataDxfId="276"/>
    <tableColumn id="30" name="In-Reply-To Tweet ID" dataDxfId="275"/>
    <tableColumn id="31" name="Favorited" dataDxfId="274"/>
    <tableColumn id="32" name="Favorite Count" dataDxfId="273"/>
    <tableColumn id="33" name="In-Reply-To User ID" dataDxfId="272"/>
    <tableColumn id="34" name="Is Quote Status" dataDxfId="271"/>
    <tableColumn id="35" name="Language" dataDxfId="270"/>
    <tableColumn id="36" name="Possibly Sensitive" dataDxfId="269"/>
    <tableColumn id="37" name="Quoted Status ID" dataDxfId="268"/>
    <tableColumn id="38" name="Retweeted" dataDxfId="267"/>
    <tableColumn id="39" name="Retweet Count" dataDxfId="266"/>
    <tableColumn id="40" name="Retweet ID" dataDxfId="265"/>
    <tableColumn id="41" name="Source" dataDxfId="264"/>
    <tableColumn id="42" name="Truncated" dataDxfId="263"/>
    <tableColumn id="43" name="Unified Twitter ID" dataDxfId="262"/>
    <tableColumn id="44" name="Imported Tweet Type" dataDxfId="261"/>
    <tableColumn id="45" name="Added By Extended Analysis" dataDxfId="260"/>
    <tableColumn id="46" name="Corrected By Extended Analysis" dataDxfId="259"/>
    <tableColumn id="47" name="Place Bounding Box" dataDxfId="258"/>
    <tableColumn id="48" name="Place Country" dataDxfId="257"/>
    <tableColumn id="49" name="Place Country Code" dataDxfId="256"/>
    <tableColumn id="50" name="Place Full Name" dataDxfId="255"/>
    <tableColumn id="51" name="Place ID" dataDxfId="254"/>
    <tableColumn id="52" name="Place Name" dataDxfId="253"/>
    <tableColumn id="53" name="Place Type" dataDxfId="252"/>
    <tableColumn id="54" name="Place URL" dataDxfId="251"/>
    <tableColumn id="55" name="Edge Weight"/>
    <tableColumn id="56" name="Vertex 1 Group" dataDxfId="174">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3" totalsRowShown="0" headerRowDxfId="158" dataDxfId="157">
  <autoFilter ref="A1:F3"/>
  <tableColumns count="6">
    <tableColumn id="1" name="Top URLs in Tweet in Entire Graph" dataDxfId="156"/>
    <tableColumn id="2" name="Entire Graph Count" dataDxfId="155"/>
    <tableColumn id="3" name="Top URLs in Tweet in G1" dataDxfId="154"/>
    <tableColumn id="4" name="G1 Count" dataDxfId="153"/>
    <tableColumn id="5" name="Top URLs in Tweet in G2" dataDxfId="152"/>
    <tableColumn id="6" name="G2 Count" dataDxfId="15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F8" totalsRowShown="0" headerRowDxfId="149" dataDxfId="148">
  <autoFilter ref="A6:F8"/>
  <tableColumns count="6">
    <tableColumn id="1" name="Top Domains in Tweet in Entire Graph" dataDxfId="147"/>
    <tableColumn id="2" name="Entire Graph Count" dataDxfId="146"/>
    <tableColumn id="3" name="Top Domains in Tweet in G1" dataDxfId="145"/>
    <tableColumn id="4" name="G1 Count" dataDxfId="144"/>
    <tableColumn id="5" name="Top Domains in Tweet in G2" dataDxfId="143"/>
    <tableColumn id="6" name="G2 Count" dataDxfId="14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F13" totalsRowShown="0" headerRowDxfId="140" dataDxfId="139">
  <autoFilter ref="A11:F13"/>
  <tableColumns count="6">
    <tableColumn id="1" name="Top Hashtags in Tweet in Entire Graph" dataDxfId="138"/>
    <tableColumn id="2" name="Entire Graph Count" dataDxfId="137"/>
    <tableColumn id="3" name="Top Hashtags in Tweet in G1" dataDxfId="136"/>
    <tableColumn id="4" name="G1 Count" dataDxfId="135"/>
    <tableColumn id="5" name="Top Hashtags in Tweet in G2" dataDxfId="134"/>
    <tableColumn id="6" name="G2 Count" dataDxfId="13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6:F26" totalsRowShown="0" headerRowDxfId="131" dataDxfId="130">
  <autoFilter ref="A16:F26"/>
  <tableColumns count="6">
    <tableColumn id="1" name="Top Words in Tweet in Entire Graph" dataDxfId="129"/>
    <tableColumn id="2" name="Entire Graph Count" dataDxfId="128"/>
    <tableColumn id="3" name="Top Words in Tweet in G1" dataDxfId="127"/>
    <tableColumn id="4" name="G1 Count" dataDxfId="126"/>
    <tableColumn id="5" name="Top Words in Tweet in G2" dataDxfId="125"/>
    <tableColumn id="6" name="G2 Count" dataDxfId="1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9:F39" totalsRowShown="0" headerRowDxfId="122" dataDxfId="121">
  <autoFilter ref="A29:F39"/>
  <tableColumns count="6">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2:F43" totalsRowShown="0" headerRowDxfId="113" dataDxfId="112">
  <autoFilter ref="A42:F43"/>
  <tableColumns count="6">
    <tableColumn id="1" name="Top Replied-To in Entire Graph" dataDxfId="111"/>
    <tableColumn id="2" name="Entire Graph Count" dataDxfId="107"/>
    <tableColumn id="3" name="Top Replied-To in G1" dataDxfId="106"/>
    <tableColumn id="4" name="G1 Count" dataDxfId="103"/>
    <tableColumn id="5" name="Top Replied-To in G2" dataDxfId="102"/>
    <tableColumn id="6" name="G2 Count" dataDxfId="10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5:F46" totalsRowShown="0" headerRowDxfId="110" dataDxfId="109">
  <autoFilter ref="A45:F46"/>
  <tableColumns count="6">
    <tableColumn id="1" name="Top Mentioned in Entire Graph" dataDxfId="108"/>
    <tableColumn id="2" name="Entire Graph Count" dataDxfId="105"/>
    <tableColumn id="3" name="Top Mentioned in G1" dataDxfId="104"/>
    <tableColumn id="4" name="G1 Count" dataDxfId="100"/>
    <tableColumn id="5" name="Top Mentioned in G2" dataDxfId="99"/>
    <tableColumn id="6" name="G2 Count" dataDxfId="9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8:F54" totalsRowShown="0" headerRowDxfId="95" dataDxfId="94">
  <autoFilter ref="A48:F54"/>
  <tableColumns count="6">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47" totalsRowShown="0" headerRowDxfId="76" dataDxfId="75">
  <autoFilter ref="A1:G4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250" dataDxfId="249">
  <autoFilter ref="A2:BT8"/>
  <tableColumns count="72">
    <tableColumn id="1" name="Vertex" dataDxfId="248"/>
    <tableColumn id="72" name="Subgraph"/>
    <tableColumn id="2" name="Color" dataDxfId="247"/>
    <tableColumn id="5" name="Shape" dataDxfId="246"/>
    <tableColumn id="6" name="Size" dataDxfId="245"/>
    <tableColumn id="4" name="Opacity" dataDxfId="244"/>
    <tableColumn id="7" name="Image File" dataDxfId="243"/>
    <tableColumn id="3" name="Visibility" dataDxfId="242"/>
    <tableColumn id="10" name="Label" dataDxfId="241"/>
    <tableColumn id="16" name="Label Fill Color" dataDxfId="240"/>
    <tableColumn id="9" name="Label Position" dataDxfId="239"/>
    <tableColumn id="8" name="Tooltip" dataDxfId="238"/>
    <tableColumn id="18" name="Layout Order" dataDxfId="237"/>
    <tableColumn id="13" name="X" dataDxfId="236"/>
    <tableColumn id="14" name="Y" dataDxfId="235"/>
    <tableColumn id="12" name="Locked?" dataDxfId="234"/>
    <tableColumn id="19" name="Polar R" dataDxfId="233"/>
    <tableColumn id="20" name="Polar Angle" dataDxfId="23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31"/>
    <tableColumn id="28" name="Dynamic Filter" dataDxfId="230"/>
    <tableColumn id="17" name="Add Your Own Columns Here" dataDxfId="229"/>
    <tableColumn id="30" name="Name" dataDxfId="228"/>
    <tableColumn id="31" name="Followed" dataDxfId="227"/>
    <tableColumn id="32" name="Followers" dataDxfId="226"/>
    <tableColumn id="33" name="Tweets" dataDxfId="225"/>
    <tableColumn id="34" name="Favorites" dataDxfId="224"/>
    <tableColumn id="35" name="Time Zone UTC Offset (Seconds)" dataDxfId="223"/>
    <tableColumn id="36" name="Description" dataDxfId="222"/>
    <tableColumn id="37" name="Location" dataDxfId="221"/>
    <tableColumn id="38" name="Web" dataDxfId="220"/>
    <tableColumn id="39" name="Time Zone" dataDxfId="219"/>
    <tableColumn id="40" name="Joined Twitter Date (UTC)" dataDxfId="218"/>
    <tableColumn id="41" name="Profile Banner Url" dataDxfId="217"/>
    <tableColumn id="42" name="Default Profile" dataDxfId="216"/>
    <tableColumn id="43" name="Default Profile Image" dataDxfId="215"/>
    <tableColumn id="44" name="Geo Enabled" dataDxfId="214"/>
    <tableColumn id="45" name="Language" dataDxfId="213"/>
    <tableColumn id="46" name="Listed Count" dataDxfId="212"/>
    <tableColumn id="47" name="Profile Background Image Url" dataDxfId="211"/>
    <tableColumn id="48" name="Verified" dataDxfId="210"/>
    <tableColumn id="49" name="Custom Menu Item Text" dataDxfId="209"/>
    <tableColumn id="50" name="Custom Menu Item Action" dataDxfId="208"/>
    <tableColumn id="51" name="Tweeted Search Term?" dataDxfId="175"/>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9" totalsRowShown="0" headerRowDxfId="67" dataDxfId="66">
  <autoFilter ref="A1:L39"/>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 totalsRowShown="0" headerRowDxfId="23" dataDxfId="22">
  <autoFilter ref="A2:C4"/>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7" totalsRowShown="0" headerRowDxfId="5" dataDxfId="4">
  <autoFilter ref="A1:B7"/>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07">
  <autoFilter ref="A2:AO4"/>
  <tableColumns count="41">
    <tableColumn id="1" name="Group" dataDxfId="182"/>
    <tableColumn id="2" name="Vertex Color" dataDxfId="181"/>
    <tableColumn id="3" name="Vertex Shape" dataDxfId="179"/>
    <tableColumn id="22" name="Visibility" dataDxfId="180"/>
    <tableColumn id="4" name="Collapsed?"/>
    <tableColumn id="18" name="Label" dataDxfId="206"/>
    <tableColumn id="20" name="Collapsed X"/>
    <tableColumn id="21" name="Collapsed Y"/>
    <tableColumn id="6" name="ID" dataDxfId="205"/>
    <tableColumn id="19" name="Collapsed Properties" dataDxfId="173"/>
    <tableColumn id="5" name="Vertices" dataDxfId="172"/>
    <tableColumn id="7" name="Unique Edges" dataDxfId="171"/>
    <tableColumn id="8" name="Edges With Duplicates" dataDxfId="170"/>
    <tableColumn id="9" name="Total Edges" dataDxfId="169"/>
    <tableColumn id="10" name="Self-Loops" dataDxfId="168"/>
    <tableColumn id="24" name="Reciprocated Vertex Pair Ratio" dataDxfId="167"/>
    <tableColumn id="25" name="Reciprocated Edge Ratio" dataDxfId="166"/>
    <tableColumn id="11" name="Connected Components" dataDxfId="165"/>
    <tableColumn id="12" name="Single-Vertex Connected Components" dataDxfId="164"/>
    <tableColumn id="13" name="Maximum Vertices in a Connected Component" dataDxfId="163"/>
    <tableColumn id="14" name="Maximum Edges in a Connected Component" dataDxfId="162"/>
    <tableColumn id="15" name="Maximum Geodesic Distance (Diameter)" dataDxfId="161"/>
    <tableColumn id="16" name="Average Geodesic Distance" dataDxfId="160"/>
    <tableColumn id="17" name="Graph Density" dataDxfId="150"/>
    <tableColumn id="23" name="Top URLs in Tweet" dataDxfId="141"/>
    <tableColumn id="26" name="Top Domains in Tweet" dataDxfId="132"/>
    <tableColumn id="27" name="Top Hashtags in Tweet" dataDxfId="123"/>
    <tableColumn id="28" name="Top Words in Tweet" dataDxfId="114"/>
    <tableColumn id="29" name="Top Word Pairs in Tweet" dataDxfId="97"/>
    <tableColumn id="30" name="Top Replied-To in Tweet" dataDxfId="96"/>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04" dataDxfId="203">
  <autoFilter ref="A1:C7"/>
  <tableColumns count="3">
    <tableColumn id="1" name="Group" dataDxfId="178"/>
    <tableColumn id="2" name="Vertex" dataDxfId="177"/>
    <tableColumn id="3" name="Vertex ID" dataDxfId="17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02"/>
    <tableColumn id="2" name="Degree Frequency" dataDxfId="201">
      <calculatedColumnFormula>COUNTIF(Vertices[Degree], "&gt;= " &amp; D2) - COUNTIF(Vertices[Degree], "&gt;=" &amp; D3)</calculatedColumnFormula>
    </tableColumn>
    <tableColumn id="3" name="In-Degree Bin" dataDxfId="200"/>
    <tableColumn id="4" name="In-Degree Frequency" dataDxfId="199">
      <calculatedColumnFormula>COUNTIF(Vertices[In-Degree], "&gt;= " &amp; F2) - COUNTIF(Vertices[In-Degree], "&gt;=" &amp; F3)</calculatedColumnFormula>
    </tableColumn>
    <tableColumn id="5" name="Out-Degree Bin" dataDxfId="198"/>
    <tableColumn id="6" name="Out-Degree Frequency" dataDxfId="197">
      <calculatedColumnFormula>COUNTIF(Vertices[Out-Degree], "&gt;= " &amp; H2) - COUNTIF(Vertices[Out-Degree], "&gt;=" &amp; H3)</calculatedColumnFormula>
    </tableColumn>
    <tableColumn id="7" name="Betweenness Centrality Bin" dataDxfId="196"/>
    <tableColumn id="8" name="Betweenness Centrality Frequency" dataDxfId="195">
      <calculatedColumnFormula>COUNTIF(Vertices[Betweenness Centrality], "&gt;= " &amp; J2) - COUNTIF(Vertices[Betweenness Centrality], "&gt;=" &amp; J3)</calculatedColumnFormula>
    </tableColumn>
    <tableColumn id="9" name="Closeness Centrality Bin" dataDxfId="194"/>
    <tableColumn id="10" name="Closeness Centrality Frequency" dataDxfId="193">
      <calculatedColumnFormula>COUNTIF(Vertices[Closeness Centrality], "&gt;= " &amp; L2) - COUNTIF(Vertices[Closeness Centrality], "&gt;=" &amp; L3)</calculatedColumnFormula>
    </tableColumn>
    <tableColumn id="11" name="Eigenvector Centrality Bin" dataDxfId="192"/>
    <tableColumn id="12" name="Eigenvector Centrality Frequency" dataDxfId="191">
      <calculatedColumnFormula>COUNTIF(Vertices[Eigenvector Centrality], "&gt;= " &amp; N2) - COUNTIF(Vertices[Eigenvector Centrality], "&gt;=" &amp; N3)</calculatedColumnFormula>
    </tableColumn>
    <tableColumn id="18" name="PageRank Bin" dataDxfId="190"/>
    <tableColumn id="17" name="PageRank Frequency" dataDxfId="189">
      <calculatedColumnFormula>COUNTIF(Vertices[Eigenvector Centrality], "&gt;= " &amp; P2) - COUNTIF(Vertices[Eigenvector Centrality], "&gt;=" &amp; P3)</calculatedColumnFormula>
    </tableColumn>
    <tableColumn id="13" name="Clustering Coefficient Bin" dataDxfId="188"/>
    <tableColumn id="14" name="Clustering Coefficient Frequency" dataDxfId="187">
      <calculatedColumnFormula>COUNTIF(Vertices[Clustering Coefficient], "&gt;= " &amp; R2) - COUNTIF(Vertices[Clustering Coefficient], "&gt;=" &amp; R3)</calculatedColumnFormula>
    </tableColumn>
    <tableColumn id="15" name="Dynamic Filter Bin" dataDxfId="186"/>
    <tableColumn id="16" name="Dynamic Filter Frequency" dataDxfId="18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8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bc.com/news/uk-politics-49798197" TargetMode="External" /><Relationship Id="rId2" Type="http://schemas.openxmlformats.org/officeDocument/2006/relationships/hyperlink" Target="https://www.bbc.com/news/uk-politics-49798197" TargetMode="External" /><Relationship Id="rId3" Type="http://schemas.openxmlformats.org/officeDocument/2006/relationships/hyperlink" Target="https://www.bbc.com/news/uk-politics-49798197" TargetMode="External" /><Relationship Id="rId4" Type="http://schemas.openxmlformats.org/officeDocument/2006/relationships/hyperlink" Target="https://www.bbc.com/news/uk-politics-49798197" TargetMode="External" /><Relationship Id="rId5" Type="http://schemas.openxmlformats.org/officeDocument/2006/relationships/hyperlink" Target="https://www.bbc.co.uk/news/uk-politics-50237401" TargetMode="External" /><Relationship Id="rId6" Type="http://schemas.openxmlformats.org/officeDocument/2006/relationships/hyperlink" Target="https://www.bbc.co.uk/news/uk-politics-50237401" TargetMode="External" /><Relationship Id="rId7" Type="http://schemas.openxmlformats.org/officeDocument/2006/relationships/hyperlink" Target="https://pbs.twimg.com/media/EIDHthWW4AEVXzq.png" TargetMode="External" /><Relationship Id="rId8" Type="http://schemas.openxmlformats.org/officeDocument/2006/relationships/hyperlink" Target="http://pbs.twimg.com/profile_images/950364169160839168/n4B8a03t_normal.jpg" TargetMode="External" /><Relationship Id="rId9" Type="http://schemas.openxmlformats.org/officeDocument/2006/relationships/hyperlink" Target="http://pbs.twimg.com/profile_images/1803990343/DSCN3084a_normal.jpg" TargetMode="External" /><Relationship Id="rId10" Type="http://schemas.openxmlformats.org/officeDocument/2006/relationships/hyperlink" Target="https://pbs.twimg.com/media/EIDHthWW4AEVXzq.png" TargetMode="External" /><Relationship Id="rId11" Type="http://schemas.openxmlformats.org/officeDocument/2006/relationships/hyperlink" Target="http://pbs.twimg.com/profile_images/963862815399391234/miBGeyUK_normal.jpg" TargetMode="External" /><Relationship Id="rId12" Type="http://schemas.openxmlformats.org/officeDocument/2006/relationships/hyperlink" Target="http://pbs.twimg.com/profile_images/1018043282830524416/hhkBqYxi_normal.jpg" TargetMode="External" /><Relationship Id="rId13" Type="http://schemas.openxmlformats.org/officeDocument/2006/relationships/hyperlink" Target="http://pbs.twimg.com/profile_images/767297091064500224/37HLXqmj_normal.jpg" TargetMode="External" /><Relationship Id="rId14" Type="http://schemas.openxmlformats.org/officeDocument/2006/relationships/hyperlink" Target="https://twitter.com/fiete_stegers/status/1189171121578483713" TargetMode="External" /><Relationship Id="rId15" Type="http://schemas.openxmlformats.org/officeDocument/2006/relationships/hyperlink" Target="https://twitter.com/fractal001/status/1189345922133774336" TargetMode="External" /><Relationship Id="rId16" Type="http://schemas.openxmlformats.org/officeDocument/2006/relationships/hyperlink" Target="https://twitter.com/the_claus/status/1189170040505077760" TargetMode="External" /><Relationship Id="rId17" Type="http://schemas.openxmlformats.org/officeDocument/2006/relationships/hyperlink" Target="https://twitter.com/fexi/status/1189490460819107841" TargetMode="External" /><Relationship Id="rId18" Type="http://schemas.openxmlformats.org/officeDocument/2006/relationships/hyperlink" Target="https://twitter.com/england_rob_/status/1189909629200928768" TargetMode="External" /><Relationship Id="rId19" Type="http://schemas.openxmlformats.org/officeDocument/2006/relationships/hyperlink" Target="https://twitter.com/huwendiek/status/1189966353173749760" TargetMode="External" /><Relationship Id="rId20" Type="http://schemas.openxmlformats.org/officeDocument/2006/relationships/comments" Target="../comments1.xml" /><Relationship Id="rId21" Type="http://schemas.openxmlformats.org/officeDocument/2006/relationships/vmlDrawing" Target="../drawings/vmlDrawing1.vml" /><Relationship Id="rId22" Type="http://schemas.openxmlformats.org/officeDocument/2006/relationships/table" Target="../tables/table1.xml" /><Relationship Id="rId2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muVsDEduR" TargetMode="External" /><Relationship Id="rId2" Type="http://schemas.openxmlformats.org/officeDocument/2006/relationships/hyperlink" Target="https://t.co/YD8hi0lpxt" TargetMode="External" /><Relationship Id="rId3" Type="http://schemas.openxmlformats.org/officeDocument/2006/relationships/hyperlink" Target="https://t.co/OiglC7XKns" TargetMode="External" /><Relationship Id="rId4" Type="http://schemas.openxmlformats.org/officeDocument/2006/relationships/hyperlink" Target="https://t.co/pswaQeIwmQ" TargetMode="External" /><Relationship Id="rId5" Type="http://schemas.openxmlformats.org/officeDocument/2006/relationships/hyperlink" Target="https://t.co/T1e0dTuGhw" TargetMode="External" /><Relationship Id="rId6" Type="http://schemas.openxmlformats.org/officeDocument/2006/relationships/hyperlink" Target="https://t.co/C4VADMw3KV" TargetMode="External" /><Relationship Id="rId7" Type="http://schemas.openxmlformats.org/officeDocument/2006/relationships/hyperlink" Target="https://pbs.twimg.com/profile_banners/17909883/1519993452" TargetMode="External" /><Relationship Id="rId8" Type="http://schemas.openxmlformats.org/officeDocument/2006/relationships/hyperlink" Target="https://pbs.twimg.com/profile_banners/14677077/1398256774" TargetMode="External" /><Relationship Id="rId9" Type="http://schemas.openxmlformats.org/officeDocument/2006/relationships/hyperlink" Target="https://pbs.twimg.com/profile_banners/19476801/1487544279" TargetMode="External" /><Relationship Id="rId10" Type="http://schemas.openxmlformats.org/officeDocument/2006/relationships/hyperlink" Target="https://pbs.twimg.com/profile_banners/2375510436/1491757415" TargetMode="External" /><Relationship Id="rId11" Type="http://schemas.openxmlformats.org/officeDocument/2006/relationships/hyperlink" Target="https://pbs.twimg.com/profile_banners/82971362/1471803885" TargetMode="External" /><Relationship Id="rId12" Type="http://schemas.openxmlformats.org/officeDocument/2006/relationships/hyperlink" Target="http://abs.twimg.com/images/themes/theme9/bg.gif"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2/bg.gif" TargetMode="External" /><Relationship Id="rId16" Type="http://schemas.openxmlformats.org/officeDocument/2006/relationships/hyperlink" Target="http://abs.twimg.com/images/themes/theme15/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pbs.twimg.com/profile_images/950364169160839168/n4B8a03t_normal.jpg" TargetMode="External" /><Relationship Id="rId19" Type="http://schemas.openxmlformats.org/officeDocument/2006/relationships/hyperlink" Target="http://pbs.twimg.com/profile_images/946309944961355776/9XzB-8lp_normal.jpg" TargetMode="External" /><Relationship Id="rId20" Type="http://schemas.openxmlformats.org/officeDocument/2006/relationships/hyperlink" Target="http://pbs.twimg.com/profile_images/1803990343/DSCN3084a_normal.jpg" TargetMode="External" /><Relationship Id="rId21" Type="http://schemas.openxmlformats.org/officeDocument/2006/relationships/hyperlink" Target="http://pbs.twimg.com/profile_images/963862815399391234/miBGeyUK_normal.jpg" TargetMode="External" /><Relationship Id="rId22" Type="http://schemas.openxmlformats.org/officeDocument/2006/relationships/hyperlink" Target="http://pbs.twimg.com/profile_images/1018043282830524416/hhkBqYxi_normal.jpg" TargetMode="External" /><Relationship Id="rId23" Type="http://schemas.openxmlformats.org/officeDocument/2006/relationships/hyperlink" Target="http://pbs.twimg.com/profile_images/767297091064500224/37HLXqmj_normal.jpg" TargetMode="External" /><Relationship Id="rId24" Type="http://schemas.openxmlformats.org/officeDocument/2006/relationships/hyperlink" Target="https://twitter.com/fiete_stegers" TargetMode="External" /><Relationship Id="rId25" Type="http://schemas.openxmlformats.org/officeDocument/2006/relationships/hyperlink" Target="https://twitter.com/the_claus" TargetMode="External" /><Relationship Id="rId26" Type="http://schemas.openxmlformats.org/officeDocument/2006/relationships/hyperlink" Target="https://twitter.com/fractal001" TargetMode="External" /><Relationship Id="rId27" Type="http://schemas.openxmlformats.org/officeDocument/2006/relationships/hyperlink" Target="https://twitter.com/fexi" TargetMode="External" /><Relationship Id="rId28" Type="http://schemas.openxmlformats.org/officeDocument/2006/relationships/hyperlink" Target="https://twitter.com/england_rob_" TargetMode="External" /><Relationship Id="rId29" Type="http://schemas.openxmlformats.org/officeDocument/2006/relationships/hyperlink" Target="https://twitter.com/huwendiek" TargetMode="External" /><Relationship Id="rId30" Type="http://schemas.openxmlformats.org/officeDocument/2006/relationships/comments" Target="../comments2.xml" /><Relationship Id="rId31" Type="http://schemas.openxmlformats.org/officeDocument/2006/relationships/vmlDrawing" Target="../drawings/vmlDrawing2.vml" /><Relationship Id="rId32" Type="http://schemas.openxmlformats.org/officeDocument/2006/relationships/table" Target="../tables/table2.xml" /><Relationship Id="rId33" Type="http://schemas.openxmlformats.org/officeDocument/2006/relationships/drawing" Target="../drawings/drawing1.xml" /><Relationship Id="rId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bc.com/news/uk-politics-49798197" TargetMode="External" /><Relationship Id="rId2" Type="http://schemas.openxmlformats.org/officeDocument/2006/relationships/hyperlink" Target="https://www.bbc.co.uk/news/uk-politics-50237401" TargetMode="External" /><Relationship Id="rId3" Type="http://schemas.openxmlformats.org/officeDocument/2006/relationships/hyperlink" Target="https://www.bbc.com/news/uk-politics-49798197" TargetMode="External" /><Relationship Id="rId4" Type="http://schemas.openxmlformats.org/officeDocument/2006/relationships/hyperlink" Target="https://www.bbc.co.uk/news/uk-politics-50237401"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372</v>
      </c>
      <c r="BE2" s="13" t="s">
        <v>373</v>
      </c>
      <c r="BF2" s="67" t="s">
        <v>487</v>
      </c>
      <c r="BG2" s="67" t="s">
        <v>488</v>
      </c>
      <c r="BH2" s="67" t="s">
        <v>489</v>
      </c>
      <c r="BI2" s="67" t="s">
        <v>490</v>
      </c>
      <c r="BJ2" s="67" t="s">
        <v>491</v>
      </c>
      <c r="BK2" s="67" t="s">
        <v>492</v>
      </c>
      <c r="BL2" s="67" t="s">
        <v>493</v>
      </c>
      <c r="BM2" s="67" t="s">
        <v>494</v>
      </c>
      <c r="BN2" s="67" t="s">
        <v>495</v>
      </c>
    </row>
    <row r="3" spans="1:66" ht="15" customHeight="1">
      <c r="A3" s="84" t="s">
        <v>214</v>
      </c>
      <c r="B3" s="84" t="s">
        <v>216</v>
      </c>
      <c r="C3" s="53" t="s">
        <v>531</v>
      </c>
      <c r="D3" s="54">
        <v>3</v>
      </c>
      <c r="E3" s="65" t="s">
        <v>132</v>
      </c>
      <c r="F3" s="55">
        <v>32</v>
      </c>
      <c r="G3" s="53"/>
      <c r="H3" s="57"/>
      <c r="I3" s="56"/>
      <c r="J3" s="56"/>
      <c r="K3" s="36" t="s">
        <v>65</v>
      </c>
      <c r="L3" s="62">
        <v>3</v>
      </c>
      <c r="M3" s="62"/>
      <c r="N3" s="63"/>
      <c r="O3" s="85" t="s">
        <v>220</v>
      </c>
      <c r="P3" s="87">
        <v>43767.558599537035</v>
      </c>
      <c r="Q3" s="85" t="s">
        <v>221</v>
      </c>
      <c r="R3" s="89" t="s">
        <v>223</v>
      </c>
      <c r="S3" s="85" t="s">
        <v>225</v>
      </c>
      <c r="T3" s="85" t="s">
        <v>227</v>
      </c>
      <c r="U3" s="85"/>
      <c r="V3" s="89" t="s">
        <v>230</v>
      </c>
      <c r="W3" s="87">
        <v>43767.558599537035</v>
      </c>
      <c r="X3" s="91">
        <v>43767</v>
      </c>
      <c r="Y3" s="93" t="s">
        <v>235</v>
      </c>
      <c r="Z3" s="89" t="s">
        <v>241</v>
      </c>
      <c r="AA3" s="85"/>
      <c r="AB3" s="85"/>
      <c r="AC3" s="93" t="s">
        <v>247</v>
      </c>
      <c r="AD3" s="85"/>
      <c r="AE3" s="85" t="b">
        <v>0</v>
      </c>
      <c r="AF3" s="85">
        <v>0</v>
      </c>
      <c r="AG3" s="93" t="s">
        <v>253</v>
      </c>
      <c r="AH3" s="85" t="b">
        <v>0</v>
      </c>
      <c r="AI3" s="85" t="s">
        <v>254</v>
      </c>
      <c r="AJ3" s="85"/>
      <c r="AK3" s="93" t="s">
        <v>253</v>
      </c>
      <c r="AL3" s="85" t="b">
        <v>0</v>
      </c>
      <c r="AM3" s="85">
        <v>3</v>
      </c>
      <c r="AN3" s="93" t="s">
        <v>249</v>
      </c>
      <c r="AO3" s="85" t="s">
        <v>256</v>
      </c>
      <c r="AP3" s="85" t="b">
        <v>0</v>
      </c>
      <c r="AQ3" s="93" t="s">
        <v>249</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1</v>
      </c>
      <c r="BI3" s="52">
        <v>8.333333333333334</v>
      </c>
      <c r="BJ3" s="51">
        <v>0</v>
      </c>
      <c r="BK3" s="52">
        <v>0</v>
      </c>
      <c r="BL3" s="51">
        <v>11</v>
      </c>
      <c r="BM3" s="52">
        <v>91.66666666666667</v>
      </c>
      <c r="BN3" s="51">
        <v>12</v>
      </c>
    </row>
    <row r="4" spans="1:66" ht="15" customHeight="1">
      <c r="A4" s="84" t="s">
        <v>215</v>
      </c>
      <c r="B4" s="84" t="s">
        <v>216</v>
      </c>
      <c r="C4" s="53" t="s">
        <v>531</v>
      </c>
      <c r="D4" s="54">
        <v>3</v>
      </c>
      <c r="E4" s="65" t="s">
        <v>132</v>
      </c>
      <c r="F4" s="55">
        <v>32</v>
      </c>
      <c r="G4" s="53"/>
      <c r="H4" s="57"/>
      <c r="I4" s="56"/>
      <c r="J4" s="56"/>
      <c r="K4" s="36" t="s">
        <v>65</v>
      </c>
      <c r="L4" s="83">
        <v>4</v>
      </c>
      <c r="M4" s="83"/>
      <c r="N4" s="63"/>
      <c r="O4" s="86" t="s">
        <v>220</v>
      </c>
      <c r="P4" s="88">
        <v>43768.04096064815</v>
      </c>
      <c r="Q4" s="86" t="s">
        <v>221</v>
      </c>
      <c r="R4" s="90" t="s">
        <v>223</v>
      </c>
      <c r="S4" s="86" t="s">
        <v>225</v>
      </c>
      <c r="T4" s="86" t="s">
        <v>227</v>
      </c>
      <c r="U4" s="86"/>
      <c r="V4" s="90" t="s">
        <v>231</v>
      </c>
      <c r="W4" s="88">
        <v>43768.04096064815</v>
      </c>
      <c r="X4" s="92">
        <v>43768</v>
      </c>
      <c r="Y4" s="94" t="s">
        <v>236</v>
      </c>
      <c r="Z4" s="90" t="s">
        <v>242</v>
      </c>
      <c r="AA4" s="86"/>
      <c r="AB4" s="86"/>
      <c r="AC4" s="94" t="s">
        <v>248</v>
      </c>
      <c r="AD4" s="86"/>
      <c r="AE4" s="86" t="b">
        <v>0</v>
      </c>
      <c r="AF4" s="86">
        <v>0</v>
      </c>
      <c r="AG4" s="94" t="s">
        <v>253</v>
      </c>
      <c r="AH4" s="86" t="b">
        <v>0</v>
      </c>
      <c r="AI4" s="86" t="s">
        <v>254</v>
      </c>
      <c r="AJ4" s="86"/>
      <c r="AK4" s="94" t="s">
        <v>253</v>
      </c>
      <c r="AL4" s="86" t="b">
        <v>0</v>
      </c>
      <c r="AM4" s="86">
        <v>3</v>
      </c>
      <c r="AN4" s="94" t="s">
        <v>249</v>
      </c>
      <c r="AO4" s="86" t="s">
        <v>257</v>
      </c>
      <c r="AP4" s="86" t="b">
        <v>0</v>
      </c>
      <c r="AQ4" s="94" t="s">
        <v>249</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1</v>
      </c>
      <c r="BI4" s="52">
        <v>8.333333333333334</v>
      </c>
      <c r="BJ4" s="51">
        <v>0</v>
      </c>
      <c r="BK4" s="52">
        <v>0</v>
      </c>
      <c r="BL4" s="51">
        <v>11</v>
      </c>
      <c r="BM4" s="52">
        <v>91.66666666666667</v>
      </c>
      <c r="BN4" s="51">
        <v>12</v>
      </c>
    </row>
    <row r="5" spans="1:66" ht="15">
      <c r="A5" s="84" t="s">
        <v>216</v>
      </c>
      <c r="B5" s="84" t="s">
        <v>216</v>
      </c>
      <c r="C5" s="53" t="s">
        <v>531</v>
      </c>
      <c r="D5" s="54">
        <v>3</v>
      </c>
      <c r="E5" s="65" t="s">
        <v>132</v>
      </c>
      <c r="F5" s="55">
        <v>32</v>
      </c>
      <c r="G5" s="53"/>
      <c r="H5" s="57"/>
      <c r="I5" s="56"/>
      <c r="J5" s="56"/>
      <c r="K5" s="36" t="s">
        <v>65</v>
      </c>
      <c r="L5" s="83">
        <v>5</v>
      </c>
      <c r="M5" s="83"/>
      <c r="N5" s="63"/>
      <c r="O5" s="86" t="s">
        <v>176</v>
      </c>
      <c r="P5" s="88">
        <v>43767.555625</v>
      </c>
      <c r="Q5" s="86" t="s">
        <v>221</v>
      </c>
      <c r="R5" s="90" t="s">
        <v>223</v>
      </c>
      <c r="S5" s="86" t="s">
        <v>225</v>
      </c>
      <c r="T5" s="86" t="s">
        <v>227</v>
      </c>
      <c r="U5" s="90" t="s">
        <v>229</v>
      </c>
      <c r="V5" s="90" t="s">
        <v>229</v>
      </c>
      <c r="W5" s="88">
        <v>43767.555625</v>
      </c>
      <c r="X5" s="92">
        <v>43767</v>
      </c>
      <c r="Y5" s="94" t="s">
        <v>237</v>
      </c>
      <c r="Z5" s="90" t="s">
        <v>243</v>
      </c>
      <c r="AA5" s="86"/>
      <c r="AB5" s="86"/>
      <c r="AC5" s="94" t="s">
        <v>249</v>
      </c>
      <c r="AD5" s="86"/>
      <c r="AE5" s="86" t="b">
        <v>0</v>
      </c>
      <c r="AF5" s="86">
        <v>11</v>
      </c>
      <c r="AG5" s="94" t="s">
        <v>253</v>
      </c>
      <c r="AH5" s="86" t="b">
        <v>0</v>
      </c>
      <c r="AI5" s="86" t="s">
        <v>254</v>
      </c>
      <c r="AJ5" s="86"/>
      <c r="AK5" s="94" t="s">
        <v>253</v>
      </c>
      <c r="AL5" s="86" t="b">
        <v>0</v>
      </c>
      <c r="AM5" s="86">
        <v>3</v>
      </c>
      <c r="AN5" s="94" t="s">
        <v>253</v>
      </c>
      <c r="AO5" s="86" t="s">
        <v>258</v>
      </c>
      <c r="AP5" s="86" t="b">
        <v>0</v>
      </c>
      <c r="AQ5" s="94" t="s">
        <v>249</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1</v>
      </c>
      <c r="BI5" s="52">
        <v>8.333333333333334</v>
      </c>
      <c r="BJ5" s="51">
        <v>0</v>
      </c>
      <c r="BK5" s="52">
        <v>0</v>
      </c>
      <c r="BL5" s="51">
        <v>11</v>
      </c>
      <c r="BM5" s="52">
        <v>91.66666666666667</v>
      </c>
      <c r="BN5" s="51">
        <v>12</v>
      </c>
    </row>
    <row r="6" spans="1:66" ht="15">
      <c r="A6" s="84" t="s">
        <v>217</v>
      </c>
      <c r="B6" s="84" t="s">
        <v>216</v>
      </c>
      <c r="C6" s="53" t="s">
        <v>531</v>
      </c>
      <c r="D6" s="54">
        <v>3</v>
      </c>
      <c r="E6" s="65" t="s">
        <v>132</v>
      </c>
      <c r="F6" s="55">
        <v>32</v>
      </c>
      <c r="G6" s="53"/>
      <c r="H6" s="57"/>
      <c r="I6" s="56"/>
      <c r="J6" s="56"/>
      <c r="K6" s="36" t="s">
        <v>65</v>
      </c>
      <c r="L6" s="83">
        <v>6</v>
      </c>
      <c r="M6" s="83"/>
      <c r="N6" s="63"/>
      <c r="O6" s="86" t="s">
        <v>220</v>
      </c>
      <c r="P6" s="88">
        <v>43768.43981481482</v>
      </c>
      <c r="Q6" s="86" t="s">
        <v>221</v>
      </c>
      <c r="R6" s="90" t="s">
        <v>223</v>
      </c>
      <c r="S6" s="86" t="s">
        <v>225</v>
      </c>
      <c r="T6" s="86" t="s">
        <v>227</v>
      </c>
      <c r="U6" s="86"/>
      <c r="V6" s="90" t="s">
        <v>232</v>
      </c>
      <c r="W6" s="88">
        <v>43768.43981481482</v>
      </c>
      <c r="X6" s="92">
        <v>43768</v>
      </c>
      <c r="Y6" s="94" t="s">
        <v>238</v>
      </c>
      <c r="Z6" s="90" t="s">
        <v>244</v>
      </c>
      <c r="AA6" s="86"/>
      <c r="AB6" s="86"/>
      <c r="AC6" s="94" t="s">
        <v>250</v>
      </c>
      <c r="AD6" s="86"/>
      <c r="AE6" s="86" t="b">
        <v>0</v>
      </c>
      <c r="AF6" s="86">
        <v>0</v>
      </c>
      <c r="AG6" s="94" t="s">
        <v>253</v>
      </c>
      <c r="AH6" s="86" t="b">
        <v>0</v>
      </c>
      <c r="AI6" s="86" t="s">
        <v>254</v>
      </c>
      <c r="AJ6" s="86"/>
      <c r="AK6" s="94" t="s">
        <v>253</v>
      </c>
      <c r="AL6" s="86" t="b">
        <v>0</v>
      </c>
      <c r="AM6" s="86">
        <v>3</v>
      </c>
      <c r="AN6" s="94" t="s">
        <v>249</v>
      </c>
      <c r="AO6" s="86" t="s">
        <v>258</v>
      </c>
      <c r="AP6" s="86" t="b">
        <v>0</v>
      </c>
      <c r="AQ6" s="94" t="s">
        <v>249</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1</v>
      </c>
      <c r="BI6" s="52">
        <v>8.333333333333334</v>
      </c>
      <c r="BJ6" s="51">
        <v>0</v>
      </c>
      <c r="BK6" s="52">
        <v>0</v>
      </c>
      <c r="BL6" s="51">
        <v>11</v>
      </c>
      <c r="BM6" s="52">
        <v>91.66666666666667</v>
      </c>
      <c r="BN6" s="51">
        <v>12</v>
      </c>
    </row>
    <row r="7" spans="1:66" ht="15">
      <c r="A7" s="84" t="s">
        <v>218</v>
      </c>
      <c r="B7" s="84" t="s">
        <v>218</v>
      </c>
      <c r="C7" s="53" t="s">
        <v>531</v>
      </c>
      <c r="D7" s="54">
        <v>3</v>
      </c>
      <c r="E7" s="65" t="s">
        <v>132</v>
      </c>
      <c r="F7" s="55">
        <v>32</v>
      </c>
      <c r="G7" s="53"/>
      <c r="H7" s="57"/>
      <c r="I7" s="56"/>
      <c r="J7" s="56"/>
      <c r="K7" s="36" t="s">
        <v>65</v>
      </c>
      <c r="L7" s="83">
        <v>7</v>
      </c>
      <c r="M7" s="83"/>
      <c r="N7" s="63"/>
      <c r="O7" s="86" t="s">
        <v>176</v>
      </c>
      <c r="P7" s="88">
        <v>43769.59649305556</v>
      </c>
      <c r="Q7" s="86" t="s">
        <v>222</v>
      </c>
      <c r="R7" s="90" t="s">
        <v>224</v>
      </c>
      <c r="S7" s="86" t="s">
        <v>226</v>
      </c>
      <c r="T7" s="86" t="s">
        <v>228</v>
      </c>
      <c r="U7" s="86"/>
      <c r="V7" s="90" t="s">
        <v>233</v>
      </c>
      <c r="W7" s="88">
        <v>43769.59649305556</v>
      </c>
      <c r="X7" s="92">
        <v>43769</v>
      </c>
      <c r="Y7" s="94" t="s">
        <v>239</v>
      </c>
      <c r="Z7" s="90" t="s">
        <v>245</v>
      </c>
      <c r="AA7" s="86"/>
      <c r="AB7" s="86"/>
      <c r="AC7" s="94" t="s">
        <v>251</v>
      </c>
      <c r="AD7" s="86"/>
      <c r="AE7" s="86" t="b">
        <v>0</v>
      </c>
      <c r="AF7" s="86">
        <v>2</v>
      </c>
      <c r="AG7" s="94" t="s">
        <v>253</v>
      </c>
      <c r="AH7" s="86" t="b">
        <v>0</v>
      </c>
      <c r="AI7" s="86" t="s">
        <v>255</v>
      </c>
      <c r="AJ7" s="86"/>
      <c r="AK7" s="94" t="s">
        <v>253</v>
      </c>
      <c r="AL7" s="86" t="b">
        <v>0</v>
      </c>
      <c r="AM7" s="86">
        <v>1</v>
      </c>
      <c r="AN7" s="94" t="s">
        <v>253</v>
      </c>
      <c r="AO7" s="86" t="s">
        <v>259</v>
      </c>
      <c r="AP7" s="86" t="b">
        <v>0</v>
      </c>
      <c r="AQ7" s="94" t="s">
        <v>251</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1</v>
      </c>
      <c r="BG7" s="52">
        <v>7.142857142857143</v>
      </c>
      <c r="BH7" s="51">
        <v>0</v>
      </c>
      <c r="BI7" s="52">
        <v>0</v>
      </c>
      <c r="BJ7" s="51">
        <v>0</v>
      </c>
      <c r="BK7" s="52">
        <v>0</v>
      </c>
      <c r="BL7" s="51">
        <v>13</v>
      </c>
      <c r="BM7" s="52">
        <v>92.85714285714286</v>
      </c>
      <c r="BN7" s="51">
        <v>14</v>
      </c>
    </row>
    <row r="8" spans="1:66" ht="15">
      <c r="A8" s="84" t="s">
        <v>219</v>
      </c>
      <c r="B8" s="84" t="s">
        <v>218</v>
      </c>
      <c r="C8" s="53" t="s">
        <v>531</v>
      </c>
      <c r="D8" s="54">
        <v>3</v>
      </c>
      <c r="E8" s="65" t="s">
        <v>132</v>
      </c>
      <c r="F8" s="55">
        <v>32</v>
      </c>
      <c r="G8" s="53"/>
      <c r="H8" s="57"/>
      <c r="I8" s="56"/>
      <c r="J8" s="56"/>
      <c r="K8" s="36" t="s">
        <v>65</v>
      </c>
      <c r="L8" s="83">
        <v>8</v>
      </c>
      <c r="M8" s="83"/>
      <c r="N8" s="63"/>
      <c r="O8" s="86" t="s">
        <v>220</v>
      </c>
      <c r="P8" s="88">
        <v>43769.753020833334</v>
      </c>
      <c r="Q8" s="86" t="s">
        <v>222</v>
      </c>
      <c r="R8" s="90" t="s">
        <v>224</v>
      </c>
      <c r="S8" s="86" t="s">
        <v>226</v>
      </c>
      <c r="T8" s="86" t="s">
        <v>228</v>
      </c>
      <c r="U8" s="86"/>
      <c r="V8" s="90" t="s">
        <v>234</v>
      </c>
      <c r="W8" s="88">
        <v>43769.753020833334</v>
      </c>
      <c r="X8" s="92">
        <v>43769</v>
      </c>
      <c r="Y8" s="94" t="s">
        <v>240</v>
      </c>
      <c r="Z8" s="90" t="s">
        <v>246</v>
      </c>
      <c r="AA8" s="86"/>
      <c r="AB8" s="86"/>
      <c r="AC8" s="94" t="s">
        <v>252</v>
      </c>
      <c r="AD8" s="86"/>
      <c r="AE8" s="86" t="b">
        <v>0</v>
      </c>
      <c r="AF8" s="86">
        <v>0</v>
      </c>
      <c r="AG8" s="94" t="s">
        <v>253</v>
      </c>
      <c r="AH8" s="86" t="b">
        <v>0</v>
      </c>
      <c r="AI8" s="86" t="s">
        <v>255</v>
      </c>
      <c r="AJ8" s="86"/>
      <c r="AK8" s="94" t="s">
        <v>253</v>
      </c>
      <c r="AL8" s="86" t="b">
        <v>0</v>
      </c>
      <c r="AM8" s="86">
        <v>1</v>
      </c>
      <c r="AN8" s="94" t="s">
        <v>251</v>
      </c>
      <c r="AO8" s="86" t="s">
        <v>257</v>
      </c>
      <c r="AP8" s="86" t="b">
        <v>0</v>
      </c>
      <c r="AQ8" s="94" t="s">
        <v>251</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v>1</v>
      </c>
      <c r="BG8" s="52">
        <v>7.142857142857143</v>
      </c>
      <c r="BH8" s="51">
        <v>0</v>
      </c>
      <c r="BI8" s="52">
        <v>0</v>
      </c>
      <c r="BJ8" s="51">
        <v>0</v>
      </c>
      <c r="BK8" s="52">
        <v>0</v>
      </c>
      <c r="BL8" s="51">
        <v>13</v>
      </c>
      <c r="BM8" s="52">
        <v>92.85714285714286</v>
      </c>
      <c r="BN8"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hyperlinks>
    <hyperlink ref="R3" r:id="rId1" display="https://www.bbc.com/news/uk-politics-49798197"/>
    <hyperlink ref="R4" r:id="rId2" display="https://www.bbc.com/news/uk-politics-49798197"/>
    <hyperlink ref="R5" r:id="rId3" display="https://www.bbc.com/news/uk-politics-49798197"/>
    <hyperlink ref="R6" r:id="rId4" display="https://www.bbc.com/news/uk-politics-49798197"/>
    <hyperlink ref="R7" r:id="rId5" display="https://www.bbc.co.uk/news/uk-politics-50237401"/>
    <hyperlink ref="R8" r:id="rId6" display="https://www.bbc.co.uk/news/uk-politics-50237401"/>
    <hyperlink ref="U5" r:id="rId7" display="https://pbs.twimg.com/media/EIDHthWW4AEVXzq.png"/>
    <hyperlink ref="V3" r:id="rId8" display="http://pbs.twimg.com/profile_images/950364169160839168/n4B8a03t_normal.jpg"/>
    <hyperlink ref="V4" r:id="rId9" display="http://pbs.twimg.com/profile_images/1803990343/DSCN3084a_normal.jpg"/>
    <hyperlink ref="V5" r:id="rId10" display="https://pbs.twimg.com/media/EIDHthWW4AEVXzq.png"/>
    <hyperlink ref="V6" r:id="rId11" display="http://pbs.twimg.com/profile_images/963862815399391234/miBGeyUK_normal.jpg"/>
    <hyperlink ref="V7" r:id="rId12" display="http://pbs.twimg.com/profile_images/1018043282830524416/hhkBqYxi_normal.jpg"/>
    <hyperlink ref="V8" r:id="rId13" display="http://pbs.twimg.com/profile_images/767297091064500224/37HLXqmj_normal.jpg"/>
    <hyperlink ref="Z3" r:id="rId14" display="https://twitter.com/fiete_stegers/status/1189171121578483713"/>
    <hyperlink ref="Z4" r:id="rId15" display="https://twitter.com/fractal001/status/1189345922133774336"/>
    <hyperlink ref="Z5" r:id="rId16" display="https://twitter.com/the_claus/status/1189170040505077760"/>
    <hyperlink ref="Z6" r:id="rId17" display="https://twitter.com/fexi/status/1189490460819107841"/>
    <hyperlink ref="Z7" r:id="rId18" display="https://twitter.com/england_rob_/status/1189909629200928768"/>
    <hyperlink ref="Z8" r:id="rId19" display="https://twitter.com/huwendiek/status/1189966353173749760"/>
  </hyperlinks>
  <printOptions/>
  <pageMargins left="0.7" right="0.7" top="0.75" bottom="0.75" header="0.3" footer="0.3"/>
  <pageSetup horizontalDpi="600" verticalDpi="600" orientation="portrait" r:id="rId23"/>
  <legacyDrawing r:id="rId21"/>
  <tableParts>
    <tablePart r:id="rId2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478</v>
      </c>
      <c r="B1" s="13" t="s">
        <v>479</v>
      </c>
      <c r="C1" s="13" t="s">
        <v>472</v>
      </c>
      <c r="D1" s="13" t="s">
        <v>473</v>
      </c>
      <c r="E1" s="13" t="s">
        <v>480</v>
      </c>
      <c r="F1" s="13" t="s">
        <v>144</v>
      </c>
      <c r="G1" s="13" t="s">
        <v>481</v>
      </c>
      <c r="H1" s="13" t="s">
        <v>482</v>
      </c>
      <c r="I1" s="13" t="s">
        <v>483</v>
      </c>
      <c r="J1" s="13" t="s">
        <v>484</v>
      </c>
      <c r="K1" s="13" t="s">
        <v>485</v>
      </c>
      <c r="L1" s="13" t="s">
        <v>486</v>
      </c>
    </row>
    <row r="2" spans="1:12" ht="15">
      <c r="A2" s="93" t="s">
        <v>397</v>
      </c>
      <c r="B2" s="93" t="s">
        <v>398</v>
      </c>
      <c r="C2" s="93">
        <v>4</v>
      </c>
      <c r="D2" s="133">
        <v>0.01173941727037875</v>
      </c>
      <c r="E2" s="133">
        <v>1.130333768495006</v>
      </c>
      <c r="F2" s="93" t="s">
        <v>474</v>
      </c>
      <c r="G2" s="93" t="b">
        <v>0</v>
      </c>
      <c r="H2" s="93" t="b">
        <v>0</v>
      </c>
      <c r="I2" s="93" t="b">
        <v>0</v>
      </c>
      <c r="J2" s="93" t="b">
        <v>0</v>
      </c>
      <c r="K2" s="93" t="b">
        <v>0</v>
      </c>
      <c r="L2" s="93" t="b">
        <v>0</v>
      </c>
    </row>
    <row r="3" spans="1:12" ht="15">
      <c r="A3" s="93" t="s">
        <v>398</v>
      </c>
      <c r="B3" s="93" t="s">
        <v>399</v>
      </c>
      <c r="C3" s="93">
        <v>4</v>
      </c>
      <c r="D3" s="133">
        <v>0.01173941727037875</v>
      </c>
      <c r="E3" s="133">
        <v>1.130333768495006</v>
      </c>
      <c r="F3" s="93" t="s">
        <v>474</v>
      </c>
      <c r="G3" s="93" t="b">
        <v>0</v>
      </c>
      <c r="H3" s="93" t="b">
        <v>0</v>
      </c>
      <c r="I3" s="93" t="b">
        <v>0</v>
      </c>
      <c r="J3" s="93" t="b">
        <v>0</v>
      </c>
      <c r="K3" s="93" t="b">
        <v>0</v>
      </c>
      <c r="L3" s="93" t="b">
        <v>0</v>
      </c>
    </row>
    <row r="4" spans="1:12" ht="15">
      <c r="A4" s="93" t="s">
        <v>399</v>
      </c>
      <c r="B4" s="93" t="s">
        <v>400</v>
      </c>
      <c r="C4" s="93">
        <v>4</v>
      </c>
      <c r="D4" s="133">
        <v>0.01173941727037875</v>
      </c>
      <c r="E4" s="133">
        <v>1.130333768495006</v>
      </c>
      <c r="F4" s="93" t="s">
        <v>474</v>
      </c>
      <c r="G4" s="93" t="b">
        <v>0</v>
      </c>
      <c r="H4" s="93" t="b">
        <v>0</v>
      </c>
      <c r="I4" s="93" t="b">
        <v>0</v>
      </c>
      <c r="J4" s="93" t="b">
        <v>0</v>
      </c>
      <c r="K4" s="93" t="b">
        <v>0</v>
      </c>
      <c r="L4" s="93" t="b">
        <v>0</v>
      </c>
    </row>
    <row r="5" spans="1:12" ht="15">
      <c r="A5" s="93" t="s">
        <v>400</v>
      </c>
      <c r="B5" s="93" t="s">
        <v>402</v>
      </c>
      <c r="C5" s="93">
        <v>4</v>
      </c>
      <c r="D5" s="133">
        <v>0.01173941727037875</v>
      </c>
      <c r="E5" s="133">
        <v>1.130333768495006</v>
      </c>
      <c r="F5" s="93" t="s">
        <v>474</v>
      </c>
      <c r="G5" s="93" t="b">
        <v>0</v>
      </c>
      <c r="H5" s="93" t="b">
        <v>0</v>
      </c>
      <c r="I5" s="93" t="b">
        <v>0</v>
      </c>
      <c r="J5" s="93" t="b">
        <v>0</v>
      </c>
      <c r="K5" s="93" t="b">
        <v>0</v>
      </c>
      <c r="L5" s="93" t="b">
        <v>0</v>
      </c>
    </row>
    <row r="6" spans="1:12" ht="15">
      <c r="A6" s="93" t="s">
        <v>402</v>
      </c>
      <c r="B6" s="93" t="s">
        <v>403</v>
      </c>
      <c r="C6" s="93">
        <v>4</v>
      </c>
      <c r="D6" s="133">
        <v>0.01173941727037875</v>
      </c>
      <c r="E6" s="133">
        <v>1.130333768495006</v>
      </c>
      <c r="F6" s="93" t="s">
        <v>474</v>
      </c>
      <c r="G6" s="93" t="b">
        <v>0</v>
      </c>
      <c r="H6" s="93" t="b">
        <v>0</v>
      </c>
      <c r="I6" s="93" t="b">
        <v>0</v>
      </c>
      <c r="J6" s="93" t="b">
        <v>0</v>
      </c>
      <c r="K6" s="93" t="b">
        <v>0</v>
      </c>
      <c r="L6" s="93" t="b">
        <v>0</v>
      </c>
    </row>
    <row r="7" spans="1:12" ht="15">
      <c r="A7" s="93" t="s">
        <v>403</v>
      </c>
      <c r="B7" s="93" t="s">
        <v>404</v>
      </c>
      <c r="C7" s="93">
        <v>4</v>
      </c>
      <c r="D7" s="133">
        <v>0.01173941727037875</v>
      </c>
      <c r="E7" s="133">
        <v>1.130333768495006</v>
      </c>
      <c r="F7" s="93" t="s">
        <v>474</v>
      </c>
      <c r="G7" s="93" t="b">
        <v>0</v>
      </c>
      <c r="H7" s="93" t="b">
        <v>0</v>
      </c>
      <c r="I7" s="93" t="b">
        <v>0</v>
      </c>
      <c r="J7" s="93" t="b">
        <v>0</v>
      </c>
      <c r="K7" s="93" t="b">
        <v>0</v>
      </c>
      <c r="L7" s="93" t="b">
        <v>0</v>
      </c>
    </row>
    <row r="8" spans="1:12" ht="15">
      <c r="A8" s="93" t="s">
        <v>404</v>
      </c>
      <c r="B8" s="93" t="s">
        <v>396</v>
      </c>
      <c r="C8" s="93">
        <v>4</v>
      </c>
      <c r="D8" s="133">
        <v>0.01173941727037875</v>
      </c>
      <c r="E8" s="133">
        <v>0.9542425094393249</v>
      </c>
      <c r="F8" s="93" t="s">
        <v>474</v>
      </c>
      <c r="G8" s="93" t="b">
        <v>0</v>
      </c>
      <c r="H8" s="93" t="b">
        <v>0</v>
      </c>
      <c r="I8" s="93" t="b">
        <v>0</v>
      </c>
      <c r="J8" s="93" t="b">
        <v>0</v>
      </c>
      <c r="K8" s="93" t="b">
        <v>0</v>
      </c>
      <c r="L8" s="93" t="b">
        <v>0</v>
      </c>
    </row>
    <row r="9" spans="1:12" ht="15">
      <c r="A9" s="93" t="s">
        <v>396</v>
      </c>
      <c r="B9" s="93" t="s">
        <v>405</v>
      </c>
      <c r="C9" s="93">
        <v>4</v>
      </c>
      <c r="D9" s="133">
        <v>0.01173941727037875</v>
      </c>
      <c r="E9" s="133">
        <v>0.9542425094393249</v>
      </c>
      <c r="F9" s="93" t="s">
        <v>474</v>
      </c>
      <c r="G9" s="93" t="b">
        <v>0</v>
      </c>
      <c r="H9" s="93" t="b">
        <v>0</v>
      </c>
      <c r="I9" s="93" t="b">
        <v>0</v>
      </c>
      <c r="J9" s="93" t="b">
        <v>0</v>
      </c>
      <c r="K9" s="93" t="b">
        <v>0</v>
      </c>
      <c r="L9" s="93" t="b">
        <v>0</v>
      </c>
    </row>
    <row r="10" spans="1:12" ht="15">
      <c r="A10" s="93" t="s">
        <v>407</v>
      </c>
      <c r="B10" s="93" t="s">
        <v>408</v>
      </c>
      <c r="C10" s="93">
        <v>2</v>
      </c>
      <c r="D10" s="133">
        <v>0.015904041823988746</v>
      </c>
      <c r="E10" s="133">
        <v>1.4313637641589874</v>
      </c>
      <c r="F10" s="93" t="s">
        <v>474</v>
      </c>
      <c r="G10" s="93" t="b">
        <v>0</v>
      </c>
      <c r="H10" s="93" t="b">
        <v>0</v>
      </c>
      <c r="I10" s="93" t="b">
        <v>0</v>
      </c>
      <c r="J10" s="93" t="b">
        <v>1</v>
      </c>
      <c r="K10" s="93" t="b">
        <v>0</v>
      </c>
      <c r="L10" s="93" t="b">
        <v>0</v>
      </c>
    </row>
    <row r="11" spans="1:12" ht="15">
      <c r="A11" s="93" t="s">
        <v>408</v>
      </c>
      <c r="B11" s="93" t="s">
        <v>409</v>
      </c>
      <c r="C11" s="93">
        <v>2</v>
      </c>
      <c r="D11" s="133">
        <v>0.015904041823988746</v>
      </c>
      <c r="E11" s="133">
        <v>1.4313637641589874</v>
      </c>
      <c r="F11" s="93" t="s">
        <v>474</v>
      </c>
      <c r="G11" s="93" t="b">
        <v>1</v>
      </c>
      <c r="H11" s="93" t="b">
        <v>0</v>
      </c>
      <c r="I11" s="93" t="b">
        <v>0</v>
      </c>
      <c r="J11" s="93" t="b">
        <v>0</v>
      </c>
      <c r="K11" s="93" t="b">
        <v>0</v>
      </c>
      <c r="L11" s="93" t="b">
        <v>0</v>
      </c>
    </row>
    <row r="12" spans="1:12" ht="15">
      <c r="A12" s="93" t="s">
        <v>409</v>
      </c>
      <c r="B12" s="93" t="s">
        <v>396</v>
      </c>
      <c r="C12" s="93">
        <v>2</v>
      </c>
      <c r="D12" s="133">
        <v>0.015904041823988746</v>
      </c>
      <c r="E12" s="133">
        <v>0.9542425094393249</v>
      </c>
      <c r="F12" s="93" t="s">
        <v>474</v>
      </c>
      <c r="G12" s="93" t="b">
        <v>0</v>
      </c>
      <c r="H12" s="93" t="b">
        <v>0</v>
      </c>
      <c r="I12" s="93" t="b">
        <v>0</v>
      </c>
      <c r="J12" s="93" t="b">
        <v>0</v>
      </c>
      <c r="K12" s="93" t="b">
        <v>0</v>
      </c>
      <c r="L12" s="93" t="b">
        <v>0</v>
      </c>
    </row>
    <row r="13" spans="1:12" ht="15">
      <c r="A13" s="93" t="s">
        <v>396</v>
      </c>
      <c r="B13" s="93" t="s">
        <v>410</v>
      </c>
      <c r="C13" s="93">
        <v>2</v>
      </c>
      <c r="D13" s="133">
        <v>0.015904041823988746</v>
      </c>
      <c r="E13" s="133">
        <v>0.9542425094393249</v>
      </c>
      <c r="F13" s="93" t="s">
        <v>474</v>
      </c>
      <c r="G13" s="93" t="b">
        <v>0</v>
      </c>
      <c r="H13" s="93" t="b">
        <v>0</v>
      </c>
      <c r="I13" s="93" t="b">
        <v>0</v>
      </c>
      <c r="J13" s="93" t="b">
        <v>0</v>
      </c>
      <c r="K13" s="93" t="b">
        <v>0</v>
      </c>
      <c r="L13" s="93" t="b">
        <v>0</v>
      </c>
    </row>
    <row r="14" spans="1:12" ht="15">
      <c r="A14" s="93" t="s">
        <v>410</v>
      </c>
      <c r="B14" s="93" t="s">
        <v>411</v>
      </c>
      <c r="C14" s="93">
        <v>2</v>
      </c>
      <c r="D14" s="133">
        <v>0.015904041823988746</v>
      </c>
      <c r="E14" s="133">
        <v>1.4313637641589874</v>
      </c>
      <c r="F14" s="93" t="s">
        <v>474</v>
      </c>
      <c r="G14" s="93" t="b">
        <v>0</v>
      </c>
      <c r="H14" s="93" t="b">
        <v>0</v>
      </c>
      <c r="I14" s="93" t="b">
        <v>0</v>
      </c>
      <c r="J14" s="93" t="b">
        <v>0</v>
      </c>
      <c r="K14" s="93" t="b">
        <v>0</v>
      </c>
      <c r="L14" s="93" t="b">
        <v>0</v>
      </c>
    </row>
    <row r="15" spans="1:12" ht="15">
      <c r="A15" s="93" t="s">
        <v>411</v>
      </c>
      <c r="B15" s="93" t="s">
        <v>412</v>
      </c>
      <c r="C15" s="93">
        <v>2</v>
      </c>
      <c r="D15" s="133">
        <v>0.015904041823988746</v>
      </c>
      <c r="E15" s="133">
        <v>1.4313637641589874</v>
      </c>
      <c r="F15" s="93" t="s">
        <v>474</v>
      </c>
      <c r="G15" s="93" t="b">
        <v>0</v>
      </c>
      <c r="H15" s="93" t="b">
        <v>0</v>
      </c>
      <c r="I15" s="93" t="b">
        <v>0</v>
      </c>
      <c r="J15" s="93" t="b">
        <v>0</v>
      </c>
      <c r="K15" s="93" t="b">
        <v>0</v>
      </c>
      <c r="L15" s="93" t="b">
        <v>0</v>
      </c>
    </row>
    <row r="16" spans="1:12" ht="15">
      <c r="A16" s="93" t="s">
        <v>412</v>
      </c>
      <c r="B16" s="93" t="s">
        <v>413</v>
      </c>
      <c r="C16" s="93">
        <v>2</v>
      </c>
      <c r="D16" s="133">
        <v>0.015904041823988746</v>
      </c>
      <c r="E16" s="133">
        <v>1.4313637641589874</v>
      </c>
      <c r="F16" s="93" t="s">
        <v>474</v>
      </c>
      <c r="G16" s="93" t="b">
        <v>0</v>
      </c>
      <c r="H16" s="93" t="b">
        <v>0</v>
      </c>
      <c r="I16" s="93" t="b">
        <v>0</v>
      </c>
      <c r="J16" s="93" t="b">
        <v>0</v>
      </c>
      <c r="K16" s="93" t="b">
        <v>0</v>
      </c>
      <c r="L16" s="93" t="b">
        <v>0</v>
      </c>
    </row>
    <row r="17" spans="1:12" ht="15">
      <c r="A17" s="93" t="s">
        <v>413</v>
      </c>
      <c r="B17" s="93" t="s">
        <v>414</v>
      </c>
      <c r="C17" s="93">
        <v>2</v>
      </c>
      <c r="D17" s="133">
        <v>0.015904041823988746</v>
      </c>
      <c r="E17" s="133">
        <v>1.4313637641589874</v>
      </c>
      <c r="F17" s="93" t="s">
        <v>474</v>
      </c>
      <c r="G17" s="93" t="b">
        <v>0</v>
      </c>
      <c r="H17" s="93" t="b">
        <v>0</v>
      </c>
      <c r="I17" s="93" t="b">
        <v>0</v>
      </c>
      <c r="J17" s="93" t="b">
        <v>0</v>
      </c>
      <c r="K17" s="93" t="b">
        <v>0</v>
      </c>
      <c r="L17" s="93" t="b">
        <v>0</v>
      </c>
    </row>
    <row r="18" spans="1:12" ht="15">
      <c r="A18" s="93" t="s">
        <v>414</v>
      </c>
      <c r="B18" s="93" t="s">
        <v>415</v>
      </c>
      <c r="C18" s="93">
        <v>2</v>
      </c>
      <c r="D18" s="133">
        <v>0.015904041823988746</v>
      </c>
      <c r="E18" s="133">
        <v>1.4313637641589874</v>
      </c>
      <c r="F18" s="93" t="s">
        <v>474</v>
      </c>
      <c r="G18" s="93" t="b">
        <v>0</v>
      </c>
      <c r="H18" s="93" t="b">
        <v>0</v>
      </c>
      <c r="I18" s="93" t="b">
        <v>0</v>
      </c>
      <c r="J18" s="93" t="b">
        <v>0</v>
      </c>
      <c r="K18" s="93" t="b">
        <v>0</v>
      </c>
      <c r="L18" s="93" t="b">
        <v>0</v>
      </c>
    </row>
    <row r="19" spans="1:12" ht="15">
      <c r="A19" s="93" t="s">
        <v>415</v>
      </c>
      <c r="B19" s="93" t="s">
        <v>470</v>
      </c>
      <c r="C19" s="93">
        <v>2</v>
      </c>
      <c r="D19" s="133">
        <v>0.015904041823988746</v>
      </c>
      <c r="E19" s="133">
        <v>1.4313637641589874</v>
      </c>
      <c r="F19" s="93" t="s">
        <v>474</v>
      </c>
      <c r="G19" s="93" t="b">
        <v>0</v>
      </c>
      <c r="H19" s="93" t="b">
        <v>0</v>
      </c>
      <c r="I19" s="93" t="b">
        <v>0</v>
      </c>
      <c r="J19" s="93" t="b">
        <v>0</v>
      </c>
      <c r="K19" s="93" t="b">
        <v>0</v>
      </c>
      <c r="L19" s="93" t="b">
        <v>0</v>
      </c>
    </row>
    <row r="20" spans="1:12" ht="15">
      <c r="A20" s="93" t="s">
        <v>470</v>
      </c>
      <c r="B20" s="93" t="s">
        <v>471</v>
      </c>
      <c r="C20" s="93">
        <v>2</v>
      </c>
      <c r="D20" s="133">
        <v>0.015904041823988746</v>
      </c>
      <c r="E20" s="133">
        <v>1.4313637641589874</v>
      </c>
      <c r="F20" s="93" t="s">
        <v>474</v>
      </c>
      <c r="G20" s="93" t="b">
        <v>0</v>
      </c>
      <c r="H20" s="93" t="b">
        <v>0</v>
      </c>
      <c r="I20" s="93" t="b">
        <v>0</v>
      </c>
      <c r="J20" s="93" t="b">
        <v>0</v>
      </c>
      <c r="K20" s="93" t="b">
        <v>0</v>
      </c>
      <c r="L20" s="93" t="b">
        <v>0</v>
      </c>
    </row>
    <row r="21" spans="1:12" ht="15">
      <c r="A21" s="93" t="s">
        <v>397</v>
      </c>
      <c r="B21" s="93" t="s">
        <v>398</v>
      </c>
      <c r="C21" s="93">
        <v>4</v>
      </c>
      <c r="D21" s="133">
        <v>0</v>
      </c>
      <c r="E21" s="133">
        <v>0.9030899869919435</v>
      </c>
      <c r="F21" s="93" t="s">
        <v>367</v>
      </c>
      <c r="G21" s="93" t="b">
        <v>0</v>
      </c>
      <c r="H21" s="93" t="b">
        <v>0</v>
      </c>
      <c r="I21" s="93" t="b">
        <v>0</v>
      </c>
      <c r="J21" s="93" t="b">
        <v>0</v>
      </c>
      <c r="K21" s="93" t="b">
        <v>0</v>
      </c>
      <c r="L21" s="93" t="b">
        <v>0</v>
      </c>
    </row>
    <row r="22" spans="1:12" ht="15">
      <c r="A22" s="93" t="s">
        <v>398</v>
      </c>
      <c r="B22" s="93" t="s">
        <v>399</v>
      </c>
      <c r="C22" s="93">
        <v>4</v>
      </c>
      <c r="D22" s="133">
        <v>0</v>
      </c>
      <c r="E22" s="133">
        <v>0.9030899869919435</v>
      </c>
      <c r="F22" s="93" t="s">
        <v>367</v>
      </c>
      <c r="G22" s="93" t="b">
        <v>0</v>
      </c>
      <c r="H22" s="93" t="b">
        <v>0</v>
      </c>
      <c r="I22" s="93" t="b">
        <v>0</v>
      </c>
      <c r="J22" s="93" t="b">
        <v>0</v>
      </c>
      <c r="K22" s="93" t="b">
        <v>0</v>
      </c>
      <c r="L22" s="93" t="b">
        <v>0</v>
      </c>
    </row>
    <row r="23" spans="1:12" ht="15">
      <c r="A23" s="93" t="s">
        <v>399</v>
      </c>
      <c r="B23" s="93" t="s">
        <v>400</v>
      </c>
      <c r="C23" s="93">
        <v>4</v>
      </c>
      <c r="D23" s="133">
        <v>0</v>
      </c>
      <c r="E23" s="133">
        <v>0.9030899869919435</v>
      </c>
      <c r="F23" s="93" t="s">
        <v>367</v>
      </c>
      <c r="G23" s="93" t="b">
        <v>0</v>
      </c>
      <c r="H23" s="93" t="b">
        <v>0</v>
      </c>
      <c r="I23" s="93" t="b">
        <v>0</v>
      </c>
      <c r="J23" s="93" t="b">
        <v>0</v>
      </c>
      <c r="K23" s="93" t="b">
        <v>0</v>
      </c>
      <c r="L23" s="93" t="b">
        <v>0</v>
      </c>
    </row>
    <row r="24" spans="1:12" ht="15">
      <c r="A24" s="93" t="s">
        <v>400</v>
      </c>
      <c r="B24" s="93" t="s">
        <v>402</v>
      </c>
      <c r="C24" s="93">
        <v>4</v>
      </c>
      <c r="D24" s="133">
        <v>0</v>
      </c>
      <c r="E24" s="133">
        <v>0.9030899869919435</v>
      </c>
      <c r="F24" s="93" t="s">
        <v>367</v>
      </c>
      <c r="G24" s="93" t="b">
        <v>0</v>
      </c>
      <c r="H24" s="93" t="b">
        <v>0</v>
      </c>
      <c r="I24" s="93" t="b">
        <v>0</v>
      </c>
      <c r="J24" s="93" t="b">
        <v>0</v>
      </c>
      <c r="K24" s="93" t="b">
        <v>0</v>
      </c>
      <c r="L24" s="93" t="b">
        <v>0</v>
      </c>
    </row>
    <row r="25" spans="1:12" ht="15">
      <c r="A25" s="93" t="s">
        <v>402</v>
      </c>
      <c r="B25" s="93" t="s">
        <v>403</v>
      </c>
      <c r="C25" s="93">
        <v>4</v>
      </c>
      <c r="D25" s="133">
        <v>0</v>
      </c>
      <c r="E25" s="133">
        <v>0.9030899869919435</v>
      </c>
      <c r="F25" s="93" t="s">
        <v>367</v>
      </c>
      <c r="G25" s="93" t="b">
        <v>0</v>
      </c>
      <c r="H25" s="93" t="b">
        <v>0</v>
      </c>
      <c r="I25" s="93" t="b">
        <v>0</v>
      </c>
      <c r="J25" s="93" t="b">
        <v>0</v>
      </c>
      <c r="K25" s="93" t="b">
        <v>0</v>
      </c>
      <c r="L25" s="93" t="b">
        <v>0</v>
      </c>
    </row>
    <row r="26" spans="1:12" ht="15">
      <c r="A26" s="93" t="s">
        <v>403</v>
      </c>
      <c r="B26" s="93" t="s">
        <v>404</v>
      </c>
      <c r="C26" s="93">
        <v>4</v>
      </c>
      <c r="D26" s="133">
        <v>0</v>
      </c>
      <c r="E26" s="133">
        <v>0.9030899869919435</v>
      </c>
      <c r="F26" s="93" t="s">
        <v>367</v>
      </c>
      <c r="G26" s="93" t="b">
        <v>0</v>
      </c>
      <c r="H26" s="93" t="b">
        <v>0</v>
      </c>
      <c r="I26" s="93" t="b">
        <v>0</v>
      </c>
      <c r="J26" s="93" t="b">
        <v>0</v>
      </c>
      <c r="K26" s="93" t="b">
        <v>0</v>
      </c>
      <c r="L26" s="93" t="b">
        <v>0</v>
      </c>
    </row>
    <row r="27" spans="1:12" ht="15">
      <c r="A27" s="93" t="s">
        <v>404</v>
      </c>
      <c r="B27" s="93" t="s">
        <v>396</v>
      </c>
      <c r="C27" s="93">
        <v>4</v>
      </c>
      <c r="D27" s="133">
        <v>0</v>
      </c>
      <c r="E27" s="133">
        <v>0.9030899869919435</v>
      </c>
      <c r="F27" s="93" t="s">
        <v>367</v>
      </c>
      <c r="G27" s="93" t="b">
        <v>0</v>
      </c>
      <c r="H27" s="93" t="b">
        <v>0</v>
      </c>
      <c r="I27" s="93" t="b">
        <v>0</v>
      </c>
      <c r="J27" s="93" t="b">
        <v>0</v>
      </c>
      <c r="K27" s="93" t="b">
        <v>0</v>
      </c>
      <c r="L27" s="93" t="b">
        <v>0</v>
      </c>
    </row>
    <row r="28" spans="1:12" ht="15">
      <c r="A28" s="93" t="s">
        <v>396</v>
      </c>
      <c r="B28" s="93" t="s">
        <v>405</v>
      </c>
      <c r="C28" s="93">
        <v>4</v>
      </c>
      <c r="D28" s="133">
        <v>0</v>
      </c>
      <c r="E28" s="133">
        <v>0.9030899869919435</v>
      </c>
      <c r="F28" s="93" t="s">
        <v>367</v>
      </c>
      <c r="G28" s="93" t="b">
        <v>0</v>
      </c>
      <c r="H28" s="93" t="b">
        <v>0</v>
      </c>
      <c r="I28" s="93" t="b">
        <v>0</v>
      </c>
      <c r="J28" s="93" t="b">
        <v>0</v>
      </c>
      <c r="K28" s="93" t="b">
        <v>0</v>
      </c>
      <c r="L28" s="93" t="b">
        <v>0</v>
      </c>
    </row>
    <row r="29" spans="1:12" ht="15">
      <c r="A29" s="93" t="s">
        <v>407</v>
      </c>
      <c r="B29" s="93" t="s">
        <v>408</v>
      </c>
      <c r="C29" s="93">
        <v>2</v>
      </c>
      <c r="D29" s="133">
        <v>0</v>
      </c>
      <c r="E29" s="133">
        <v>1.0413926851582251</v>
      </c>
      <c r="F29" s="93" t="s">
        <v>368</v>
      </c>
      <c r="G29" s="93" t="b">
        <v>0</v>
      </c>
      <c r="H29" s="93" t="b">
        <v>0</v>
      </c>
      <c r="I29" s="93" t="b">
        <v>0</v>
      </c>
      <c r="J29" s="93" t="b">
        <v>1</v>
      </c>
      <c r="K29" s="93" t="b">
        <v>0</v>
      </c>
      <c r="L29" s="93" t="b">
        <v>0</v>
      </c>
    </row>
    <row r="30" spans="1:12" ht="15">
      <c r="A30" s="93" t="s">
        <v>408</v>
      </c>
      <c r="B30" s="93" t="s">
        <v>409</v>
      </c>
      <c r="C30" s="93">
        <v>2</v>
      </c>
      <c r="D30" s="133">
        <v>0</v>
      </c>
      <c r="E30" s="133">
        <v>1.0413926851582251</v>
      </c>
      <c r="F30" s="93" t="s">
        <v>368</v>
      </c>
      <c r="G30" s="93" t="b">
        <v>1</v>
      </c>
      <c r="H30" s="93" t="b">
        <v>0</v>
      </c>
      <c r="I30" s="93" t="b">
        <v>0</v>
      </c>
      <c r="J30" s="93" t="b">
        <v>0</v>
      </c>
      <c r="K30" s="93" t="b">
        <v>0</v>
      </c>
      <c r="L30" s="93" t="b">
        <v>0</v>
      </c>
    </row>
    <row r="31" spans="1:12" ht="15">
      <c r="A31" s="93" t="s">
        <v>409</v>
      </c>
      <c r="B31" s="93" t="s">
        <v>396</v>
      </c>
      <c r="C31" s="93">
        <v>2</v>
      </c>
      <c r="D31" s="133">
        <v>0</v>
      </c>
      <c r="E31" s="133">
        <v>1.0413926851582251</v>
      </c>
      <c r="F31" s="93" t="s">
        <v>368</v>
      </c>
      <c r="G31" s="93" t="b">
        <v>0</v>
      </c>
      <c r="H31" s="93" t="b">
        <v>0</v>
      </c>
      <c r="I31" s="93" t="b">
        <v>0</v>
      </c>
      <c r="J31" s="93" t="b">
        <v>0</v>
      </c>
      <c r="K31" s="93" t="b">
        <v>0</v>
      </c>
      <c r="L31" s="93" t="b">
        <v>0</v>
      </c>
    </row>
    <row r="32" spans="1:12" ht="15">
      <c r="A32" s="93" t="s">
        <v>396</v>
      </c>
      <c r="B32" s="93" t="s">
        <v>410</v>
      </c>
      <c r="C32" s="93">
        <v>2</v>
      </c>
      <c r="D32" s="133">
        <v>0</v>
      </c>
      <c r="E32" s="133">
        <v>1.0413926851582251</v>
      </c>
      <c r="F32" s="93" t="s">
        <v>368</v>
      </c>
      <c r="G32" s="93" t="b">
        <v>0</v>
      </c>
      <c r="H32" s="93" t="b">
        <v>0</v>
      </c>
      <c r="I32" s="93" t="b">
        <v>0</v>
      </c>
      <c r="J32" s="93" t="b">
        <v>0</v>
      </c>
      <c r="K32" s="93" t="b">
        <v>0</v>
      </c>
      <c r="L32" s="93" t="b">
        <v>0</v>
      </c>
    </row>
    <row r="33" spans="1:12" ht="15">
      <c r="A33" s="93" t="s">
        <v>410</v>
      </c>
      <c r="B33" s="93" t="s">
        <v>411</v>
      </c>
      <c r="C33" s="93">
        <v>2</v>
      </c>
      <c r="D33" s="133">
        <v>0</v>
      </c>
      <c r="E33" s="133">
        <v>1.0413926851582251</v>
      </c>
      <c r="F33" s="93" t="s">
        <v>368</v>
      </c>
      <c r="G33" s="93" t="b">
        <v>0</v>
      </c>
      <c r="H33" s="93" t="b">
        <v>0</v>
      </c>
      <c r="I33" s="93" t="b">
        <v>0</v>
      </c>
      <c r="J33" s="93" t="b">
        <v>0</v>
      </c>
      <c r="K33" s="93" t="b">
        <v>0</v>
      </c>
      <c r="L33" s="93" t="b">
        <v>0</v>
      </c>
    </row>
    <row r="34" spans="1:12" ht="15">
      <c r="A34" s="93" t="s">
        <v>411</v>
      </c>
      <c r="B34" s="93" t="s">
        <v>412</v>
      </c>
      <c r="C34" s="93">
        <v>2</v>
      </c>
      <c r="D34" s="133">
        <v>0</v>
      </c>
      <c r="E34" s="133">
        <v>1.0413926851582251</v>
      </c>
      <c r="F34" s="93" t="s">
        <v>368</v>
      </c>
      <c r="G34" s="93" t="b">
        <v>0</v>
      </c>
      <c r="H34" s="93" t="b">
        <v>0</v>
      </c>
      <c r="I34" s="93" t="b">
        <v>0</v>
      </c>
      <c r="J34" s="93" t="b">
        <v>0</v>
      </c>
      <c r="K34" s="93" t="b">
        <v>0</v>
      </c>
      <c r="L34" s="93" t="b">
        <v>0</v>
      </c>
    </row>
    <row r="35" spans="1:12" ht="15">
      <c r="A35" s="93" t="s">
        <v>412</v>
      </c>
      <c r="B35" s="93" t="s">
        <v>413</v>
      </c>
      <c r="C35" s="93">
        <v>2</v>
      </c>
      <c r="D35" s="133">
        <v>0</v>
      </c>
      <c r="E35" s="133">
        <v>1.0413926851582251</v>
      </c>
      <c r="F35" s="93" t="s">
        <v>368</v>
      </c>
      <c r="G35" s="93" t="b">
        <v>0</v>
      </c>
      <c r="H35" s="93" t="b">
        <v>0</v>
      </c>
      <c r="I35" s="93" t="b">
        <v>0</v>
      </c>
      <c r="J35" s="93" t="b">
        <v>0</v>
      </c>
      <c r="K35" s="93" t="b">
        <v>0</v>
      </c>
      <c r="L35" s="93" t="b">
        <v>0</v>
      </c>
    </row>
    <row r="36" spans="1:12" ht="15">
      <c r="A36" s="93" t="s">
        <v>413</v>
      </c>
      <c r="B36" s="93" t="s">
        <v>414</v>
      </c>
      <c r="C36" s="93">
        <v>2</v>
      </c>
      <c r="D36" s="133">
        <v>0</v>
      </c>
      <c r="E36" s="133">
        <v>1.0413926851582251</v>
      </c>
      <c r="F36" s="93" t="s">
        <v>368</v>
      </c>
      <c r="G36" s="93" t="b">
        <v>0</v>
      </c>
      <c r="H36" s="93" t="b">
        <v>0</v>
      </c>
      <c r="I36" s="93" t="b">
        <v>0</v>
      </c>
      <c r="J36" s="93" t="b">
        <v>0</v>
      </c>
      <c r="K36" s="93" t="b">
        <v>0</v>
      </c>
      <c r="L36" s="93" t="b">
        <v>0</v>
      </c>
    </row>
    <row r="37" spans="1:12" ht="15">
      <c r="A37" s="93" t="s">
        <v>414</v>
      </c>
      <c r="B37" s="93" t="s">
        <v>415</v>
      </c>
      <c r="C37" s="93">
        <v>2</v>
      </c>
      <c r="D37" s="133">
        <v>0</v>
      </c>
      <c r="E37" s="133">
        <v>1.0413926851582251</v>
      </c>
      <c r="F37" s="93" t="s">
        <v>368</v>
      </c>
      <c r="G37" s="93" t="b">
        <v>0</v>
      </c>
      <c r="H37" s="93" t="b">
        <v>0</v>
      </c>
      <c r="I37" s="93" t="b">
        <v>0</v>
      </c>
      <c r="J37" s="93" t="b">
        <v>0</v>
      </c>
      <c r="K37" s="93" t="b">
        <v>0</v>
      </c>
      <c r="L37" s="93" t="b">
        <v>0</v>
      </c>
    </row>
    <row r="38" spans="1:12" ht="15">
      <c r="A38" s="93" t="s">
        <v>415</v>
      </c>
      <c r="B38" s="93" t="s">
        <v>470</v>
      </c>
      <c r="C38" s="93">
        <v>2</v>
      </c>
      <c r="D38" s="133">
        <v>0</v>
      </c>
      <c r="E38" s="133">
        <v>1.0413926851582251</v>
      </c>
      <c r="F38" s="93" t="s">
        <v>368</v>
      </c>
      <c r="G38" s="93" t="b">
        <v>0</v>
      </c>
      <c r="H38" s="93" t="b">
        <v>0</v>
      </c>
      <c r="I38" s="93" t="b">
        <v>0</v>
      </c>
      <c r="J38" s="93" t="b">
        <v>0</v>
      </c>
      <c r="K38" s="93" t="b">
        <v>0</v>
      </c>
      <c r="L38" s="93" t="b">
        <v>0</v>
      </c>
    </row>
    <row r="39" spans="1:12" ht="15">
      <c r="A39" s="93" t="s">
        <v>470</v>
      </c>
      <c r="B39" s="93" t="s">
        <v>471</v>
      </c>
      <c r="C39" s="93">
        <v>2</v>
      </c>
      <c r="D39" s="133">
        <v>0</v>
      </c>
      <c r="E39" s="133">
        <v>1.0413926851582251</v>
      </c>
      <c r="F39" s="93" t="s">
        <v>368</v>
      </c>
      <c r="G39" s="93" t="b">
        <v>0</v>
      </c>
      <c r="H39" s="93" t="b">
        <v>0</v>
      </c>
      <c r="I39" s="93" t="b">
        <v>0</v>
      </c>
      <c r="J39" s="93" t="b">
        <v>0</v>
      </c>
      <c r="K39" s="93" t="b">
        <v>0</v>
      </c>
      <c r="L39"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498</v>
      </c>
      <c r="B2" s="136" t="s">
        <v>499</v>
      </c>
      <c r="C2" s="67" t="s">
        <v>500</v>
      </c>
    </row>
    <row r="3" spans="1:3" ht="15">
      <c r="A3" s="135" t="s">
        <v>367</v>
      </c>
      <c r="B3" s="135" t="s">
        <v>367</v>
      </c>
      <c r="C3" s="36">
        <v>4</v>
      </c>
    </row>
    <row r="4" spans="1:3" ht="15">
      <c r="A4" s="135" t="s">
        <v>368</v>
      </c>
      <c r="B4" s="135" t="s">
        <v>368</v>
      </c>
      <c r="C4"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518</v>
      </c>
      <c r="B1" s="13" t="s">
        <v>17</v>
      </c>
    </row>
    <row r="2" spans="1:2" ht="15">
      <c r="A2" s="85" t="s">
        <v>519</v>
      </c>
      <c r="B2" s="85" t="s">
        <v>525</v>
      </c>
    </row>
    <row r="3" spans="1:2" ht="15">
      <c r="A3" s="85" t="s">
        <v>520</v>
      </c>
      <c r="B3" s="85" t="s">
        <v>526</v>
      </c>
    </row>
    <row r="4" spans="1:2" ht="15">
      <c r="A4" s="85" t="s">
        <v>521</v>
      </c>
      <c r="B4" s="85" t="s">
        <v>527</v>
      </c>
    </row>
    <row r="5" spans="1:2" ht="15">
      <c r="A5" s="85" t="s">
        <v>522</v>
      </c>
      <c r="B5" s="85" t="s">
        <v>528</v>
      </c>
    </row>
    <row r="6" spans="1:2" ht="15">
      <c r="A6" s="85" t="s">
        <v>523</v>
      </c>
      <c r="B6" s="85" t="s">
        <v>529</v>
      </c>
    </row>
    <row r="7" spans="1:2" ht="15">
      <c r="A7" s="85" t="s">
        <v>524</v>
      </c>
      <c r="B7" s="85" t="s">
        <v>526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530</v>
      </c>
      <c r="B1" s="13" t="s">
        <v>34</v>
      </c>
    </row>
    <row r="2" spans="1:2" ht="15">
      <c r="A2" s="127" t="s">
        <v>216</v>
      </c>
      <c r="B2" s="85">
        <v>6</v>
      </c>
    </row>
    <row r="3" spans="1:2" ht="15">
      <c r="A3" s="127" t="s">
        <v>218</v>
      </c>
      <c r="B3" s="85">
        <v>0</v>
      </c>
    </row>
    <row r="4" spans="1:2" ht="15">
      <c r="A4" s="127" t="s">
        <v>219</v>
      </c>
      <c r="B4" s="85">
        <v>0</v>
      </c>
    </row>
    <row r="5" spans="1:2" ht="15">
      <c r="A5" s="127" t="s">
        <v>217</v>
      </c>
      <c r="B5" s="85">
        <v>0</v>
      </c>
    </row>
    <row r="6" spans="1:2" ht="15">
      <c r="A6" s="127" t="s">
        <v>214</v>
      </c>
      <c r="B6" s="85">
        <v>0</v>
      </c>
    </row>
    <row r="7" spans="1:2" ht="15">
      <c r="A7" s="127" t="s">
        <v>215</v>
      </c>
      <c r="B7"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536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371</v>
      </c>
      <c r="BB2" s="130" t="s">
        <v>457</v>
      </c>
      <c r="BC2" s="130" t="s">
        <v>458</v>
      </c>
      <c r="BD2" s="130" t="s">
        <v>459</v>
      </c>
      <c r="BE2" s="130" t="s">
        <v>460</v>
      </c>
      <c r="BF2" s="130" t="s">
        <v>461</v>
      </c>
      <c r="BG2" s="130" t="s">
        <v>462</v>
      </c>
      <c r="BH2" s="130" t="s">
        <v>463</v>
      </c>
      <c r="BI2" s="130" t="s">
        <v>465</v>
      </c>
      <c r="BJ2" s="130" t="s">
        <v>466</v>
      </c>
      <c r="BK2" s="130" t="s">
        <v>468</v>
      </c>
      <c r="BL2" s="130" t="s">
        <v>487</v>
      </c>
      <c r="BM2" s="130" t="s">
        <v>488</v>
      </c>
      <c r="BN2" s="130" t="s">
        <v>489</v>
      </c>
      <c r="BO2" s="130" t="s">
        <v>490</v>
      </c>
      <c r="BP2" s="130" t="s">
        <v>491</v>
      </c>
      <c r="BQ2" s="130" t="s">
        <v>492</v>
      </c>
      <c r="BR2" s="130" t="s">
        <v>493</v>
      </c>
      <c r="BS2" s="130" t="s">
        <v>494</v>
      </c>
      <c r="BT2" s="130" t="s">
        <v>496</v>
      </c>
      <c r="BU2" s="3"/>
      <c r="BV2" s="3"/>
    </row>
    <row r="3" spans="1:74" ht="41.45" customHeight="1">
      <c r="A3" s="50" t="s">
        <v>214</v>
      </c>
      <c r="C3" s="53"/>
      <c r="D3" s="53" t="s">
        <v>64</v>
      </c>
      <c r="E3" s="54">
        <v>1000</v>
      </c>
      <c r="F3" s="55">
        <v>81.58095899930507</v>
      </c>
      <c r="G3" s="114" t="s">
        <v>230</v>
      </c>
      <c r="H3" s="53"/>
      <c r="I3" s="57" t="s">
        <v>214</v>
      </c>
      <c r="J3" s="56"/>
      <c r="K3" s="56"/>
      <c r="L3" s="116" t="s">
        <v>322</v>
      </c>
      <c r="M3" s="59">
        <v>6139.452397498263</v>
      </c>
      <c r="N3" s="60">
        <v>4950.77197265625</v>
      </c>
      <c r="O3" s="60">
        <v>2676.202880859375</v>
      </c>
      <c r="P3" s="58"/>
      <c r="Q3" s="61"/>
      <c r="R3" s="61"/>
      <c r="S3" s="51"/>
      <c r="T3" s="51">
        <v>0</v>
      </c>
      <c r="U3" s="51">
        <v>1</v>
      </c>
      <c r="V3" s="52">
        <v>0</v>
      </c>
      <c r="W3" s="52">
        <v>0.2</v>
      </c>
      <c r="X3" s="52">
        <v>0.18858</v>
      </c>
      <c r="Y3" s="52">
        <v>0.610634</v>
      </c>
      <c r="Z3" s="52">
        <v>0</v>
      </c>
      <c r="AA3" s="52">
        <v>0</v>
      </c>
      <c r="AB3" s="62">
        <v>3</v>
      </c>
      <c r="AC3" s="62"/>
      <c r="AD3" s="63"/>
      <c r="AE3" s="85" t="s">
        <v>281</v>
      </c>
      <c r="AF3" s="85">
        <v>2363</v>
      </c>
      <c r="AG3" s="85">
        <v>5651</v>
      </c>
      <c r="AH3" s="85">
        <v>22488</v>
      </c>
      <c r="AI3" s="85">
        <v>7110</v>
      </c>
      <c r="AJ3" s="85"/>
      <c r="AK3" s="85" t="s">
        <v>287</v>
      </c>
      <c r="AL3" s="85" t="s">
        <v>293</v>
      </c>
      <c r="AM3" s="89" t="s">
        <v>299</v>
      </c>
      <c r="AN3" s="85"/>
      <c r="AO3" s="87">
        <v>39787.93402777778</v>
      </c>
      <c r="AP3" s="89" t="s">
        <v>305</v>
      </c>
      <c r="AQ3" s="85" t="b">
        <v>0</v>
      </c>
      <c r="AR3" s="85" t="b">
        <v>0</v>
      </c>
      <c r="AS3" s="85" t="b">
        <v>1</v>
      </c>
      <c r="AT3" s="85"/>
      <c r="AU3" s="85">
        <v>363</v>
      </c>
      <c r="AV3" s="89" t="s">
        <v>310</v>
      </c>
      <c r="AW3" s="85" t="b">
        <v>0</v>
      </c>
      <c r="AX3" s="85" t="s">
        <v>315</v>
      </c>
      <c r="AY3" s="89" t="s">
        <v>316</v>
      </c>
      <c r="AZ3" s="85" t="s">
        <v>66</v>
      </c>
      <c r="BA3" s="85" t="str">
        <f>REPLACE(INDEX(GroupVertices[Group],MATCH(Vertices[[#This Row],[Vertex]],GroupVertices[Vertex],0)),1,1,"")</f>
        <v>1</v>
      </c>
      <c r="BB3" s="51" t="s">
        <v>223</v>
      </c>
      <c r="BC3" s="51" t="s">
        <v>223</v>
      </c>
      <c r="BD3" s="51" t="s">
        <v>225</v>
      </c>
      <c r="BE3" s="51" t="s">
        <v>225</v>
      </c>
      <c r="BF3" s="51" t="s">
        <v>227</v>
      </c>
      <c r="BG3" s="51" t="s">
        <v>227</v>
      </c>
      <c r="BH3" s="131" t="s">
        <v>464</v>
      </c>
      <c r="BI3" s="131" t="s">
        <v>464</v>
      </c>
      <c r="BJ3" s="131" t="s">
        <v>467</v>
      </c>
      <c r="BK3" s="131" t="s">
        <v>467</v>
      </c>
      <c r="BL3" s="131">
        <v>0</v>
      </c>
      <c r="BM3" s="134">
        <v>0</v>
      </c>
      <c r="BN3" s="131">
        <v>1</v>
      </c>
      <c r="BO3" s="134">
        <v>8.333333333333334</v>
      </c>
      <c r="BP3" s="131">
        <v>0</v>
      </c>
      <c r="BQ3" s="134">
        <v>0</v>
      </c>
      <c r="BR3" s="131">
        <v>11</v>
      </c>
      <c r="BS3" s="134">
        <v>91.66666666666667</v>
      </c>
      <c r="BT3" s="131">
        <v>12</v>
      </c>
      <c r="BU3" s="3"/>
      <c r="BV3" s="3"/>
    </row>
    <row r="4" spans="1:77" ht="41.45" customHeight="1">
      <c r="A4" s="14" t="s">
        <v>216</v>
      </c>
      <c r="C4" s="15"/>
      <c r="D4" s="15" t="s">
        <v>64</v>
      </c>
      <c r="E4" s="95">
        <v>536.9737785323524</v>
      </c>
      <c r="F4" s="81">
        <v>91.75816539263377</v>
      </c>
      <c r="G4" s="114" t="s">
        <v>314</v>
      </c>
      <c r="H4" s="15"/>
      <c r="I4" s="16" t="s">
        <v>216</v>
      </c>
      <c r="J4" s="66"/>
      <c r="K4" s="66"/>
      <c r="L4" s="116" t="s">
        <v>323</v>
      </c>
      <c r="M4" s="96">
        <v>2747.728746814918</v>
      </c>
      <c r="N4" s="97">
        <v>1780.1988525390625</v>
      </c>
      <c r="O4" s="97">
        <v>2676.202880859375</v>
      </c>
      <c r="P4" s="77"/>
      <c r="Q4" s="98"/>
      <c r="R4" s="98"/>
      <c r="S4" s="99"/>
      <c r="T4" s="51">
        <v>4</v>
      </c>
      <c r="U4" s="51">
        <v>1</v>
      </c>
      <c r="V4" s="52">
        <v>6</v>
      </c>
      <c r="W4" s="52">
        <v>0.333333</v>
      </c>
      <c r="X4" s="52">
        <v>0.434257</v>
      </c>
      <c r="Y4" s="52">
        <v>2.167726</v>
      </c>
      <c r="Z4" s="52">
        <v>0</v>
      </c>
      <c r="AA4" s="52">
        <v>0</v>
      </c>
      <c r="AB4" s="82">
        <v>4</v>
      </c>
      <c r="AC4" s="82"/>
      <c r="AD4" s="100"/>
      <c r="AE4" s="85" t="s">
        <v>282</v>
      </c>
      <c r="AF4" s="85">
        <v>2569</v>
      </c>
      <c r="AG4" s="85">
        <v>2722</v>
      </c>
      <c r="AH4" s="85">
        <v>11693</v>
      </c>
      <c r="AI4" s="85">
        <v>12453</v>
      </c>
      <c r="AJ4" s="85"/>
      <c r="AK4" s="85" t="s">
        <v>288</v>
      </c>
      <c r="AL4" s="85" t="s">
        <v>294</v>
      </c>
      <c r="AM4" s="89" t="s">
        <v>300</v>
      </c>
      <c r="AN4" s="85"/>
      <c r="AO4" s="87">
        <v>39574.77334490741</v>
      </c>
      <c r="AP4" s="89" t="s">
        <v>306</v>
      </c>
      <c r="AQ4" s="85" t="b">
        <v>0</v>
      </c>
      <c r="AR4" s="85" t="b">
        <v>0</v>
      </c>
      <c r="AS4" s="85" t="b">
        <v>1</v>
      </c>
      <c r="AT4" s="85"/>
      <c r="AU4" s="85">
        <v>268</v>
      </c>
      <c r="AV4" s="89" t="s">
        <v>311</v>
      </c>
      <c r="AW4" s="85" t="b">
        <v>0</v>
      </c>
      <c r="AX4" s="85" t="s">
        <v>315</v>
      </c>
      <c r="AY4" s="89" t="s">
        <v>317</v>
      </c>
      <c r="AZ4" s="85" t="s">
        <v>66</v>
      </c>
      <c r="BA4" s="85" t="str">
        <f>REPLACE(INDEX(GroupVertices[Group],MATCH(Vertices[[#This Row],[Vertex]],GroupVertices[Vertex],0)),1,1,"")</f>
        <v>1</v>
      </c>
      <c r="BB4" s="51" t="s">
        <v>223</v>
      </c>
      <c r="BC4" s="51" t="s">
        <v>223</v>
      </c>
      <c r="BD4" s="51" t="s">
        <v>225</v>
      </c>
      <c r="BE4" s="51" t="s">
        <v>225</v>
      </c>
      <c r="BF4" s="51" t="s">
        <v>227</v>
      </c>
      <c r="BG4" s="51" t="s">
        <v>227</v>
      </c>
      <c r="BH4" s="131" t="s">
        <v>464</v>
      </c>
      <c r="BI4" s="131" t="s">
        <v>464</v>
      </c>
      <c r="BJ4" s="131" t="s">
        <v>467</v>
      </c>
      <c r="BK4" s="131" t="s">
        <v>467</v>
      </c>
      <c r="BL4" s="131">
        <v>0</v>
      </c>
      <c r="BM4" s="134">
        <v>0</v>
      </c>
      <c r="BN4" s="131">
        <v>1</v>
      </c>
      <c r="BO4" s="134">
        <v>8.333333333333334</v>
      </c>
      <c r="BP4" s="131">
        <v>0</v>
      </c>
      <c r="BQ4" s="134">
        <v>0</v>
      </c>
      <c r="BR4" s="131">
        <v>11</v>
      </c>
      <c r="BS4" s="134">
        <v>91.66666666666667</v>
      </c>
      <c r="BT4" s="131">
        <v>12</v>
      </c>
      <c r="BU4" s="2"/>
      <c r="BV4" s="3"/>
      <c r="BW4" s="3"/>
      <c r="BX4" s="3"/>
      <c r="BY4" s="3"/>
    </row>
    <row r="5" spans="1:77" ht="41.45" customHeight="1">
      <c r="A5" s="14" t="s">
        <v>215</v>
      </c>
      <c r="C5" s="15"/>
      <c r="D5" s="15" t="s">
        <v>64</v>
      </c>
      <c r="E5" s="95">
        <v>162</v>
      </c>
      <c r="F5" s="81">
        <v>100</v>
      </c>
      <c r="G5" s="114" t="s">
        <v>231</v>
      </c>
      <c r="H5" s="15"/>
      <c r="I5" s="16" t="s">
        <v>215</v>
      </c>
      <c r="J5" s="66"/>
      <c r="K5" s="66"/>
      <c r="L5" s="116" t="s">
        <v>324</v>
      </c>
      <c r="M5" s="96">
        <v>1</v>
      </c>
      <c r="N5" s="97">
        <v>1780.1988525390625</v>
      </c>
      <c r="O5" s="97">
        <v>7322.796875</v>
      </c>
      <c r="P5" s="77"/>
      <c r="Q5" s="98"/>
      <c r="R5" s="98"/>
      <c r="S5" s="99"/>
      <c r="T5" s="51">
        <v>0</v>
      </c>
      <c r="U5" s="51">
        <v>1</v>
      </c>
      <c r="V5" s="52">
        <v>0</v>
      </c>
      <c r="W5" s="52">
        <v>0.2</v>
      </c>
      <c r="X5" s="52">
        <v>0.18858</v>
      </c>
      <c r="Y5" s="52">
        <v>0.610634</v>
      </c>
      <c r="Z5" s="52">
        <v>0</v>
      </c>
      <c r="AA5" s="52">
        <v>0</v>
      </c>
      <c r="AB5" s="82">
        <v>5</v>
      </c>
      <c r="AC5" s="82"/>
      <c r="AD5" s="100"/>
      <c r="AE5" s="85" t="s">
        <v>283</v>
      </c>
      <c r="AF5" s="85">
        <v>2497</v>
      </c>
      <c r="AG5" s="85">
        <v>350</v>
      </c>
      <c r="AH5" s="85">
        <v>6398</v>
      </c>
      <c r="AI5" s="85">
        <v>123</v>
      </c>
      <c r="AJ5" s="85"/>
      <c r="AK5" s="85" t="s">
        <v>289</v>
      </c>
      <c r="AL5" s="85" t="s">
        <v>295</v>
      </c>
      <c r="AM5" s="89" t="s">
        <v>301</v>
      </c>
      <c r="AN5" s="85"/>
      <c r="AO5" s="87">
        <v>39885.80931712963</v>
      </c>
      <c r="AP5" s="85"/>
      <c r="AQ5" s="85" t="b">
        <v>1</v>
      </c>
      <c r="AR5" s="85" t="b">
        <v>0</v>
      </c>
      <c r="AS5" s="85" t="b">
        <v>1</v>
      </c>
      <c r="AT5" s="85"/>
      <c r="AU5" s="85">
        <v>17</v>
      </c>
      <c r="AV5" s="89" t="s">
        <v>311</v>
      </c>
      <c r="AW5" s="85" t="b">
        <v>0</v>
      </c>
      <c r="AX5" s="85" t="s">
        <v>315</v>
      </c>
      <c r="AY5" s="89" t="s">
        <v>318</v>
      </c>
      <c r="AZ5" s="85" t="s">
        <v>66</v>
      </c>
      <c r="BA5" s="85" t="str">
        <f>REPLACE(INDEX(GroupVertices[Group],MATCH(Vertices[[#This Row],[Vertex]],GroupVertices[Vertex],0)),1,1,"")</f>
        <v>1</v>
      </c>
      <c r="BB5" s="51" t="s">
        <v>223</v>
      </c>
      <c r="BC5" s="51" t="s">
        <v>223</v>
      </c>
      <c r="BD5" s="51" t="s">
        <v>225</v>
      </c>
      <c r="BE5" s="51" t="s">
        <v>225</v>
      </c>
      <c r="BF5" s="51" t="s">
        <v>227</v>
      </c>
      <c r="BG5" s="51" t="s">
        <v>227</v>
      </c>
      <c r="BH5" s="131" t="s">
        <v>464</v>
      </c>
      <c r="BI5" s="131" t="s">
        <v>464</v>
      </c>
      <c r="BJ5" s="131" t="s">
        <v>467</v>
      </c>
      <c r="BK5" s="131" t="s">
        <v>467</v>
      </c>
      <c r="BL5" s="131">
        <v>0</v>
      </c>
      <c r="BM5" s="134">
        <v>0</v>
      </c>
      <c r="BN5" s="131">
        <v>1</v>
      </c>
      <c r="BO5" s="134">
        <v>8.333333333333334</v>
      </c>
      <c r="BP5" s="131">
        <v>0</v>
      </c>
      <c r="BQ5" s="134">
        <v>0</v>
      </c>
      <c r="BR5" s="131">
        <v>11</v>
      </c>
      <c r="BS5" s="134">
        <v>91.66666666666667</v>
      </c>
      <c r="BT5" s="131">
        <v>12</v>
      </c>
      <c r="BU5" s="2"/>
      <c r="BV5" s="3"/>
      <c r="BW5" s="3"/>
      <c r="BX5" s="3"/>
      <c r="BY5" s="3"/>
    </row>
    <row r="6" spans="1:77" ht="41.45" customHeight="1">
      <c r="A6" s="14" t="s">
        <v>217</v>
      </c>
      <c r="C6" s="15"/>
      <c r="D6" s="15" t="s">
        <v>64</v>
      </c>
      <c r="E6" s="95">
        <v>231.8728541784569</v>
      </c>
      <c r="F6" s="81">
        <v>98.46421125781792</v>
      </c>
      <c r="G6" s="114" t="s">
        <v>232</v>
      </c>
      <c r="H6" s="15"/>
      <c r="I6" s="16" t="s">
        <v>217</v>
      </c>
      <c r="J6" s="66"/>
      <c r="K6" s="66"/>
      <c r="L6" s="116" t="s">
        <v>325</v>
      </c>
      <c r="M6" s="96">
        <v>512.8271948112115</v>
      </c>
      <c r="N6" s="97">
        <v>4950.77197265625</v>
      </c>
      <c r="O6" s="97">
        <v>7322.796875</v>
      </c>
      <c r="P6" s="77"/>
      <c r="Q6" s="98"/>
      <c r="R6" s="98"/>
      <c r="S6" s="99"/>
      <c r="T6" s="51">
        <v>0</v>
      </c>
      <c r="U6" s="51">
        <v>1</v>
      </c>
      <c r="V6" s="52">
        <v>0</v>
      </c>
      <c r="W6" s="52">
        <v>0.2</v>
      </c>
      <c r="X6" s="52">
        <v>0.18858</v>
      </c>
      <c r="Y6" s="52">
        <v>0.610634</v>
      </c>
      <c r="Z6" s="52">
        <v>0</v>
      </c>
      <c r="AA6" s="52">
        <v>0</v>
      </c>
      <c r="AB6" s="82">
        <v>6</v>
      </c>
      <c r="AC6" s="82"/>
      <c r="AD6" s="100"/>
      <c r="AE6" s="85" t="s">
        <v>284</v>
      </c>
      <c r="AF6" s="85">
        <v>761</v>
      </c>
      <c r="AG6" s="85">
        <v>792</v>
      </c>
      <c r="AH6" s="85">
        <v>309</v>
      </c>
      <c r="AI6" s="85">
        <v>0</v>
      </c>
      <c r="AJ6" s="85"/>
      <c r="AK6" s="85" t="s">
        <v>290</v>
      </c>
      <c r="AL6" s="85" t="s">
        <v>296</v>
      </c>
      <c r="AM6" s="89" t="s">
        <v>302</v>
      </c>
      <c r="AN6" s="85"/>
      <c r="AO6" s="87">
        <v>39838.16112268518</v>
      </c>
      <c r="AP6" s="89" t="s">
        <v>307</v>
      </c>
      <c r="AQ6" s="85" t="b">
        <v>0</v>
      </c>
      <c r="AR6" s="85" t="b">
        <v>0</v>
      </c>
      <c r="AS6" s="85" t="b">
        <v>0</v>
      </c>
      <c r="AT6" s="85"/>
      <c r="AU6" s="85">
        <v>40</v>
      </c>
      <c r="AV6" s="89" t="s">
        <v>312</v>
      </c>
      <c r="AW6" s="85" t="b">
        <v>0</v>
      </c>
      <c r="AX6" s="85" t="s">
        <v>315</v>
      </c>
      <c r="AY6" s="89" t="s">
        <v>319</v>
      </c>
      <c r="AZ6" s="85" t="s">
        <v>66</v>
      </c>
      <c r="BA6" s="85" t="str">
        <f>REPLACE(INDEX(GroupVertices[Group],MATCH(Vertices[[#This Row],[Vertex]],GroupVertices[Vertex],0)),1,1,"")</f>
        <v>1</v>
      </c>
      <c r="BB6" s="51" t="s">
        <v>223</v>
      </c>
      <c r="BC6" s="51" t="s">
        <v>223</v>
      </c>
      <c r="BD6" s="51" t="s">
        <v>225</v>
      </c>
      <c r="BE6" s="51" t="s">
        <v>225</v>
      </c>
      <c r="BF6" s="51" t="s">
        <v>227</v>
      </c>
      <c r="BG6" s="51" t="s">
        <v>227</v>
      </c>
      <c r="BH6" s="131" t="s">
        <v>464</v>
      </c>
      <c r="BI6" s="131" t="s">
        <v>464</v>
      </c>
      <c r="BJ6" s="131" t="s">
        <v>467</v>
      </c>
      <c r="BK6" s="131" t="s">
        <v>467</v>
      </c>
      <c r="BL6" s="131">
        <v>0</v>
      </c>
      <c r="BM6" s="134">
        <v>0</v>
      </c>
      <c r="BN6" s="131">
        <v>1</v>
      </c>
      <c r="BO6" s="134">
        <v>8.333333333333334</v>
      </c>
      <c r="BP6" s="131">
        <v>0</v>
      </c>
      <c r="BQ6" s="134">
        <v>0</v>
      </c>
      <c r="BR6" s="131">
        <v>11</v>
      </c>
      <c r="BS6" s="134">
        <v>91.66666666666667</v>
      </c>
      <c r="BT6" s="131">
        <v>12</v>
      </c>
      <c r="BU6" s="2"/>
      <c r="BV6" s="3"/>
      <c r="BW6" s="3"/>
      <c r="BX6" s="3"/>
      <c r="BY6" s="3"/>
    </row>
    <row r="7" spans="1:77" ht="41.45" customHeight="1">
      <c r="A7" s="14" t="s">
        <v>218</v>
      </c>
      <c r="C7" s="15"/>
      <c r="D7" s="15" t="s">
        <v>64</v>
      </c>
      <c r="E7" s="95">
        <v>241.19977362761745</v>
      </c>
      <c r="F7" s="81">
        <v>98.25920778318276</v>
      </c>
      <c r="G7" s="114" t="s">
        <v>233</v>
      </c>
      <c r="H7" s="15"/>
      <c r="I7" s="16" t="s">
        <v>218</v>
      </c>
      <c r="J7" s="66"/>
      <c r="K7" s="66"/>
      <c r="L7" s="116" t="s">
        <v>326</v>
      </c>
      <c r="M7" s="96">
        <v>581.1480194579569</v>
      </c>
      <c r="N7" s="97">
        <v>8267.529296875</v>
      </c>
      <c r="O7" s="97">
        <v>7322.796875</v>
      </c>
      <c r="P7" s="77"/>
      <c r="Q7" s="98"/>
      <c r="R7" s="98"/>
      <c r="S7" s="99"/>
      <c r="T7" s="51">
        <v>2</v>
      </c>
      <c r="U7" s="51">
        <v>1</v>
      </c>
      <c r="V7" s="52">
        <v>0</v>
      </c>
      <c r="W7" s="52">
        <v>1</v>
      </c>
      <c r="X7" s="52">
        <v>1E-06</v>
      </c>
      <c r="Y7" s="52">
        <v>1.298122</v>
      </c>
      <c r="Z7" s="52">
        <v>0</v>
      </c>
      <c r="AA7" s="52">
        <v>0</v>
      </c>
      <c r="AB7" s="82">
        <v>7</v>
      </c>
      <c r="AC7" s="82"/>
      <c r="AD7" s="100"/>
      <c r="AE7" s="85" t="s">
        <v>285</v>
      </c>
      <c r="AF7" s="85">
        <v>1129</v>
      </c>
      <c r="AG7" s="85">
        <v>851</v>
      </c>
      <c r="AH7" s="85">
        <v>1096</v>
      </c>
      <c r="AI7" s="85">
        <v>1158</v>
      </c>
      <c r="AJ7" s="85"/>
      <c r="AK7" s="85" t="s">
        <v>291</v>
      </c>
      <c r="AL7" s="85" t="s">
        <v>297</v>
      </c>
      <c r="AM7" s="89" t="s">
        <v>303</v>
      </c>
      <c r="AN7" s="85"/>
      <c r="AO7" s="87">
        <v>41704.63756944444</v>
      </c>
      <c r="AP7" s="89" t="s">
        <v>308</v>
      </c>
      <c r="AQ7" s="85" t="b">
        <v>0</v>
      </c>
      <c r="AR7" s="85" t="b">
        <v>0</v>
      </c>
      <c r="AS7" s="85" t="b">
        <v>1</v>
      </c>
      <c r="AT7" s="85"/>
      <c r="AU7" s="85">
        <v>16</v>
      </c>
      <c r="AV7" s="89" t="s">
        <v>313</v>
      </c>
      <c r="AW7" s="85" t="b">
        <v>0</v>
      </c>
      <c r="AX7" s="85" t="s">
        <v>315</v>
      </c>
      <c r="AY7" s="89" t="s">
        <v>320</v>
      </c>
      <c r="AZ7" s="85" t="s">
        <v>66</v>
      </c>
      <c r="BA7" s="85" t="str">
        <f>REPLACE(INDEX(GroupVertices[Group],MATCH(Vertices[[#This Row],[Vertex]],GroupVertices[Vertex],0)),1,1,"")</f>
        <v>2</v>
      </c>
      <c r="BB7" s="51" t="s">
        <v>224</v>
      </c>
      <c r="BC7" s="51" t="s">
        <v>224</v>
      </c>
      <c r="BD7" s="51" t="s">
        <v>226</v>
      </c>
      <c r="BE7" s="51" t="s">
        <v>226</v>
      </c>
      <c r="BF7" s="51" t="s">
        <v>228</v>
      </c>
      <c r="BG7" s="51" t="s">
        <v>228</v>
      </c>
      <c r="BH7" s="131" t="s">
        <v>418</v>
      </c>
      <c r="BI7" s="131" t="s">
        <v>418</v>
      </c>
      <c r="BJ7" s="131" t="s">
        <v>442</v>
      </c>
      <c r="BK7" s="131" t="s">
        <v>442</v>
      </c>
      <c r="BL7" s="131">
        <v>1</v>
      </c>
      <c r="BM7" s="134">
        <v>7.142857142857143</v>
      </c>
      <c r="BN7" s="131">
        <v>0</v>
      </c>
      <c r="BO7" s="134">
        <v>0</v>
      </c>
      <c r="BP7" s="131">
        <v>0</v>
      </c>
      <c r="BQ7" s="134">
        <v>0</v>
      </c>
      <c r="BR7" s="131">
        <v>13</v>
      </c>
      <c r="BS7" s="134">
        <v>92.85714285714286</v>
      </c>
      <c r="BT7" s="131">
        <v>14</v>
      </c>
      <c r="BU7" s="2"/>
      <c r="BV7" s="3"/>
      <c r="BW7" s="3"/>
      <c r="BX7" s="3"/>
      <c r="BY7" s="3"/>
    </row>
    <row r="8" spans="1:77" ht="41.45" customHeight="1">
      <c r="A8" s="101" t="s">
        <v>219</v>
      </c>
      <c r="C8" s="102"/>
      <c r="D8" s="102" t="s">
        <v>64</v>
      </c>
      <c r="E8" s="103">
        <v>1000</v>
      </c>
      <c r="F8" s="104">
        <v>70</v>
      </c>
      <c r="G8" s="115" t="s">
        <v>234</v>
      </c>
      <c r="H8" s="102"/>
      <c r="I8" s="105" t="s">
        <v>219</v>
      </c>
      <c r="J8" s="106"/>
      <c r="K8" s="106"/>
      <c r="L8" s="117" t="s">
        <v>327</v>
      </c>
      <c r="M8" s="107">
        <v>9999</v>
      </c>
      <c r="N8" s="108">
        <v>8267.529296875</v>
      </c>
      <c r="O8" s="108">
        <v>2676.202880859375</v>
      </c>
      <c r="P8" s="109"/>
      <c r="Q8" s="110"/>
      <c r="R8" s="110"/>
      <c r="S8" s="111"/>
      <c r="T8" s="51">
        <v>0</v>
      </c>
      <c r="U8" s="51">
        <v>1</v>
      </c>
      <c r="V8" s="52">
        <v>0</v>
      </c>
      <c r="W8" s="52">
        <v>1</v>
      </c>
      <c r="X8" s="52">
        <v>1E-06</v>
      </c>
      <c r="Y8" s="52">
        <v>0.701692</v>
      </c>
      <c r="Z8" s="52">
        <v>0</v>
      </c>
      <c r="AA8" s="52">
        <v>0</v>
      </c>
      <c r="AB8" s="112">
        <v>8</v>
      </c>
      <c r="AC8" s="112"/>
      <c r="AD8" s="113"/>
      <c r="AE8" s="85" t="s">
        <v>286</v>
      </c>
      <c r="AF8" s="85">
        <v>2236</v>
      </c>
      <c r="AG8" s="85">
        <v>8984</v>
      </c>
      <c r="AH8" s="85">
        <v>7732</v>
      </c>
      <c r="AI8" s="85">
        <v>6672</v>
      </c>
      <c r="AJ8" s="85"/>
      <c r="AK8" s="85" t="s">
        <v>292</v>
      </c>
      <c r="AL8" s="85" t="s">
        <v>298</v>
      </c>
      <c r="AM8" s="89" t="s">
        <v>304</v>
      </c>
      <c r="AN8" s="85"/>
      <c r="AO8" s="87">
        <v>40102.87287037037</v>
      </c>
      <c r="AP8" s="89" t="s">
        <v>309</v>
      </c>
      <c r="AQ8" s="85" t="b">
        <v>1</v>
      </c>
      <c r="AR8" s="85" t="b">
        <v>0</v>
      </c>
      <c r="AS8" s="85" t="b">
        <v>0</v>
      </c>
      <c r="AT8" s="85"/>
      <c r="AU8" s="85">
        <v>358</v>
      </c>
      <c r="AV8" s="89" t="s">
        <v>311</v>
      </c>
      <c r="AW8" s="85" t="b">
        <v>1</v>
      </c>
      <c r="AX8" s="85" t="s">
        <v>315</v>
      </c>
      <c r="AY8" s="89" t="s">
        <v>321</v>
      </c>
      <c r="AZ8" s="85" t="s">
        <v>66</v>
      </c>
      <c r="BA8" s="85" t="str">
        <f>REPLACE(INDEX(GroupVertices[Group],MATCH(Vertices[[#This Row],[Vertex]],GroupVertices[Vertex],0)),1,1,"")</f>
        <v>2</v>
      </c>
      <c r="BB8" s="51" t="s">
        <v>224</v>
      </c>
      <c r="BC8" s="51" t="s">
        <v>224</v>
      </c>
      <c r="BD8" s="51" t="s">
        <v>226</v>
      </c>
      <c r="BE8" s="51" t="s">
        <v>226</v>
      </c>
      <c r="BF8" s="51" t="s">
        <v>228</v>
      </c>
      <c r="BG8" s="51" t="s">
        <v>228</v>
      </c>
      <c r="BH8" s="131" t="s">
        <v>418</v>
      </c>
      <c r="BI8" s="131" t="s">
        <v>418</v>
      </c>
      <c r="BJ8" s="131" t="s">
        <v>442</v>
      </c>
      <c r="BK8" s="131" t="s">
        <v>442</v>
      </c>
      <c r="BL8" s="131">
        <v>1</v>
      </c>
      <c r="BM8" s="134">
        <v>7.142857142857143</v>
      </c>
      <c r="BN8" s="131">
        <v>0</v>
      </c>
      <c r="BO8" s="134">
        <v>0</v>
      </c>
      <c r="BP8" s="131">
        <v>0</v>
      </c>
      <c r="BQ8" s="134">
        <v>0</v>
      </c>
      <c r="BR8" s="131">
        <v>13</v>
      </c>
      <c r="BS8" s="134">
        <v>92.85714285714286</v>
      </c>
      <c r="BT8" s="131">
        <v>14</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
    <dataValidation allowBlank="1" showInputMessage="1" promptTitle="Vertex Tooltip" prompt="Enter optional text that will pop up when the mouse is hovered over the vertex." errorTitle="Invalid Vertex Image Key" sqref="L3:L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
    <dataValidation allowBlank="1" showInputMessage="1" promptTitle="Vertex Label Fill Color" prompt="To select an optional fill color for the Label shape, right-click and select Select Color on the right-click menu." sqref="J3:J8"/>
    <dataValidation allowBlank="1" showInputMessage="1" promptTitle="Vertex Image File" prompt="Enter the path to an image file.  Hover over the column header for examples." errorTitle="Invalid Vertex Image Key" sqref="G3:G8"/>
    <dataValidation allowBlank="1" showInputMessage="1" promptTitle="Vertex Color" prompt="To select an optional vertex color, right-click and select Select Color on the right-click menu." sqref="C3:C8"/>
    <dataValidation allowBlank="1" showInputMessage="1" promptTitle="Vertex Opacity" prompt="Enter an optional vertex opacity between 0 (transparent) and 100 (opaque)." errorTitle="Invalid Vertex Opacity" error="The optional vertex opacity must be a whole number between 0 and 10." sqref="F3:F8"/>
    <dataValidation type="list" allowBlank="1" showInputMessage="1" showErrorMessage="1" promptTitle="Vertex Shape" prompt="Select an optional vertex shape." errorTitle="Invalid Vertex Shape" error="You have entered an invalid vertex shape.  Try selecting from the drop-down list instead." sqref="D3:D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
      <formula1>ValidVertexLabelPositions</formula1>
    </dataValidation>
    <dataValidation allowBlank="1" showInputMessage="1" showErrorMessage="1" promptTitle="Vertex Name" prompt="Enter the name of the vertex." sqref="A3:A8"/>
  </dataValidations>
  <hyperlinks>
    <hyperlink ref="AM3" r:id="rId1" display="https://t.co/DmuVsDEduR"/>
    <hyperlink ref="AM4" r:id="rId2" display="https://t.co/YD8hi0lpxt"/>
    <hyperlink ref="AM5" r:id="rId3" display="https://t.co/OiglC7XKns"/>
    <hyperlink ref="AM6" r:id="rId4" display="https://t.co/pswaQeIwmQ"/>
    <hyperlink ref="AM7" r:id="rId5" display="https://t.co/T1e0dTuGhw"/>
    <hyperlink ref="AM8" r:id="rId6" display="https://t.co/C4VADMw3KV"/>
    <hyperlink ref="AP3" r:id="rId7" display="https://pbs.twimg.com/profile_banners/17909883/1519993452"/>
    <hyperlink ref="AP4" r:id="rId8" display="https://pbs.twimg.com/profile_banners/14677077/1398256774"/>
    <hyperlink ref="AP6" r:id="rId9" display="https://pbs.twimg.com/profile_banners/19476801/1487544279"/>
    <hyperlink ref="AP7" r:id="rId10" display="https://pbs.twimg.com/profile_banners/2375510436/1491757415"/>
    <hyperlink ref="AP8" r:id="rId11" display="https://pbs.twimg.com/profile_banners/82971362/1471803885"/>
    <hyperlink ref="AV3" r:id="rId12" display="http://abs.twimg.com/images/themes/theme9/bg.gif"/>
    <hyperlink ref="AV4" r:id="rId13" display="http://abs.twimg.com/images/themes/theme1/bg.png"/>
    <hyperlink ref="AV5" r:id="rId14" display="http://abs.twimg.com/images/themes/theme1/bg.png"/>
    <hyperlink ref="AV6" r:id="rId15" display="http://abs.twimg.com/images/themes/theme2/bg.gif"/>
    <hyperlink ref="AV7" r:id="rId16" display="http://abs.twimg.com/images/themes/theme15/bg.png"/>
    <hyperlink ref="AV8" r:id="rId17" display="http://abs.twimg.com/images/themes/theme1/bg.png"/>
    <hyperlink ref="G3" r:id="rId18" display="http://pbs.twimg.com/profile_images/950364169160839168/n4B8a03t_normal.jpg"/>
    <hyperlink ref="G4" r:id="rId19" display="http://pbs.twimg.com/profile_images/946309944961355776/9XzB-8lp_normal.jpg"/>
    <hyperlink ref="G5" r:id="rId20" display="http://pbs.twimg.com/profile_images/1803990343/DSCN3084a_normal.jpg"/>
    <hyperlink ref="G6" r:id="rId21" display="http://pbs.twimg.com/profile_images/963862815399391234/miBGeyUK_normal.jpg"/>
    <hyperlink ref="G7" r:id="rId22" display="http://pbs.twimg.com/profile_images/1018043282830524416/hhkBqYxi_normal.jpg"/>
    <hyperlink ref="G8" r:id="rId23" display="http://pbs.twimg.com/profile_images/767297091064500224/37HLXqmj_normal.jpg"/>
    <hyperlink ref="AY3" r:id="rId24" display="https://twitter.com/fiete_stegers"/>
    <hyperlink ref="AY4" r:id="rId25" display="https://twitter.com/the_claus"/>
    <hyperlink ref="AY5" r:id="rId26" display="https://twitter.com/fractal001"/>
    <hyperlink ref="AY6" r:id="rId27" display="https://twitter.com/fexi"/>
    <hyperlink ref="AY7" r:id="rId28" display="https://twitter.com/england_rob_"/>
    <hyperlink ref="AY8" r:id="rId29" display="https://twitter.com/huwendiek"/>
  </hyperlinks>
  <printOptions/>
  <pageMargins left="0.7" right="0.7" top="0.75" bottom="0.75" header="0.3" footer="0.3"/>
  <pageSetup horizontalDpi="600" verticalDpi="600" orientation="portrait" r:id="rId34"/>
  <drawing r:id="rId33"/>
  <legacyDrawing r:id="rId31"/>
  <tableParts>
    <tablePart r:id="rId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380</v>
      </c>
      <c r="Z2" s="13" t="s">
        <v>384</v>
      </c>
      <c r="AA2" s="13" t="s">
        <v>389</v>
      </c>
      <c r="AB2" s="13" t="s">
        <v>416</v>
      </c>
      <c r="AC2" s="13" t="s">
        <v>440</v>
      </c>
      <c r="AD2" s="13" t="s">
        <v>449</v>
      </c>
      <c r="AE2" s="13" t="s">
        <v>450</v>
      </c>
      <c r="AF2" s="13" t="s">
        <v>454</v>
      </c>
      <c r="AG2" s="67" t="s">
        <v>487</v>
      </c>
      <c r="AH2" s="67" t="s">
        <v>488</v>
      </c>
      <c r="AI2" s="67" t="s">
        <v>489</v>
      </c>
      <c r="AJ2" s="67" t="s">
        <v>490</v>
      </c>
      <c r="AK2" s="67" t="s">
        <v>491</v>
      </c>
      <c r="AL2" s="67" t="s">
        <v>492</v>
      </c>
      <c r="AM2" s="67" t="s">
        <v>493</v>
      </c>
      <c r="AN2" s="67" t="s">
        <v>494</v>
      </c>
      <c r="AO2" s="67" t="s">
        <v>497</v>
      </c>
    </row>
    <row r="3" spans="1:41" ht="15">
      <c r="A3" s="128" t="s">
        <v>367</v>
      </c>
      <c r="B3" s="129" t="s">
        <v>369</v>
      </c>
      <c r="C3" s="129" t="s">
        <v>56</v>
      </c>
      <c r="D3" s="120"/>
      <c r="E3" s="119"/>
      <c r="F3" s="121" t="s">
        <v>532</v>
      </c>
      <c r="G3" s="122"/>
      <c r="H3" s="122"/>
      <c r="I3" s="123">
        <v>3</v>
      </c>
      <c r="J3" s="124"/>
      <c r="K3" s="51">
        <v>4</v>
      </c>
      <c r="L3" s="51">
        <v>4</v>
      </c>
      <c r="M3" s="51">
        <v>0</v>
      </c>
      <c r="N3" s="51">
        <v>4</v>
      </c>
      <c r="O3" s="51">
        <v>1</v>
      </c>
      <c r="P3" s="52">
        <v>0</v>
      </c>
      <c r="Q3" s="52">
        <v>0</v>
      </c>
      <c r="R3" s="51">
        <v>1</v>
      </c>
      <c r="S3" s="51">
        <v>0</v>
      </c>
      <c r="T3" s="51">
        <v>4</v>
      </c>
      <c r="U3" s="51">
        <v>4</v>
      </c>
      <c r="V3" s="51">
        <v>2</v>
      </c>
      <c r="W3" s="52">
        <v>1.125</v>
      </c>
      <c r="X3" s="52">
        <v>0.25</v>
      </c>
      <c r="Y3" s="85" t="s">
        <v>223</v>
      </c>
      <c r="Z3" s="85" t="s">
        <v>225</v>
      </c>
      <c r="AA3" s="85" t="s">
        <v>227</v>
      </c>
      <c r="AB3" s="93" t="s">
        <v>417</v>
      </c>
      <c r="AC3" s="93" t="s">
        <v>441</v>
      </c>
      <c r="AD3" s="93"/>
      <c r="AE3" s="93"/>
      <c r="AF3" s="93" t="s">
        <v>455</v>
      </c>
      <c r="AG3" s="131">
        <v>0</v>
      </c>
      <c r="AH3" s="134">
        <v>0</v>
      </c>
      <c r="AI3" s="131">
        <v>4</v>
      </c>
      <c r="AJ3" s="134">
        <v>8.333333333333334</v>
      </c>
      <c r="AK3" s="131">
        <v>0</v>
      </c>
      <c r="AL3" s="134">
        <v>0</v>
      </c>
      <c r="AM3" s="131">
        <v>44</v>
      </c>
      <c r="AN3" s="134">
        <v>91.66666666666667</v>
      </c>
      <c r="AO3" s="131">
        <v>48</v>
      </c>
    </row>
    <row r="4" spans="1:41" ht="15">
      <c r="A4" s="128" t="s">
        <v>368</v>
      </c>
      <c r="B4" s="129" t="s">
        <v>370</v>
      </c>
      <c r="C4" s="129" t="s">
        <v>56</v>
      </c>
      <c r="D4" s="125"/>
      <c r="E4" s="102"/>
      <c r="F4" s="105" t="s">
        <v>533</v>
      </c>
      <c r="G4" s="109"/>
      <c r="H4" s="109"/>
      <c r="I4" s="126">
        <v>4</v>
      </c>
      <c r="J4" s="112"/>
      <c r="K4" s="51">
        <v>2</v>
      </c>
      <c r="L4" s="51">
        <v>2</v>
      </c>
      <c r="M4" s="51">
        <v>0</v>
      </c>
      <c r="N4" s="51">
        <v>2</v>
      </c>
      <c r="O4" s="51">
        <v>1</v>
      </c>
      <c r="P4" s="52">
        <v>0</v>
      </c>
      <c r="Q4" s="52">
        <v>0</v>
      </c>
      <c r="R4" s="51">
        <v>1</v>
      </c>
      <c r="S4" s="51">
        <v>0</v>
      </c>
      <c r="T4" s="51">
        <v>2</v>
      </c>
      <c r="U4" s="51">
        <v>2</v>
      </c>
      <c r="V4" s="51">
        <v>1</v>
      </c>
      <c r="W4" s="52">
        <v>0.5</v>
      </c>
      <c r="X4" s="52">
        <v>0.5</v>
      </c>
      <c r="Y4" s="85" t="s">
        <v>224</v>
      </c>
      <c r="Z4" s="85" t="s">
        <v>226</v>
      </c>
      <c r="AA4" s="85" t="s">
        <v>228</v>
      </c>
      <c r="AB4" s="93" t="s">
        <v>418</v>
      </c>
      <c r="AC4" s="93" t="s">
        <v>442</v>
      </c>
      <c r="AD4" s="93"/>
      <c r="AE4" s="93"/>
      <c r="AF4" s="93" t="s">
        <v>456</v>
      </c>
      <c r="AG4" s="131">
        <v>2</v>
      </c>
      <c r="AH4" s="134">
        <v>7.142857142857143</v>
      </c>
      <c r="AI4" s="131">
        <v>0</v>
      </c>
      <c r="AJ4" s="134">
        <v>0</v>
      </c>
      <c r="AK4" s="131">
        <v>0</v>
      </c>
      <c r="AL4" s="134">
        <v>0</v>
      </c>
      <c r="AM4" s="131">
        <v>26</v>
      </c>
      <c r="AN4" s="134">
        <v>92.85714285714286</v>
      </c>
      <c r="AO4" s="131">
        <v>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367</v>
      </c>
      <c r="B2" s="93" t="s">
        <v>217</v>
      </c>
      <c r="C2" s="85">
        <f>VLOOKUP(GroupVertices[[#This Row],[Vertex]],Vertices[],MATCH("ID",Vertices[[#Headers],[Vertex]:[Vertex Content Word Count]],0),FALSE)</f>
        <v>6</v>
      </c>
    </row>
    <row r="3" spans="1:3" ht="15">
      <c r="A3" s="85" t="s">
        <v>367</v>
      </c>
      <c r="B3" s="93" t="s">
        <v>216</v>
      </c>
      <c r="C3" s="85">
        <f>VLOOKUP(GroupVertices[[#This Row],[Vertex]],Vertices[],MATCH("ID",Vertices[[#Headers],[Vertex]:[Vertex Content Word Count]],0),FALSE)</f>
        <v>4</v>
      </c>
    </row>
    <row r="4" spans="1:3" ht="15">
      <c r="A4" s="85" t="s">
        <v>367</v>
      </c>
      <c r="B4" s="93" t="s">
        <v>215</v>
      </c>
      <c r="C4" s="85">
        <f>VLOOKUP(GroupVertices[[#This Row],[Vertex]],Vertices[],MATCH("ID",Vertices[[#Headers],[Vertex]:[Vertex Content Word Count]],0),FALSE)</f>
        <v>5</v>
      </c>
    </row>
    <row r="5" spans="1:3" ht="15">
      <c r="A5" s="85" t="s">
        <v>367</v>
      </c>
      <c r="B5" s="93" t="s">
        <v>214</v>
      </c>
      <c r="C5" s="85">
        <f>VLOOKUP(GroupVertices[[#This Row],[Vertex]],Vertices[],MATCH("ID",Vertices[[#Headers],[Vertex]:[Vertex Content Word Count]],0),FALSE)</f>
        <v>3</v>
      </c>
    </row>
    <row r="6" spans="1:3" ht="15">
      <c r="A6" s="85" t="s">
        <v>368</v>
      </c>
      <c r="B6" s="93" t="s">
        <v>219</v>
      </c>
      <c r="C6" s="85">
        <f>VLOOKUP(GroupVertices[[#This Row],[Vertex]],Vertices[],MATCH("ID",Vertices[[#Headers],[Vertex]:[Vertex Content Word Count]],0),FALSE)</f>
        <v>8</v>
      </c>
    </row>
    <row r="7" spans="1:3" ht="15">
      <c r="A7" s="85" t="s">
        <v>368</v>
      </c>
      <c r="B7" s="93" t="s">
        <v>218</v>
      </c>
      <c r="C7"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501</v>
      </c>
      <c r="B2" s="36" t="s">
        <v>328</v>
      </c>
      <c r="D2" s="33">
        <f>MIN(Vertices[Degree])</f>
        <v>0</v>
      </c>
      <c r="E2" s="3">
        <f>COUNTIF(Vertices[Degree],"&gt;= "&amp;D2)-COUNTIF(Vertices[Degree],"&gt;="&amp;D3)</f>
        <v>0</v>
      </c>
      <c r="F2" s="39">
        <f>MIN(Vertices[In-Degree])</f>
        <v>0</v>
      </c>
      <c r="G2" s="40">
        <f>COUNTIF(Vertices[In-Degree],"&gt;= "&amp;F2)-COUNTIF(Vertices[In-Degree],"&gt;="&amp;F3)</f>
        <v>4</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5</v>
      </c>
      <c r="L2" s="39">
        <f>MIN(Vertices[Closeness Centrality])</f>
        <v>0.2</v>
      </c>
      <c r="M2" s="40">
        <f>COUNTIF(Vertices[Closeness Centrality],"&gt;= "&amp;L2)-COUNTIF(Vertices[Closeness Centrality],"&gt;="&amp;L3)</f>
        <v>3</v>
      </c>
      <c r="N2" s="39">
        <f>MIN(Vertices[Eigenvector Centrality])</f>
        <v>1E-06</v>
      </c>
      <c r="O2" s="40">
        <f>COUNTIF(Vertices[Eigenvector Centrality],"&gt;= "&amp;N2)-COUNTIF(Vertices[Eigenvector Centrality],"&gt;="&amp;N3)</f>
        <v>2</v>
      </c>
      <c r="P2" s="39">
        <f>MIN(Vertices[PageRank])</f>
        <v>0.610634</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0.10909090909090909</v>
      </c>
      <c r="K3" s="42">
        <f>COUNTIF(Vertices[Betweenness Centrality],"&gt;= "&amp;J3)-COUNTIF(Vertices[Betweenness Centrality],"&gt;="&amp;J4)</f>
        <v>0</v>
      </c>
      <c r="L3" s="41">
        <f aca="true" t="shared" si="5" ref="L3:L26">L2+($L$57-$L$2)/BinDivisor</f>
        <v>0.21454545454545457</v>
      </c>
      <c r="M3" s="42">
        <f>COUNTIF(Vertices[Closeness Centrality],"&gt;= "&amp;L3)-COUNTIF(Vertices[Closeness Centrality],"&gt;="&amp;L4)</f>
        <v>0</v>
      </c>
      <c r="N3" s="41">
        <f aca="true" t="shared" si="6" ref="N3:N26">N2+($N$57-$N$2)/BinDivisor</f>
        <v>0.007896563636363636</v>
      </c>
      <c r="O3" s="42">
        <f>COUNTIF(Vertices[Eigenvector Centrality],"&gt;= "&amp;N3)-COUNTIF(Vertices[Eigenvector Centrality],"&gt;="&amp;N4)</f>
        <v>0</v>
      </c>
      <c r="P3" s="41">
        <f aca="true" t="shared" si="7" ref="P3:P26">P2+($P$57-$P$2)/BinDivisor</f>
        <v>0.6389447636363637</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0.14545454545454545</v>
      </c>
      <c r="G4" s="40">
        <f>COUNTIF(Vertices[In-Degree],"&gt;= "&amp;F4)-COUNTIF(Vertices[In-Degree],"&gt;="&amp;F5)</f>
        <v>0</v>
      </c>
      <c r="H4" s="39">
        <f t="shared" si="3"/>
        <v>1</v>
      </c>
      <c r="I4" s="40">
        <f>COUNTIF(Vertices[Out-Degree],"&gt;= "&amp;H4)-COUNTIF(Vertices[Out-Degree],"&gt;="&amp;H5)</f>
        <v>0</v>
      </c>
      <c r="J4" s="39">
        <f t="shared" si="4"/>
        <v>0.21818181818181817</v>
      </c>
      <c r="K4" s="40">
        <f>COUNTIF(Vertices[Betweenness Centrality],"&gt;= "&amp;J4)-COUNTIF(Vertices[Betweenness Centrality],"&gt;="&amp;J5)</f>
        <v>0</v>
      </c>
      <c r="L4" s="39">
        <f t="shared" si="5"/>
        <v>0.22909090909090912</v>
      </c>
      <c r="M4" s="40">
        <f>COUNTIF(Vertices[Closeness Centrality],"&gt;= "&amp;L4)-COUNTIF(Vertices[Closeness Centrality],"&gt;="&amp;L5)</f>
        <v>0</v>
      </c>
      <c r="N4" s="39">
        <f t="shared" si="6"/>
        <v>0.015792127272727274</v>
      </c>
      <c r="O4" s="40">
        <f>COUNTIF(Vertices[Eigenvector Centrality],"&gt;= "&amp;N4)-COUNTIF(Vertices[Eigenvector Centrality],"&gt;="&amp;N5)</f>
        <v>0</v>
      </c>
      <c r="P4" s="39">
        <f t="shared" si="7"/>
        <v>0.6672555272727273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0.21818181818181817</v>
      </c>
      <c r="G5" s="42">
        <f>COUNTIF(Vertices[In-Degree],"&gt;= "&amp;F5)-COUNTIF(Vertices[In-Degree],"&gt;="&amp;F6)</f>
        <v>0</v>
      </c>
      <c r="H5" s="41">
        <f t="shared" si="3"/>
        <v>1</v>
      </c>
      <c r="I5" s="42">
        <f>COUNTIF(Vertices[Out-Degree],"&gt;= "&amp;H5)-COUNTIF(Vertices[Out-Degree],"&gt;="&amp;H6)</f>
        <v>0</v>
      </c>
      <c r="J5" s="41">
        <f t="shared" si="4"/>
        <v>0.32727272727272727</v>
      </c>
      <c r="K5" s="42">
        <f>COUNTIF(Vertices[Betweenness Centrality],"&gt;= "&amp;J5)-COUNTIF(Vertices[Betweenness Centrality],"&gt;="&amp;J6)</f>
        <v>0</v>
      </c>
      <c r="L5" s="41">
        <f t="shared" si="5"/>
        <v>0.24363636363636368</v>
      </c>
      <c r="M5" s="42">
        <f>COUNTIF(Vertices[Closeness Centrality],"&gt;= "&amp;L5)-COUNTIF(Vertices[Closeness Centrality],"&gt;="&amp;L6)</f>
        <v>0</v>
      </c>
      <c r="N5" s="41">
        <f t="shared" si="6"/>
        <v>0.02368769090909091</v>
      </c>
      <c r="O5" s="42">
        <f>COUNTIF(Vertices[Eigenvector Centrality],"&gt;= "&amp;N5)-COUNTIF(Vertices[Eigenvector Centrality],"&gt;="&amp;N6)</f>
        <v>0</v>
      </c>
      <c r="P5" s="41">
        <f t="shared" si="7"/>
        <v>0.695566290909091</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0.2909090909090909</v>
      </c>
      <c r="G6" s="40">
        <f>COUNTIF(Vertices[In-Degree],"&gt;= "&amp;F6)-COUNTIF(Vertices[In-Degree],"&gt;="&amp;F7)</f>
        <v>0</v>
      </c>
      <c r="H6" s="39">
        <f t="shared" si="3"/>
        <v>1</v>
      </c>
      <c r="I6" s="40">
        <f>COUNTIF(Vertices[Out-Degree],"&gt;= "&amp;H6)-COUNTIF(Vertices[Out-Degree],"&gt;="&amp;H7)</f>
        <v>0</v>
      </c>
      <c r="J6" s="39">
        <f t="shared" si="4"/>
        <v>0.43636363636363634</v>
      </c>
      <c r="K6" s="40">
        <f>COUNTIF(Vertices[Betweenness Centrality],"&gt;= "&amp;J6)-COUNTIF(Vertices[Betweenness Centrality],"&gt;="&amp;J7)</f>
        <v>0</v>
      </c>
      <c r="L6" s="39">
        <f t="shared" si="5"/>
        <v>0.25818181818181823</v>
      </c>
      <c r="M6" s="40">
        <f>COUNTIF(Vertices[Closeness Centrality],"&gt;= "&amp;L6)-COUNTIF(Vertices[Closeness Centrality],"&gt;="&amp;L7)</f>
        <v>0</v>
      </c>
      <c r="N6" s="39">
        <f t="shared" si="6"/>
        <v>0.03158325454545455</v>
      </c>
      <c r="O6" s="40">
        <f>COUNTIF(Vertices[Eigenvector Centrality],"&gt;= "&amp;N6)-COUNTIF(Vertices[Eigenvector Centrality],"&gt;="&amp;N7)</f>
        <v>0</v>
      </c>
      <c r="P6" s="39">
        <f t="shared" si="7"/>
        <v>0.7238770545454546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0.36363636363636365</v>
      </c>
      <c r="G7" s="42">
        <f>COUNTIF(Vertices[In-Degree],"&gt;= "&amp;F7)-COUNTIF(Vertices[In-Degree],"&gt;="&amp;F8)</f>
        <v>0</v>
      </c>
      <c r="H7" s="41">
        <f t="shared" si="3"/>
        <v>1</v>
      </c>
      <c r="I7" s="42">
        <f>COUNTIF(Vertices[Out-Degree],"&gt;= "&amp;H7)-COUNTIF(Vertices[Out-Degree],"&gt;="&amp;H8)</f>
        <v>0</v>
      </c>
      <c r="J7" s="41">
        <f t="shared" si="4"/>
        <v>0.5454545454545454</v>
      </c>
      <c r="K7" s="42">
        <f>COUNTIF(Vertices[Betweenness Centrality],"&gt;= "&amp;J7)-COUNTIF(Vertices[Betweenness Centrality],"&gt;="&amp;J8)</f>
        <v>0</v>
      </c>
      <c r="L7" s="41">
        <f t="shared" si="5"/>
        <v>0.27272727272727276</v>
      </c>
      <c r="M7" s="42">
        <f>COUNTIF(Vertices[Closeness Centrality],"&gt;= "&amp;L7)-COUNTIF(Vertices[Closeness Centrality],"&gt;="&amp;L8)</f>
        <v>0</v>
      </c>
      <c r="N7" s="41">
        <f t="shared" si="6"/>
        <v>0.039478818181818184</v>
      </c>
      <c r="O7" s="42">
        <f>COUNTIF(Vertices[Eigenvector Centrality],"&gt;= "&amp;N7)-COUNTIF(Vertices[Eigenvector Centrality],"&gt;="&amp;N8)</f>
        <v>0</v>
      </c>
      <c r="P7" s="41">
        <f t="shared" si="7"/>
        <v>0.7521878181818182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0.4363636363636364</v>
      </c>
      <c r="G8" s="40">
        <f>COUNTIF(Vertices[In-Degree],"&gt;= "&amp;F8)-COUNTIF(Vertices[In-Degree],"&gt;="&amp;F9)</f>
        <v>0</v>
      </c>
      <c r="H8" s="39">
        <f t="shared" si="3"/>
        <v>1</v>
      </c>
      <c r="I8" s="40">
        <f>COUNTIF(Vertices[Out-Degree],"&gt;= "&amp;H8)-COUNTIF(Vertices[Out-Degree],"&gt;="&amp;H9)</f>
        <v>0</v>
      </c>
      <c r="J8" s="39">
        <f t="shared" si="4"/>
        <v>0.6545454545454545</v>
      </c>
      <c r="K8" s="40">
        <f>COUNTIF(Vertices[Betweenness Centrality],"&gt;= "&amp;J8)-COUNTIF(Vertices[Betweenness Centrality],"&gt;="&amp;J9)</f>
        <v>0</v>
      </c>
      <c r="L8" s="39">
        <f t="shared" si="5"/>
        <v>0.2872727272727273</v>
      </c>
      <c r="M8" s="40">
        <f>COUNTIF(Vertices[Closeness Centrality],"&gt;= "&amp;L8)-COUNTIF(Vertices[Closeness Centrality],"&gt;="&amp;L9)</f>
        <v>0</v>
      </c>
      <c r="N8" s="39">
        <f t="shared" si="6"/>
        <v>0.04737438181818182</v>
      </c>
      <c r="O8" s="40">
        <f>COUNTIF(Vertices[Eigenvector Centrality],"&gt;= "&amp;N8)-COUNTIF(Vertices[Eigenvector Centrality],"&gt;="&amp;N9)</f>
        <v>0</v>
      </c>
      <c r="P8" s="39">
        <f t="shared" si="7"/>
        <v>0.7804985818181819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0.5090909090909091</v>
      </c>
      <c r="G9" s="42">
        <f>COUNTIF(Vertices[In-Degree],"&gt;= "&amp;F9)-COUNTIF(Vertices[In-Degree],"&gt;="&amp;F10)</f>
        <v>0</v>
      </c>
      <c r="H9" s="41">
        <f t="shared" si="3"/>
        <v>1</v>
      </c>
      <c r="I9" s="42">
        <f>COUNTIF(Vertices[Out-Degree],"&gt;= "&amp;H9)-COUNTIF(Vertices[Out-Degree],"&gt;="&amp;H10)</f>
        <v>0</v>
      </c>
      <c r="J9" s="41">
        <f t="shared" si="4"/>
        <v>0.7636363636363637</v>
      </c>
      <c r="K9" s="42">
        <f>COUNTIF(Vertices[Betweenness Centrality],"&gt;= "&amp;J9)-COUNTIF(Vertices[Betweenness Centrality],"&gt;="&amp;J10)</f>
        <v>0</v>
      </c>
      <c r="L9" s="41">
        <f t="shared" si="5"/>
        <v>0.3018181818181818</v>
      </c>
      <c r="M9" s="42">
        <f>COUNTIF(Vertices[Closeness Centrality],"&gt;= "&amp;L9)-COUNTIF(Vertices[Closeness Centrality],"&gt;="&amp;L10)</f>
        <v>0</v>
      </c>
      <c r="N9" s="41">
        <f t="shared" si="6"/>
        <v>0.05526994545454546</v>
      </c>
      <c r="O9" s="42">
        <f>COUNTIF(Vertices[Eigenvector Centrality],"&gt;= "&amp;N9)-COUNTIF(Vertices[Eigenvector Centrality],"&gt;="&amp;N10)</f>
        <v>0</v>
      </c>
      <c r="P9" s="41">
        <f t="shared" si="7"/>
        <v>0.8088093454545455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2</v>
      </c>
      <c r="D10" s="34">
        <f t="shared" si="1"/>
        <v>0</v>
      </c>
      <c r="E10" s="3">
        <f>COUNTIF(Vertices[Degree],"&gt;= "&amp;D10)-COUNTIF(Vertices[Degree],"&gt;="&amp;D11)</f>
        <v>0</v>
      </c>
      <c r="F10" s="39">
        <f t="shared" si="2"/>
        <v>0.5818181818181819</v>
      </c>
      <c r="G10" s="40">
        <f>COUNTIF(Vertices[In-Degree],"&gt;= "&amp;F10)-COUNTIF(Vertices[In-Degree],"&gt;="&amp;F11)</f>
        <v>0</v>
      </c>
      <c r="H10" s="39">
        <f t="shared" si="3"/>
        <v>1</v>
      </c>
      <c r="I10" s="40">
        <f>COUNTIF(Vertices[Out-Degree],"&gt;= "&amp;H10)-COUNTIF(Vertices[Out-Degree],"&gt;="&amp;H11)</f>
        <v>0</v>
      </c>
      <c r="J10" s="39">
        <f t="shared" si="4"/>
        <v>0.8727272727272728</v>
      </c>
      <c r="K10" s="40">
        <f>COUNTIF(Vertices[Betweenness Centrality],"&gt;= "&amp;J10)-COUNTIF(Vertices[Betweenness Centrality],"&gt;="&amp;J11)</f>
        <v>0</v>
      </c>
      <c r="L10" s="39">
        <f t="shared" si="5"/>
        <v>0.31636363636363635</v>
      </c>
      <c r="M10" s="40">
        <f>COUNTIF(Vertices[Closeness Centrality],"&gt;= "&amp;L10)-COUNTIF(Vertices[Closeness Centrality],"&gt;="&amp;L11)</f>
        <v>0</v>
      </c>
      <c r="N10" s="39">
        <f t="shared" si="6"/>
        <v>0.0631655090909091</v>
      </c>
      <c r="O10" s="40">
        <f>COUNTIF(Vertices[Eigenvector Centrality],"&gt;= "&amp;N10)-COUNTIF(Vertices[Eigenvector Centrality],"&gt;="&amp;N11)</f>
        <v>0</v>
      </c>
      <c r="P10" s="39">
        <f t="shared" si="7"/>
        <v>0.8371201090909092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0.6545454545454547</v>
      </c>
      <c r="G11" s="42">
        <f>COUNTIF(Vertices[In-Degree],"&gt;= "&amp;F11)-COUNTIF(Vertices[In-Degree],"&gt;="&amp;F12)</f>
        <v>0</v>
      </c>
      <c r="H11" s="41">
        <f t="shared" si="3"/>
        <v>1</v>
      </c>
      <c r="I11" s="42">
        <f>COUNTIF(Vertices[Out-Degree],"&gt;= "&amp;H11)-COUNTIF(Vertices[Out-Degree],"&gt;="&amp;H12)</f>
        <v>0</v>
      </c>
      <c r="J11" s="41">
        <f t="shared" si="4"/>
        <v>0.9818181818181819</v>
      </c>
      <c r="K11" s="42">
        <f>COUNTIF(Vertices[Betweenness Centrality],"&gt;= "&amp;J11)-COUNTIF(Vertices[Betweenness Centrality],"&gt;="&amp;J12)</f>
        <v>0</v>
      </c>
      <c r="L11" s="41">
        <f t="shared" si="5"/>
        <v>0.3309090909090909</v>
      </c>
      <c r="M11" s="42">
        <f>COUNTIF(Vertices[Closeness Centrality],"&gt;= "&amp;L11)-COUNTIF(Vertices[Closeness Centrality],"&gt;="&amp;L12)</f>
        <v>1</v>
      </c>
      <c r="N11" s="41">
        <f t="shared" si="6"/>
        <v>0.07106107272727273</v>
      </c>
      <c r="O11" s="42">
        <f>COUNTIF(Vertices[Eigenvector Centrality],"&gt;= "&amp;N11)-COUNTIF(Vertices[Eigenvector Centrality],"&gt;="&amp;N12)</f>
        <v>0</v>
      </c>
      <c r="P11" s="41">
        <f t="shared" si="7"/>
        <v>0.8654308727272728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0.7272727272727274</v>
      </c>
      <c r="G12" s="40">
        <f>COUNTIF(Vertices[In-Degree],"&gt;= "&amp;F12)-COUNTIF(Vertices[In-Degree],"&gt;="&amp;F13)</f>
        <v>0</v>
      </c>
      <c r="H12" s="39">
        <f t="shared" si="3"/>
        <v>1</v>
      </c>
      <c r="I12" s="40">
        <f>COUNTIF(Vertices[Out-Degree],"&gt;= "&amp;H12)-COUNTIF(Vertices[Out-Degree],"&gt;="&amp;H13)</f>
        <v>0</v>
      </c>
      <c r="J12" s="39">
        <f t="shared" si="4"/>
        <v>1.090909090909091</v>
      </c>
      <c r="K12" s="40">
        <f>COUNTIF(Vertices[Betweenness Centrality],"&gt;= "&amp;J12)-COUNTIF(Vertices[Betweenness Centrality],"&gt;="&amp;J13)</f>
        <v>0</v>
      </c>
      <c r="L12" s="39">
        <f t="shared" si="5"/>
        <v>0.3454545454545454</v>
      </c>
      <c r="M12" s="40">
        <f>COUNTIF(Vertices[Closeness Centrality],"&gt;= "&amp;L12)-COUNTIF(Vertices[Closeness Centrality],"&gt;="&amp;L13)</f>
        <v>0</v>
      </c>
      <c r="N12" s="39">
        <f t="shared" si="6"/>
        <v>0.07895663636363637</v>
      </c>
      <c r="O12" s="40">
        <f>COUNTIF(Vertices[Eigenvector Centrality],"&gt;= "&amp;N12)-COUNTIF(Vertices[Eigenvector Centrality],"&gt;="&amp;N13)</f>
        <v>0</v>
      </c>
      <c r="P12" s="39">
        <f t="shared" si="7"/>
        <v>0.8937416363636365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0.8000000000000002</v>
      </c>
      <c r="G13" s="42">
        <f>COUNTIF(Vertices[In-Degree],"&gt;= "&amp;F13)-COUNTIF(Vertices[In-Degree],"&gt;="&amp;F14)</f>
        <v>0</v>
      </c>
      <c r="H13" s="41">
        <f t="shared" si="3"/>
        <v>1</v>
      </c>
      <c r="I13" s="42">
        <f>COUNTIF(Vertices[Out-Degree],"&gt;= "&amp;H13)-COUNTIF(Vertices[Out-Degree],"&gt;="&amp;H14)</f>
        <v>0</v>
      </c>
      <c r="J13" s="41">
        <f t="shared" si="4"/>
        <v>1.2000000000000002</v>
      </c>
      <c r="K13" s="42">
        <f>COUNTIF(Vertices[Betweenness Centrality],"&gt;= "&amp;J13)-COUNTIF(Vertices[Betweenness Centrality],"&gt;="&amp;J14)</f>
        <v>0</v>
      </c>
      <c r="L13" s="41">
        <f t="shared" si="5"/>
        <v>0.35999999999999993</v>
      </c>
      <c r="M13" s="42">
        <f>COUNTIF(Vertices[Closeness Centrality],"&gt;= "&amp;L13)-COUNTIF(Vertices[Closeness Centrality],"&gt;="&amp;L14)</f>
        <v>0</v>
      </c>
      <c r="N13" s="41">
        <f t="shared" si="6"/>
        <v>0.0868522</v>
      </c>
      <c r="O13" s="42">
        <f>COUNTIF(Vertices[Eigenvector Centrality],"&gt;= "&amp;N13)-COUNTIF(Vertices[Eigenvector Centrality],"&gt;="&amp;N14)</f>
        <v>0</v>
      </c>
      <c r="P13" s="41">
        <f t="shared" si="7"/>
        <v>0.9220524000000001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0.8727272727272729</v>
      </c>
      <c r="G14" s="40">
        <f>COUNTIF(Vertices[In-Degree],"&gt;= "&amp;F14)-COUNTIF(Vertices[In-Degree],"&gt;="&amp;F15)</f>
        <v>0</v>
      </c>
      <c r="H14" s="39">
        <f t="shared" si="3"/>
        <v>1</v>
      </c>
      <c r="I14" s="40">
        <f>COUNTIF(Vertices[Out-Degree],"&gt;= "&amp;H14)-COUNTIF(Vertices[Out-Degree],"&gt;="&amp;H15)</f>
        <v>0</v>
      </c>
      <c r="J14" s="39">
        <f t="shared" si="4"/>
        <v>1.3090909090909093</v>
      </c>
      <c r="K14" s="40">
        <f>COUNTIF(Vertices[Betweenness Centrality],"&gt;= "&amp;J14)-COUNTIF(Vertices[Betweenness Centrality],"&gt;="&amp;J15)</f>
        <v>0</v>
      </c>
      <c r="L14" s="39">
        <f t="shared" si="5"/>
        <v>0.37454545454545446</v>
      </c>
      <c r="M14" s="40">
        <f>COUNTIF(Vertices[Closeness Centrality],"&gt;= "&amp;L14)-COUNTIF(Vertices[Closeness Centrality],"&gt;="&amp;L15)</f>
        <v>0</v>
      </c>
      <c r="N14" s="39">
        <f t="shared" si="6"/>
        <v>0.09474776363636364</v>
      </c>
      <c r="O14" s="40">
        <f>COUNTIF(Vertices[Eigenvector Centrality],"&gt;= "&amp;N14)-COUNTIF(Vertices[Eigenvector Centrality],"&gt;="&amp;N15)</f>
        <v>0</v>
      </c>
      <c r="P14" s="39">
        <f t="shared" si="7"/>
        <v>0.9503631636363638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2</v>
      </c>
      <c r="D15" s="34">
        <f t="shared" si="1"/>
        <v>0</v>
      </c>
      <c r="E15" s="3">
        <f>COUNTIF(Vertices[Degree],"&gt;= "&amp;D15)-COUNTIF(Vertices[Degree],"&gt;="&amp;D16)</f>
        <v>0</v>
      </c>
      <c r="F15" s="41">
        <f t="shared" si="2"/>
        <v>0.9454545454545457</v>
      </c>
      <c r="G15" s="42">
        <f>COUNTIF(Vertices[In-Degree],"&gt;= "&amp;F15)-COUNTIF(Vertices[In-Degree],"&gt;="&amp;F16)</f>
        <v>0</v>
      </c>
      <c r="H15" s="41">
        <f t="shared" si="3"/>
        <v>1</v>
      </c>
      <c r="I15" s="42">
        <f>COUNTIF(Vertices[Out-Degree],"&gt;= "&amp;H15)-COUNTIF(Vertices[Out-Degree],"&gt;="&amp;H16)</f>
        <v>0</v>
      </c>
      <c r="J15" s="41">
        <f t="shared" si="4"/>
        <v>1.4181818181818184</v>
      </c>
      <c r="K15" s="42">
        <f>COUNTIF(Vertices[Betweenness Centrality],"&gt;= "&amp;J15)-COUNTIF(Vertices[Betweenness Centrality],"&gt;="&amp;J16)</f>
        <v>0</v>
      </c>
      <c r="L15" s="41">
        <f t="shared" si="5"/>
        <v>0.389090909090909</v>
      </c>
      <c r="M15" s="42">
        <f>COUNTIF(Vertices[Closeness Centrality],"&gt;= "&amp;L15)-COUNTIF(Vertices[Closeness Centrality],"&gt;="&amp;L16)</f>
        <v>0</v>
      </c>
      <c r="N15" s="41">
        <f t="shared" si="6"/>
        <v>0.10264332727272728</v>
      </c>
      <c r="O15" s="42">
        <f>COUNTIF(Vertices[Eigenvector Centrality],"&gt;= "&amp;N15)-COUNTIF(Vertices[Eigenvector Centrality],"&gt;="&amp;N16)</f>
        <v>0</v>
      </c>
      <c r="P15" s="41">
        <f t="shared" si="7"/>
        <v>0.9786739272727274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1.0181818181818183</v>
      </c>
      <c r="G16" s="40">
        <f>COUNTIF(Vertices[In-Degree],"&gt;= "&amp;F16)-COUNTIF(Vertices[In-Degree],"&gt;="&amp;F17)</f>
        <v>0</v>
      </c>
      <c r="H16" s="39">
        <f t="shared" si="3"/>
        <v>1</v>
      </c>
      <c r="I16" s="40">
        <f>COUNTIF(Vertices[Out-Degree],"&gt;= "&amp;H16)-COUNTIF(Vertices[Out-Degree],"&gt;="&amp;H17)</f>
        <v>0</v>
      </c>
      <c r="J16" s="39">
        <f t="shared" si="4"/>
        <v>1.5272727272727276</v>
      </c>
      <c r="K16" s="40">
        <f>COUNTIF(Vertices[Betweenness Centrality],"&gt;= "&amp;J16)-COUNTIF(Vertices[Betweenness Centrality],"&gt;="&amp;J17)</f>
        <v>0</v>
      </c>
      <c r="L16" s="39">
        <f t="shared" si="5"/>
        <v>0.4036363636363635</v>
      </c>
      <c r="M16" s="40">
        <f>COUNTIF(Vertices[Closeness Centrality],"&gt;= "&amp;L16)-COUNTIF(Vertices[Closeness Centrality],"&gt;="&amp;L17)</f>
        <v>0</v>
      </c>
      <c r="N16" s="39">
        <f t="shared" si="6"/>
        <v>0.11053889090909091</v>
      </c>
      <c r="O16" s="40">
        <f>COUNTIF(Vertices[Eigenvector Centrality],"&gt;= "&amp;N16)-COUNTIF(Vertices[Eigenvector Centrality],"&gt;="&amp;N17)</f>
        <v>0</v>
      </c>
      <c r="P16" s="39">
        <f t="shared" si="7"/>
        <v>1.006984690909091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4</v>
      </c>
      <c r="D17" s="34">
        <f t="shared" si="1"/>
        <v>0</v>
      </c>
      <c r="E17" s="3">
        <f>COUNTIF(Vertices[Degree],"&gt;= "&amp;D17)-COUNTIF(Vertices[Degree],"&gt;="&amp;D18)</f>
        <v>0</v>
      </c>
      <c r="F17" s="41">
        <f t="shared" si="2"/>
        <v>1.090909090909091</v>
      </c>
      <c r="G17" s="42">
        <f>COUNTIF(Vertices[In-Degree],"&gt;= "&amp;F17)-COUNTIF(Vertices[In-Degree],"&gt;="&amp;F18)</f>
        <v>0</v>
      </c>
      <c r="H17" s="41">
        <f t="shared" si="3"/>
        <v>1</v>
      </c>
      <c r="I17" s="42">
        <f>COUNTIF(Vertices[Out-Degree],"&gt;= "&amp;H17)-COUNTIF(Vertices[Out-Degree],"&gt;="&amp;H18)</f>
        <v>0</v>
      </c>
      <c r="J17" s="41">
        <f t="shared" si="4"/>
        <v>1.6363636363636367</v>
      </c>
      <c r="K17" s="42">
        <f>COUNTIF(Vertices[Betweenness Centrality],"&gt;= "&amp;J17)-COUNTIF(Vertices[Betweenness Centrality],"&gt;="&amp;J18)</f>
        <v>0</v>
      </c>
      <c r="L17" s="41">
        <f t="shared" si="5"/>
        <v>0.41818181818181804</v>
      </c>
      <c r="M17" s="42">
        <f>COUNTIF(Vertices[Closeness Centrality],"&gt;= "&amp;L17)-COUNTIF(Vertices[Closeness Centrality],"&gt;="&amp;L18)</f>
        <v>0</v>
      </c>
      <c r="N17" s="41">
        <f t="shared" si="6"/>
        <v>0.11843445454545455</v>
      </c>
      <c r="O17" s="42">
        <f>COUNTIF(Vertices[Eigenvector Centrality],"&gt;= "&amp;N17)-COUNTIF(Vertices[Eigenvector Centrality],"&gt;="&amp;N18)</f>
        <v>0</v>
      </c>
      <c r="P17" s="41">
        <f t="shared" si="7"/>
        <v>1.0352954545454545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4</v>
      </c>
      <c r="D18" s="34">
        <f t="shared" si="1"/>
        <v>0</v>
      </c>
      <c r="E18" s="3">
        <f>COUNTIF(Vertices[Degree],"&gt;= "&amp;D18)-COUNTIF(Vertices[Degree],"&gt;="&amp;D19)</f>
        <v>0</v>
      </c>
      <c r="F18" s="39">
        <f t="shared" si="2"/>
        <v>1.1636363636363638</v>
      </c>
      <c r="G18" s="40">
        <f>COUNTIF(Vertices[In-Degree],"&gt;= "&amp;F18)-COUNTIF(Vertices[In-Degree],"&gt;="&amp;F19)</f>
        <v>0</v>
      </c>
      <c r="H18" s="39">
        <f t="shared" si="3"/>
        <v>1</v>
      </c>
      <c r="I18" s="40">
        <f>COUNTIF(Vertices[Out-Degree],"&gt;= "&amp;H18)-COUNTIF(Vertices[Out-Degree],"&gt;="&amp;H19)</f>
        <v>0</v>
      </c>
      <c r="J18" s="39">
        <f t="shared" si="4"/>
        <v>1.7454545454545458</v>
      </c>
      <c r="K18" s="40">
        <f>COUNTIF(Vertices[Betweenness Centrality],"&gt;= "&amp;J18)-COUNTIF(Vertices[Betweenness Centrality],"&gt;="&amp;J19)</f>
        <v>0</v>
      </c>
      <c r="L18" s="39">
        <f t="shared" si="5"/>
        <v>0.43272727272727257</v>
      </c>
      <c r="M18" s="40">
        <f>COUNTIF(Vertices[Closeness Centrality],"&gt;= "&amp;L18)-COUNTIF(Vertices[Closeness Centrality],"&gt;="&amp;L19)</f>
        <v>0</v>
      </c>
      <c r="N18" s="39">
        <f t="shared" si="6"/>
        <v>0.1263300181818182</v>
      </c>
      <c r="O18" s="40">
        <f>COUNTIF(Vertices[Eigenvector Centrality],"&gt;= "&amp;N18)-COUNTIF(Vertices[Eigenvector Centrality],"&gt;="&amp;N19)</f>
        <v>0</v>
      </c>
      <c r="P18" s="39">
        <f t="shared" si="7"/>
        <v>1.063606218181818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1.2363636363636366</v>
      </c>
      <c r="G19" s="42">
        <f>COUNTIF(Vertices[In-Degree],"&gt;= "&amp;F19)-COUNTIF(Vertices[In-Degree],"&gt;="&amp;F20)</f>
        <v>0</v>
      </c>
      <c r="H19" s="41">
        <f t="shared" si="3"/>
        <v>1</v>
      </c>
      <c r="I19" s="42">
        <f>COUNTIF(Vertices[Out-Degree],"&gt;= "&amp;H19)-COUNTIF(Vertices[Out-Degree],"&gt;="&amp;H20)</f>
        <v>0</v>
      </c>
      <c r="J19" s="41">
        <f t="shared" si="4"/>
        <v>1.854545454545455</v>
      </c>
      <c r="K19" s="42">
        <f>COUNTIF(Vertices[Betweenness Centrality],"&gt;= "&amp;J19)-COUNTIF(Vertices[Betweenness Centrality],"&gt;="&amp;J20)</f>
        <v>0</v>
      </c>
      <c r="L19" s="41">
        <f t="shared" si="5"/>
        <v>0.4472727272727271</v>
      </c>
      <c r="M19" s="42">
        <f>COUNTIF(Vertices[Closeness Centrality],"&gt;= "&amp;L19)-COUNTIF(Vertices[Closeness Centrality],"&gt;="&amp;L20)</f>
        <v>0</v>
      </c>
      <c r="N19" s="41">
        <f t="shared" si="6"/>
        <v>0.13422558181818184</v>
      </c>
      <c r="O19" s="42">
        <f>COUNTIF(Vertices[Eigenvector Centrality],"&gt;= "&amp;N19)-COUNTIF(Vertices[Eigenvector Centrality],"&gt;="&amp;N20)</f>
        <v>0</v>
      </c>
      <c r="P19" s="41">
        <f t="shared" si="7"/>
        <v>1.0919169818181815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1.3090909090909093</v>
      </c>
      <c r="G20" s="40">
        <f>COUNTIF(Vertices[In-Degree],"&gt;= "&amp;F20)-COUNTIF(Vertices[In-Degree],"&gt;="&amp;F21)</f>
        <v>0</v>
      </c>
      <c r="H20" s="39">
        <f t="shared" si="3"/>
        <v>1</v>
      </c>
      <c r="I20" s="40">
        <f>COUNTIF(Vertices[Out-Degree],"&gt;= "&amp;H20)-COUNTIF(Vertices[Out-Degree],"&gt;="&amp;H21)</f>
        <v>0</v>
      </c>
      <c r="J20" s="39">
        <f t="shared" si="4"/>
        <v>1.963636363636364</v>
      </c>
      <c r="K20" s="40">
        <f>COUNTIF(Vertices[Betweenness Centrality],"&gt;= "&amp;J20)-COUNTIF(Vertices[Betweenness Centrality],"&gt;="&amp;J21)</f>
        <v>0</v>
      </c>
      <c r="L20" s="39">
        <f t="shared" si="5"/>
        <v>0.46181818181818163</v>
      </c>
      <c r="M20" s="40">
        <f>COUNTIF(Vertices[Closeness Centrality],"&gt;= "&amp;L20)-COUNTIF(Vertices[Closeness Centrality],"&gt;="&amp;L21)</f>
        <v>0</v>
      </c>
      <c r="N20" s="39">
        <f t="shared" si="6"/>
        <v>0.14212114545454546</v>
      </c>
      <c r="O20" s="40">
        <f>COUNTIF(Vertices[Eigenvector Centrality],"&gt;= "&amp;N20)-COUNTIF(Vertices[Eigenvector Centrality],"&gt;="&amp;N21)</f>
        <v>0</v>
      </c>
      <c r="P20" s="39">
        <f t="shared" si="7"/>
        <v>1.120227745454545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1</v>
      </c>
      <c r="D21" s="34">
        <f t="shared" si="1"/>
        <v>0</v>
      </c>
      <c r="E21" s="3">
        <f>COUNTIF(Vertices[Degree],"&gt;= "&amp;D21)-COUNTIF(Vertices[Degree],"&gt;="&amp;D22)</f>
        <v>0</v>
      </c>
      <c r="F21" s="41">
        <f t="shared" si="2"/>
        <v>1.381818181818182</v>
      </c>
      <c r="G21" s="42">
        <f>COUNTIF(Vertices[In-Degree],"&gt;= "&amp;F21)-COUNTIF(Vertices[In-Degree],"&gt;="&amp;F22)</f>
        <v>0</v>
      </c>
      <c r="H21" s="41">
        <f t="shared" si="3"/>
        <v>1</v>
      </c>
      <c r="I21" s="42">
        <f>COUNTIF(Vertices[Out-Degree],"&gt;= "&amp;H21)-COUNTIF(Vertices[Out-Degree],"&gt;="&amp;H22)</f>
        <v>0</v>
      </c>
      <c r="J21" s="41">
        <f t="shared" si="4"/>
        <v>2.072727272727273</v>
      </c>
      <c r="K21" s="42">
        <f>COUNTIF(Vertices[Betweenness Centrality],"&gt;= "&amp;J21)-COUNTIF(Vertices[Betweenness Centrality],"&gt;="&amp;J22)</f>
        <v>0</v>
      </c>
      <c r="L21" s="41">
        <f t="shared" si="5"/>
        <v>0.47636363636363616</v>
      </c>
      <c r="M21" s="42">
        <f>COUNTIF(Vertices[Closeness Centrality],"&gt;= "&amp;L21)-COUNTIF(Vertices[Closeness Centrality],"&gt;="&amp;L22)</f>
        <v>0</v>
      </c>
      <c r="N21" s="41">
        <f t="shared" si="6"/>
        <v>0.15001670909090908</v>
      </c>
      <c r="O21" s="42">
        <f>COUNTIF(Vertices[Eigenvector Centrality],"&gt;= "&amp;N21)-COUNTIF(Vertices[Eigenvector Centrality],"&gt;="&amp;N22)</f>
        <v>0</v>
      </c>
      <c r="P21" s="41">
        <f t="shared" si="7"/>
        <v>1.1485385090909086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1.4545454545454548</v>
      </c>
      <c r="G22" s="40">
        <f>COUNTIF(Vertices[In-Degree],"&gt;= "&amp;F22)-COUNTIF(Vertices[In-Degree],"&gt;="&amp;F23)</f>
        <v>0</v>
      </c>
      <c r="H22" s="39">
        <f t="shared" si="3"/>
        <v>1</v>
      </c>
      <c r="I22" s="40">
        <f>COUNTIF(Vertices[Out-Degree],"&gt;= "&amp;H22)-COUNTIF(Vertices[Out-Degree],"&gt;="&amp;H23)</f>
        <v>0</v>
      </c>
      <c r="J22" s="39">
        <f t="shared" si="4"/>
        <v>2.181818181818182</v>
      </c>
      <c r="K22" s="40">
        <f>COUNTIF(Vertices[Betweenness Centrality],"&gt;= "&amp;J22)-COUNTIF(Vertices[Betweenness Centrality],"&gt;="&amp;J23)</f>
        <v>0</v>
      </c>
      <c r="L22" s="39">
        <f t="shared" si="5"/>
        <v>0.4909090909090907</v>
      </c>
      <c r="M22" s="40">
        <f>COUNTIF(Vertices[Closeness Centrality],"&gt;= "&amp;L22)-COUNTIF(Vertices[Closeness Centrality],"&gt;="&amp;L23)</f>
        <v>0</v>
      </c>
      <c r="N22" s="39">
        <f t="shared" si="6"/>
        <v>0.1579122727272727</v>
      </c>
      <c r="O22" s="40">
        <f>COUNTIF(Vertices[Eigenvector Centrality],"&gt;= "&amp;N22)-COUNTIF(Vertices[Eigenvector Centrality],"&gt;="&amp;N23)</f>
        <v>0</v>
      </c>
      <c r="P22" s="39">
        <f t="shared" si="7"/>
        <v>1.1768492727272721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0.13333333333333333</v>
      </c>
      <c r="D23" s="34">
        <f t="shared" si="1"/>
        <v>0</v>
      </c>
      <c r="E23" s="3">
        <f>COUNTIF(Vertices[Degree],"&gt;= "&amp;D23)-COUNTIF(Vertices[Degree],"&gt;="&amp;D24)</f>
        <v>0</v>
      </c>
      <c r="F23" s="41">
        <f t="shared" si="2"/>
        <v>1.5272727272727276</v>
      </c>
      <c r="G23" s="42">
        <f>COUNTIF(Vertices[In-Degree],"&gt;= "&amp;F23)-COUNTIF(Vertices[In-Degree],"&gt;="&amp;F24)</f>
        <v>0</v>
      </c>
      <c r="H23" s="41">
        <f t="shared" si="3"/>
        <v>1</v>
      </c>
      <c r="I23" s="42">
        <f>COUNTIF(Vertices[Out-Degree],"&gt;= "&amp;H23)-COUNTIF(Vertices[Out-Degree],"&gt;="&amp;H24)</f>
        <v>0</v>
      </c>
      <c r="J23" s="41">
        <f t="shared" si="4"/>
        <v>2.290909090909091</v>
      </c>
      <c r="K23" s="42">
        <f>COUNTIF(Vertices[Betweenness Centrality],"&gt;= "&amp;J23)-COUNTIF(Vertices[Betweenness Centrality],"&gt;="&amp;J24)</f>
        <v>0</v>
      </c>
      <c r="L23" s="41">
        <f t="shared" si="5"/>
        <v>0.5054545454545453</v>
      </c>
      <c r="M23" s="42">
        <f>COUNTIF(Vertices[Closeness Centrality],"&gt;= "&amp;L23)-COUNTIF(Vertices[Closeness Centrality],"&gt;="&amp;L24)</f>
        <v>0</v>
      </c>
      <c r="N23" s="41">
        <f t="shared" si="6"/>
        <v>0.16580783636363633</v>
      </c>
      <c r="O23" s="42">
        <f>COUNTIF(Vertices[Eigenvector Centrality],"&gt;= "&amp;N23)-COUNTIF(Vertices[Eigenvector Centrality],"&gt;="&amp;N24)</f>
        <v>0</v>
      </c>
      <c r="P23" s="41">
        <f t="shared" si="7"/>
        <v>1.2051600363636357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502</v>
      </c>
      <c r="B24" s="36">
        <v>0.430556</v>
      </c>
      <c r="D24" s="34">
        <f t="shared" si="1"/>
        <v>0</v>
      </c>
      <c r="E24" s="3">
        <f>COUNTIF(Vertices[Degree],"&gt;= "&amp;D24)-COUNTIF(Vertices[Degree],"&gt;="&amp;D25)</f>
        <v>0</v>
      </c>
      <c r="F24" s="39">
        <f t="shared" si="2"/>
        <v>1.6000000000000003</v>
      </c>
      <c r="G24" s="40">
        <f>COUNTIF(Vertices[In-Degree],"&gt;= "&amp;F24)-COUNTIF(Vertices[In-Degree],"&gt;="&amp;F25)</f>
        <v>0</v>
      </c>
      <c r="H24" s="39">
        <f t="shared" si="3"/>
        <v>1</v>
      </c>
      <c r="I24" s="40">
        <f>COUNTIF(Vertices[Out-Degree],"&gt;= "&amp;H24)-COUNTIF(Vertices[Out-Degree],"&gt;="&amp;H25)</f>
        <v>0</v>
      </c>
      <c r="J24" s="39">
        <f t="shared" si="4"/>
        <v>2.4</v>
      </c>
      <c r="K24" s="40">
        <f>COUNTIF(Vertices[Betweenness Centrality],"&gt;= "&amp;J24)-COUNTIF(Vertices[Betweenness Centrality],"&gt;="&amp;J25)</f>
        <v>0</v>
      </c>
      <c r="L24" s="39">
        <f t="shared" si="5"/>
        <v>0.5199999999999998</v>
      </c>
      <c r="M24" s="40">
        <f>COUNTIF(Vertices[Closeness Centrality],"&gt;= "&amp;L24)-COUNTIF(Vertices[Closeness Centrality],"&gt;="&amp;L25)</f>
        <v>0</v>
      </c>
      <c r="N24" s="39">
        <f t="shared" si="6"/>
        <v>0.17370339999999995</v>
      </c>
      <c r="O24" s="40">
        <f>COUNTIF(Vertices[Eigenvector Centrality],"&gt;= "&amp;N24)-COUNTIF(Vertices[Eigenvector Centrality],"&gt;="&amp;N25)</f>
        <v>0</v>
      </c>
      <c r="P24" s="39">
        <f t="shared" si="7"/>
        <v>1.2334707999999992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1.672727272727273</v>
      </c>
      <c r="G25" s="42">
        <f>COUNTIF(Vertices[In-Degree],"&gt;= "&amp;F25)-COUNTIF(Vertices[In-Degree],"&gt;="&amp;F26)</f>
        <v>0</v>
      </c>
      <c r="H25" s="41">
        <f t="shared" si="3"/>
        <v>1</v>
      </c>
      <c r="I25" s="42">
        <f>COUNTIF(Vertices[Out-Degree],"&gt;= "&amp;H25)-COUNTIF(Vertices[Out-Degree],"&gt;="&amp;H26)</f>
        <v>0</v>
      </c>
      <c r="J25" s="41">
        <f t="shared" si="4"/>
        <v>2.509090909090909</v>
      </c>
      <c r="K25" s="42">
        <f>COUNTIF(Vertices[Betweenness Centrality],"&gt;= "&amp;J25)-COUNTIF(Vertices[Betweenness Centrality],"&gt;="&amp;J26)</f>
        <v>0</v>
      </c>
      <c r="L25" s="41">
        <f t="shared" si="5"/>
        <v>0.5345454545454543</v>
      </c>
      <c r="M25" s="42">
        <f>COUNTIF(Vertices[Closeness Centrality],"&gt;= "&amp;L25)-COUNTIF(Vertices[Closeness Centrality],"&gt;="&amp;L26)</f>
        <v>0</v>
      </c>
      <c r="N25" s="41">
        <f t="shared" si="6"/>
        <v>0.18159896363636358</v>
      </c>
      <c r="O25" s="42">
        <f>COUNTIF(Vertices[Eigenvector Centrality],"&gt;= "&amp;N25)-COUNTIF(Vertices[Eigenvector Centrality],"&gt;="&amp;N26)</f>
        <v>3</v>
      </c>
      <c r="P25" s="41">
        <f t="shared" si="7"/>
        <v>1.2617815636363627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503</v>
      </c>
      <c r="B26" s="36" t="s">
        <v>517</v>
      </c>
      <c r="D26" s="34">
        <f t="shared" si="1"/>
        <v>0</v>
      </c>
      <c r="E26" s="3">
        <f>COUNTIF(Vertices[Degree],"&gt;= "&amp;D26)-COUNTIF(Vertices[Degree],"&gt;="&amp;D28)</f>
        <v>0</v>
      </c>
      <c r="F26" s="39">
        <f t="shared" si="2"/>
        <v>1.7454545454545458</v>
      </c>
      <c r="G26" s="40">
        <f>COUNTIF(Vertices[In-Degree],"&gt;= "&amp;F26)-COUNTIF(Vertices[In-Degree],"&gt;="&amp;F28)</f>
        <v>0</v>
      </c>
      <c r="H26" s="39">
        <f t="shared" si="3"/>
        <v>1</v>
      </c>
      <c r="I26" s="40">
        <f>COUNTIF(Vertices[Out-Degree],"&gt;= "&amp;H26)-COUNTIF(Vertices[Out-Degree],"&gt;="&amp;H28)</f>
        <v>0</v>
      </c>
      <c r="J26" s="39">
        <f t="shared" si="4"/>
        <v>2.6181818181818177</v>
      </c>
      <c r="K26" s="40">
        <f>COUNTIF(Vertices[Betweenness Centrality],"&gt;= "&amp;J26)-COUNTIF(Vertices[Betweenness Centrality],"&gt;="&amp;J28)</f>
        <v>0</v>
      </c>
      <c r="L26" s="39">
        <f t="shared" si="5"/>
        <v>0.5490909090909089</v>
      </c>
      <c r="M26" s="40">
        <f>COUNTIF(Vertices[Closeness Centrality],"&gt;= "&amp;L26)-COUNTIF(Vertices[Closeness Centrality],"&gt;="&amp;L28)</f>
        <v>0</v>
      </c>
      <c r="N26" s="39">
        <f t="shared" si="6"/>
        <v>0.1894945272727272</v>
      </c>
      <c r="O26" s="40">
        <f>COUNTIF(Vertices[Eigenvector Centrality],"&gt;= "&amp;N26)-COUNTIF(Vertices[Eigenvector Centrality],"&gt;="&amp;N28)</f>
        <v>0</v>
      </c>
      <c r="P26" s="39">
        <f t="shared" si="7"/>
        <v>1.2900923272727263</v>
      </c>
      <c r="Q26" s="40">
        <f>COUNTIF(Vertices[PageRank],"&gt;= "&amp;P26)-COUNTIF(Vertices[PageRank],"&gt;="&amp;P28)</f>
        <v>1</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-2</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504</v>
      </c>
      <c r="B28" s="36" t="s">
        <v>85</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v>
      </c>
      <c r="I28" s="42">
        <f>COUNTIF(Vertices[Out-Degree],"&gt;= "&amp;H28)-COUNTIF(Vertices[Out-Degree],"&gt;="&amp;H40)</f>
        <v>0</v>
      </c>
      <c r="J28" s="41">
        <f>J26+($J$57-$J$2)/BinDivisor</f>
        <v>2.7272727272727266</v>
      </c>
      <c r="K28" s="42">
        <f>COUNTIF(Vertices[Betweenness Centrality],"&gt;= "&amp;J28)-COUNTIF(Vertices[Betweenness Centrality],"&gt;="&amp;J40)</f>
        <v>0</v>
      </c>
      <c r="L28" s="41">
        <f>L26+($L$57-$L$2)/BinDivisor</f>
        <v>0.5636363636363634</v>
      </c>
      <c r="M28" s="42">
        <f>COUNTIF(Vertices[Closeness Centrality],"&gt;= "&amp;L28)-COUNTIF(Vertices[Closeness Centrality],"&gt;="&amp;L40)</f>
        <v>0</v>
      </c>
      <c r="N28" s="41">
        <f>N26+($N$57-$N$2)/BinDivisor</f>
        <v>0.19739009090909082</v>
      </c>
      <c r="O28" s="42">
        <f>COUNTIF(Vertices[Eigenvector Centrality],"&gt;= "&amp;N28)-COUNTIF(Vertices[Eigenvector Centrality],"&gt;="&amp;N40)</f>
        <v>0</v>
      </c>
      <c r="P28" s="41">
        <f>P26+($P$57-$P$2)/BinDivisor</f>
        <v>1.3184030909090898</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505</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506</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507</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508</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509</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510</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511</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512</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513</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-2</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1:21" ht="15">
      <c r="A40" s="36" t="s">
        <v>514</v>
      </c>
      <c r="B40" s="36" t="s">
        <v>85</v>
      </c>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v>
      </c>
      <c r="I40" s="40">
        <f>COUNTIF(Vertices[Out-Degree],"&gt;= "&amp;H40)-COUNTIF(Vertices[Out-Degree],"&gt;="&amp;H41)</f>
        <v>0</v>
      </c>
      <c r="J40" s="39">
        <f>J28+($J$57-$J$2)/BinDivisor</f>
        <v>2.8363636363636355</v>
      </c>
      <c r="K40" s="40">
        <f>COUNTIF(Vertices[Betweenness Centrality],"&gt;= "&amp;J40)-COUNTIF(Vertices[Betweenness Centrality],"&gt;="&amp;J41)</f>
        <v>0</v>
      </c>
      <c r="L40" s="39">
        <f>L28+($L$57-$L$2)/BinDivisor</f>
        <v>0.5781818181818179</v>
      </c>
      <c r="M40" s="40">
        <f>COUNTIF(Vertices[Closeness Centrality],"&gt;= "&amp;L40)-COUNTIF(Vertices[Closeness Centrality],"&gt;="&amp;L41)</f>
        <v>0</v>
      </c>
      <c r="N40" s="39">
        <f>N28+($N$57-$N$2)/BinDivisor</f>
        <v>0.20528565454545444</v>
      </c>
      <c r="O40" s="40">
        <f>COUNTIF(Vertices[Eigenvector Centrality],"&gt;= "&amp;N40)-COUNTIF(Vertices[Eigenvector Centrality],"&gt;="&amp;N41)</f>
        <v>0</v>
      </c>
      <c r="P40" s="39">
        <f>P28+($P$57-$P$2)/BinDivisor</f>
        <v>1.3467138545454533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515</v>
      </c>
      <c r="B41" s="36" t="s">
        <v>85</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1</v>
      </c>
      <c r="H41" s="41">
        <f aca="true" t="shared" si="12" ref="H41:H56">H40+($H$57-$H$2)/BinDivisor</f>
        <v>1</v>
      </c>
      <c r="I41" s="42">
        <f>COUNTIF(Vertices[Out-Degree],"&gt;= "&amp;H41)-COUNTIF(Vertices[Out-Degree],"&gt;="&amp;H42)</f>
        <v>0</v>
      </c>
      <c r="J41" s="41">
        <f aca="true" t="shared" si="13" ref="J41:J56">J40+($J$57-$J$2)/BinDivisor</f>
        <v>2.9454545454545444</v>
      </c>
      <c r="K41" s="42">
        <f>COUNTIF(Vertices[Betweenness Centrality],"&gt;= "&amp;J41)-COUNTIF(Vertices[Betweenness Centrality],"&gt;="&amp;J42)</f>
        <v>0</v>
      </c>
      <c r="L41" s="41">
        <f aca="true" t="shared" si="14" ref="L41:L56">L40+($L$57-$L$2)/BinDivisor</f>
        <v>0.5927272727272724</v>
      </c>
      <c r="M41" s="42">
        <f>COUNTIF(Vertices[Closeness Centrality],"&gt;= "&amp;L41)-COUNTIF(Vertices[Closeness Centrality],"&gt;="&amp;L42)</f>
        <v>0</v>
      </c>
      <c r="N41" s="41">
        <f aca="true" t="shared" si="15" ref="N41:N56">N40+($N$57-$N$2)/BinDivisor</f>
        <v>0.21318121818181807</v>
      </c>
      <c r="O41" s="42">
        <f>COUNTIF(Vertices[Eigenvector Centrality],"&gt;= "&amp;N41)-COUNTIF(Vertices[Eigenvector Centrality],"&gt;="&amp;N42)</f>
        <v>0</v>
      </c>
      <c r="P41" s="41">
        <f aca="true" t="shared" si="16" ref="P41:P56">P40+($P$57-$P$2)/BinDivisor</f>
        <v>1.3750246181818169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516</v>
      </c>
      <c r="B42" s="36" t="s">
        <v>85</v>
      </c>
      <c r="D42" s="34">
        <f t="shared" si="10"/>
        <v>0</v>
      </c>
      <c r="E42" s="3">
        <f>COUNTIF(Vertices[Degree],"&gt;= "&amp;D42)-COUNTIF(Vertices[Degree],"&gt;="&amp;D43)</f>
        <v>0</v>
      </c>
      <c r="F42" s="39">
        <f t="shared" si="11"/>
        <v>2.0363636363636366</v>
      </c>
      <c r="G42" s="40">
        <f>COUNTIF(Vertices[In-Degree],"&gt;= "&amp;F42)-COUNTIF(Vertices[In-Degree],"&gt;="&amp;F43)</f>
        <v>0</v>
      </c>
      <c r="H42" s="39">
        <f t="shared" si="12"/>
        <v>1</v>
      </c>
      <c r="I42" s="40">
        <f>COUNTIF(Vertices[Out-Degree],"&gt;= "&amp;H42)-COUNTIF(Vertices[Out-Degree],"&gt;="&amp;H43)</f>
        <v>0</v>
      </c>
      <c r="J42" s="39">
        <f t="shared" si="13"/>
        <v>3.0545454545454533</v>
      </c>
      <c r="K42" s="40">
        <f>COUNTIF(Vertices[Betweenness Centrality],"&gt;= "&amp;J42)-COUNTIF(Vertices[Betweenness Centrality],"&gt;="&amp;J43)</f>
        <v>0</v>
      </c>
      <c r="L42" s="39">
        <f t="shared" si="14"/>
        <v>0.607272727272727</v>
      </c>
      <c r="M42" s="40">
        <f>COUNTIF(Vertices[Closeness Centrality],"&gt;= "&amp;L42)-COUNTIF(Vertices[Closeness Centrality],"&gt;="&amp;L43)</f>
        <v>0</v>
      </c>
      <c r="N42" s="39">
        <f t="shared" si="15"/>
        <v>0.2210767818181817</v>
      </c>
      <c r="O42" s="40">
        <f>COUNTIF(Vertices[Eigenvector Centrality],"&gt;= "&amp;N42)-COUNTIF(Vertices[Eigenvector Centrality],"&gt;="&amp;N43)</f>
        <v>0</v>
      </c>
      <c r="P42" s="39">
        <f t="shared" si="16"/>
        <v>1.4033353818181804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2.1090909090909093</v>
      </c>
      <c r="G43" s="42">
        <f>COUNTIF(Vertices[In-Degree],"&gt;= "&amp;F43)-COUNTIF(Vertices[In-Degree],"&gt;="&amp;F44)</f>
        <v>0</v>
      </c>
      <c r="H43" s="41">
        <f t="shared" si="12"/>
        <v>1</v>
      </c>
      <c r="I43" s="42">
        <f>COUNTIF(Vertices[Out-Degree],"&gt;= "&amp;H43)-COUNTIF(Vertices[Out-Degree],"&gt;="&amp;H44)</f>
        <v>0</v>
      </c>
      <c r="J43" s="41">
        <f t="shared" si="13"/>
        <v>3.1636363636363622</v>
      </c>
      <c r="K43" s="42">
        <f>COUNTIF(Vertices[Betweenness Centrality],"&gt;= "&amp;J43)-COUNTIF(Vertices[Betweenness Centrality],"&gt;="&amp;J44)</f>
        <v>0</v>
      </c>
      <c r="L43" s="41">
        <f t="shared" si="14"/>
        <v>0.6218181818181815</v>
      </c>
      <c r="M43" s="42">
        <f>COUNTIF(Vertices[Closeness Centrality],"&gt;= "&amp;L43)-COUNTIF(Vertices[Closeness Centrality],"&gt;="&amp;L44)</f>
        <v>0</v>
      </c>
      <c r="N43" s="41">
        <f t="shared" si="15"/>
        <v>0.2289723454545453</v>
      </c>
      <c r="O43" s="42">
        <f>COUNTIF(Vertices[Eigenvector Centrality],"&gt;= "&amp;N43)-COUNTIF(Vertices[Eigenvector Centrality],"&gt;="&amp;N44)</f>
        <v>0</v>
      </c>
      <c r="P43" s="41">
        <f t="shared" si="16"/>
        <v>1.431646145454544</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v>
      </c>
      <c r="I44" s="40">
        <f>COUNTIF(Vertices[Out-Degree],"&gt;= "&amp;H44)-COUNTIF(Vertices[Out-Degree],"&gt;="&amp;H45)</f>
        <v>0</v>
      </c>
      <c r="J44" s="39">
        <f t="shared" si="13"/>
        <v>3.272727272727271</v>
      </c>
      <c r="K44" s="40">
        <f>COUNTIF(Vertices[Betweenness Centrality],"&gt;= "&amp;J44)-COUNTIF(Vertices[Betweenness Centrality],"&gt;="&amp;J45)</f>
        <v>0</v>
      </c>
      <c r="L44" s="39">
        <f t="shared" si="14"/>
        <v>0.636363636363636</v>
      </c>
      <c r="M44" s="40">
        <f>COUNTIF(Vertices[Closeness Centrality],"&gt;= "&amp;L44)-COUNTIF(Vertices[Closeness Centrality],"&gt;="&amp;L45)</f>
        <v>0</v>
      </c>
      <c r="N44" s="39">
        <f t="shared" si="15"/>
        <v>0.23686790909090893</v>
      </c>
      <c r="O44" s="40">
        <f>COUNTIF(Vertices[Eigenvector Centrality],"&gt;= "&amp;N44)-COUNTIF(Vertices[Eigenvector Centrality],"&gt;="&amp;N45)</f>
        <v>0</v>
      </c>
      <c r="P44" s="39">
        <f t="shared" si="16"/>
        <v>1.4599569090909075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2.254545454545455</v>
      </c>
      <c r="G45" s="42">
        <f>COUNTIF(Vertices[In-Degree],"&gt;= "&amp;F45)-COUNTIF(Vertices[In-Degree],"&gt;="&amp;F46)</f>
        <v>0</v>
      </c>
      <c r="H45" s="41">
        <f t="shared" si="12"/>
        <v>1</v>
      </c>
      <c r="I45" s="42">
        <f>COUNTIF(Vertices[Out-Degree],"&gt;= "&amp;H45)-COUNTIF(Vertices[Out-Degree],"&gt;="&amp;H46)</f>
        <v>0</v>
      </c>
      <c r="J45" s="41">
        <f t="shared" si="13"/>
        <v>3.38181818181818</v>
      </c>
      <c r="K45" s="42">
        <f>COUNTIF(Vertices[Betweenness Centrality],"&gt;= "&amp;J45)-COUNTIF(Vertices[Betweenness Centrality],"&gt;="&amp;J46)</f>
        <v>0</v>
      </c>
      <c r="L45" s="41">
        <f t="shared" si="14"/>
        <v>0.6509090909090905</v>
      </c>
      <c r="M45" s="42">
        <f>COUNTIF(Vertices[Closeness Centrality],"&gt;= "&amp;L45)-COUNTIF(Vertices[Closeness Centrality],"&gt;="&amp;L46)</f>
        <v>0</v>
      </c>
      <c r="N45" s="41">
        <f t="shared" si="15"/>
        <v>0.24476347272727256</v>
      </c>
      <c r="O45" s="42">
        <f>COUNTIF(Vertices[Eigenvector Centrality],"&gt;= "&amp;N45)-COUNTIF(Vertices[Eigenvector Centrality],"&gt;="&amp;N46)</f>
        <v>0</v>
      </c>
      <c r="P45" s="41">
        <f t="shared" si="16"/>
        <v>1.488267672727271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2.3272727272727276</v>
      </c>
      <c r="G46" s="40">
        <f>COUNTIF(Vertices[In-Degree],"&gt;= "&amp;F46)-COUNTIF(Vertices[In-Degree],"&gt;="&amp;F47)</f>
        <v>0</v>
      </c>
      <c r="H46" s="39">
        <f t="shared" si="12"/>
        <v>1</v>
      </c>
      <c r="I46" s="40">
        <f>COUNTIF(Vertices[Out-Degree],"&gt;= "&amp;H46)-COUNTIF(Vertices[Out-Degree],"&gt;="&amp;H47)</f>
        <v>0</v>
      </c>
      <c r="J46" s="39">
        <f t="shared" si="13"/>
        <v>3.490909090909089</v>
      </c>
      <c r="K46" s="40">
        <f>COUNTIF(Vertices[Betweenness Centrality],"&gt;= "&amp;J46)-COUNTIF(Vertices[Betweenness Centrality],"&gt;="&amp;J47)</f>
        <v>0</v>
      </c>
      <c r="L46" s="39">
        <f t="shared" si="14"/>
        <v>0.6654545454545451</v>
      </c>
      <c r="M46" s="40">
        <f>COUNTIF(Vertices[Closeness Centrality],"&gt;= "&amp;L46)-COUNTIF(Vertices[Closeness Centrality],"&gt;="&amp;L47)</f>
        <v>0</v>
      </c>
      <c r="N46" s="39">
        <f t="shared" si="15"/>
        <v>0.2526590363636362</v>
      </c>
      <c r="O46" s="40">
        <f>COUNTIF(Vertices[Eigenvector Centrality],"&gt;= "&amp;N46)-COUNTIF(Vertices[Eigenvector Centrality],"&gt;="&amp;N47)</f>
        <v>0</v>
      </c>
      <c r="P46" s="39">
        <f t="shared" si="16"/>
        <v>1.5165784363636345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v>
      </c>
      <c r="I47" s="42">
        <f>COUNTIF(Vertices[Out-Degree],"&gt;= "&amp;H47)-COUNTIF(Vertices[Out-Degree],"&gt;="&amp;H48)</f>
        <v>0</v>
      </c>
      <c r="J47" s="41">
        <f t="shared" si="13"/>
        <v>3.599999999999998</v>
      </c>
      <c r="K47" s="42">
        <f>COUNTIF(Vertices[Betweenness Centrality],"&gt;= "&amp;J47)-COUNTIF(Vertices[Betweenness Centrality],"&gt;="&amp;J48)</f>
        <v>0</v>
      </c>
      <c r="L47" s="41">
        <f t="shared" si="14"/>
        <v>0.6799999999999996</v>
      </c>
      <c r="M47" s="42">
        <f>COUNTIF(Vertices[Closeness Centrality],"&gt;= "&amp;L47)-COUNTIF(Vertices[Closeness Centrality],"&gt;="&amp;L48)</f>
        <v>0</v>
      </c>
      <c r="N47" s="41">
        <f t="shared" si="15"/>
        <v>0.2605545999999998</v>
      </c>
      <c r="O47" s="42">
        <f>COUNTIF(Vertices[Eigenvector Centrality],"&gt;= "&amp;N47)-COUNTIF(Vertices[Eigenvector Centrality],"&gt;="&amp;N48)</f>
        <v>0</v>
      </c>
      <c r="P47" s="41">
        <f t="shared" si="16"/>
        <v>1.544889199999998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v>
      </c>
      <c r="I48" s="40">
        <f>COUNTIF(Vertices[Out-Degree],"&gt;= "&amp;H48)-COUNTIF(Vertices[Out-Degree],"&gt;="&amp;H49)</f>
        <v>0</v>
      </c>
      <c r="J48" s="39">
        <f t="shared" si="13"/>
        <v>3.7090909090909068</v>
      </c>
      <c r="K48" s="40">
        <f>COUNTIF(Vertices[Betweenness Centrality],"&gt;= "&amp;J48)-COUNTIF(Vertices[Betweenness Centrality],"&gt;="&amp;J49)</f>
        <v>0</v>
      </c>
      <c r="L48" s="39">
        <f t="shared" si="14"/>
        <v>0.6945454545454541</v>
      </c>
      <c r="M48" s="40">
        <f>COUNTIF(Vertices[Closeness Centrality],"&gt;= "&amp;L48)-COUNTIF(Vertices[Closeness Centrality],"&gt;="&amp;L49)</f>
        <v>0</v>
      </c>
      <c r="N48" s="39">
        <f t="shared" si="15"/>
        <v>0.2684501636363634</v>
      </c>
      <c r="O48" s="40">
        <f>COUNTIF(Vertices[Eigenvector Centrality],"&gt;= "&amp;N48)-COUNTIF(Vertices[Eigenvector Centrality],"&gt;="&amp;N49)</f>
        <v>0</v>
      </c>
      <c r="P48" s="39">
        <f t="shared" si="16"/>
        <v>1.5731999636363616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v>
      </c>
      <c r="I49" s="42">
        <f>COUNTIF(Vertices[Out-Degree],"&gt;= "&amp;H49)-COUNTIF(Vertices[Out-Degree],"&gt;="&amp;H50)</f>
        <v>0</v>
      </c>
      <c r="J49" s="41">
        <f t="shared" si="13"/>
        <v>3.8181818181818157</v>
      </c>
      <c r="K49" s="42">
        <f>COUNTIF(Vertices[Betweenness Centrality],"&gt;= "&amp;J49)-COUNTIF(Vertices[Betweenness Centrality],"&gt;="&amp;J50)</f>
        <v>0</v>
      </c>
      <c r="L49" s="41">
        <f t="shared" si="14"/>
        <v>0.7090909090909087</v>
      </c>
      <c r="M49" s="42">
        <f>COUNTIF(Vertices[Closeness Centrality],"&gt;= "&amp;L49)-COUNTIF(Vertices[Closeness Centrality],"&gt;="&amp;L50)</f>
        <v>0</v>
      </c>
      <c r="N49" s="41">
        <f t="shared" si="15"/>
        <v>0.27634572727272705</v>
      </c>
      <c r="O49" s="42">
        <f>COUNTIF(Vertices[Eigenvector Centrality],"&gt;= "&amp;N49)-COUNTIF(Vertices[Eigenvector Centrality],"&gt;="&amp;N50)</f>
        <v>0</v>
      </c>
      <c r="P49" s="41">
        <f t="shared" si="16"/>
        <v>1.6015107272727251</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v>
      </c>
      <c r="I50" s="40">
        <f>COUNTIF(Vertices[Out-Degree],"&gt;= "&amp;H50)-COUNTIF(Vertices[Out-Degree],"&gt;="&amp;H51)</f>
        <v>0</v>
      </c>
      <c r="J50" s="39">
        <f t="shared" si="13"/>
        <v>3.9272727272727246</v>
      </c>
      <c r="K50" s="40">
        <f>COUNTIF(Vertices[Betweenness Centrality],"&gt;= "&amp;J50)-COUNTIF(Vertices[Betweenness Centrality],"&gt;="&amp;J51)</f>
        <v>0</v>
      </c>
      <c r="L50" s="39">
        <f t="shared" si="14"/>
        <v>0.7236363636363632</v>
      </c>
      <c r="M50" s="40">
        <f>COUNTIF(Vertices[Closeness Centrality],"&gt;= "&amp;L50)-COUNTIF(Vertices[Closeness Centrality],"&gt;="&amp;L51)</f>
        <v>0</v>
      </c>
      <c r="N50" s="39">
        <f t="shared" si="15"/>
        <v>0.28424129090909067</v>
      </c>
      <c r="O50" s="40">
        <f>COUNTIF(Vertices[Eigenvector Centrality],"&gt;= "&amp;N50)-COUNTIF(Vertices[Eigenvector Centrality],"&gt;="&amp;N51)</f>
        <v>0</v>
      </c>
      <c r="P50" s="39">
        <f t="shared" si="16"/>
        <v>1.6298214909090887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1</v>
      </c>
      <c r="I51" s="42">
        <f>COUNTIF(Vertices[Out-Degree],"&gt;= "&amp;H51)-COUNTIF(Vertices[Out-Degree],"&gt;="&amp;H52)</f>
        <v>0</v>
      </c>
      <c r="J51" s="41">
        <f t="shared" si="13"/>
        <v>4.0363636363636335</v>
      </c>
      <c r="K51" s="42">
        <f>COUNTIF(Vertices[Betweenness Centrality],"&gt;= "&amp;J51)-COUNTIF(Vertices[Betweenness Centrality],"&gt;="&amp;J52)</f>
        <v>0</v>
      </c>
      <c r="L51" s="41">
        <f t="shared" si="14"/>
        <v>0.7381818181818177</v>
      </c>
      <c r="M51" s="42">
        <f>COUNTIF(Vertices[Closeness Centrality],"&gt;= "&amp;L51)-COUNTIF(Vertices[Closeness Centrality],"&gt;="&amp;L52)</f>
        <v>0</v>
      </c>
      <c r="N51" s="41">
        <f t="shared" si="15"/>
        <v>0.2921368545454543</v>
      </c>
      <c r="O51" s="42">
        <f>COUNTIF(Vertices[Eigenvector Centrality],"&gt;= "&amp;N51)-COUNTIF(Vertices[Eigenvector Centrality],"&gt;="&amp;N52)</f>
        <v>0</v>
      </c>
      <c r="P51" s="41">
        <f t="shared" si="16"/>
        <v>1.6581322545454522</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1</v>
      </c>
      <c r="I52" s="40">
        <f>COUNTIF(Vertices[Out-Degree],"&gt;= "&amp;H52)-COUNTIF(Vertices[Out-Degree],"&gt;="&amp;H53)</f>
        <v>0</v>
      </c>
      <c r="J52" s="39">
        <f t="shared" si="13"/>
        <v>4.145454545454543</v>
      </c>
      <c r="K52" s="40">
        <f>COUNTIF(Vertices[Betweenness Centrality],"&gt;= "&amp;J52)-COUNTIF(Vertices[Betweenness Centrality],"&gt;="&amp;J53)</f>
        <v>0</v>
      </c>
      <c r="L52" s="39">
        <f t="shared" si="14"/>
        <v>0.7527272727272722</v>
      </c>
      <c r="M52" s="40">
        <f>COUNTIF(Vertices[Closeness Centrality],"&gt;= "&amp;L52)-COUNTIF(Vertices[Closeness Centrality],"&gt;="&amp;L53)</f>
        <v>0</v>
      </c>
      <c r="N52" s="39">
        <f t="shared" si="15"/>
        <v>0.3000324181818179</v>
      </c>
      <c r="O52" s="40">
        <f>COUNTIF(Vertices[Eigenvector Centrality],"&gt;= "&amp;N52)-COUNTIF(Vertices[Eigenvector Centrality],"&gt;="&amp;N53)</f>
        <v>0</v>
      </c>
      <c r="P52" s="39">
        <f t="shared" si="16"/>
        <v>1.6864430181818157</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1</v>
      </c>
      <c r="I53" s="42">
        <f>COUNTIF(Vertices[Out-Degree],"&gt;= "&amp;H53)-COUNTIF(Vertices[Out-Degree],"&gt;="&amp;H54)</f>
        <v>0</v>
      </c>
      <c r="J53" s="41">
        <f t="shared" si="13"/>
        <v>4.254545454545452</v>
      </c>
      <c r="K53" s="42">
        <f>COUNTIF(Vertices[Betweenness Centrality],"&gt;= "&amp;J53)-COUNTIF(Vertices[Betweenness Centrality],"&gt;="&amp;J54)</f>
        <v>0</v>
      </c>
      <c r="L53" s="41">
        <f t="shared" si="14"/>
        <v>0.7672727272727268</v>
      </c>
      <c r="M53" s="42">
        <f>COUNTIF(Vertices[Closeness Centrality],"&gt;= "&amp;L53)-COUNTIF(Vertices[Closeness Centrality],"&gt;="&amp;L54)</f>
        <v>0</v>
      </c>
      <c r="N53" s="41">
        <f t="shared" si="15"/>
        <v>0.30792798181818154</v>
      </c>
      <c r="O53" s="42">
        <f>COUNTIF(Vertices[Eigenvector Centrality],"&gt;= "&amp;N53)-COUNTIF(Vertices[Eigenvector Centrality],"&gt;="&amp;N54)</f>
        <v>0</v>
      </c>
      <c r="P53" s="41">
        <f t="shared" si="16"/>
        <v>1.7147537818181793</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1</v>
      </c>
      <c r="I54" s="40">
        <f>COUNTIF(Vertices[Out-Degree],"&gt;= "&amp;H54)-COUNTIF(Vertices[Out-Degree],"&gt;="&amp;H55)</f>
        <v>0</v>
      </c>
      <c r="J54" s="39">
        <f t="shared" si="13"/>
        <v>4.3636363636363615</v>
      </c>
      <c r="K54" s="40">
        <f>COUNTIF(Vertices[Betweenness Centrality],"&gt;= "&amp;J54)-COUNTIF(Vertices[Betweenness Centrality],"&gt;="&amp;J55)</f>
        <v>0</v>
      </c>
      <c r="L54" s="39">
        <f t="shared" si="14"/>
        <v>0.7818181818181813</v>
      </c>
      <c r="M54" s="40">
        <f>COUNTIF(Vertices[Closeness Centrality],"&gt;= "&amp;L54)-COUNTIF(Vertices[Closeness Centrality],"&gt;="&amp;L55)</f>
        <v>0</v>
      </c>
      <c r="N54" s="39">
        <f t="shared" si="15"/>
        <v>0.31582354545454516</v>
      </c>
      <c r="O54" s="40">
        <f>COUNTIF(Vertices[Eigenvector Centrality],"&gt;= "&amp;N54)-COUNTIF(Vertices[Eigenvector Centrality],"&gt;="&amp;N55)</f>
        <v>0</v>
      </c>
      <c r="P54" s="39">
        <f t="shared" si="16"/>
        <v>1.7430645454545428</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2.9818181818181824</v>
      </c>
      <c r="G55" s="42">
        <f>COUNTIF(Vertices[In-Degree],"&gt;= "&amp;F55)-COUNTIF(Vertices[In-Degree],"&gt;="&amp;F56)</f>
        <v>0</v>
      </c>
      <c r="H55" s="41">
        <f t="shared" si="12"/>
        <v>1</v>
      </c>
      <c r="I55" s="42">
        <f>COUNTIF(Vertices[Out-Degree],"&gt;= "&amp;H55)-COUNTIF(Vertices[Out-Degree],"&gt;="&amp;H56)</f>
        <v>0</v>
      </c>
      <c r="J55" s="41">
        <f t="shared" si="13"/>
        <v>4.472727272727271</v>
      </c>
      <c r="K55" s="42">
        <f>COUNTIF(Vertices[Betweenness Centrality],"&gt;= "&amp;J55)-COUNTIF(Vertices[Betweenness Centrality],"&gt;="&amp;J56)</f>
        <v>0</v>
      </c>
      <c r="L55" s="41">
        <f t="shared" si="14"/>
        <v>0.7963636363636358</v>
      </c>
      <c r="M55" s="42">
        <f>COUNTIF(Vertices[Closeness Centrality],"&gt;= "&amp;L55)-COUNTIF(Vertices[Closeness Centrality],"&gt;="&amp;L56)</f>
        <v>0</v>
      </c>
      <c r="N55" s="41">
        <f t="shared" si="15"/>
        <v>0.3237191090909088</v>
      </c>
      <c r="O55" s="42">
        <f>COUNTIF(Vertices[Eigenvector Centrality],"&gt;= "&amp;N55)-COUNTIF(Vertices[Eigenvector Centrality],"&gt;="&amp;N56)</f>
        <v>0</v>
      </c>
      <c r="P55" s="41">
        <f t="shared" si="16"/>
        <v>1.7713753090909063</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3.054545454545455</v>
      </c>
      <c r="G56" s="40">
        <f>COUNTIF(Vertices[In-Degree],"&gt;= "&amp;F56)-COUNTIF(Vertices[In-Degree],"&gt;="&amp;F57)</f>
        <v>0</v>
      </c>
      <c r="H56" s="39">
        <f t="shared" si="12"/>
        <v>1</v>
      </c>
      <c r="I56" s="40">
        <f>COUNTIF(Vertices[Out-Degree],"&gt;= "&amp;H56)-COUNTIF(Vertices[Out-Degree],"&gt;="&amp;H57)</f>
        <v>0</v>
      </c>
      <c r="J56" s="39">
        <f t="shared" si="13"/>
        <v>4.58181818181818</v>
      </c>
      <c r="K56" s="40">
        <f>COUNTIF(Vertices[Betweenness Centrality],"&gt;= "&amp;J56)-COUNTIF(Vertices[Betweenness Centrality],"&gt;="&amp;J57)</f>
        <v>0</v>
      </c>
      <c r="L56" s="39">
        <f t="shared" si="14"/>
        <v>0.8109090909090904</v>
      </c>
      <c r="M56" s="40">
        <f>COUNTIF(Vertices[Closeness Centrality],"&gt;= "&amp;L56)-COUNTIF(Vertices[Closeness Centrality],"&gt;="&amp;L57)</f>
        <v>0</v>
      </c>
      <c r="N56" s="39">
        <f t="shared" si="15"/>
        <v>0.3316146727272724</v>
      </c>
      <c r="O56" s="40">
        <f>COUNTIF(Vertices[Eigenvector Centrality],"&gt;= "&amp;N56)-COUNTIF(Vertices[Eigenvector Centrality],"&gt;="&amp;N57)</f>
        <v>0</v>
      </c>
      <c r="P56" s="39">
        <f t="shared" si="16"/>
        <v>1.7996860727272699</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1</v>
      </c>
      <c r="I57" s="44">
        <f>COUNTIF(Vertices[Out-Degree],"&gt;= "&amp;H57)-COUNTIF(Vertices[Out-Degree],"&gt;="&amp;H58)</f>
        <v>6</v>
      </c>
      <c r="J57" s="43">
        <f>MAX(Vertices[Betweenness Centrality])</f>
        <v>6</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0.434257</v>
      </c>
      <c r="O57" s="44">
        <f>COUNTIF(Vertices[Eigenvector Centrality],"&gt;= "&amp;N57)-COUNTIF(Vertices[Eigenvector Centrality],"&gt;="&amp;N58)</f>
        <v>1</v>
      </c>
      <c r="P57" s="43">
        <f>MAX(Vertices[PageRank])</f>
        <v>2.167726</v>
      </c>
      <c r="Q57" s="44">
        <f>COUNTIF(Vertices[PageRank],"&gt;= "&amp;P57)-COUNTIF(Vertices[PageRank],"&gt;="&amp;P58)</f>
        <v>1</v>
      </c>
      <c r="R57" s="43">
        <f>MAX(Vertices[Clustering Coefficient])</f>
        <v>0</v>
      </c>
      <c r="S57" s="47">
        <f>COUNTIF(Vertices[Clustering Coefficient],"&gt;= "&amp;R57)-COUNTIF(Vertices[Clustering Coefficient],"&gt;="&amp;R58)</f>
        <v>6</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4</v>
      </c>
    </row>
    <row r="73" spans="1:2" ht="15">
      <c r="A73" s="35" t="s">
        <v>90</v>
      </c>
      <c r="B73" s="49">
        <f>_xlfn.IFERROR(AVERAGE(Vertices[In-Degree]),NoMetricMessage)</f>
        <v>1</v>
      </c>
    </row>
    <row r="74" spans="1:2" ht="15">
      <c r="A74" s="35" t="s">
        <v>91</v>
      </c>
      <c r="B74" s="49">
        <f>_xlfn.IFERROR(MEDIAN(Vertices[In-Degree]),NoMetricMessage)</f>
        <v>0</v>
      </c>
    </row>
    <row r="85" spans="1:2" ht="15">
      <c r="A85" s="35" t="s">
        <v>94</v>
      </c>
      <c r="B85" s="48">
        <f>IF(COUNT(Vertices[Out-Degree])&gt;0,H2,NoMetricMessage)</f>
        <v>1</v>
      </c>
    </row>
    <row r="86" spans="1:2" ht="15">
      <c r="A86" s="35" t="s">
        <v>95</v>
      </c>
      <c r="B86" s="48">
        <f>IF(COUNT(Vertices[Out-Degree])&gt;0,H57,NoMetricMessage)</f>
        <v>1</v>
      </c>
    </row>
    <row r="87" spans="1:2" ht="15">
      <c r="A87" s="35" t="s">
        <v>96</v>
      </c>
      <c r="B87" s="49">
        <f>_xlfn.IFERROR(AVERAGE(Vertices[Out-Degree]),NoMetricMessage)</f>
        <v>1</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6</v>
      </c>
    </row>
    <row r="101" spans="1:2" ht="15">
      <c r="A101" s="35" t="s">
        <v>102</v>
      </c>
      <c r="B101" s="49">
        <f>_xlfn.IFERROR(AVERAGE(Vertices[Betweenness Centrality]),NoMetricMessage)</f>
        <v>1</v>
      </c>
    </row>
    <row r="102" spans="1:2" ht="15">
      <c r="A102" s="35" t="s">
        <v>103</v>
      </c>
      <c r="B102" s="49">
        <f>_xlfn.IFERROR(MEDIAN(Vertices[Betweenness Centrality]),NoMetricMessage)</f>
        <v>0</v>
      </c>
    </row>
    <row r="113" spans="1:2" ht="15">
      <c r="A113" s="35" t="s">
        <v>106</v>
      </c>
      <c r="B113" s="49">
        <f>IF(COUNT(Vertices[Closeness Centrality])&gt;0,L2,NoMetricMessage)</f>
        <v>0.2</v>
      </c>
    </row>
    <row r="114" spans="1:2" ht="15">
      <c r="A114" s="35" t="s">
        <v>107</v>
      </c>
      <c r="B114" s="49">
        <f>IF(COUNT(Vertices[Closeness Centrality])&gt;0,L57,NoMetricMessage)</f>
        <v>1</v>
      </c>
    </row>
    <row r="115" spans="1:2" ht="15">
      <c r="A115" s="35" t="s">
        <v>108</v>
      </c>
      <c r="B115" s="49">
        <f>_xlfn.IFERROR(AVERAGE(Vertices[Closeness Centrality]),NoMetricMessage)</f>
        <v>0.4888888333333334</v>
      </c>
    </row>
    <row r="116" spans="1:2" ht="15">
      <c r="A116" s="35" t="s">
        <v>109</v>
      </c>
      <c r="B116" s="49">
        <f>_xlfn.IFERROR(MEDIAN(Vertices[Closeness Centrality]),NoMetricMessage)</f>
        <v>0.26666650000000003</v>
      </c>
    </row>
    <row r="127" spans="1:2" ht="15">
      <c r="A127" s="35" t="s">
        <v>112</v>
      </c>
      <c r="B127" s="49">
        <f>IF(COUNT(Vertices[Eigenvector Centrality])&gt;0,N2,NoMetricMessage)</f>
        <v>1E-06</v>
      </c>
    </row>
    <row r="128" spans="1:2" ht="15">
      <c r="A128" s="35" t="s">
        <v>113</v>
      </c>
      <c r="B128" s="49">
        <f>IF(COUNT(Vertices[Eigenvector Centrality])&gt;0,N57,NoMetricMessage)</f>
        <v>0.434257</v>
      </c>
    </row>
    <row r="129" spans="1:2" ht="15">
      <c r="A129" s="35" t="s">
        <v>114</v>
      </c>
      <c r="B129" s="49">
        <f>_xlfn.IFERROR(AVERAGE(Vertices[Eigenvector Centrality]),NoMetricMessage)</f>
        <v>0.1666665</v>
      </c>
    </row>
    <row r="130" spans="1:2" ht="15">
      <c r="A130" s="35" t="s">
        <v>115</v>
      </c>
      <c r="B130" s="49">
        <f>_xlfn.IFERROR(MEDIAN(Vertices[Eigenvector Centrality]),NoMetricMessage)</f>
        <v>0.18858</v>
      </c>
    </row>
    <row r="141" spans="1:2" ht="15">
      <c r="A141" s="35" t="s">
        <v>140</v>
      </c>
      <c r="B141" s="49">
        <f>IF(COUNT(Vertices[PageRank])&gt;0,P2,NoMetricMessage)</f>
        <v>0.610634</v>
      </c>
    </row>
    <row r="142" spans="1:2" ht="15">
      <c r="A142" s="35" t="s">
        <v>141</v>
      </c>
      <c r="B142" s="49">
        <f>IF(COUNT(Vertices[PageRank])&gt;0,P57,NoMetricMessage)</f>
        <v>2.167726</v>
      </c>
    </row>
    <row r="143" spans="1:2" ht="15">
      <c r="A143" s="35" t="s">
        <v>142</v>
      </c>
      <c r="B143" s="49">
        <f>_xlfn.IFERROR(AVERAGE(Vertices[PageRank]),NoMetricMessage)</f>
        <v>0.999907</v>
      </c>
    </row>
    <row r="144" spans="1:2" ht="15">
      <c r="A144" s="35" t="s">
        <v>143</v>
      </c>
      <c r="B144" s="49">
        <f>_xlfn.IFERROR(MEDIAN(Vertices[PageRank]),NoMetricMessage)</f>
        <v>0.656163</v>
      </c>
    </row>
    <row r="155" spans="1:2" ht="15">
      <c r="A155" s="35" t="s">
        <v>118</v>
      </c>
      <c r="B155" s="49">
        <f>IF(COUNT(Vertices[Clustering Coefficient])&gt;0,R2,NoMetricMessage)</f>
        <v>0</v>
      </c>
    </row>
    <row r="156" spans="1:2" ht="15">
      <c r="A156" s="35" t="s">
        <v>119</v>
      </c>
      <c r="B156" s="49">
        <f>IF(COUNT(Vertices[Clustering Coefficient])&gt;0,R57,NoMetricMessage)</f>
        <v>0</v>
      </c>
    </row>
    <row r="157" spans="1:2" ht="15">
      <c r="A157" s="35" t="s">
        <v>120</v>
      </c>
      <c r="B157" s="49">
        <f>_xlfn.IFERROR(AVERAGE(Vertices[Clustering Coefficient]),NoMetricMessage)</f>
        <v>0</v>
      </c>
    </row>
    <row r="158" spans="1:2" ht="15">
      <c r="A158" s="35" t="s">
        <v>121</v>
      </c>
      <c r="B15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330</v>
      </c>
      <c r="K7" s="13" t="s">
        <v>331</v>
      </c>
    </row>
    <row r="8" spans="1:11" ht="409.5">
      <c r="A8"/>
      <c r="B8">
        <v>2</v>
      </c>
      <c r="C8">
        <v>2</v>
      </c>
      <c r="D8" t="s">
        <v>61</v>
      </c>
      <c r="E8" t="s">
        <v>61</v>
      </c>
      <c r="H8" t="s">
        <v>73</v>
      </c>
      <c r="J8" t="s">
        <v>332</v>
      </c>
      <c r="K8" s="13" t="s">
        <v>333</v>
      </c>
    </row>
    <row r="9" spans="1:11" ht="409.5">
      <c r="A9"/>
      <c r="B9">
        <v>3</v>
      </c>
      <c r="C9">
        <v>4</v>
      </c>
      <c r="D9" t="s">
        <v>62</v>
      </c>
      <c r="E9" t="s">
        <v>62</v>
      </c>
      <c r="H9" t="s">
        <v>74</v>
      </c>
      <c r="J9" t="s">
        <v>334</v>
      </c>
      <c r="K9" s="118" t="s">
        <v>335</v>
      </c>
    </row>
    <row r="10" spans="1:11" ht="409.5">
      <c r="A10"/>
      <c r="B10">
        <v>4</v>
      </c>
      <c r="D10" t="s">
        <v>63</v>
      </c>
      <c r="E10" t="s">
        <v>63</v>
      </c>
      <c r="H10" t="s">
        <v>75</v>
      </c>
      <c r="J10" t="s">
        <v>336</v>
      </c>
      <c r="K10" s="13" t="s">
        <v>337</v>
      </c>
    </row>
    <row r="11" spans="1:11" ht="15">
      <c r="A11"/>
      <c r="B11">
        <v>5</v>
      </c>
      <c r="D11" t="s">
        <v>46</v>
      </c>
      <c r="E11">
        <v>1</v>
      </c>
      <c r="H11" t="s">
        <v>76</v>
      </c>
      <c r="J11" t="s">
        <v>338</v>
      </c>
      <c r="K11" t="s">
        <v>339</v>
      </c>
    </row>
    <row r="12" spans="1:11" ht="15">
      <c r="A12"/>
      <c r="B12"/>
      <c r="D12" t="s">
        <v>64</v>
      </c>
      <c r="E12">
        <v>2</v>
      </c>
      <c r="H12">
        <v>0</v>
      </c>
      <c r="J12" t="s">
        <v>340</v>
      </c>
      <c r="K12" t="s">
        <v>341</v>
      </c>
    </row>
    <row r="13" spans="1:11" ht="15">
      <c r="A13"/>
      <c r="B13"/>
      <c r="D13">
        <v>1</v>
      </c>
      <c r="E13">
        <v>3</v>
      </c>
      <c r="H13">
        <v>1</v>
      </c>
      <c r="J13" t="s">
        <v>342</v>
      </c>
      <c r="K13" t="s">
        <v>343</v>
      </c>
    </row>
    <row r="14" spans="4:11" ht="15">
      <c r="D14">
        <v>2</v>
      </c>
      <c r="E14">
        <v>4</v>
      </c>
      <c r="H14">
        <v>2</v>
      </c>
      <c r="J14" t="s">
        <v>344</v>
      </c>
      <c r="K14" t="s">
        <v>345</v>
      </c>
    </row>
    <row r="15" spans="4:11" ht="15">
      <c r="D15">
        <v>3</v>
      </c>
      <c r="E15">
        <v>5</v>
      </c>
      <c r="H15">
        <v>3</v>
      </c>
      <c r="J15" t="s">
        <v>346</v>
      </c>
      <c r="K15" t="s">
        <v>347</v>
      </c>
    </row>
    <row r="16" spans="4:11" ht="15">
      <c r="D16">
        <v>4</v>
      </c>
      <c r="E16">
        <v>6</v>
      </c>
      <c r="H16">
        <v>4</v>
      </c>
      <c r="J16" t="s">
        <v>348</v>
      </c>
      <c r="K16" t="s">
        <v>349</v>
      </c>
    </row>
    <row r="17" spans="4:11" ht="15">
      <c r="D17">
        <v>5</v>
      </c>
      <c r="E17">
        <v>7</v>
      </c>
      <c r="H17">
        <v>5</v>
      </c>
      <c r="J17" t="s">
        <v>350</v>
      </c>
      <c r="K17" t="s">
        <v>351</v>
      </c>
    </row>
    <row r="18" spans="4:11" ht="15">
      <c r="D18">
        <v>6</v>
      </c>
      <c r="E18">
        <v>8</v>
      </c>
      <c r="H18">
        <v>6</v>
      </c>
      <c r="J18" t="s">
        <v>352</v>
      </c>
      <c r="K18" t="s">
        <v>353</v>
      </c>
    </row>
    <row r="19" spans="4:11" ht="15">
      <c r="D19">
        <v>7</v>
      </c>
      <c r="E19">
        <v>9</v>
      </c>
      <c r="H19">
        <v>7</v>
      </c>
      <c r="J19" t="s">
        <v>354</v>
      </c>
      <c r="K19" t="s">
        <v>355</v>
      </c>
    </row>
    <row r="20" spans="4:11" ht="15">
      <c r="D20">
        <v>8</v>
      </c>
      <c r="H20">
        <v>8</v>
      </c>
      <c r="J20" t="s">
        <v>356</v>
      </c>
      <c r="K20" t="s">
        <v>357</v>
      </c>
    </row>
    <row r="21" spans="4:11" ht="409.5">
      <c r="D21">
        <v>9</v>
      </c>
      <c r="H21">
        <v>9</v>
      </c>
      <c r="J21" t="s">
        <v>358</v>
      </c>
      <c r="K21" s="13" t="s">
        <v>359</v>
      </c>
    </row>
    <row r="22" spans="4:11" ht="409.5">
      <c r="D22">
        <v>10</v>
      </c>
      <c r="J22" t="s">
        <v>360</v>
      </c>
      <c r="K22" s="13" t="s">
        <v>361</v>
      </c>
    </row>
    <row r="23" spans="4:11" ht="409.5">
      <c r="D23">
        <v>11</v>
      </c>
      <c r="J23" t="s">
        <v>362</v>
      </c>
      <c r="K23" s="13" t="s">
        <v>363</v>
      </c>
    </row>
    <row r="24" spans="10:11" ht="409.5">
      <c r="J24" t="s">
        <v>364</v>
      </c>
      <c r="K24" s="13" t="s">
        <v>537</v>
      </c>
    </row>
    <row r="25" spans="10:11" ht="15">
      <c r="J25" t="s">
        <v>365</v>
      </c>
      <c r="K25" t="b">
        <v>0</v>
      </c>
    </row>
    <row r="26" spans="10:11" ht="15">
      <c r="J26" t="s">
        <v>534</v>
      </c>
      <c r="K26" t="s">
        <v>535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374</v>
      </c>
      <c r="B1" s="13" t="s">
        <v>375</v>
      </c>
      <c r="C1" s="13" t="s">
        <v>376</v>
      </c>
      <c r="D1" s="13" t="s">
        <v>378</v>
      </c>
      <c r="E1" s="13" t="s">
        <v>377</v>
      </c>
      <c r="F1" s="13" t="s">
        <v>379</v>
      </c>
    </row>
    <row r="2" spans="1:6" ht="15">
      <c r="A2" s="89" t="s">
        <v>223</v>
      </c>
      <c r="B2" s="85">
        <v>4</v>
      </c>
      <c r="C2" s="89" t="s">
        <v>223</v>
      </c>
      <c r="D2" s="85">
        <v>4</v>
      </c>
      <c r="E2" s="89" t="s">
        <v>224</v>
      </c>
      <c r="F2" s="85">
        <v>2</v>
      </c>
    </row>
    <row r="3" spans="1:6" ht="15">
      <c r="A3" s="89" t="s">
        <v>224</v>
      </c>
      <c r="B3" s="85">
        <v>2</v>
      </c>
      <c r="C3" s="85"/>
      <c r="D3" s="85"/>
      <c r="E3" s="85"/>
      <c r="F3" s="85"/>
    </row>
    <row r="6" spans="1:6" ht="15" customHeight="1">
      <c r="A6" s="13" t="s">
        <v>381</v>
      </c>
      <c r="B6" s="13" t="s">
        <v>375</v>
      </c>
      <c r="C6" s="13" t="s">
        <v>382</v>
      </c>
      <c r="D6" s="13" t="s">
        <v>378</v>
      </c>
      <c r="E6" s="13" t="s">
        <v>383</v>
      </c>
      <c r="F6" s="13" t="s">
        <v>379</v>
      </c>
    </row>
    <row r="7" spans="1:6" ht="15">
      <c r="A7" s="85" t="s">
        <v>225</v>
      </c>
      <c r="B7" s="85">
        <v>4</v>
      </c>
      <c r="C7" s="85" t="s">
        <v>225</v>
      </c>
      <c r="D7" s="85">
        <v>4</v>
      </c>
      <c r="E7" s="85" t="s">
        <v>226</v>
      </c>
      <c r="F7" s="85">
        <v>2</v>
      </c>
    </row>
    <row r="8" spans="1:6" ht="15">
      <c r="A8" s="85" t="s">
        <v>226</v>
      </c>
      <c r="B8" s="85">
        <v>2</v>
      </c>
      <c r="C8" s="85"/>
      <c r="D8" s="85"/>
      <c r="E8" s="85"/>
      <c r="F8" s="85"/>
    </row>
    <row r="11" spans="1:6" ht="15" customHeight="1">
      <c r="A11" s="13" t="s">
        <v>385</v>
      </c>
      <c r="B11" s="13" t="s">
        <v>375</v>
      </c>
      <c r="C11" s="13" t="s">
        <v>387</v>
      </c>
      <c r="D11" s="13" t="s">
        <v>378</v>
      </c>
      <c r="E11" s="13" t="s">
        <v>388</v>
      </c>
      <c r="F11" s="13" t="s">
        <v>379</v>
      </c>
    </row>
    <row r="12" spans="1:6" ht="15">
      <c r="A12" s="85" t="s">
        <v>228</v>
      </c>
      <c r="B12" s="85">
        <v>6</v>
      </c>
      <c r="C12" s="85" t="s">
        <v>228</v>
      </c>
      <c r="D12" s="85">
        <v>4</v>
      </c>
      <c r="E12" s="85" t="s">
        <v>228</v>
      </c>
      <c r="F12" s="85">
        <v>2</v>
      </c>
    </row>
    <row r="13" spans="1:6" ht="15">
      <c r="A13" s="85" t="s">
        <v>386</v>
      </c>
      <c r="B13" s="85">
        <v>4</v>
      </c>
      <c r="C13" s="85" t="s">
        <v>386</v>
      </c>
      <c r="D13" s="85">
        <v>4</v>
      </c>
      <c r="E13" s="85"/>
      <c r="F13" s="85"/>
    </row>
    <row r="16" spans="1:6" ht="15" customHeight="1">
      <c r="A16" s="13" t="s">
        <v>390</v>
      </c>
      <c r="B16" s="13" t="s">
        <v>375</v>
      </c>
      <c r="C16" s="13" t="s">
        <v>401</v>
      </c>
      <c r="D16" s="13" t="s">
        <v>378</v>
      </c>
      <c r="E16" s="13" t="s">
        <v>406</v>
      </c>
      <c r="F16" s="13" t="s">
        <v>379</v>
      </c>
    </row>
    <row r="17" spans="1:6" ht="15">
      <c r="A17" s="93" t="s">
        <v>391</v>
      </c>
      <c r="B17" s="93">
        <v>2</v>
      </c>
      <c r="C17" s="93" t="s">
        <v>397</v>
      </c>
      <c r="D17" s="93">
        <v>4</v>
      </c>
      <c r="E17" s="93" t="s">
        <v>407</v>
      </c>
      <c r="F17" s="93">
        <v>2</v>
      </c>
    </row>
    <row r="18" spans="1:6" ht="15">
      <c r="A18" s="93" t="s">
        <v>392</v>
      </c>
      <c r="B18" s="93">
        <v>4</v>
      </c>
      <c r="C18" s="93" t="s">
        <v>398</v>
      </c>
      <c r="D18" s="93">
        <v>4</v>
      </c>
      <c r="E18" s="93" t="s">
        <v>408</v>
      </c>
      <c r="F18" s="93">
        <v>2</v>
      </c>
    </row>
    <row r="19" spans="1:6" ht="15">
      <c r="A19" s="93" t="s">
        <v>393</v>
      </c>
      <c r="B19" s="93">
        <v>0</v>
      </c>
      <c r="C19" s="93" t="s">
        <v>399</v>
      </c>
      <c r="D19" s="93">
        <v>4</v>
      </c>
      <c r="E19" s="93" t="s">
        <v>409</v>
      </c>
      <c r="F19" s="93">
        <v>2</v>
      </c>
    </row>
    <row r="20" spans="1:6" ht="15">
      <c r="A20" s="93" t="s">
        <v>394</v>
      </c>
      <c r="B20" s="93">
        <v>70</v>
      </c>
      <c r="C20" s="93" t="s">
        <v>400</v>
      </c>
      <c r="D20" s="93">
        <v>4</v>
      </c>
      <c r="E20" s="93" t="s">
        <v>396</v>
      </c>
      <c r="F20" s="93">
        <v>2</v>
      </c>
    </row>
    <row r="21" spans="1:6" ht="15">
      <c r="A21" s="93" t="s">
        <v>395</v>
      </c>
      <c r="B21" s="93">
        <v>76</v>
      </c>
      <c r="C21" s="93" t="s">
        <v>402</v>
      </c>
      <c r="D21" s="93">
        <v>4</v>
      </c>
      <c r="E21" s="93" t="s">
        <v>410</v>
      </c>
      <c r="F21" s="93">
        <v>2</v>
      </c>
    </row>
    <row r="22" spans="1:6" ht="15">
      <c r="A22" s="93" t="s">
        <v>396</v>
      </c>
      <c r="B22" s="93">
        <v>6</v>
      </c>
      <c r="C22" s="93" t="s">
        <v>403</v>
      </c>
      <c r="D22" s="93">
        <v>4</v>
      </c>
      <c r="E22" s="93" t="s">
        <v>411</v>
      </c>
      <c r="F22" s="93">
        <v>2</v>
      </c>
    </row>
    <row r="23" spans="1:6" ht="15">
      <c r="A23" s="93" t="s">
        <v>397</v>
      </c>
      <c r="B23" s="93">
        <v>4</v>
      </c>
      <c r="C23" s="93" t="s">
        <v>404</v>
      </c>
      <c r="D23" s="93">
        <v>4</v>
      </c>
      <c r="E23" s="93" t="s">
        <v>412</v>
      </c>
      <c r="F23" s="93">
        <v>2</v>
      </c>
    </row>
    <row r="24" spans="1:6" ht="15">
      <c r="A24" s="93" t="s">
        <v>398</v>
      </c>
      <c r="B24" s="93">
        <v>4</v>
      </c>
      <c r="C24" s="93" t="s">
        <v>396</v>
      </c>
      <c r="D24" s="93">
        <v>4</v>
      </c>
      <c r="E24" s="93" t="s">
        <v>413</v>
      </c>
      <c r="F24" s="93">
        <v>2</v>
      </c>
    </row>
    <row r="25" spans="1:6" ht="15">
      <c r="A25" s="93" t="s">
        <v>399</v>
      </c>
      <c r="B25" s="93">
        <v>4</v>
      </c>
      <c r="C25" s="93" t="s">
        <v>405</v>
      </c>
      <c r="D25" s="93">
        <v>4</v>
      </c>
      <c r="E25" s="93" t="s">
        <v>414</v>
      </c>
      <c r="F25" s="93">
        <v>2</v>
      </c>
    </row>
    <row r="26" spans="1:6" ht="15">
      <c r="A26" s="93" t="s">
        <v>400</v>
      </c>
      <c r="B26" s="93">
        <v>4</v>
      </c>
      <c r="C26" s="93"/>
      <c r="D26" s="93"/>
      <c r="E26" s="93" t="s">
        <v>415</v>
      </c>
      <c r="F26" s="93">
        <v>2</v>
      </c>
    </row>
    <row r="29" spans="1:6" ht="15" customHeight="1">
      <c r="A29" s="13" t="s">
        <v>419</v>
      </c>
      <c r="B29" s="13" t="s">
        <v>375</v>
      </c>
      <c r="C29" s="13" t="s">
        <v>430</v>
      </c>
      <c r="D29" s="13" t="s">
        <v>378</v>
      </c>
      <c r="E29" s="13" t="s">
        <v>431</v>
      </c>
      <c r="F29" s="13" t="s">
        <v>379</v>
      </c>
    </row>
    <row r="30" spans="1:6" ht="15">
      <c r="A30" s="93" t="s">
        <v>420</v>
      </c>
      <c r="B30" s="93">
        <v>4</v>
      </c>
      <c r="C30" s="93" t="s">
        <v>420</v>
      </c>
      <c r="D30" s="93">
        <v>4</v>
      </c>
      <c r="E30" s="93" t="s">
        <v>428</v>
      </c>
      <c r="F30" s="93">
        <v>2</v>
      </c>
    </row>
    <row r="31" spans="1:6" ht="15">
      <c r="A31" s="93" t="s">
        <v>421</v>
      </c>
      <c r="B31" s="93">
        <v>4</v>
      </c>
      <c r="C31" s="93" t="s">
        <v>421</v>
      </c>
      <c r="D31" s="93">
        <v>4</v>
      </c>
      <c r="E31" s="93" t="s">
        <v>429</v>
      </c>
      <c r="F31" s="93">
        <v>2</v>
      </c>
    </row>
    <row r="32" spans="1:6" ht="15">
      <c r="A32" s="93" t="s">
        <v>422</v>
      </c>
      <c r="B32" s="93">
        <v>4</v>
      </c>
      <c r="C32" s="93" t="s">
        <v>422</v>
      </c>
      <c r="D32" s="93">
        <v>4</v>
      </c>
      <c r="E32" s="93" t="s">
        <v>432</v>
      </c>
      <c r="F32" s="93">
        <v>2</v>
      </c>
    </row>
    <row r="33" spans="1:6" ht="15">
      <c r="A33" s="93" t="s">
        <v>423</v>
      </c>
      <c r="B33" s="93">
        <v>4</v>
      </c>
      <c r="C33" s="93" t="s">
        <v>423</v>
      </c>
      <c r="D33" s="93">
        <v>4</v>
      </c>
      <c r="E33" s="93" t="s">
        <v>433</v>
      </c>
      <c r="F33" s="93">
        <v>2</v>
      </c>
    </row>
    <row r="34" spans="1:6" ht="15">
      <c r="A34" s="93" t="s">
        <v>424</v>
      </c>
      <c r="B34" s="93">
        <v>4</v>
      </c>
      <c r="C34" s="93" t="s">
        <v>424</v>
      </c>
      <c r="D34" s="93">
        <v>4</v>
      </c>
      <c r="E34" s="93" t="s">
        <v>434</v>
      </c>
      <c r="F34" s="93">
        <v>2</v>
      </c>
    </row>
    <row r="35" spans="1:6" ht="15">
      <c r="A35" s="93" t="s">
        <v>425</v>
      </c>
      <c r="B35" s="93">
        <v>4</v>
      </c>
      <c r="C35" s="93" t="s">
        <v>425</v>
      </c>
      <c r="D35" s="93">
        <v>4</v>
      </c>
      <c r="E35" s="93" t="s">
        <v>435</v>
      </c>
      <c r="F35" s="93">
        <v>2</v>
      </c>
    </row>
    <row r="36" spans="1:6" ht="15">
      <c r="A36" s="93" t="s">
        <v>426</v>
      </c>
      <c r="B36" s="93">
        <v>4</v>
      </c>
      <c r="C36" s="93" t="s">
        <v>426</v>
      </c>
      <c r="D36" s="93">
        <v>4</v>
      </c>
      <c r="E36" s="93" t="s">
        <v>436</v>
      </c>
      <c r="F36" s="93">
        <v>2</v>
      </c>
    </row>
    <row r="37" spans="1:6" ht="15">
      <c r="A37" s="93" t="s">
        <v>427</v>
      </c>
      <c r="B37" s="93">
        <v>4</v>
      </c>
      <c r="C37" s="93" t="s">
        <v>427</v>
      </c>
      <c r="D37" s="93">
        <v>4</v>
      </c>
      <c r="E37" s="93" t="s">
        <v>437</v>
      </c>
      <c r="F37" s="93">
        <v>2</v>
      </c>
    </row>
    <row r="38" spans="1:6" ht="15">
      <c r="A38" s="93" t="s">
        <v>428</v>
      </c>
      <c r="B38" s="93">
        <v>2</v>
      </c>
      <c r="C38" s="93"/>
      <c r="D38" s="93"/>
      <c r="E38" s="93" t="s">
        <v>438</v>
      </c>
      <c r="F38" s="93">
        <v>2</v>
      </c>
    </row>
    <row r="39" spans="1:6" ht="15">
      <c r="A39" s="93" t="s">
        <v>429</v>
      </c>
      <c r="B39" s="93">
        <v>2</v>
      </c>
      <c r="C39" s="93"/>
      <c r="D39" s="93"/>
      <c r="E39" s="93" t="s">
        <v>439</v>
      </c>
      <c r="F39" s="93">
        <v>2</v>
      </c>
    </row>
    <row r="42" spans="1:6" ht="15" customHeight="1">
      <c r="A42" s="85" t="s">
        <v>443</v>
      </c>
      <c r="B42" s="85" t="s">
        <v>375</v>
      </c>
      <c r="C42" s="85" t="s">
        <v>445</v>
      </c>
      <c r="D42" s="85" t="s">
        <v>378</v>
      </c>
      <c r="E42" s="85" t="s">
        <v>446</v>
      </c>
      <c r="F42" s="85" t="s">
        <v>379</v>
      </c>
    </row>
    <row r="43" spans="1:6" ht="15">
      <c r="A43" s="85"/>
      <c r="B43" s="85"/>
      <c r="C43" s="85"/>
      <c r="D43" s="85"/>
      <c r="E43" s="85"/>
      <c r="F43" s="85"/>
    </row>
    <row r="45" spans="1:6" ht="15" customHeight="1">
      <c r="A45" s="85" t="s">
        <v>444</v>
      </c>
      <c r="B45" s="85" t="s">
        <v>375</v>
      </c>
      <c r="C45" s="85" t="s">
        <v>447</v>
      </c>
      <c r="D45" s="85" t="s">
        <v>378</v>
      </c>
      <c r="E45" s="85" t="s">
        <v>448</v>
      </c>
      <c r="F45" s="85" t="s">
        <v>379</v>
      </c>
    </row>
    <row r="46" spans="1:6" ht="15">
      <c r="A46" s="85"/>
      <c r="B46" s="85"/>
      <c r="C46" s="85"/>
      <c r="D46" s="85"/>
      <c r="E46" s="85"/>
      <c r="F46" s="85"/>
    </row>
    <row r="48" spans="1:6" ht="15" customHeight="1">
      <c r="A48" s="13" t="s">
        <v>451</v>
      </c>
      <c r="B48" s="13" t="s">
        <v>375</v>
      </c>
      <c r="C48" s="13" t="s">
        <v>452</v>
      </c>
      <c r="D48" s="13" t="s">
        <v>378</v>
      </c>
      <c r="E48" s="13" t="s">
        <v>453</v>
      </c>
      <c r="F48" s="13" t="s">
        <v>379</v>
      </c>
    </row>
    <row r="49" spans="1:6" ht="15">
      <c r="A49" s="127" t="s">
        <v>214</v>
      </c>
      <c r="B49" s="85">
        <v>22488</v>
      </c>
      <c r="C49" s="127" t="s">
        <v>214</v>
      </c>
      <c r="D49" s="85">
        <v>22488</v>
      </c>
      <c r="E49" s="127" t="s">
        <v>219</v>
      </c>
      <c r="F49" s="85">
        <v>7732</v>
      </c>
    </row>
    <row r="50" spans="1:6" ht="15">
      <c r="A50" s="127" t="s">
        <v>216</v>
      </c>
      <c r="B50" s="85">
        <v>11693</v>
      </c>
      <c r="C50" s="127" t="s">
        <v>216</v>
      </c>
      <c r="D50" s="85">
        <v>11693</v>
      </c>
      <c r="E50" s="127" t="s">
        <v>218</v>
      </c>
      <c r="F50" s="85">
        <v>1096</v>
      </c>
    </row>
    <row r="51" spans="1:6" ht="15">
      <c r="A51" s="127" t="s">
        <v>219</v>
      </c>
      <c r="B51" s="85">
        <v>7732</v>
      </c>
      <c r="C51" s="127" t="s">
        <v>215</v>
      </c>
      <c r="D51" s="85">
        <v>6398</v>
      </c>
      <c r="E51" s="127"/>
      <c r="F51" s="85"/>
    </row>
    <row r="52" spans="1:6" ht="15">
      <c r="A52" s="127" t="s">
        <v>215</v>
      </c>
      <c r="B52" s="85">
        <v>6398</v>
      </c>
      <c r="C52" s="127" t="s">
        <v>217</v>
      </c>
      <c r="D52" s="85">
        <v>309</v>
      </c>
      <c r="E52" s="127"/>
      <c r="F52" s="85"/>
    </row>
    <row r="53" spans="1:6" ht="15">
      <c r="A53" s="127" t="s">
        <v>218</v>
      </c>
      <c r="B53" s="85">
        <v>1096</v>
      </c>
      <c r="C53" s="127"/>
      <c r="D53" s="85"/>
      <c r="E53" s="127"/>
      <c r="F53" s="85"/>
    </row>
    <row r="54" spans="1:6" ht="15">
      <c r="A54" s="127" t="s">
        <v>217</v>
      </c>
      <c r="B54" s="85">
        <v>309</v>
      </c>
      <c r="C54" s="127"/>
      <c r="D54" s="85"/>
      <c r="E54" s="127"/>
      <c r="F54" s="85"/>
    </row>
  </sheetData>
  <hyperlinks>
    <hyperlink ref="A2" r:id="rId1" display="https://www.bbc.com/news/uk-politics-49798197"/>
    <hyperlink ref="A3" r:id="rId2" display="https://www.bbc.co.uk/news/uk-politics-50237401"/>
    <hyperlink ref="C2" r:id="rId3" display="https://www.bbc.com/news/uk-politics-49798197"/>
    <hyperlink ref="E2" r:id="rId4" display="https://www.bbc.co.uk/news/uk-politics-50237401"/>
  </hyperlinks>
  <printOptions/>
  <pageMargins left="0.7" right="0.7" top="0.75" bottom="0.75" header="0.3" footer="0.3"/>
  <pageSetup orientation="portrait" paperSize="9"/>
  <tableParts>
    <tablePart r:id="rId9"/>
    <tablePart r:id="rId7"/>
    <tablePart r:id="rId5"/>
    <tablePart r:id="rId12"/>
    <tablePart r:id="rId10"/>
    <tablePart r:id="rId8"/>
    <tablePart r:id="rId6"/>
    <tablePart r:id="rId1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469</v>
      </c>
      <c r="B1" s="13" t="s">
        <v>472</v>
      </c>
      <c r="C1" s="13" t="s">
        <v>473</v>
      </c>
      <c r="D1" s="13" t="s">
        <v>144</v>
      </c>
      <c r="E1" s="13" t="s">
        <v>475</v>
      </c>
      <c r="F1" s="13" t="s">
        <v>476</v>
      </c>
      <c r="G1" s="13" t="s">
        <v>477</v>
      </c>
    </row>
    <row r="2" spans="1:7" ht="15">
      <c r="A2" s="85" t="s">
        <v>391</v>
      </c>
      <c r="B2" s="85">
        <v>2</v>
      </c>
      <c r="C2" s="132">
        <v>0.026315789473684213</v>
      </c>
      <c r="D2" s="85" t="s">
        <v>474</v>
      </c>
      <c r="E2" s="85"/>
      <c r="F2" s="85"/>
      <c r="G2" s="85"/>
    </row>
    <row r="3" spans="1:7" ht="15">
      <c r="A3" s="85" t="s">
        <v>392</v>
      </c>
      <c r="B3" s="85">
        <v>4</v>
      </c>
      <c r="C3" s="132">
        <v>0.052631578947368425</v>
      </c>
      <c r="D3" s="85" t="s">
        <v>474</v>
      </c>
      <c r="E3" s="85"/>
      <c r="F3" s="85"/>
      <c r="G3" s="85"/>
    </row>
    <row r="4" spans="1:7" ht="15">
      <c r="A4" s="85" t="s">
        <v>393</v>
      </c>
      <c r="B4" s="85">
        <v>0</v>
      </c>
      <c r="C4" s="132">
        <v>0</v>
      </c>
      <c r="D4" s="85" t="s">
        <v>474</v>
      </c>
      <c r="E4" s="85"/>
      <c r="F4" s="85"/>
      <c r="G4" s="85"/>
    </row>
    <row r="5" spans="1:7" ht="15">
      <c r="A5" s="85" t="s">
        <v>394</v>
      </c>
      <c r="B5" s="85">
        <v>70</v>
      </c>
      <c r="C5" s="132">
        <v>0.9210526315789473</v>
      </c>
      <c r="D5" s="85" t="s">
        <v>474</v>
      </c>
      <c r="E5" s="85"/>
      <c r="F5" s="85"/>
      <c r="G5" s="85"/>
    </row>
    <row r="6" spans="1:7" ht="15">
      <c r="A6" s="85" t="s">
        <v>395</v>
      </c>
      <c r="B6" s="85">
        <v>76</v>
      </c>
      <c r="C6" s="132">
        <v>1</v>
      </c>
      <c r="D6" s="85" t="s">
        <v>474</v>
      </c>
      <c r="E6" s="85"/>
      <c r="F6" s="85"/>
      <c r="G6" s="85"/>
    </row>
    <row r="7" spans="1:7" ht="15">
      <c r="A7" s="93" t="s">
        <v>396</v>
      </c>
      <c r="B7" s="93">
        <v>6</v>
      </c>
      <c r="C7" s="133">
        <v>0</v>
      </c>
      <c r="D7" s="93" t="s">
        <v>474</v>
      </c>
      <c r="E7" s="93" t="b">
        <v>0</v>
      </c>
      <c r="F7" s="93" t="b">
        <v>0</v>
      </c>
      <c r="G7" s="93" t="b">
        <v>0</v>
      </c>
    </row>
    <row r="8" spans="1:7" ht="15">
      <c r="A8" s="93" t="s">
        <v>397</v>
      </c>
      <c r="B8" s="93">
        <v>4</v>
      </c>
      <c r="C8" s="133">
        <v>0.01173941727037875</v>
      </c>
      <c r="D8" s="93" t="s">
        <v>474</v>
      </c>
      <c r="E8" s="93" t="b">
        <v>0</v>
      </c>
      <c r="F8" s="93" t="b">
        <v>0</v>
      </c>
      <c r="G8" s="93" t="b">
        <v>0</v>
      </c>
    </row>
    <row r="9" spans="1:7" ht="15">
      <c r="A9" s="93" t="s">
        <v>398</v>
      </c>
      <c r="B9" s="93">
        <v>4</v>
      </c>
      <c r="C9" s="133">
        <v>0.01173941727037875</v>
      </c>
      <c r="D9" s="93" t="s">
        <v>474</v>
      </c>
      <c r="E9" s="93" t="b">
        <v>0</v>
      </c>
      <c r="F9" s="93" t="b">
        <v>0</v>
      </c>
      <c r="G9" s="93" t="b">
        <v>0</v>
      </c>
    </row>
    <row r="10" spans="1:7" ht="15">
      <c r="A10" s="93" t="s">
        <v>399</v>
      </c>
      <c r="B10" s="93">
        <v>4</v>
      </c>
      <c r="C10" s="133">
        <v>0.01173941727037875</v>
      </c>
      <c r="D10" s="93" t="s">
        <v>474</v>
      </c>
      <c r="E10" s="93" t="b">
        <v>0</v>
      </c>
      <c r="F10" s="93" t="b">
        <v>0</v>
      </c>
      <c r="G10" s="93" t="b">
        <v>0</v>
      </c>
    </row>
    <row r="11" spans="1:7" ht="15">
      <c r="A11" s="93" t="s">
        <v>400</v>
      </c>
      <c r="B11" s="93">
        <v>4</v>
      </c>
      <c r="C11" s="133">
        <v>0.01173941727037875</v>
      </c>
      <c r="D11" s="93" t="s">
        <v>474</v>
      </c>
      <c r="E11" s="93" t="b">
        <v>0</v>
      </c>
      <c r="F11" s="93" t="b">
        <v>0</v>
      </c>
      <c r="G11" s="93" t="b">
        <v>0</v>
      </c>
    </row>
    <row r="12" spans="1:7" ht="15">
      <c r="A12" s="93" t="s">
        <v>402</v>
      </c>
      <c r="B12" s="93">
        <v>4</v>
      </c>
      <c r="C12" s="133">
        <v>0.01173941727037875</v>
      </c>
      <c r="D12" s="93" t="s">
        <v>474</v>
      </c>
      <c r="E12" s="93" t="b">
        <v>0</v>
      </c>
      <c r="F12" s="93" t="b">
        <v>0</v>
      </c>
      <c r="G12" s="93" t="b">
        <v>0</v>
      </c>
    </row>
    <row r="13" spans="1:7" ht="15">
      <c r="A13" s="93" t="s">
        <v>403</v>
      </c>
      <c r="B13" s="93">
        <v>4</v>
      </c>
      <c r="C13" s="133">
        <v>0.01173941727037875</v>
      </c>
      <c r="D13" s="93" t="s">
        <v>474</v>
      </c>
      <c r="E13" s="93" t="b">
        <v>0</v>
      </c>
      <c r="F13" s="93" t="b">
        <v>0</v>
      </c>
      <c r="G13" s="93" t="b">
        <v>0</v>
      </c>
    </row>
    <row r="14" spans="1:7" ht="15">
      <c r="A14" s="93" t="s">
        <v>404</v>
      </c>
      <c r="B14" s="93">
        <v>4</v>
      </c>
      <c r="C14" s="133">
        <v>0.01173941727037875</v>
      </c>
      <c r="D14" s="93" t="s">
        <v>474</v>
      </c>
      <c r="E14" s="93" t="b">
        <v>0</v>
      </c>
      <c r="F14" s="93" t="b">
        <v>0</v>
      </c>
      <c r="G14" s="93" t="b">
        <v>0</v>
      </c>
    </row>
    <row r="15" spans="1:7" ht="15">
      <c r="A15" s="93" t="s">
        <v>405</v>
      </c>
      <c r="B15" s="93">
        <v>4</v>
      </c>
      <c r="C15" s="133">
        <v>0.01173941727037875</v>
      </c>
      <c r="D15" s="93" t="s">
        <v>474</v>
      </c>
      <c r="E15" s="93" t="b">
        <v>0</v>
      </c>
      <c r="F15" s="93" t="b">
        <v>0</v>
      </c>
      <c r="G15" s="93" t="b">
        <v>0</v>
      </c>
    </row>
    <row r="16" spans="1:7" ht="15">
      <c r="A16" s="93" t="s">
        <v>407</v>
      </c>
      <c r="B16" s="93">
        <v>2</v>
      </c>
      <c r="C16" s="133">
        <v>0.015904041823988746</v>
      </c>
      <c r="D16" s="93" t="s">
        <v>474</v>
      </c>
      <c r="E16" s="93" t="b">
        <v>0</v>
      </c>
      <c r="F16" s="93" t="b">
        <v>0</v>
      </c>
      <c r="G16" s="93" t="b">
        <v>0</v>
      </c>
    </row>
    <row r="17" spans="1:7" ht="15">
      <c r="A17" s="93" t="s">
        <v>408</v>
      </c>
      <c r="B17" s="93">
        <v>2</v>
      </c>
      <c r="C17" s="133">
        <v>0.015904041823988746</v>
      </c>
      <c r="D17" s="93" t="s">
        <v>474</v>
      </c>
      <c r="E17" s="93" t="b">
        <v>1</v>
      </c>
      <c r="F17" s="93" t="b">
        <v>0</v>
      </c>
      <c r="G17" s="93" t="b">
        <v>0</v>
      </c>
    </row>
    <row r="18" spans="1:7" ht="15">
      <c r="A18" s="93" t="s">
        <v>409</v>
      </c>
      <c r="B18" s="93">
        <v>2</v>
      </c>
      <c r="C18" s="133">
        <v>0.015904041823988746</v>
      </c>
      <c r="D18" s="93" t="s">
        <v>474</v>
      </c>
      <c r="E18" s="93" t="b">
        <v>0</v>
      </c>
      <c r="F18" s="93" t="b">
        <v>0</v>
      </c>
      <c r="G18" s="93" t="b">
        <v>0</v>
      </c>
    </row>
    <row r="19" spans="1:7" ht="15">
      <c r="A19" s="93" t="s">
        <v>410</v>
      </c>
      <c r="B19" s="93">
        <v>2</v>
      </c>
      <c r="C19" s="133">
        <v>0.015904041823988746</v>
      </c>
      <c r="D19" s="93" t="s">
        <v>474</v>
      </c>
      <c r="E19" s="93" t="b">
        <v>0</v>
      </c>
      <c r="F19" s="93" t="b">
        <v>0</v>
      </c>
      <c r="G19" s="93" t="b">
        <v>0</v>
      </c>
    </row>
    <row r="20" spans="1:7" ht="15">
      <c r="A20" s="93" t="s">
        <v>411</v>
      </c>
      <c r="B20" s="93">
        <v>2</v>
      </c>
      <c r="C20" s="133">
        <v>0.015904041823988746</v>
      </c>
      <c r="D20" s="93" t="s">
        <v>474</v>
      </c>
      <c r="E20" s="93" t="b">
        <v>0</v>
      </c>
      <c r="F20" s="93" t="b">
        <v>0</v>
      </c>
      <c r="G20" s="93" t="b">
        <v>0</v>
      </c>
    </row>
    <row r="21" spans="1:7" ht="15">
      <c r="A21" s="93" t="s">
        <v>412</v>
      </c>
      <c r="B21" s="93">
        <v>2</v>
      </c>
      <c r="C21" s="133">
        <v>0.015904041823988746</v>
      </c>
      <c r="D21" s="93" t="s">
        <v>474</v>
      </c>
      <c r="E21" s="93" t="b">
        <v>0</v>
      </c>
      <c r="F21" s="93" t="b">
        <v>0</v>
      </c>
      <c r="G21" s="93" t="b">
        <v>0</v>
      </c>
    </row>
    <row r="22" spans="1:7" ht="15">
      <c r="A22" s="93" t="s">
        <v>413</v>
      </c>
      <c r="B22" s="93">
        <v>2</v>
      </c>
      <c r="C22" s="133">
        <v>0.015904041823988746</v>
      </c>
      <c r="D22" s="93" t="s">
        <v>474</v>
      </c>
      <c r="E22" s="93" t="b">
        <v>0</v>
      </c>
      <c r="F22" s="93" t="b">
        <v>0</v>
      </c>
      <c r="G22" s="93" t="b">
        <v>0</v>
      </c>
    </row>
    <row r="23" spans="1:7" ht="15">
      <c r="A23" s="93" t="s">
        <v>414</v>
      </c>
      <c r="B23" s="93">
        <v>2</v>
      </c>
      <c r="C23" s="133">
        <v>0.015904041823988746</v>
      </c>
      <c r="D23" s="93" t="s">
        <v>474</v>
      </c>
      <c r="E23" s="93" t="b">
        <v>0</v>
      </c>
      <c r="F23" s="93" t="b">
        <v>0</v>
      </c>
      <c r="G23" s="93" t="b">
        <v>0</v>
      </c>
    </row>
    <row r="24" spans="1:7" ht="15">
      <c r="A24" s="93" t="s">
        <v>415</v>
      </c>
      <c r="B24" s="93">
        <v>2</v>
      </c>
      <c r="C24" s="133">
        <v>0.015904041823988746</v>
      </c>
      <c r="D24" s="93" t="s">
        <v>474</v>
      </c>
      <c r="E24" s="93" t="b">
        <v>0</v>
      </c>
      <c r="F24" s="93" t="b">
        <v>0</v>
      </c>
      <c r="G24" s="93" t="b">
        <v>0</v>
      </c>
    </row>
    <row r="25" spans="1:7" ht="15">
      <c r="A25" s="93" t="s">
        <v>470</v>
      </c>
      <c r="B25" s="93">
        <v>2</v>
      </c>
      <c r="C25" s="133">
        <v>0.015904041823988746</v>
      </c>
      <c r="D25" s="93" t="s">
        <v>474</v>
      </c>
      <c r="E25" s="93" t="b">
        <v>0</v>
      </c>
      <c r="F25" s="93" t="b">
        <v>0</v>
      </c>
      <c r="G25" s="93" t="b">
        <v>0</v>
      </c>
    </row>
    <row r="26" spans="1:7" ht="15">
      <c r="A26" s="93" t="s">
        <v>471</v>
      </c>
      <c r="B26" s="93">
        <v>2</v>
      </c>
      <c r="C26" s="133">
        <v>0.015904041823988746</v>
      </c>
      <c r="D26" s="93" t="s">
        <v>474</v>
      </c>
      <c r="E26" s="93" t="b">
        <v>0</v>
      </c>
      <c r="F26" s="93" t="b">
        <v>0</v>
      </c>
      <c r="G26" s="93" t="b">
        <v>0</v>
      </c>
    </row>
    <row r="27" spans="1:7" ht="15">
      <c r="A27" s="93" t="s">
        <v>397</v>
      </c>
      <c r="B27" s="93">
        <v>4</v>
      </c>
      <c r="C27" s="133">
        <v>0</v>
      </c>
      <c r="D27" s="93" t="s">
        <v>367</v>
      </c>
      <c r="E27" s="93" t="b">
        <v>0</v>
      </c>
      <c r="F27" s="93" t="b">
        <v>0</v>
      </c>
      <c r="G27" s="93" t="b">
        <v>0</v>
      </c>
    </row>
    <row r="28" spans="1:7" ht="15">
      <c r="A28" s="93" t="s">
        <v>398</v>
      </c>
      <c r="B28" s="93">
        <v>4</v>
      </c>
      <c r="C28" s="133">
        <v>0</v>
      </c>
      <c r="D28" s="93" t="s">
        <v>367</v>
      </c>
      <c r="E28" s="93" t="b">
        <v>0</v>
      </c>
      <c r="F28" s="93" t="b">
        <v>0</v>
      </c>
      <c r="G28" s="93" t="b">
        <v>0</v>
      </c>
    </row>
    <row r="29" spans="1:7" ht="15">
      <c r="A29" s="93" t="s">
        <v>399</v>
      </c>
      <c r="B29" s="93">
        <v>4</v>
      </c>
      <c r="C29" s="133">
        <v>0</v>
      </c>
      <c r="D29" s="93" t="s">
        <v>367</v>
      </c>
      <c r="E29" s="93" t="b">
        <v>0</v>
      </c>
      <c r="F29" s="93" t="b">
        <v>0</v>
      </c>
      <c r="G29" s="93" t="b">
        <v>0</v>
      </c>
    </row>
    <row r="30" spans="1:7" ht="15">
      <c r="A30" s="93" t="s">
        <v>400</v>
      </c>
      <c r="B30" s="93">
        <v>4</v>
      </c>
      <c r="C30" s="133">
        <v>0</v>
      </c>
      <c r="D30" s="93" t="s">
        <v>367</v>
      </c>
      <c r="E30" s="93" t="b">
        <v>0</v>
      </c>
      <c r="F30" s="93" t="b">
        <v>0</v>
      </c>
      <c r="G30" s="93" t="b">
        <v>0</v>
      </c>
    </row>
    <row r="31" spans="1:7" ht="15">
      <c r="A31" s="93" t="s">
        <v>402</v>
      </c>
      <c r="B31" s="93">
        <v>4</v>
      </c>
      <c r="C31" s="133">
        <v>0</v>
      </c>
      <c r="D31" s="93" t="s">
        <v>367</v>
      </c>
      <c r="E31" s="93" t="b">
        <v>0</v>
      </c>
      <c r="F31" s="93" t="b">
        <v>0</v>
      </c>
      <c r="G31" s="93" t="b">
        <v>0</v>
      </c>
    </row>
    <row r="32" spans="1:7" ht="15">
      <c r="A32" s="93" t="s">
        <v>403</v>
      </c>
      <c r="B32" s="93">
        <v>4</v>
      </c>
      <c r="C32" s="133">
        <v>0</v>
      </c>
      <c r="D32" s="93" t="s">
        <v>367</v>
      </c>
      <c r="E32" s="93" t="b">
        <v>0</v>
      </c>
      <c r="F32" s="93" t="b">
        <v>0</v>
      </c>
      <c r="G32" s="93" t="b">
        <v>0</v>
      </c>
    </row>
    <row r="33" spans="1:7" ht="15">
      <c r="A33" s="93" t="s">
        <v>404</v>
      </c>
      <c r="B33" s="93">
        <v>4</v>
      </c>
      <c r="C33" s="133">
        <v>0</v>
      </c>
      <c r="D33" s="93" t="s">
        <v>367</v>
      </c>
      <c r="E33" s="93" t="b">
        <v>0</v>
      </c>
      <c r="F33" s="93" t="b">
        <v>0</v>
      </c>
      <c r="G33" s="93" t="b">
        <v>0</v>
      </c>
    </row>
    <row r="34" spans="1:7" ht="15">
      <c r="A34" s="93" t="s">
        <v>396</v>
      </c>
      <c r="B34" s="93">
        <v>4</v>
      </c>
      <c r="C34" s="133">
        <v>0</v>
      </c>
      <c r="D34" s="93" t="s">
        <v>367</v>
      </c>
      <c r="E34" s="93" t="b">
        <v>0</v>
      </c>
      <c r="F34" s="93" t="b">
        <v>0</v>
      </c>
      <c r="G34" s="93" t="b">
        <v>0</v>
      </c>
    </row>
    <row r="35" spans="1:7" ht="15">
      <c r="A35" s="93" t="s">
        <v>405</v>
      </c>
      <c r="B35" s="93">
        <v>4</v>
      </c>
      <c r="C35" s="133">
        <v>0</v>
      </c>
      <c r="D35" s="93" t="s">
        <v>367</v>
      </c>
      <c r="E35" s="93" t="b">
        <v>0</v>
      </c>
      <c r="F35" s="93" t="b">
        <v>0</v>
      </c>
      <c r="G35" s="93" t="b">
        <v>0</v>
      </c>
    </row>
    <row r="36" spans="1:7" ht="15">
      <c r="A36" s="93" t="s">
        <v>407</v>
      </c>
      <c r="B36" s="93">
        <v>2</v>
      </c>
      <c r="C36" s="133">
        <v>0</v>
      </c>
      <c r="D36" s="93" t="s">
        <v>368</v>
      </c>
      <c r="E36" s="93" t="b">
        <v>0</v>
      </c>
      <c r="F36" s="93" t="b">
        <v>0</v>
      </c>
      <c r="G36" s="93" t="b">
        <v>0</v>
      </c>
    </row>
    <row r="37" spans="1:7" ht="15">
      <c r="A37" s="93" t="s">
        <v>408</v>
      </c>
      <c r="B37" s="93">
        <v>2</v>
      </c>
      <c r="C37" s="133">
        <v>0</v>
      </c>
      <c r="D37" s="93" t="s">
        <v>368</v>
      </c>
      <c r="E37" s="93" t="b">
        <v>1</v>
      </c>
      <c r="F37" s="93" t="b">
        <v>0</v>
      </c>
      <c r="G37" s="93" t="b">
        <v>0</v>
      </c>
    </row>
    <row r="38" spans="1:7" ht="15">
      <c r="A38" s="93" t="s">
        <v>409</v>
      </c>
      <c r="B38" s="93">
        <v>2</v>
      </c>
      <c r="C38" s="133">
        <v>0</v>
      </c>
      <c r="D38" s="93" t="s">
        <v>368</v>
      </c>
      <c r="E38" s="93" t="b">
        <v>0</v>
      </c>
      <c r="F38" s="93" t="b">
        <v>0</v>
      </c>
      <c r="G38" s="93" t="b">
        <v>0</v>
      </c>
    </row>
    <row r="39" spans="1:7" ht="15">
      <c r="A39" s="93" t="s">
        <v>396</v>
      </c>
      <c r="B39" s="93">
        <v>2</v>
      </c>
      <c r="C39" s="133">
        <v>0</v>
      </c>
      <c r="D39" s="93" t="s">
        <v>368</v>
      </c>
      <c r="E39" s="93" t="b">
        <v>0</v>
      </c>
      <c r="F39" s="93" t="b">
        <v>0</v>
      </c>
      <c r="G39" s="93" t="b">
        <v>0</v>
      </c>
    </row>
    <row r="40" spans="1:7" ht="15">
      <c r="A40" s="93" t="s">
        <v>410</v>
      </c>
      <c r="B40" s="93">
        <v>2</v>
      </c>
      <c r="C40" s="133">
        <v>0</v>
      </c>
      <c r="D40" s="93" t="s">
        <v>368</v>
      </c>
      <c r="E40" s="93" t="b">
        <v>0</v>
      </c>
      <c r="F40" s="93" t="b">
        <v>0</v>
      </c>
      <c r="G40" s="93" t="b">
        <v>0</v>
      </c>
    </row>
    <row r="41" spans="1:7" ht="15">
      <c r="A41" s="93" t="s">
        <v>411</v>
      </c>
      <c r="B41" s="93">
        <v>2</v>
      </c>
      <c r="C41" s="133">
        <v>0</v>
      </c>
      <c r="D41" s="93" t="s">
        <v>368</v>
      </c>
      <c r="E41" s="93" t="b">
        <v>0</v>
      </c>
      <c r="F41" s="93" t="b">
        <v>0</v>
      </c>
      <c r="G41" s="93" t="b">
        <v>0</v>
      </c>
    </row>
    <row r="42" spans="1:7" ht="15">
      <c r="A42" s="93" t="s">
        <v>412</v>
      </c>
      <c r="B42" s="93">
        <v>2</v>
      </c>
      <c r="C42" s="133">
        <v>0</v>
      </c>
      <c r="D42" s="93" t="s">
        <v>368</v>
      </c>
      <c r="E42" s="93" t="b">
        <v>0</v>
      </c>
      <c r="F42" s="93" t="b">
        <v>0</v>
      </c>
      <c r="G42" s="93" t="b">
        <v>0</v>
      </c>
    </row>
    <row r="43" spans="1:7" ht="15">
      <c r="A43" s="93" t="s">
        <v>413</v>
      </c>
      <c r="B43" s="93">
        <v>2</v>
      </c>
      <c r="C43" s="133">
        <v>0</v>
      </c>
      <c r="D43" s="93" t="s">
        <v>368</v>
      </c>
      <c r="E43" s="93" t="b">
        <v>0</v>
      </c>
      <c r="F43" s="93" t="b">
        <v>0</v>
      </c>
      <c r="G43" s="93" t="b">
        <v>0</v>
      </c>
    </row>
    <row r="44" spans="1:7" ht="15">
      <c r="A44" s="93" t="s">
        <v>414</v>
      </c>
      <c r="B44" s="93">
        <v>2</v>
      </c>
      <c r="C44" s="133">
        <v>0</v>
      </c>
      <c r="D44" s="93" t="s">
        <v>368</v>
      </c>
      <c r="E44" s="93" t="b">
        <v>0</v>
      </c>
      <c r="F44" s="93" t="b">
        <v>0</v>
      </c>
      <c r="G44" s="93" t="b">
        <v>0</v>
      </c>
    </row>
    <row r="45" spans="1:7" ht="15">
      <c r="A45" s="93" t="s">
        <v>415</v>
      </c>
      <c r="B45" s="93">
        <v>2</v>
      </c>
      <c r="C45" s="133">
        <v>0</v>
      </c>
      <c r="D45" s="93" t="s">
        <v>368</v>
      </c>
      <c r="E45" s="93" t="b">
        <v>0</v>
      </c>
      <c r="F45" s="93" t="b">
        <v>0</v>
      </c>
      <c r="G45" s="93" t="b">
        <v>0</v>
      </c>
    </row>
    <row r="46" spans="1:7" ht="15">
      <c r="A46" s="93" t="s">
        <v>470</v>
      </c>
      <c r="B46" s="93">
        <v>2</v>
      </c>
      <c r="C46" s="133">
        <v>0</v>
      </c>
      <c r="D46" s="93" t="s">
        <v>368</v>
      </c>
      <c r="E46" s="93" t="b">
        <v>0</v>
      </c>
      <c r="F46" s="93" t="b">
        <v>0</v>
      </c>
      <c r="G46" s="93" t="b">
        <v>0</v>
      </c>
    </row>
    <row r="47" spans="1:7" ht="15">
      <c r="A47" s="93" t="s">
        <v>471</v>
      </c>
      <c r="B47" s="93">
        <v>2</v>
      </c>
      <c r="C47" s="133">
        <v>0</v>
      </c>
      <c r="D47" s="93" t="s">
        <v>368</v>
      </c>
      <c r="E47" s="93" t="b">
        <v>0</v>
      </c>
      <c r="F47" s="93" t="b">
        <v>0</v>
      </c>
      <c r="G4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2019-11-07T08:27:21Z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