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<sst xmlns="http://schemas.openxmlformats.org/spreadsheetml/2006/main" count="2877" uniqueCount="835">
  <si>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</si>
  <si>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</si>
  <si>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</si>
  <si>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</si>
  <si>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</si>
  <si>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</si>
  <si>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</si>
  <si>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</si>
  <si>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</si>
  <si>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</si>
  <si>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</si>
  <si>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</si>
  <si>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</si>
  <si>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</si>
  <si>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</si>
  <si>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</si>
  <si>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</si>
  <si>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</si>
  <si>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</si>
  <si>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</si>
  <si>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</si>
  <si>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</si>
  <si>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</si>
  <si>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</si>
  <si>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</si>
  <si>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</si>
  <si>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</si>
  <si>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</si>
  <si>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</si>
  <si>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</si>
  <si>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</si>
  <si>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</si>
  <si>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</si>
  <si>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</si>
  <si>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</si>
  <si>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</si>
  <si>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</si>
  <si>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</si>
  <si>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</si>
  <si>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</si>
  <si>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</si>
  <si>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</si>
  <si>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</si>
  <si>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</si>
  <si>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</si>
  <si>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</si>
  <si>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</si>
  <si>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</si>
  <si>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</si>
  <si>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</si>
  <si>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</si>
  <si>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</si>
  <si>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</si>
  <si>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</si>
  <si>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</si>
  <si>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</si>
  <si>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</si>
  <si>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</si>
  <si>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</si>
  <si>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</si>
  <si>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</si>
  <si>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</si>
  <si>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</si>
  <si>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</si>
  <si>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</si>
  <si>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</si>
  <si>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</si>
  <si>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</si>
  <si>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</si>
  <si>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</si>
  <si>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</si>
  <si>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</si>
  <si>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</si>
  <si>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</si>
  <si>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</si>
  <si>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</si>
  <si>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</si>
  <si>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</si>
  <si>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</si>
  <si>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</si>
  <si>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</si>
  <si>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</si>
  <si>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</si>
  <si>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</si>
  <si>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</si>
  <si>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</si>
  <si>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</si>
  <si>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</si>
  <si>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</si>
  <si>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</si>
  <si>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</si>
  <si>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</si>
  <si>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</si>
  <si>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</si>
  <si>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</si>
  <si>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</si>
  <si>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</si>
  <si>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</si>
  <si>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</si>
  <si>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</si>
  <si>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</si>
  <si>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</si>
  <si>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</si>
  <si>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</si>
  <si>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</si>
  <si>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</si>
  <si>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</si>
  <si>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</si>
  <si>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</si>
  <si>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</si>
  <si>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</si>
  <si>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</si>
  <si>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</si>
  <si>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</si>
  <si>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</si>
  <si>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</si>
  <si>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</si>
  <si>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</si>
  <si>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</si>
  <si>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</si>
  <si>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</si>
  <si>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</si>
  <si>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</si>
  <si>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</si>
  <si>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</si>
  <si>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</si>
  <si>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</si>
  <si>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</si>
  <si>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</si>
  <si>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</si>
  <si>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</si>
  <si>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</si>
  <si>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</si>
  <si>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</si>
  <si>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</si>
  <si>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</si>
  <si>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</si>
  <si>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</si>
  <si>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</si>
  <si>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</si>
  <si>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</si>
  <si>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</si>
  <si>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</si>
  <si>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</si>
  <si>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</si>
  <si>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</si>
  <si>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</si>
  <si>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</si>
  <si>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</si>
  <si>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</si>
  <si>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</si>
  <si>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</si>
  <si>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</si>
  <si>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</si>
  <si>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</si>
  <si>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</si>
  <si>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</si>
  <si>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</si>
  <si>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</si>
  <si>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</si>
  <si>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</si>
  <si>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</si>
  <si>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</si>
  <si>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</si>
  <si>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</si>
  <si>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</si>
  <si>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</si>
  <si>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</si>
  <si>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</si>
  <si>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</si>
  <si>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</si>
  <si>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</si>
  <si>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</si>
  <si>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</si>
  <si>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</si>
  <si>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</si>
  <si>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</si>
  <si>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</si>
  <si>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</si>
  <si>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</si>
  <si>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</si>
  <si>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</si>
  <si>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</si>
  <si>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</si>
  <si>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</si>
  <si>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</si>
  <si>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</si>
  <si>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</si>
  <si>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</si>
  <si>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</si>
  <si>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</si>
  <si>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</si>
  <si>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</si>
  <si>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</si>
  <si>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</si>
  <si>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</si>
  <si>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</si>
  <si>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</si>
  <si>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</si>
  <si>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</si>
  <si>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</si>
  <si>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</si>
  <si>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</si>
  <si>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</si>
  <si>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</si>
  <si>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</si>
  <si>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</si>
  <si>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</si>
  <si>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</si>
  <si>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</si>
  <si>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</si>
  <si>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</si>
  <si>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</si>
  <si>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</si>
  <si>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y_crowe</t>
  </si>
  <si>
    <t>robhp</t>
  </si>
  <si>
    <t>jenkinskeith9</t>
  </si>
  <si>
    <t>pbrothwood</t>
  </si>
  <si>
    <t>jburnmurdoch</t>
  </si>
  <si>
    <t>ikitorp</t>
  </si>
  <si>
    <t>bbcnewsgraphics</t>
  </si>
  <si>
    <t>alexhomer</t>
  </si>
  <si>
    <t>robmayor</t>
  </si>
  <si>
    <t>petesherlock79</t>
  </si>
  <si>
    <t>jgibbins</t>
  </si>
  <si>
    <t>m_r_barra</t>
  </si>
  <si>
    <t>tom_bokros</t>
  </si>
  <si>
    <t>ft</t>
  </si>
  <si>
    <t>bbcwm</t>
  </si>
  <si>
    <t>stanchers</t>
  </si>
  <si>
    <t>Mentions</t>
  </si>
  <si>
    <t>Retweet</t>
  </si>
  <si>
    <t>Replies to</t>
  </si>
  <si>
    <t>Welcome aboard! https://t.co/Gq99bB4DuQ</t>
  </si>
  <si>
    <t>Useful @alexhomer @Tom_Bokros? https://t.co/cJfc1sgyIk</t>
  </si>
  <si>
    <t>@alexhomer @robmayor @jburnmurdoch @FT Totally incorrect, the figures show the remain camp as the most toxic - splitting the remain side skews the figures. https://t.co/7xNnLfBa4u</t>
  </si>
  <si>
    <t>@jburnmurdoch @alexhomer @robmayor @FT They aren’t my findings or representation of the figures. The FT has really gone downhill. Falsus in uno, falsus in omnibus.</t>
  </si>
  <si>
    <t>@PBrothwood @alexhomer @robmayor @FT Paul, your objection has been comprehensively debunked several times over the last 24 hours, and other detractors have deleted their tweets.
Please take the few seconds required to read any of the dozens of explanations: https://t.co/KT7aTLx4YZ</t>
  </si>
  <si>
    <t>@PBrothwood @alexhomer @robmayor @FT Sorry mate I went to state school so no Latin</t>
  </si>
  <si>
    <t>@PBrothwood @alexhomer @robmayor @jburnmurdoch @FT Combining the two categories of remainers would make the combined category look less toxic than the FBPE category does on its own.</t>
  </si>
  <si>
    <t>@PBrothwood @jburnmurdoch @alexhomer @robmayor @FT This maxim should be applied to your inaccurate claim re. the numbers being "skewed" in favor of Remainers by having the Remain categories divided in two.</t>
  </si>
  <si>
    <t>MPs have rejected Prime Minister Boris Johnson's call for an early election for the third time. See how your MP voted with our lookup  https://t.co/umn1DHMDmF https://t.co/kPgvxCyPXn</t>
  </si>
  <si>
    <t>Thread on abusive tweets to MPs #ddj #dataviz via @jburnmurdoch @FT https://t.co/4ZlR8Vqkbw</t>
  </si>
  <si>
    <t>From 7pm tomorrow @stanchers &amp;amp; I are taking over @bbcwm for an hour. We’ll have a laugh about the mad 3 years of politics we’ve had &amp;amp; ask what on Earth comes next?!
Hope you can join us. 
Here’s a picture from what feels like about 15 years ago. (Day before GE 2017) https://t.co/bGwwME8xof</t>
  </si>
  <si>
    <t>Six months after publishing a story about electric car charge point provision (and getting a lot of stick from the industry for doing so), the goverment releases this data, with a minister saying the gap in provision is 'disappointing'
https://t.co/XPVA1FBh2v</t>
  </si>
  <si>
    <t>Breaking: Local News Partnerships scheme set to expand, with the number of journalists increased and new services provided... https://t.co/3vvamIxa6W</t>
  </si>
  <si>
    <t>UK set for 12 December general election after MPs' vote https://t.co/vSQAr3Hgkp</t>
  </si>
  <si>
    <t>ICYMI big plans to expand the BBC #LDReporter scheme announced - more council reporters and greater coverage of ‘blue light’ public services such as NHS Trusts and magistrates’ and sheriffs’ courts https://t.co/GkGUgds5yF #collaborativej</t>
  </si>
  <si>
    <t>@alexhomer https://t.co/BtVkgI5PLk</t>
  </si>
  <si>
    <t>https://twitter.com/alexhomer/status/1188803479738945538</t>
  </si>
  <si>
    <t>https://twitter.com/page_eco/status/1188749430020698112</t>
  </si>
  <si>
    <t>https://twitter.com/jburnmurdoch/status/1189114192130924545</t>
  </si>
  <si>
    <t>https://www.bbc.co.uk/news/uk-politics-50215171</t>
  </si>
  <si>
    <t>https://twitter.com/jburnmurdoch/status/1188728193945100288</t>
  </si>
  <si>
    <t>https://www.gov.uk/government/news/new-league-table-reveals-electric-car-charging-availability-across-uk-as-transport-secretary-calls-on-local-authorities-to-do-more</t>
  </si>
  <si>
    <t>https://www.pressgazette.co.uk/bbc-plans-expansion-of-local-democracy-reporting-service-dependent-on-new-external-funding-sources/</t>
  </si>
  <si>
    <t>https://www.bbc.co.uk/news/uk-politics-50229318</t>
  </si>
  <si>
    <t>https://www.bbc.co.uk/mediacentre/latestnews/2019/lnp-expansion</t>
  </si>
  <si>
    <t>https://twitter.com/estwebber/status/1191418646800863236</t>
  </si>
  <si>
    <t>twitter.com</t>
  </si>
  <si>
    <t>co.uk</t>
  </si>
  <si>
    <t>gov.uk</t>
  </si>
  <si>
    <t>ddj dataviz</t>
  </si>
  <si>
    <t>ldreporter collaborativej</t>
  </si>
  <si>
    <t>https://pbs.twimg.com/media/EIEFecTWkAAvpUa.jpg</t>
  </si>
  <si>
    <t>https://pbs.twimg.com/media/EH_UpGEX0AEwfDG.png</t>
  </si>
  <si>
    <t>https://pbs.twimg.com/media/EIJqkK4WkAAUGb8.jpg</t>
  </si>
  <si>
    <t>http://pbs.twimg.com/profile_images/1157285980996608000/U6OIAItn_normal.jpg</t>
  </si>
  <si>
    <t>http://pbs.twimg.com/profile_images/3083603524/b4ad298f65098e64baa32a7ea0e4f4f6_normal.jpeg</t>
  </si>
  <si>
    <t>http://abs.twimg.com/sticky/default_profile_images/default_profile_normal.png</t>
  </si>
  <si>
    <t>http://pbs.twimg.com/profile_images/1191268285691641856/6lWk2SJq_normal.jpg</t>
  </si>
  <si>
    <t>http://pbs.twimg.com/profile_images/922511756110557184/IDxUQ_rr_normal.jpg</t>
  </si>
  <si>
    <t>http://pbs.twimg.com/profile_images/378800000846944336/e9effb8d38d9d4c0b6a80d492edbff30_normal.jpeg</t>
  </si>
  <si>
    <t>http://pbs.twimg.com/profile_images/1059725705276211200/Do8Y-lrR_normal.jpg</t>
  </si>
  <si>
    <t>http://pbs.twimg.com/profile_images/1068540999012634629/XLw72RJP_normal.jpg</t>
  </si>
  <si>
    <t>http://pbs.twimg.com/profile_images/1072784273420226560/6CgF2VQW_normal.jpg</t>
  </si>
  <si>
    <t>http://pbs.twimg.com/profile_images/1184488137797578752/4tCee-qE_normal.jpg</t>
  </si>
  <si>
    <t>20:51:24</t>
  </si>
  <si>
    <t>08:38:38</t>
  </si>
  <si>
    <t>18:16:01</t>
  </si>
  <si>
    <t>17:49:21</t>
  </si>
  <si>
    <t>17:59:22</t>
  </si>
  <si>
    <t>17:54:59</t>
  </si>
  <si>
    <t>18:01:07</t>
  </si>
  <si>
    <t>07:27:00</t>
  </si>
  <si>
    <t>07:30:24</t>
  </si>
  <si>
    <t>19:38:22</t>
  </si>
  <si>
    <t>19:38:48</t>
  </si>
  <si>
    <t>13:39:16</t>
  </si>
  <si>
    <t>19:49:30</t>
  </si>
  <si>
    <t>12:20:16</t>
  </si>
  <si>
    <t>16:15:17</t>
  </si>
  <si>
    <t>14:47:59</t>
  </si>
  <si>
    <t>09:47:01</t>
  </si>
  <si>
    <t>10:00:16</t>
  </si>
  <si>
    <t>22:36:56</t>
  </si>
  <si>
    <t>18:05:05</t>
  </si>
  <si>
    <t>18:33:21</t>
  </si>
  <si>
    <t>https://twitter.com/y_crowe/status/1188921226368036870</t>
  </si>
  <si>
    <t>https://twitter.com/robhp/status/1189099208046993408</t>
  </si>
  <si>
    <t>https://twitter.com/jenkinskeith9/status/1189244513828651009</t>
  </si>
  <si>
    <t>https://twitter.com/pbrothwood/status/1189237802468368391</t>
  </si>
  <si>
    <t>https://twitter.com/pbrothwood/status/1189240320887869441</t>
  </si>
  <si>
    <t>https://twitter.com/jburnmurdoch/status/1189239218788339712</t>
  </si>
  <si>
    <t>https://twitter.com/jburnmurdoch/status/1189240760996171776</t>
  </si>
  <si>
    <t>https://twitter.com/ikitorp/status/1189443571780390912</t>
  </si>
  <si>
    <t>https://twitter.com/ikitorp/status/1189444426646601729</t>
  </si>
  <si>
    <t>https://twitter.com/bbcnewsgraphics/status/1188902848756625408</t>
  </si>
  <si>
    <t>https://twitter.com/alexhomer/status/1188902957758201859</t>
  </si>
  <si>
    <t>https://twitter.com/alexhomer/status/1189174865162625024</t>
  </si>
  <si>
    <t>https://twitter.com/robmayor/status/1189630427545460736</t>
  </si>
  <si>
    <t>https://twitter.com/alexhomer/status/1189879759251165185</t>
  </si>
  <si>
    <t>https://twitter.com/petesherlock79/status/1190663679622221824</t>
  </si>
  <si>
    <t>https://twitter.com/alexhomer/status/1191004098478399488</t>
  </si>
  <si>
    <t>https://twitter.com/jgibbins/status/1191290746671906816</t>
  </si>
  <si>
    <t>https://twitter.com/alexhomer/status/1191294079352619008</t>
  </si>
  <si>
    <t>https://twitter.com/alexhomer/status/1189310173246054401</t>
  </si>
  <si>
    <t>https://twitter.com/alexhomer/status/1191416088896163840</t>
  </si>
  <si>
    <t>https://twitter.com/m_r_barra/status/1191423201160638466</t>
  </si>
  <si>
    <t>1188921226368036870</t>
  </si>
  <si>
    <t>1189099208046993408</t>
  </si>
  <si>
    <t>1189244513828651009</t>
  </si>
  <si>
    <t>1189237802468368391</t>
  </si>
  <si>
    <t>1189240320887869441</t>
  </si>
  <si>
    <t>1189239218788339712</t>
  </si>
  <si>
    <t>1189240760996171776</t>
  </si>
  <si>
    <t>1189443571780390912</t>
  </si>
  <si>
    <t>1189444426646601729</t>
  </si>
  <si>
    <t>1188902848756625408</t>
  </si>
  <si>
    <t>1188902957758201859</t>
  </si>
  <si>
    <t>1189174865162625024</t>
  </si>
  <si>
    <t>1189630427545460736</t>
  </si>
  <si>
    <t>1189879759251165185</t>
  </si>
  <si>
    <t>1190663679622221824</t>
  </si>
  <si>
    <t>1191004098478399488</t>
  </si>
  <si>
    <t>1191290746671906816</t>
  </si>
  <si>
    <t>1191294079352619008</t>
  </si>
  <si>
    <t>1189310173246054401</t>
  </si>
  <si>
    <t>1191416088896163840</t>
  </si>
  <si>
    <t>1191423201160638466</t>
  </si>
  <si>
    <t/>
  </si>
  <si>
    <t>31713770</t>
  </si>
  <si>
    <t>43878033</t>
  </si>
  <si>
    <t>1156978698156949506</t>
  </si>
  <si>
    <t>en</t>
  </si>
  <si>
    <t>und</t>
  </si>
  <si>
    <t>1188803479738945538</t>
  </si>
  <si>
    <t>1188749430020698112</t>
  </si>
  <si>
    <t>1189114192130924545</t>
  </si>
  <si>
    <t>1188728193945100288</t>
  </si>
  <si>
    <t>1191418646800863236</t>
  </si>
  <si>
    <t>Twitter for Android</t>
  </si>
  <si>
    <t>Twitter for iPhone</t>
  </si>
  <si>
    <t>Twitter Web App</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</si>
  <si>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</si>
  <si>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</si>
  <si>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</si>
  <si>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</si>
  <si>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</si>
  <si>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</si>
  <si>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</si>
  <si>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</si>
  <si>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</si>
  <si>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</si>
  <si>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</si>
  <si>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</si>
  <si>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</si>
  <si>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</si>
  <si>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</si>
  <si>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</si>
  <si>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</si>
  <si>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</si>
  <si>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</si>
  <si>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</si>
  <si>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</si>
  <si>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</si>
  <si>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Crowe</t>
  </si>
  <si>
    <t>Rob Halden-Pratt</t>
  </si>
  <si>
    <t>Tom Bokros</t>
  </si>
  <si>
    <t>Alex Homer</t>
  </si>
  <si>
    <t>keith</t>
  </si>
  <si>
    <t>Paul Brothwood</t>
  </si>
  <si>
    <t>Financial Times</t>
  </si>
  <si>
    <t>John Burn-Murdoch</t>
  </si>
  <si>
    <t>Rob Mayor</t>
  </si>
  <si>
    <t>Protik Islam-Jakobsson</t>
  </si>
  <si>
    <t>BBC News Graphics</t>
  </si>
  <si>
    <t>BBC WM 95.6</t>
  </si>
  <si>
    <t>Kathryn Stanczyszyn</t>
  </si>
  <si>
    <t>Pete Sherlock</t>
  </si>
  <si>
    <t>Jason Gibbins</t>
  </si>
  <si>
    <t>Matthew Barraclough</t>
  </si>
  <si>
    <t>Commissioning Editor, jpimediani.
All views are my own (just like in the pic). Currently on secondment at BBC Birmingham.</t>
  </si>
  <si>
    <t>Dad, journalist, pun lover. Eclectic tastes. Views my own.</t>
  </si>
  <si>
    <t>Derby Telegraph Crime Reporter. Got a story? My DMs are open. 
All views are my own.  
"That Tom Brooks looks like Ed Shyren" (sic) - Shuo Bai.
#TeamFollowBack</t>
  </si>
  <si>
    <t>Senior Journalist at the BBC Shared Data Unit @BBCNews. Love good writing/reporting, cricket and WBA. My views. RT = interesting. Use ❤️s like bookmarks</t>
  </si>
  <si>
    <t>Scuba diver and motorcyclist with a sprinkle of politics. Member of the Conservative Party</t>
  </si>
  <si>
    <t>Financial Times headlines as they’re published on https://t.co/5BsmLs9y1Z. For a curated feed of our journalism, follow @financialtimes</t>
  </si>
  <si>
    <t>Stories, stats &amp; scatterplots for @FinancialTimes | Currently working on bias in AI | john.burn-murdoch@ft.com | #dataviz</t>
  </si>
  <si>
    <t>Report on Black Country politics for @BBCWM @sunpoliticsmids @bbcmtd. Hiked #CapeWrathTrail 2016. Wigan Rugby League, Yeovil Town FC, Motorbikes, Outdoors.</t>
  </si>
  <si>
    <t>Sometimes I think; sometimes I am. 
Pluralist in the streets // atheist in the sheets. 
#Swedish dad, #neurology resident.</t>
  </si>
  <si>
    <t>Interactive and information graphics from the BBC News Visual Journalism team. We are designers, developers and journalists.</t>
  </si>
  <si>
    <t>Got a story? @bbcwm. We’re the BBC radio station covering Birmingham and the Black Country. On 95.6FM, DAB and via @bbcsounds</t>
  </si>
  <si>
    <t>BBC Senior Reporter. Politics in Brum. Also on @bbcnews @bbcbreakfast &amp; @bbc5live #QTET. Founder @precioustrust. Sings @samepageband.Turophile _xD83D__xDC49__xD83C__xDFFB_Stan-chesh-un</t>
  </si>
  <si>
    <t>Assistant Editor of BBC Shared Data Unit, an innovative industry partnership. Adopted Brummie. Among @NCTJ_news Most Respected Journalists 2018. @BBCNews #ddj</t>
  </si>
  <si>
    <t>Assistant Editor, Local News Partnerships - https://t.co/vMGATeqFYR. Previously @BBCEngland and editor @banburynews @dxgusher among others. Chelsea since dark days.</t>
  </si>
  <si>
    <t>Heading up partnerships between the BBC and local news media in UK. And some other non-work stuff</t>
  </si>
  <si>
    <t>Portadown, Northern Ireland</t>
  </si>
  <si>
    <t>Norwich, Cambridge, London</t>
  </si>
  <si>
    <t>England, United Kingdom</t>
  </si>
  <si>
    <t>Kingswinford</t>
  </si>
  <si>
    <t>London</t>
  </si>
  <si>
    <t>Doncaster ➡️ London</t>
  </si>
  <si>
    <t>Brum/Staffordshire/Somerset/Black Country</t>
  </si>
  <si>
    <t>Sweden</t>
  </si>
  <si>
    <t>Birmingham and Black Country</t>
  </si>
  <si>
    <t>Birmingham</t>
  </si>
  <si>
    <t>Birmingham, England</t>
  </si>
  <si>
    <t>Daventry, England</t>
  </si>
  <si>
    <t>UK</t>
  </si>
  <si>
    <t>https://t.co/xCSWdWDESF</t>
  </si>
  <si>
    <t>https://t.co/TrABNUjBi7</t>
  </si>
  <si>
    <t>http://t.co/dnhLQpd9BY</t>
  </si>
  <si>
    <t>https://t.co/VZF28wenJw</t>
  </si>
  <si>
    <t>https://t.co/WedUgBXnNV</t>
  </si>
  <si>
    <t>https://t.co/gKIYNjGMAF</t>
  </si>
  <si>
    <t>https://t.co/rB16yDfkAu</t>
  </si>
  <si>
    <t>https://t.co/vMGATeIgQp</t>
  </si>
  <si>
    <t>https://pbs.twimg.com/profile_banners/1358506776/1569440321</t>
  </si>
  <si>
    <t>https://pbs.twimg.com/profile_banners/127846735/1466071235</t>
  </si>
  <si>
    <t>https://pbs.twimg.com/profile_banners/3426171717/1522344929</t>
  </si>
  <si>
    <t>https://pbs.twimg.com/profile_banners/31713770/1400621833</t>
  </si>
  <si>
    <t>https://pbs.twimg.com/profile_banners/1156978698156949506/1570567197</t>
  </si>
  <si>
    <t>https://pbs.twimg.com/profile_banners/18949452/1568737238</t>
  </si>
  <si>
    <t>https://pbs.twimg.com/profile_banners/43878033/1480034618</t>
  </si>
  <si>
    <t>https://pbs.twimg.com/profile_banners/20532692/1570366474</t>
  </si>
  <si>
    <t>https://pbs.twimg.com/profile_banners/364337959/1511191825</t>
  </si>
  <si>
    <t>https://pbs.twimg.com/profile_banners/50348344/1415727794</t>
  </si>
  <si>
    <t>https://pbs.twimg.com/profile_banners/150626780/1523530020</t>
  </si>
  <si>
    <t>https://pbs.twimg.com/profile_banners/20301082/1560716049</t>
  </si>
  <si>
    <t>https://pbs.twimg.com/profile_banners/3427975797/1566496195</t>
  </si>
  <si>
    <t>https://pbs.twimg.com/profile_banners/23091147/1479834484</t>
  </si>
  <si>
    <t>https://pbs.twimg.com/profile_banners/407644269/1512397482</t>
  </si>
  <si>
    <t>http://abs.twimg.com/images/themes/theme1/bg.png</t>
  </si>
  <si>
    <t>http://abs.twimg.com/images/themes/theme15/bg.png</t>
  </si>
  <si>
    <t>http://abs.twimg.com/images/themes/theme14/bg.gif</t>
  </si>
  <si>
    <t>http://abs.twimg.com/images/themes/theme13/bg.gif</t>
  </si>
  <si>
    <t>http://pbs.twimg.com/profile_images/900076587785347072/BmutWzV8_normal.jpg</t>
  </si>
  <si>
    <t>http://pbs.twimg.com/profile_images/931156393108885504/EqEMtLhM_normal.jpg</t>
  </si>
  <si>
    <t>http://pbs.twimg.com/profile_images/918982042460807168/GMM9P8Yz_normal.jpg</t>
  </si>
  <si>
    <t>http://pbs.twimg.com/profile_images/875751693459361792/u1eaY1Gk_normal.jpg</t>
  </si>
  <si>
    <t>http://pbs.twimg.com/profile_images/1133270859588804608/PlMPWn6v_normal.jpg</t>
  </si>
  <si>
    <t>http://pbs.twimg.com/profile_images/1140548896638287872/nhLUzvcT_normal.jpg</t>
  </si>
  <si>
    <t>Open Twitter Page for This Person</t>
  </si>
  <si>
    <t>https://twitter.com/y_crowe</t>
  </si>
  <si>
    <t>https://twitter.com/robhp</t>
  </si>
  <si>
    <t>https://twitter.com/tom_bokros</t>
  </si>
  <si>
    <t>https://twitter.com/alexhomer</t>
  </si>
  <si>
    <t>https://twitter.com/jenkinskeith9</t>
  </si>
  <si>
    <t>https://twitter.com/pbrothwood</t>
  </si>
  <si>
    <t>https://twitter.com/ft</t>
  </si>
  <si>
    <t>https://twitter.com/jburnmurdoch</t>
  </si>
  <si>
    <t>https://twitter.com/robmayor</t>
  </si>
  <si>
    <t>https://twitter.com/ikitorp</t>
  </si>
  <si>
    <t>https://twitter.com/bbcnewsgraphics</t>
  </si>
  <si>
    <t>https://twitter.com/bbcwm</t>
  </si>
  <si>
    <t>https://twitter.com/stanchers</t>
  </si>
  <si>
    <t>https://twitter.com/petesherlock79</t>
  </si>
  <si>
    <t>https://twitter.com/jgibbins</t>
  </si>
  <si>
    <t>https://twitter.com/m_r_barra</t>
  </si>
  <si>
    <t>y_crowe
Welcome aboard! https://t.co/Gq99bB4DuQ</t>
  </si>
  <si>
    <t>robhp
Useful @alexhomer @Tom_Bokros?
https://t.co/cJfc1sgyIk</t>
  </si>
  <si>
    <t xml:space="preserve">tom_bokros
</t>
  </si>
  <si>
    <t>alexhomer
ICYMI big plans to expand the BBC
#LDReporter scheme announced -
more council reporters and greater
coverage of ‘blue light’ public
services such as NHS Trusts and
magistrates’ and sheriffs’ courts
https://t.co/GkGUgds5yF #collaborativej</t>
  </si>
  <si>
    <t>jenkinskeith9
@alexhomer @robmayor @jburnmurdoch
@FT Totally incorrect, the figures
show the remain camp as the most
toxic - splitting the remain side
skews the figures. https://t.co/7xNnLfBa4u</t>
  </si>
  <si>
    <t>pbrothwood
@jburnmurdoch @alexhomer @robmayor
@FT They aren’t my findings or
representation of the figures.
The FT has really gone downhill.
Falsus in uno, falsus in omnibus.</t>
  </si>
  <si>
    <t xml:space="preserve">ft
</t>
  </si>
  <si>
    <t>jburnmurdoch
@PBrothwood @alexhomer @robmayor
@FT Sorry mate I went to state
school so no Latin</t>
  </si>
  <si>
    <t>robmayor
From 7pm tomorrow @stanchers &amp;amp;
I are taking over @bbcwm for an
hour. We’ll have a laugh about
the mad 3 years of politics we’ve
had &amp;amp; ask what on Earth comes
next?! Hope you can join us. Here’s
a picture from what feels like
about 15 years ago. (Day before
GE 2017) https://t.co/bGwwME8xof</t>
  </si>
  <si>
    <t>ikitorp
@PBrothwood @jburnmurdoch @alexhomer
@robmayor @FT This maxim should
be applied to your inaccurate claim
re. the numbers being "skewed"
in favor of Remainers by having
the Remain categories divided in
two.</t>
  </si>
  <si>
    <t>bbcnewsgraphics
MPs have rejected Prime Minister
Boris Johnson's call for an early
election for the third time. See
how your MP voted with our lookup
https://t.co/umn1DHMDmF https://t.co/kPgvxCyPXn</t>
  </si>
  <si>
    <t xml:space="preserve">bbcwm
</t>
  </si>
  <si>
    <t xml:space="preserve">stanchers
</t>
  </si>
  <si>
    <t>petesherlock79
Six months after publishing a story
about electric car charge point
provision (and getting a lot of
stick from the industry for doing
so), the goverment releases this
data, with a minister saying the
gap in provision is 'disappointing'
https://t.co/XPVA1FBh2v</t>
  </si>
  <si>
    <t>jgibbins
Breaking: Local News Partnerships
scheme set to expand, with the
number of journalists increased
and new services provided... https://t.co/3vvamIxa6W</t>
  </si>
  <si>
    <t>m_r_barra
@alexhomer https://t.co/BtVkgI5PLk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</si>
  <si>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</si>
  <si>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</si>
  <si>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</si>
  <si>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</si>
  <si>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</si>
  <si>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</si>
  <si>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</si>
  <si>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</si>
  <si>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</si>
  <si>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</si>
  <si>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</si>
  <si>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</si>
  <si>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</si>
  <si>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</si>
  <si>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</si>
  <si>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</si>
  <si>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</si>
  <si>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</si>
  <si>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</si>
  <si>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</si>
  <si>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</si>
  <si>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</si>
  <si>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</si>
  <si>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</si>
  <si>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</si>
  <si>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</si>
  <si>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</si>
  <si>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</si>
  <si>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</si>
  <si>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</si>
  <si>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</si>
  <si>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</si>
  <si>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</si>
  <si>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</si>
  <si>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</si>
  <si>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</si>
  <si>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</si>
  <si>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</si>
  <si>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</si>
  <si>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</si>
  <si>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</si>
  <si>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</si>
  <si>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</si>
  <si>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</si>
  <si>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</si>
  <si>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</si>
  <si>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</si>
  <si>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</si>
  <si>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</si>
  <si>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</si>
  <si>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</si>
  <si>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</si>
  <si>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</si>
  <si>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</si>
  <si>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</si>
  <si>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</si>
  <si>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</si>
  <si>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</si>
  <si>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</si>
  <si>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</si>
  <si>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</si>
  <si>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</si>
  <si>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https://twitter.com/estwebber/status/1191418646800863236 https://www.bbc.co.uk/news/uk-politics-50229318 https://www.bbc.co.uk/mediacentre/latestnews/2019/lnp-expansion https://twitter.com/jburnmurdoch/status/1188728193945100288 https://www.pressgazette.co.uk/bbc-plans-expansion-of-local-democracy-reporting-service-dependent-on-new-external-funding-sources/ https://www.gov.uk/government/news/new-league-table-reveals-electric-car-charging-availability-across-uk-as-transport-secretary-calls-on-local-authorities-to-do-more https://www.bbc.co.uk/news/uk-politics-50215171 https://twitter.com/page_eco/status/1188749430020698112</t>
  </si>
  <si>
    <t>Top Domains in Tweet in Entire Graph</t>
  </si>
  <si>
    <t>Top Domains in Tweet in G1</t>
  </si>
  <si>
    <t>Top Domains in Tweet in G2</t>
  </si>
  <si>
    <t>Top Domains in Tweet in G3</t>
  </si>
  <si>
    <t>Top Domains in Tweet in G4</t>
  </si>
  <si>
    <t>Top Domains in Tweet</t>
  </si>
  <si>
    <t>co.uk twitter.com gov.uk</t>
  </si>
  <si>
    <t>Top Hashtags in Tweet in Entire Graph</t>
  </si>
  <si>
    <t>ddj</t>
  </si>
  <si>
    <t>dataviz</t>
  </si>
  <si>
    <t>ldreporter</t>
  </si>
  <si>
    <t>collaborativej</t>
  </si>
  <si>
    <t>Top Hashtags in Tweet in G1</t>
  </si>
  <si>
    <t>Top Hashtags in Tweet in G2</t>
  </si>
  <si>
    <t>Top Hashtags in Tweet in G3</t>
  </si>
  <si>
    <t>Top Hashtags in Tweet in G4</t>
  </si>
  <si>
    <t>Top Hashtags in Tweet</t>
  </si>
  <si>
    <t>ldreporter collaborativej ddj dataviz</t>
  </si>
  <si>
    <t>Top Words in Tweet in Entire Graph</t>
  </si>
  <si>
    <t>Words in Sentiment List#1: Positive</t>
  </si>
  <si>
    <t>Words in Sentiment List#2: Negative</t>
  </si>
  <si>
    <t>Words in Sentiment List#3: Angry/Violent</t>
  </si>
  <si>
    <t>Non-categorized Words</t>
  </si>
  <si>
    <t>Total Words</t>
  </si>
  <si>
    <t>remain</t>
  </si>
  <si>
    <t>Top Words in Tweet in G1</t>
  </si>
  <si>
    <t>minister</t>
  </si>
  <si>
    <t>provision</t>
  </si>
  <si>
    <t>scheme</t>
  </si>
  <si>
    <t>set</t>
  </si>
  <si>
    <t>expand</t>
  </si>
  <si>
    <t>services</t>
  </si>
  <si>
    <t>election</t>
  </si>
  <si>
    <t>mps</t>
  </si>
  <si>
    <t>breaking</t>
  </si>
  <si>
    <t>Top Words in Tweet in G2</t>
  </si>
  <si>
    <t>figures</t>
  </si>
  <si>
    <t>toxic</t>
  </si>
  <si>
    <t>remainers</t>
  </si>
  <si>
    <t>categories</t>
  </si>
  <si>
    <t>Top Words in Tweet in G3</t>
  </si>
  <si>
    <t>years</t>
  </si>
  <si>
    <t>Top Words in Tweet in G4</t>
  </si>
  <si>
    <t>Top Words in Tweet</t>
  </si>
  <si>
    <t>minister provision scheme set expand services election mps alexhomer breaking</t>
  </si>
  <si>
    <t>ft alexhomer robmayor jburnmurdoch remain figures pbrothwood toxic remainers categories</t>
  </si>
  <si>
    <t>Top Word Pairs in Tweet in Entire Graph</t>
  </si>
  <si>
    <t>alexhomer,robmayor</t>
  </si>
  <si>
    <t>robmayor,ft</t>
  </si>
  <si>
    <t>jburnmurdoch,ft</t>
  </si>
  <si>
    <t>pbrothwood,alexhomer</t>
  </si>
  <si>
    <t>robmayor,jburnmurdoch</t>
  </si>
  <si>
    <t>breaking,local</t>
  </si>
  <si>
    <t>local,news</t>
  </si>
  <si>
    <t>news,partnerships</t>
  </si>
  <si>
    <t>partnerships,scheme</t>
  </si>
  <si>
    <t>scheme,set</t>
  </si>
  <si>
    <t>Top Word Pairs in Tweet in G1</t>
  </si>
  <si>
    <t>set,expand</t>
  </si>
  <si>
    <t>expand,number</t>
  </si>
  <si>
    <t>number,journalists</t>
  </si>
  <si>
    <t>journalists,increased</t>
  </si>
  <si>
    <t>increased,new</t>
  </si>
  <si>
    <t>Top Word Pairs in Tweet in G2</t>
  </si>
  <si>
    <t>jburnmurdoch,alexhomer</t>
  </si>
  <si>
    <t>ft,totally</t>
  </si>
  <si>
    <t>totally,incorrect</t>
  </si>
  <si>
    <t>incorrect,figures</t>
  </si>
  <si>
    <t>figures,show</t>
  </si>
  <si>
    <t>Top Word Pairs in Tweet in G3</t>
  </si>
  <si>
    <t>Top Word Pairs in Tweet in G4</t>
  </si>
  <si>
    <t>Top Word Pairs in Tweet</t>
  </si>
  <si>
    <t>breaking,local  local,news  news,partnerships  partnerships,scheme  scheme,set  set,expand  expand,number  number,journalists  journalists,increased  increased,new</t>
  </si>
  <si>
    <t>alexhomer,robmayor  robmayor,ft  pbrothwood,alexhomer  robmayor,jburnmurdoch  jburnmurdoch,ft  jburnmurdoch,alexhomer  ft,totally  totally,incorrect  incorrect,figures  figures,show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</si>
  <si>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</si>
  <si>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</si>
  <si>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</si>
  <si>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</si>
  <si>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</si>
  <si>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</si>
  <si>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</si>
  <si>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</si>
  <si>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</si>
  <si>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</si>
  <si>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</si>
  <si>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pbrothwood alexhomer jburnmurdoch</t>
  </si>
  <si>
    <t>Top Mentioned in Tweet</t>
  </si>
  <si>
    <t>jburnmurdoch ft stanchers bbcwm alexhomer tom_bokros</t>
  </si>
  <si>
    <t>robmayor ft alexhomer jburnmurdoch</t>
  </si>
  <si>
    <t>stanchers bbcwm</t>
  </si>
  <si>
    <t>Top Tweeters in Entire Graph</t>
  </si>
  <si>
    <t>Top Tweeters in G1</t>
  </si>
  <si>
    <t>Top Tweeters in G2</t>
  </si>
  <si>
    <t>Top Tweeters in G3</t>
  </si>
  <si>
    <t>Top Tweeters in G4</t>
  </si>
  <si>
    <t>Top Tweeters</t>
  </si>
  <si>
    <t>robhp jgibbins alexhomer bbcnewsgraphics m_r_barra petesherlock79 tom_bokros</t>
  </si>
  <si>
    <t>ft jburnmurdoch ikitorp jenkinskeith9 pbrothwood</t>
  </si>
  <si>
    <t>bbcwm robmayor stanchers</t>
  </si>
  <si>
    <t>Top URLs in Tweet by Count</t>
  </si>
  <si>
    <t>https://twitter.com/jburnmurdoch/status/1188728193945100288 https://www.bbc.co.uk/mediacentre/latestnews/2019/lnp-expansion https://www.bbc.co.uk/news/uk-politics-50229318</t>
  </si>
  <si>
    <t>Top URLs in Tweet by Salience</t>
  </si>
  <si>
    <t>Top Domains in Tweet by Count</t>
  </si>
  <si>
    <t>co.uk twitter.com</t>
  </si>
  <si>
    <t>Top Domains in Tweet by Salience</t>
  </si>
  <si>
    <t>twitter.com co.uk</t>
  </si>
  <si>
    <t>Top Hashtags in Tweet by Count</t>
  </si>
  <si>
    <t>ddj dataviz ldreporter collaborativej</t>
  </si>
  <si>
    <t>Top Hashtags in Tweet by Salience</t>
  </si>
  <si>
    <t>Top Words in Tweet by Count</t>
  </si>
  <si>
    <t>welcome aboard</t>
  </si>
  <si>
    <t>useful tom_bokros</t>
  </si>
  <si>
    <t>scheme set expand services provision minister years mps election breaking</t>
  </si>
  <si>
    <t>figures remain robmayor jburnmurdoch ft totally incorrect show camp toxic</t>
  </si>
  <si>
    <t>ft figures jburnmurdoch robmayor falsus remain aren t findings representation</t>
  </si>
  <si>
    <t>pbrothwood robmayor ft sorry mate went state school latin paul</t>
  </si>
  <si>
    <t>years 7pm tomorrow stanchers taking over bbcwm hour ll laugh</t>
  </si>
  <si>
    <t>pbrothwood jburnmurdoch robmayor ft remainers categories two category maxim applied</t>
  </si>
  <si>
    <t>mps rejected prime minister boris johnson's call early election third</t>
  </si>
  <si>
    <t>provision six months publishing story electric car charge point getting</t>
  </si>
  <si>
    <t>breaking local news partnerships scheme set expand number journalists increased</t>
  </si>
  <si>
    <t>Top Words in Tweet by Salience</t>
  </si>
  <si>
    <t>provision years scheme set expand services minister mps election breaking</t>
  </si>
  <si>
    <t>falsus remain aren t findings representation really gone downhill uno</t>
  </si>
  <si>
    <t>sorry mate went state school latin paul objection comprehensively debunked</t>
  </si>
  <si>
    <t>category maxim applied inaccurate claim re numbers being skewed favor</t>
  </si>
  <si>
    <t>Top Word Pairs in Tweet by Count</t>
  </si>
  <si>
    <t>welcome,aboard</t>
  </si>
  <si>
    <t>useful,alexhomer  alexhomer,tom_bokros</t>
  </si>
  <si>
    <t>alexhomer,robmayor  robmayor,jburnmurdoch  jburnmurdoch,ft  ft,totally  totally,incorrect  incorrect,figures  figures,show  show,remain  remain,camp  camp,toxic</t>
  </si>
  <si>
    <t>alexhomer,robmayor  jburnmurdoch,alexhomer  robmayor,ft  ft,aren  aren,t  t,findings  findings,representation  representation,figures  figures,ft  ft,really</t>
  </si>
  <si>
    <t>pbrothwood,alexhomer  alexhomer,robmayor  robmayor,ft  ft,sorry  sorry,mate  mate,went  went,state  state,school  school,latin  ft,paul</t>
  </si>
  <si>
    <t>7pm,tomorrow  tomorrow,stanchers  stanchers,taking  taking,over  over,bbcwm  bbcwm,hour  hour,ll  ll,laugh  laugh,mad  mad,3</t>
  </si>
  <si>
    <t>alexhomer,robmayor  pbrothwood,jburnmurdoch  jburnmurdoch,alexhomer  robmayor,ft  ft,maxim  maxim,applied  applied,inaccurate  inaccurate,claim  claim,re  re,numbers</t>
  </si>
  <si>
    <t>mps,rejected  rejected,prime  prime,minister  minister,boris  boris,johnson's  johnson's,call  call,early  early,election  election,third  third,time</t>
  </si>
  <si>
    <t>six,months  months,publishing  publishing,story  story,electric  electric,car  car,charge  charge,point  point,provision  provision,getting  getting,lot</t>
  </si>
  <si>
    <t>Top Word Pairs in Tweet by Salience</t>
  </si>
  <si>
    <t>jburnmurdoch,alexhomer  robmayor,ft  ft,aren  aren,t  t,findings  findings,representation  representation,figures  figures,ft  ft,really  really,gone</t>
  </si>
  <si>
    <t>ft,sorry  sorry,mate  mate,went  went,state  state,school  school,latin  ft,paul  paul,objection  objection,comprehensively  comprehensively,debunked</t>
  </si>
  <si>
    <t>pbrothwood,jburnmurdoch  jburnmurdoch,alexhomer  robmayor,ft  ft,maxim  maxim,applied  applied,inaccurate  inaccurate,claim  claim,re  re,numbers  numbers,being</t>
  </si>
  <si>
    <t>Word</t>
  </si>
  <si>
    <t>over</t>
  </si>
  <si>
    <t>local</t>
  </si>
  <si>
    <t>news</t>
  </si>
  <si>
    <t>partnerships</t>
  </si>
  <si>
    <t>number</t>
  </si>
  <si>
    <t>journalists</t>
  </si>
  <si>
    <t>increased</t>
  </si>
  <si>
    <t>new</t>
  </si>
  <si>
    <t>provided</t>
  </si>
  <si>
    <t>six</t>
  </si>
  <si>
    <t>months</t>
  </si>
  <si>
    <t>publishing</t>
  </si>
  <si>
    <t>story</t>
  </si>
  <si>
    <t>electric</t>
  </si>
  <si>
    <t>car</t>
  </si>
  <si>
    <t>charge</t>
  </si>
  <si>
    <t>point</t>
  </si>
  <si>
    <t>getting</t>
  </si>
  <si>
    <t>lot</t>
  </si>
  <si>
    <t>stick</t>
  </si>
  <si>
    <t>industry</t>
  </si>
  <si>
    <t>doing</t>
  </si>
  <si>
    <t>goverment</t>
  </si>
  <si>
    <t>releases</t>
  </si>
  <si>
    <t>data</t>
  </si>
  <si>
    <t>saying</t>
  </si>
  <si>
    <t>gap</t>
  </si>
  <si>
    <t>'disappointing'</t>
  </si>
  <si>
    <t>7pm</t>
  </si>
  <si>
    <t>tomorrow</t>
  </si>
  <si>
    <t>taking</t>
  </si>
  <si>
    <t>hour</t>
  </si>
  <si>
    <t>ll</t>
  </si>
  <si>
    <t>laugh</t>
  </si>
  <si>
    <t>mad</t>
  </si>
  <si>
    <t>3</t>
  </si>
  <si>
    <t>politics</t>
  </si>
  <si>
    <t>ve</t>
  </si>
  <si>
    <t>ask</t>
  </si>
  <si>
    <t>earth</t>
  </si>
  <si>
    <t>comes</t>
  </si>
  <si>
    <t>next</t>
  </si>
  <si>
    <t>hope</t>
  </si>
  <si>
    <t>join</t>
  </si>
  <si>
    <t>here</t>
  </si>
  <si>
    <t>s</t>
  </si>
  <si>
    <t>picture</t>
  </si>
  <si>
    <t>feels</t>
  </si>
  <si>
    <t>15</t>
  </si>
  <si>
    <t>ago</t>
  </si>
  <si>
    <t>day</t>
  </si>
  <si>
    <t>before</t>
  </si>
  <si>
    <t>ge</t>
  </si>
  <si>
    <t>2017</t>
  </si>
  <si>
    <t>rejected</t>
  </si>
  <si>
    <t>prime</t>
  </si>
  <si>
    <t>boris</t>
  </si>
  <si>
    <t>johnson's</t>
  </si>
  <si>
    <t>call</t>
  </si>
  <si>
    <t>early</t>
  </si>
  <si>
    <t>third</t>
  </si>
  <si>
    <t>time</t>
  </si>
  <si>
    <t>see</t>
  </si>
  <si>
    <t>mp</t>
  </si>
  <si>
    <t>voted</t>
  </si>
  <si>
    <t>lookup</t>
  </si>
  <si>
    <t>two</t>
  </si>
  <si>
    <t>category</t>
  </si>
  <si>
    <t>tweets</t>
  </si>
  <si>
    <t>falsus</t>
  </si>
  <si>
    <t>totally</t>
  </si>
  <si>
    <t>incorrect</t>
  </si>
  <si>
    <t>show</t>
  </si>
  <si>
    <t>camp</t>
  </si>
  <si>
    <t>splitting</t>
  </si>
  <si>
    <t>side</t>
  </si>
  <si>
    <t>skews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</si>
  <si>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</si>
  <si>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</si>
  <si>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</si>
  <si>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</si>
  <si>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</si>
  <si>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</si>
  <si>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</si>
  <si>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</si>
  <si>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</si>
  <si>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</si>
  <si>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</si>
  <si>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</si>
  <si>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</si>
  <si>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</si>
  <si>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</si>
  <si>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</si>
  <si>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</si>
  <si>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</si>
  <si>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</si>
  <si>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</si>
  <si>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</si>
  <si>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</si>
  <si>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</si>
  <si>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</si>
  <si>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</si>
  <si>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</si>
  <si>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</si>
  <si>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</si>
  <si>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</si>
  <si>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</si>
  <si>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</si>
  <si>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</si>
  <si>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</si>
  <si>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</si>
  <si>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</si>
  <si>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</si>
  <si>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</si>
  <si>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</si>
  <si>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</si>
  <si>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</si>
  <si>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</si>
  <si>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</si>
  <si>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</si>
  <si>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</si>
  <si>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</si>
  <si>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</si>
  <si>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</si>
  <si>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</si>
  <si>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</si>
  <si>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</si>
  <si>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</si>
  <si>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</si>
  <si>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</si>
  <si>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</si>
  <si>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</si>
  <si>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</si>
  <si>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</si>
  <si>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</si>
  <si>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</si>
  <si>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</si>
  <si>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</si>
  <si>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minister provision scheme set expand services election mps alexhomer breaking</t>
  </si>
  <si>
    <t>G2: ft alexhomer robmayor jburnmurdoch remain figures pbrothwood toxic remainers categories</t>
  </si>
  <si>
    <t>G3: years</t>
  </si>
  <si>
    <t>Autofill Workbook Results</t>
  </si>
  <si>
    <t>Edge Weight▓1▓2▓0▓True▓Green▓Red▓▓Edge Weight▓1▓1▓0▓3▓10▓False▓Edge Weight▓1▓2▓0▓32▓6▓False▓▓0▓0▓0▓True▓Black▓Black▓▓Followers▓97▓61955▓0▓162▓1000▓False▓Followers▓97▓3744083▓0▓100▓70▓False▓▓0▓0▓0▓0▓0▓False▓▓0▓0▓0▓0▓0▓False</t>
  </si>
  <si>
    <t>Subgraph</t>
  </si>
  <si>
    <t>GraphSource░TwitterSearch▓GraphTerm░Alexhomer▓ImportDescription░The graph represents a network of 16 Twitter users whose recent tweets contained "Alexhomer", or who were replied to or mentioned in those tweets, taken from a data set limited to a maximum of 18,000 tweets.  The network was obtained from Twitter on Wednesday, 06 November 2019 at 18:45 UTC.
The tweets in the network were tweeted over the 6-day, 21-hour, 41-minute period from Monday, 28 October 2019 at 20:51 UTC to Monday, 04 November 2019 at 18:33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</si>
</sst>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881189"/>
        <c:axId val="54495246"/>
      </c:barChart>
      <c:catAx>
        <c:axId val="35881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95246"/>
        <c:crosses val="autoZero"/>
        <c:auto val="1"/>
        <c:lblOffset val="100"/>
        <c:noMultiLvlLbl val="0"/>
      </c:catAx>
      <c:valAx>
        <c:axId val="5449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1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695167"/>
        <c:axId val="52038776"/>
      </c:barChart>
      <c:catAx>
        <c:axId val="206951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38776"/>
        <c:crosses val="autoZero"/>
        <c:auto val="1"/>
        <c:lblOffset val="100"/>
        <c:noMultiLvlLbl val="0"/>
      </c:catAx>
      <c:valAx>
        <c:axId val="52038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695801"/>
        <c:axId val="54391298"/>
      </c:barChart>
      <c:catAx>
        <c:axId val="656958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91298"/>
        <c:crosses val="autoZero"/>
        <c:auto val="1"/>
        <c:lblOffset val="100"/>
        <c:noMultiLvlLbl val="0"/>
      </c:catAx>
      <c:valAx>
        <c:axId val="54391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5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759635"/>
        <c:axId val="43618988"/>
      </c:barChart>
      <c:catAx>
        <c:axId val="19759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18988"/>
        <c:crosses val="autoZero"/>
        <c:auto val="1"/>
        <c:lblOffset val="100"/>
        <c:noMultiLvlLbl val="0"/>
      </c:catAx>
      <c:valAx>
        <c:axId val="4361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5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026573"/>
        <c:axId val="43477110"/>
      </c:barChart>
      <c:catAx>
        <c:axId val="57026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477110"/>
        <c:crosses val="autoZero"/>
        <c:auto val="1"/>
        <c:lblOffset val="100"/>
        <c:noMultiLvlLbl val="0"/>
      </c:catAx>
      <c:valAx>
        <c:axId val="43477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6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49671"/>
        <c:axId val="31984992"/>
      </c:barChart>
      <c:catAx>
        <c:axId val="557496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84992"/>
        <c:crosses val="autoZero"/>
        <c:auto val="1"/>
        <c:lblOffset val="100"/>
        <c:noMultiLvlLbl val="0"/>
      </c:catAx>
      <c:valAx>
        <c:axId val="3198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429473"/>
        <c:axId val="40647530"/>
      </c:barChart>
      <c:catAx>
        <c:axId val="19429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47530"/>
        <c:crosses val="autoZero"/>
        <c:auto val="1"/>
        <c:lblOffset val="100"/>
        <c:noMultiLvlLbl val="0"/>
      </c:catAx>
      <c:valAx>
        <c:axId val="4064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283451"/>
        <c:axId val="4115604"/>
      </c:barChart>
      <c:catAx>
        <c:axId val="302834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5604"/>
        <c:crosses val="autoZero"/>
        <c:auto val="1"/>
        <c:lblOffset val="100"/>
        <c:noMultiLvlLbl val="0"/>
      </c:catAx>
      <c:valAx>
        <c:axId val="411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040437"/>
        <c:axId val="64928478"/>
      </c:barChart>
      <c:catAx>
        <c:axId val="37040437"/>
        <c:scaling>
          <c:orientation val="minMax"/>
        </c:scaling>
        <c:axPos val="b"/>
        <c:delete val="1"/>
        <c:majorTickMark val="out"/>
        <c:minorTickMark val="none"/>
        <c:tickLblPos val="none"/>
        <c:crossAx val="64928478"/>
        <c:crosses val="autoZero"/>
        <c:auto val="1"/>
        <c:lblOffset val="100"/>
        <c:noMultiLvlLbl val="0"/>
      </c:catAx>
      <c:valAx>
        <c:axId val="64928478"/>
        <c:scaling>
          <c:orientation val="minMax"/>
        </c:scaling>
        <c:axPos val="l"/>
        <c:delete val="1"/>
        <c:majorTickMark val="out"/>
        <c:minorTickMark val="none"/>
        <c:tickLblPos val="none"/>
        <c:crossAx val="370404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_crow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obh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om_bokr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lexhom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enkinskeith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brothwoo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burnmurdo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obmayo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kitor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bcnewsgraphic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bcw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tanch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etesherlock7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gibbin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_r_barr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2" totalsRowShown="0" headerRowDxfId="337" dataDxfId="336">
  <autoFilter ref="A2:BN52"/>
  <tableColumns count="66">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191"/>
    <tableColumn id="7" name="ID" dataDxfId="325"/>
    <tableColumn id="9" name="Dynamic Filter" dataDxfId="324"/>
    <tableColumn id="8" name="Add Your Own Columns Here" dataDxfId="323"/>
    <tableColumn id="15" name="Relationship" dataDxfId="322"/>
    <tableColumn id="16" name="Relationship Date (UTC)" dataDxfId="321"/>
    <tableColumn id="17" name="Tweet" dataDxfId="320"/>
    <tableColumn id="18" name="URLs in Tweet" dataDxfId="319"/>
    <tableColumn id="19" name="Domains in Tweet" dataDxfId="318"/>
    <tableColumn id="20" name="Hashtags in Tweet" dataDxfId="317"/>
    <tableColumn id="21" name="Media in Tweet" dataDxfId="316"/>
    <tableColumn id="22" name="Tweet Image File" dataDxfId="315"/>
    <tableColumn id="23" name="Tweet Date (UTC)" dataDxfId="314"/>
    <tableColumn id="24" name="Date" dataDxfId="313"/>
    <tableColumn id="25" name="Time" dataDxfId="312"/>
    <tableColumn id="26" name="Twitter Page for Tweet" dataDxfId="311"/>
    <tableColumn id="27" name="Latitude" dataDxfId="310"/>
    <tableColumn id="28" name="Longitude" dataDxfId="309"/>
    <tableColumn id="29" name="Imported ID" dataDxfId="308"/>
    <tableColumn id="30" name="In-Reply-To Tweet ID" dataDxfId="307"/>
    <tableColumn id="31" name="Favorited" dataDxfId="306"/>
    <tableColumn id="32" name="Favorite Count" dataDxfId="305"/>
    <tableColumn id="33" name="In-Reply-To User ID" dataDxfId="304"/>
    <tableColumn id="34" name="Is Quote Status" dataDxfId="303"/>
    <tableColumn id="35" name="Language" dataDxfId="302"/>
    <tableColumn id="36" name="Possibly Sensitive" dataDxfId="301"/>
    <tableColumn id="37" name="Quoted Status ID" dataDxfId="300"/>
    <tableColumn id="38" name="Retweeted" dataDxfId="299"/>
    <tableColumn id="39" name="Retweet Count" dataDxfId="298"/>
    <tableColumn id="40" name="Retweet ID" dataDxfId="297"/>
    <tableColumn id="41" name="Source" dataDxfId="296"/>
    <tableColumn id="42" name="Truncated" dataDxfId="295"/>
    <tableColumn id="43" name="Unified Twitter ID" dataDxfId="294"/>
    <tableColumn id="44" name="Imported Tweet Type" dataDxfId="293"/>
    <tableColumn id="45" name="Added By Extended Analysis" dataDxfId="292"/>
    <tableColumn id="46" name="Corrected By Extended Analysis" dataDxfId="291"/>
    <tableColumn id="47" name="Place Bounding Box" dataDxfId="290"/>
    <tableColumn id="48" name="Place Country" dataDxfId="289"/>
    <tableColumn id="49" name="Place Country Code" dataDxfId="288"/>
    <tableColumn id="50" name="Place Full Name" dataDxfId="287"/>
    <tableColumn id="51" name="Place ID" dataDxfId="286"/>
    <tableColumn id="52" name="Place Name" dataDxfId="285"/>
    <tableColumn id="53" name="Place Type" dataDxfId="284"/>
    <tableColumn id="54" name="Place URL" dataDxfId="28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190" dataDxfId="189">
  <autoFilter ref="A1:J11"/>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17" totalsRowShown="0" headerRowDxfId="177" dataDxfId="176">
  <autoFilter ref="A14:J17"/>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J24" totalsRowShown="0" headerRowDxfId="164" dataDxfId="163">
  <autoFilter ref="A20:J24"/>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J37" totalsRowShown="0" headerRowDxfId="151" dataDxfId="150">
  <autoFilter ref="A27:J37"/>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J50" totalsRowShown="0" headerRowDxfId="138" dataDxfId="137">
  <autoFilter ref="A40:J50"/>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J56" totalsRowShown="0" headerRowDxfId="125" dataDxfId="124">
  <autoFilter ref="A53:J56"/>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J66" totalsRowShown="0" headerRowDxfId="122" dataDxfId="121">
  <autoFilter ref="A59:J66"/>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9:J79" totalsRowShown="0" headerRowDxfId="99" dataDxfId="98">
  <autoFilter ref="A69:J79"/>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6" totalsRowShown="0" headerRowDxfId="76" dataDxfId="75">
  <autoFilter ref="A1:G17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282" dataDxfId="281">
  <autoFilter ref="A2:BT18"/>
  <tableColumns count="72">
    <tableColumn id="1" name="Vertex" dataDxfId="280"/>
    <tableColumn id="72" name="Subgraph"/>
    <tableColumn id="2" name="Color" dataDxfId="279"/>
    <tableColumn id="5" name="Shape" dataDxfId="278"/>
    <tableColumn id="6" name="Size" dataDxfId="277"/>
    <tableColumn id="4" name="Opacity" dataDxfId="276"/>
    <tableColumn id="7" name="Image File" dataDxfId="275"/>
    <tableColumn id="3" name="Visibility" dataDxfId="274"/>
    <tableColumn id="10" name="Label" dataDxfId="273"/>
    <tableColumn id="16" name="Label Fill Color" dataDxfId="272"/>
    <tableColumn id="9" name="Label Position" dataDxfId="271"/>
    <tableColumn id="8" name="Tooltip" dataDxfId="270"/>
    <tableColumn id="18" name="Layout Order" dataDxfId="269"/>
    <tableColumn id="13" name="X" dataDxfId="268"/>
    <tableColumn id="14" name="Y" dataDxfId="267"/>
    <tableColumn id="12" name="Locked?" dataDxfId="266"/>
    <tableColumn id="19" name="Polar R" dataDxfId="265"/>
    <tableColumn id="20" name="Polar Angle" dataDxfId="26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3"/>
    <tableColumn id="28" name="Dynamic Filter" dataDxfId="262"/>
    <tableColumn id="17" name="Add Your Own Columns Here" dataDxfId="261"/>
    <tableColumn id="30" name="Name" dataDxfId="260"/>
    <tableColumn id="31" name="Followed" dataDxfId="259"/>
    <tableColumn id="32" name="Followers" dataDxfId="258"/>
    <tableColumn id="33" name="Tweets" dataDxfId="257"/>
    <tableColumn id="34" name="Favorites" dataDxfId="256"/>
    <tableColumn id="35" name="Time Zone UTC Offset (Seconds)" dataDxfId="255"/>
    <tableColumn id="36" name="Description" dataDxfId="254"/>
    <tableColumn id="37" name="Location" dataDxfId="253"/>
    <tableColumn id="38" name="Web" dataDxfId="252"/>
    <tableColumn id="39" name="Time Zone" dataDxfId="251"/>
    <tableColumn id="40" name="Joined Twitter Date (UTC)" dataDxfId="250"/>
    <tableColumn id="41" name="Profile Banner Url" dataDxfId="249"/>
    <tableColumn id="42" name="Default Profile" dataDxfId="248"/>
    <tableColumn id="43" name="Default Profile Image" dataDxfId="247"/>
    <tableColumn id="44" name="Geo Enabled" dataDxfId="246"/>
    <tableColumn id="45" name="Language" dataDxfId="245"/>
    <tableColumn id="46" name="Listed Count" dataDxfId="244"/>
    <tableColumn id="47" name="Profile Background Image Url" dataDxfId="243"/>
    <tableColumn id="48" name="Verified" dataDxfId="242"/>
    <tableColumn id="49" name="Custom Menu Item Text" dataDxfId="241"/>
    <tableColumn id="50" name="Custom Menu Item Action" dataDxfId="240"/>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61" totalsRowShown="0" headerRowDxfId="67" dataDxfId="66">
  <autoFilter ref="A1:L16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9">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238"/>
    <tableColumn id="20" name="Collapsed X"/>
    <tableColumn id="21" name="Collapsed Y"/>
    <tableColumn id="6" name="ID" dataDxfId="237"/>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36" dataDxfId="235">
  <autoFilter ref="A1:C17"/>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4"/>
    <tableColumn id="2" name="Degree Frequency" dataDxfId="233">
      <calculatedColumnFormula>COUNTIF(Vertices[Degree], "&gt;= " &amp; D2) - COUNTIF(Vertices[Degree], "&gt;=" &amp; D3)</calculatedColumnFormula>
    </tableColumn>
    <tableColumn id="3" name="In-Degree Bin" dataDxfId="232"/>
    <tableColumn id="4" name="In-Degree Frequency" dataDxfId="231">
      <calculatedColumnFormula>COUNTIF(Vertices[In-Degree], "&gt;= " &amp; F2) - COUNTIF(Vertices[In-Degree], "&gt;=" &amp; F3)</calculatedColumnFormula>
    </tableColumn>
    <tableColumn id="5" name="Out-Degree Bin" dataDxfId="230"/>
    <tableColumn id="6" name="Out-Degree Frequency" dataDxfId="229">
      <calculatedColumnFormula>COUNTIF(Vertices[Out-Degree], "&gt;= " &amp; H2) - COUNTIF(Vertices[Out-Degree], "&gt;=" &amp; H3)</calculatedColumnFormula>
    </tableColumn>
    <tableColumn id="7" name="Betweenness Centrality Bin" dataDxfId="228"/>
    <tableColumn id="8" name="Betweenness Centrality Frequency" dataDxfId="227">
      <calculatedColumnFormula>COUNTIF(Vertices[Betweenness Centrality], "&gt;= " &amp; J2) - COUNTIF(Vertices[Betweenness Centrality], "&gt;=" &amp; J3)</calculatedColumnFormula>
    </tableColumn>
    <tableColumn id="9" name="Closeness Centrality Bin" dataDxfId="226"/>
    <tableColumn id="10" name="Closeness Centrality Frequency" dataDxfId="225">
      <calculatedColumnFormula>COUNTIF(Vertices[Closeness Centrality], "&gt;= " &amp; L2) - COUNTIF(Vertices[Closeness Centrality], "&gt;=" &amp; L3)</calculatedColumnFormula>
    </tableColumn>
    <tableColumn id="11" name="Eigenvector Centrality Bin" dataDxfId="224"/>
    <tableColumn id="12" name="Eigenvector Centrality Frequency" dataDxfId="223">
      <calculatedColumnFormula>COUNTIF(Vertices[Eigenvector Centrality], "&gt;= " &amp; N2) - COUNTIF(Vertices[Eigenvector Centrality], "&gt;=" &amp; N3)</calculatedColumnFormula>
    </tableColumn>
    <tableColumn id="18" name="PageRank Bin" dataDxfId="222"/>
    <tableColumn id="17" name="PageRank Frequency" dataDxfId="221">
      <calculatedColumnFormula>COUNTIF(Vertices[Eigenvector Centrality], "&gt;= " &amp; P2) - COUNTIF(Vertices[Eigenvector Centrality], "&gt;=" &amp; P3)</calculatedColumnFormula>
    </tableColumn>
    <tableColumn id="13" name="Clustering Coefficient Bin" dataDxfId="220"/>
    <tableColumn id="14" name="Clustering Coefficient Frequency" dataDxfId="219">
      <calculatedColumnFormula>COUNTIF(Vertices[Clustering Coefficient], "&gt;= " &amp; R2) - COUNTIF(Vertices[Clustering Coefficient], "&gt;=" &amp; R3)</calculatedColumnFormula>
    </tableColumn>
    <tableColumn id="15" name="Dynamic Filter Bin" dataDxfId="218"/>
    <tableColumn id="16" name="Dynamic Filter Frequency" dataDxfId="21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lexhomer/status/1188803479738945538" TargetMode="External" /><Relationship Id="rId2" Type="http://schemas.openxmlformats.org/officeDocument/2006/relationships/hyperlink" Target="https://twitter.com/page_eco/status/1188749430020698112" TargetMode="External" /><Relationship Id="rId3" Type="http://schemas.openxmlformats.org/officeDocument/2006/relationships/hyperlink" Target="https://twitter.com/page_eco/status/1188749430020698112" TargetMode="External" /><Relationship Id="rId4" Type="http://schemas.openxmlformats.org/officeDocument/2006/relationships/hyperlink" Target="https://twitter.com/jburnmurdoch/status/1189114192130924545" TargetMode="External" /><Relationship Id="rId5" Type="http://schemas.openxmlformats.org/officeDocument/2006/relationships/hyperlink" Target="https://www.bbc.co.uk/news/uk-politics-50215171" TargetMode="External" /><Relationship Id="rId6" Type="http://schemas.openxmlformats.org/officeDocument/2006/relationships/hyperlink" Target="https://twitter.com/jburnmurdoch/status/1189114192130924545" TargetMode="External" /><Relationship Id="rId7" Type="http://schemas.openxmlformats.org/officeDocument/2006/relationships/hyperlink" Target="https://twitter.com/jburnmurdoch/status/1188728193945100288" TargetMode="External" /><Relationship Id="rId8" Type="http://schemas.openxmlformats.org/officeDocument/2006/relationships/hyperlink" Target="https://twitter.com/jburnmurdoch/status/1189114192130924545" TargetMode="External" /><Relationship Id="rId9" Type="http://schemas.openxmlformats.org/officeDocument/2006/relationships/hyperlink" Target="https://twitter.com/jburnmurdoch/status/1189114192130924545" TargetMode="External" /><Relationship Id="rId10" Type="http://schemas.openxmlformats.org/officeDocument/2006/relationships/hyperlink" Target="https://twitter.com/jburnmurdoch/status/1188728193945100288" TargetMode="External" /><Relationship Id="rId11" Type="http://schemas.openxmlformats.org/officeDocument/2006/relationships/hyperlink" Target="https://www.gov.uk/government/news/new-league-table-reveals-electric-car-charging-availability-across-uk-as-transport-secretary-calls-on-local-authorities-to-do-more" TargetMode="External" /><Relationship Id="rId12" Type="http://schemas.openxmlformats.org/officeDocument/2006/relationships/hyperlink" Target="https://www.pressgazette.co.uk/bbc-plans-expansion-of-local-democracy-reporting-service-dependent-on-new-external-funding-sources/" TargetMode="External" /><Relationship Id="rId13" Type="http://schemas.openxmlformats.org/officeDocument/2006/relationships/hyperlink" Target="https://www.bbc.co.uk/news/uk-politics-50229318" TargetMode="External" /><Relationship Id="rId14" Type="http://schemas.openxmlformats.org/officeDocument/2006/relationships/hyperlink" Target="https://www.bbc.co.uk/mediacentre/latestnews/2019/lnp-expansion" TargetMode="External" /><Relationship Id="rId15" Type="http://schemas.openxmlformats.org/officeDocument/2006/relationships/hyperlink" Target="https://twitter.com/estwebber/status/1191418646800863236" TargetMode="External" /><Relationship Id="rId16" Type="http://schemas.openxmlformats.org/officeDocument/2006/relationships/hyperlink" Target="https://pbs.twimg.com/media/EIEFecTWkAAvpUa.jpg" TargetMode="External" /><Relationship Id="rId17" Type="http://schemas.openxmlformats.org/officeDocument/2006/relationships/hyperlink" Target="https://pbs.twimg.com/media/EIEFecTWkAAvpUa.jpg" TargetMode="External" /><Relationship Id="rId18" Type="http://schemas.openxmlformats.org/officeDocument/2006/relationships/hyperlink" Target="https://pbs.twimg.com/media/EIEFecTWkAAvpUa.jpg" TargetMode="External" /><Relationship Id="rId19" Type="http://schemas.openxmlformats.org/officeDocument/2006/relationships/hyperlink" Target="https://pbs.twimg.com/media/EIEFecTWkAAvpUa.jpg" TargetMode="External" /><Relationship Id="rId20" Type="http://schemas.openxmlformats.org/officeDocument/2006/relationships/hyperlink" Target="https://pbs.twimg.com/media/EH_UpGEX0AEwfDG.png" TargetMode="External" /><Relationship Id="rId21" Type="http://schemas.openxmlformats.org/officeDocument/2006/relationships/hyperlink" Target="https://pbs.twimg.com/media/EIJqkK4WkAAUGb8.jpg" TargetMode="External" /><Relationship Id="rId22" Type="http://schemas.openxmlformats.org/officeDocument/2006/relationships/hyperlink" Target="https://pbs.twimg.com/media/EIJqkK4WkAAUGb8.jpg" TargetMode="External" /><Relationship Id="rId23" Type="http://schemas.openxmlformats.org/officeDocument/2006/relationships/hyperlink" Target="http://pbs.twimg.com/profile_images/1157285980996608000/U6OIAItn_normal.jpg" TargetMode="External" /><Relationship Id="rId24" Type="http://schemas.openxmlformats.org/officeDocument/2006/relationships/hyperlink" Target="http://pbs.twimg.com/profile_images/3083603524/b4ad298f65098e64baa32a7ea0e4f4f6_normal.jpeg" TargetMode="External" /><Relationship Id="rId25" Type="http://schemas.openxmlformats.org/officeDocument/2006/relationships/hyperlink" Target="http://pbs.twimg.com/profile_images/3083603524/b4ad298f65098e64baa32a7ea0e4f4f6_normal.jpeg" TargetMode="External" /><Relationship Id="rId26" Type="http://schemas.openxmlformats.org/officeDocument/2006/relationships/hyperlink" Target="http://abs.twimg.com/sticky/default_profile_images/default_profile_normal.pn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s://pbs.twimg.com/media/EIEFecTWkAAvpUa.jpg" TargetMode="External" /><Relationship Id="rId32" Type="http://schemas.openxmlformats.org/officeDocument/2006/relationships/hyperlink" Target="https://pbs.twimg.com/media/EIEFecTWkAAvpUa.jpg" TargetMode="External" /><Relationship Id="rId33" Type="http://schemas.openxmlformats.org/officeDocument/2006/relationships/hyperlink" Target="https://pbs.twimg.com/media/EIEFecTWkAAvpUa.jpg" TargetMode="External" /><Relationship Id="rId34" Type="http://schemas.openxmlformats.org/officeDocument/2006/relationships/hyperlink" Target="https://pbs.twimg.com/media/EIEFecTWkAAvpUa.jpg" TargetMode="External" /><Relationship Id="rId35" Type="http://schemas.openxmlformats.org/officeDocument/2006/relationships/hyperlink" Target="http://pbs.twimg.com/profile_images/1191268285691641856/6lWk2SJq_normal.jpg" TargetMode="External" /><Relationship Id="rId36" Type="http://schemas.openxmlformats.org/officeDocument/2006/relationships/hyperlink" Target="http://pbs.twimg.com/profile_images/1191268285691641856/6lWk2SJq_normal.jpg" TargetMode="External" /><Relationship Id="rId37" Type="http://schemas.openxmlformats.org/officeDocument/2006/relationships/hyperlink" Target="http://pbs.twimg.com/profile_images/1191268285691641856/6lWk2SJq_normal.jpg" TargetMode="External" /><Relationship Id="rId38" Type="http://schemas.openxmlformats.org/officeDocument/2006/relationships/hyperlink" Target="http://pbs.twimg.com/profile_images/1191268285691641856/6lWk2SJq_normal.jpg" TargetMode="External" /><Relationship Id="rId39" Type="http://schemas.openxmlformats.org/officeDocument/2006/relationships/hyperlink" Target="http://pbs.twimg.com/profile_images/922511756110557184/IDxUQ_rr_normal.jpg" TargetMode="External" /><Relationship Id="rId40" Type="http://schemas.openxmlformats.org/officeDocument/2006/relationships/hyperlink" Target="http://pbs.twimg.com/profile_images/922511756110557184/IDxUQ_rr_normal.jpg" TargetMode="External" /><Relationship Id="rId41" Type="http://schemas.openxmlformats.org/officeDocument/2006/relationships/hyperlink" Target="http://pbs.twimg.com/profile_images/378800000846944336/e9effb8d38d9d4c0b6a80d492edbff30_normal.jpeg" TargetMode="External" /><Relationship Id="rId42" Type="http://schemas.openxmlformats.org/officeDocument/2006/relationships/hyperlink" Target="http://pbs.twimg.com/profile_images/378800000846944336/e9effb8d38d9d4c0b6a80d492edbff30_normal.jpeg" TargetMode="External" /><Relationship Id="rId43" Type="http://schemas.openxmlformats.org/officeDocument/2006/relationships/hyperlink" Target="http://pbs.twimg.com/profile_images/378800000846944336/e9effb8d38d9d4c0b6a80d492edbff30_normal.jpeg" TargetMode="External" /><Relationship Id="rId44" Type="http://schemas.openxmlformats.org/officeDocument/2006/relationships/hyperlink" Target="http://pbs.twimg.com/profile_images/378800000846944336/e9effb8d38d9d4c0b6a80d492edbff30_normal.jpeg" TargetMode="External" /><Relationship Id="rId45" Type="http://schemas.openxmlformats.org/officeDocument/2006/relationships/hyperlink" Target="http://pbs.twimg.com/profile_images/378800000846944336/e9effb8d38d9d4c0b6a80d492edbff30_normal.jpeg" TargetMode="External" /><Relationship Id="rId46" Type="http://schemas.openxmlformats.org/officeDocument/2006/relationships/hyperlink" Target="http://pbs.twimg.com/profile_images/378800000846944336/e9effb8d38d9d4c0b6a80d492edbff30_normal.jpeg" TargetMode="External" /><Relationship Id="rId47" Type="http://schemas.openxmlformats.org/officeDocument/2006/relationships/hyperlink" Target="http://pbs.twimg.com/profile_images/378800000846944336/e9effb8d38d9d4c0b6a80d492edbff30_normal.jpeg" TargetMode="External" /><Relationship Id="rId48" Type="http://schemas.openxmlformats.org/officeDocument/2006/relationships/hyperlink" Target="http://pbs.twimg.com/profile_images/378800000846944336/e9effb8d38d9d4c0b6a80d492edbff30_normal.jpeg" TargetMode="External" /><Relationship Id="rId49" Type="http://schemas.openxmlformats.org/officeDocument/2006/relationships/hyperlink" Target="http://pbs.twimg.com/profile_images/378800000846944336/e9effb8d38d9d4c0b6a80d492edbff30_normal.jpeg" TargetMode="External" /><Relationship Id="rId50" Type="http://schemas.openxmlformats.org/officeDocument/2006/relationships/hyperlink" Target="http://pbs.twimg.com/profile_images/378800000846944336/e9effb8d38d9d4c0b6a80d492edbff30_normal.jpeg" TargetMode="External" /><Relationship Id="rId51" Type="http://schemas.openxmlformats.org/officeDocument/2006/relationships/hyperlink" Target="https://pbs.twimg.com/media/EH_UpGEX0AEwfDG.png" TargetMode="External" /><Relationship Id="rId52" Type="http://schemas.openxmlformats.org/officeDocument/2006/relationships/hyperlink" Target="http://pbs.twimg.com/profile_images/1059725705276211200/Do8Y-lrR_normal.jpg" TargetMode="External" /><Relationship Id="rId53" Type="http://schemas.openxmlformats.org/officeDocument/2006/relationships/hyperlink" Target="http://pbs.twimg.com/profile_images/922511756110557184/IDxUQ_rr_normal.jpg" TargetMode="External" /><Relationship Id="rId54" Type="http://schemas.openxmlformats.org/officeDocument/2006/relationships/hyperlink" Target="http://pbs.twimg.com/profile_images/922511756110557184/IDxUQ_rr_normal.jpg" TargetMode="External" /><Relationship Id="rId55" Type="http://schemas.openxmlformats.org/officeDocument/2006/relationships/hyperlink" Target="http://pbs.twimg.com/profile_images/1059725705276211200/Do8Y-lrR_normal.jpg" TargetMode="External" /><Relationship Id="rId56" Type="http://schemas.openxmlformats.org/officeDocument/2006/relationships/hyperlink" Target="http://pbs.twimg.com/profile_images/922511756110557184/IDxUQ_rr_normal.jpg" TargetMode="External" /><Relationship Id="rId57" Type="http://schemas.openxmlformats.org/officeDocument/2006/relationships/hyperlink" Target="http://pbs.twimg.com/profile_images/922511756110557184/IDxUQ_rr_normal.jpg" TargetMode="External" /><Relationship Id="rId58" Type="http://schemas.openxmlformats.org/officeDocument/2006/relationships/hyperlink" Target="http://pbs.twimg.com/profile_images/922511756110557184/IDxUQ_rr_normal.jpg" TargetMode="External" /><Relationship Id="rId59" Type="http://schemas.openxmlformats.org/officeDocument/2006/relationships/hyperlink" Target="http://pbs.twimg.com/profile_images/922511756110557184/IDxUQ_rr_normal.jpg" TargetMode="External" /><Relationship Id="rId60" Type="http://schemas.openxmlformats.org/officeDocument/2006/relationships/hyperlink" Target="http://pbs.twimg.com/profile_images/1059725705276211200/Do8Y-lrR_normal.jpg" TargetMode="External" /><Relationship Id="rId61" Type="http://schemas.openxmlformats.org/officeDocument/2006/relationships/hyperlink" Target="https://pbs.twimg.com/media/EIJqkK4WkAAUGb8.jpg" TargetMode="External" /><Relationship Id="rId62" Type="http://schemas.openxmlformats.org/officeDocument/2006/relationships/hyperlink" Target="https://pbs.twimg.com/media/EIJqkK4WkAAUGb8.jpg" TargetMode="External" /><Relationship Id="rId63" Type="http://schemas.openxmlformats.org/officeDocument/2006/relationships/hyperlink" Target="http://pbs.twimg.com/profile_images/1059725705276211200/Do8Y-lrR_normal.jpg" TargetMode="External" /><Relationship Id="rId64" Type="http://schemas.openxmlformats.org/officeDocument/2006/relationships/hyperlink" Target="http://pbs.twimg.com/profile_images/1059725705276211200/Do8Y-lrR_normal.jpg" TargetMode="External" /><Relationship Id="rId65" Type="http://schemas.openxmlformats.org/officeDocument/2006/relationships/hyperlink" Target="http://pbs.twimg.com/profile_images/1059725705276211200/Do8Y-lrR_normal.jpg" TargetMode="External" /><Relationship Id="rId66" Type="http://schemas.openxmlformats.org/officeDocument/2006/relationships/hyperlink" Target="http://pbs.twimg.com/profile_images/1068540999012634629/XLw72RJP_normal.jpg" TargetMode="External" /><Relationship Id="rId67" Type="http://schemas.openxmlformats.org/officeDocument/2006/relationships/hyperlink" Target="http://pbs.twimg.com/profile_images/1059725705276211200/Do8Y-lrR_normal.jpg" TargetMode="External" /><Relationship Id="rId68" Type="http://schemas.openxmlformats.org/officeDocument/2006/relationships/hyperlink" Target="http://pbs.twimg.com/profile_images/1072784273420226560/6CgF2VQW_normal.jpg" TargetMode="External" /><Relationship Id="rId69" Type="http://schemas.openxmlformats.org/officeDocument/2006/relationships/hyperlink" Target="http://pbs.twimg.com/profile_images/1059725705276211200/Do8Y-lrR_normal.jpg" TargetMode="External" /><Relationship Id="rId70" Type="http://schemas.openxmlformats.org/officeDocument/2006/relationships/hyperlink" Target="http://pbs.twimg.com/profile_images/1059725705276211200/Do8Y-lrR_normal.jpg" TargetMode="External" /><Relationship Id="rId71" Type="http://schemas.openxmlformats.org/officeDocument/2006/relationships/hyperlink" Target="http://pbs.twimg.com/profile_images/1059725705276211200/Do8Y-lrR_normal.jpg" TargetMode="External" /><Relationship Id="rId72" Type="http://schemas.openxmlformats.org/officeDocument/2006/relationships/hyperlink" Target="http://pbs.twimg.com/profile_images/1184488137797578752/4tCee-qE_normal.jpg" TargetMode="External" /><Relationship Id="rId73" Type="http://schemas.openxmlformats.org/officeDocument/2006/relationships/hyperlink" Target="https://twitter.com/y_crowe/status/1188921226368036870" TargetMode="External" /><Relationship Id="rId74" Type="http://schemas.openxmlformats.org/officeDocument/2006/relationships/hyperlink" Target="https://twitter.com/robhp/status/1189099208046993408" TargetMode="External" /><Relationship Id="rId75" Type="http://schemas.openxmlformats.org/officeDocument/2006/relationships/hyperlink" Target="https://twitter.com/robhp/status/1189099208046993408" TargetMode="External" /><Relationship Id="rId76" Type="http://schemas.openxmlformats.org/officeDocument/2006/relationships/hyperlink" Target="https://twitter.com/jenkinskeith9/status/1189244513828651009" TargetMode="External" /><Relationship Id="rId77" Type="http://schemas.openxmlformats.org/officeDocument/2006/relationships/hyperlink" Target="https://twitter.com/jenkinskeith9/status/1189244513828651009" TargetMode="External" /><Relationship Id="rId78" Type="http://schemas.openxmlformats.org/officeDocument/2006/relationships/hyperlink" Target="https://twitter.com/jenkinskeith9/status/1189244513828651009" TargetMode="External" /><Relationship Id="rId79" Type="http://schemas.openxmlformats.org/officeDocument/2006/relationships/hyperlink" Target="https://twitter.com/jenkinskeith9/status/1189244513828651009" TargetMode="External" /><Relationship Id="rId80" Type="http://schemas.openxmlformats.org/officeDocument/2006/relationships/hyperlink" Target="https://twitter.com/jenkinskeith9/status/1189244513828651009" TargetMode="External" /><Relationship Id="rId81" Type="http://schemas.openxmlformats.org/officeDocument/2006/relationships/hyperlink" Target="https://twitter.com/pbrothwood/status/1189237802468368391" TargetMode="External" /><Relationship Id="rId82" Type="http://schemas.openxmlformats.org/officeDocument/2006/relationships/hyperlink" Target="https://twitter.com/pbrothwood/status/1189237802468368391" TargetMode="External" /><Relationship Id="rId83" Type="http://schemas.openxmlformats.org/officeDocument/2006/relationships/hyperlink" Target="https://twitter.com/pbrothwood/status/1189237802468368391" TargetMode="External" /><Relationship Id="rId84" Type="http://schemas.openxmlformats.org/officeDocument/2006/relationships/hyperlink" Target="https://twitter.com/pbrothwood/status/1189237802468368391" TargetMode="External" /><Relationship Id="rId85" Type="http://schemas.openxmlformats.org/officeDocument/2006/relationships/hyperlink" Target="https://twitter.com/pbrothwood/status/1189240320887869441" TargetMode="External" /><Relationship Id="rId86" Type="http://schemas.openxmlformats.org/officeDocument/2006/relationships/hyperlink" Target="https://twitter.com/pbrothwood/status/1189240320887869441" TargetMode="External" /><Relationship Id="rId87" Type="http://schemas.openxmlformats.org/officeDocument/2006/relationships/hyperlink" Target="https://twitter.com/pbrothwood/status/1189240320887869441" TargetMode="External" /><Relationship Id="rId88" Type="http://schemas.openxmlformats.org/officeDocument/2006/relationships/hyperlink" Target="https://twitter.com/pbrothwood/status/1189240320887869441" TargetMode="External" /><Relationship Id="rId89" Type="http://schemas.openxmlformats.org/officeDocument/2006/relationships/hyperlink" Target="https://twitter.com/jburnmurdoch/status/1189239218788339712" TargetMode="External" /><Relationship Id="rId90" Type="http://schemas.openxmlformats.org/officeDocument/2006/relationships/hyperlink" Target="https://twitter.com/jburnmurdoch/status/1189240760996171776" TargetMode="External" /><Relationship Id="rId91" Type="http://schemas.openxmlformats.org/officeDocument/2006/relationships/hyperlink" Target="https://twitter.com/ikitorp/status/1189443571780390912" TargetMode="External" /><Relationship Id="rId92" Type="http://schemas.openxmlformats.org/officeDocument/2006/relationships/hyperlink" Target="https://twitter.com/ikitorp/status/1189444426646601729" TargetMode="External" /><Relationship Id="rId93" Type="http://schemas.openxmlformats.org/officeDocument/2006/relationships/hyperlink" Target="https://twitter.com/ikitorp/status/1189443571780390912" TargetMode="External" /><Relationship Id="rId94" Type="http://schemas.openxmlformats.org/officeDocument/2006/relationships/hyperlink" Target="https://twitter.com/ikitorp/status/1189443571780390912" TargetMode="External" /><Relationship Id="rId95" Type="http://schemas.openxmlformats.org/officeDocument/2006/relationships/hyperlink" Target="https://twitter.com/ikitorp/status/1189443571780390912" TargetMode="External" /><Relationship Id="rId96" Type="http://schemas.openxmlformats.org/officeDocument/2006/relationships/hyperlink" Target="https://twitter.com/ikitorp/status/1189443571780390912" TargetMode="External" /><Relationship Id="rId97" Type="http://schemas.openxmlformats.org/officeDocument/2006/relationships/hyperlink" Target="https://twitter.com/ikitorp/status/1189444426646601729" TargetMode="External" /><Relationship Id="rId98" Type="http://schemas.openxmlformats.org/officeDocument/2006/relationships/hyperlink" Target="https://twitter.com/ikitorp/status/1189444426646601729" TargetMode="External" /><Relationship Id="rId99" Type="http://schemas.openxmlformats.org/officeDocument/2006/relationships/hyperlink" Target="https://twitter.com/ikitorp/status/1189444426646601729" TargetMode="External" /><Relationship Id="rId100" Type="http://schemas.openxmlformats.org/officeDocument/2006/relationships/hyperlink" Target="https://twitter.com/ikitorp/status/1189444426646601729" TargetMode="External" /><Relationship Id="rId101" Type="http://schemas.openxmlformats.org/officeDocument/2006/relationships/hyperlink" Target="https://twitter.com/bbcnewsgraphics/status/1188902848756625408" TargetMode="External" /><Relationship Id="rId102" Type="http://schemas.openxmlformats.org/officeDocument/2006/relationships/hyperlink" Target="https://twitter.com/alexhomer/status/1188902957758201859" TargetMode="External" /><Relationship Id="rId103" Type="http://schemas.openxmlformats.org/officeDocument/2006/relationships/hyperlink" Target="https://twitter.com/jburnmurdoch/status/1189239218788339712" TargetMode="External" /><Relationship Id="rId104" Type="http://schemas.openxmlformats.org/officeDocument/2006/relationships/hyperlink" Target="https://twitter.com/jburnmurdoch/status/1189240760996171776" TargetMode="External" /><Relationship Id="rId105" Type="http://schemas.openxmlformats.org/officeDocument/2006/relationships/hyperlink" Target="https://twitter.com/alexhomer/status/1189174865162625024" TargetMode="External" /><Relationship Id="rId106" Type="http://schemas.openxmlformats.org/officeDocument/2006/relationships/hyperlink" Target="https://twitter.com/jburnmurdoch/status/1189239218788339712" TargetMode="External" /><Relationship Id="rId107" Type="http://schemas.openxmlformats.org/officeDocument/2006/relationships/hyperlink" Target="https://twitter.com/jburnmurdoch/status/1189239218788339712" TargetMode="External" /><Relationship Id="rId108" Type="http://schemas.openxmlformats.org/officeDocument/2006/relationships/hyperlink" Target="https://twitter.com/jburnmurdoch/status/1189240760996171776" TargetMode="External" /><Relationship Id="rId109" Type="http://schemas.openxmlformats.org/officeDocument/2006/relationships/hyperlink" Target="https://twitter.com/jburnmurdoch/status/1189240760996171776" TargetMode="External" /><Relationship Id="rId110" Type="http://schemas.openxmlformats.org/officeDocument/2006/relationships/hyperlink" Target="https://twitter.com/alexhomer/status/1189174865162625024" TargetMode="External" /><Relationship Id="rId111" Type="http://schemas.openxmlformats.org/officeDocument/2006/relationships/hyperlink" Target="https://twitter.com/robmayor/status/1189630427545460736" TargetMode="External" /><Relationship Id="rId112" Type="http://schemas.openxmlformats.org/officeDocument/2006/relationships/hyperlink" Target="https://twitter.com/robmayor/status/1189630427545460736" TargetMode="External" /><Relationship Id="rId113" Type="http://schemas.openxmlformats.org/officeDocument/2006/relationships/hyperlink" Target="https://twitter.com/alexhomer/status/1189879759251165185" TargetMode="External" /><Relationship Id="rId114" Type="http://schemas.openxmlformats.org/officeDocument/2006/relationships/hyperlink" Target="https://twitter.com/alexhomer/status/1189879759251165185" TargetMode="External" /><Relationship Id="rId115" Type="http://schemas.openxmlformats.org/officeDocument/2006/relationships/hyperlink" Target="https://twitter.com/alexhomer/status/1189879759251165185" TargetMode="External" /><Relationship Id="rId116" Type="http://schemas.openxmlformats.org/officeDocument/2006/relationships/hyperlink" Target="https://twitter.com/petesherlock79/status/1190663679622221824" TargetMode="External" /><Relationship Id="rId117" Type="http://schemas.openxmlformats.org/officeDocument/2006/relationships/hyperlink" Target="https://twitter.com/alexhomer/status/1191004098478399488" TargetMode="External" /><Relationship Id="rId118" Type="http://schemas.openxmlformats.org/officeDocument/2006/relationships/hyperlink" Target="https://twitter.com/jgibbins/status/1191290746671906816" TargetMode="External" /><Relationship Id="rId119" Type="http://schemas.openxmlformats.org/officeDocument/2006/relationships/hyperlink" Target="https://twitter.com/alexhomer/status/1191294079352619008" TargetMode="External" /><Relationship Id="rId120" Type="http://schemas.openxmlformats.org/officeDocument/2006/relationships/hyperlink" Target="https://twitter.com/alexhomer/status/1189310173246054401" TargetMode="External" /><Relationship Id="rId121" Type="http://schemas.openxmlformats.org/officeDocument/2006/relationships/hyperlink" Target="https://twitter.com/alexhomer/status/1191416088896163840" TargetMode="External" /><Relationship Id="rId122" Type="http://schemas.openxmlformats.org/officeDocument/2006/relationships/hyperlink" Target="https://twitter.com/m_r_barra/status/1191423201160638466" TargetMode="External" /><Relationship Id="rId123" Type="http://schemas.openxmlformats.org/officeDocument/2006/relationships/comments" Target="../comments1.xml" /><Relationship Id="rId124" Type="http://schemas.openxmlformats.org/officeDocument/2006/relationships/vmlDrawing" Target="../drawings/vmlDrawing1.vml" /><Relationship Id="rId125" Type="http://schemas.openxmlformats.org/officeDocument/2006/relationships/table" Target="../tables/table1.xml" /><Relationship Id="rId1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CSWdWDESF" TargetMode="External" /><Relationship Id="rId2" Type="http://schemas.openxmlformats.org/officeDocument/2006/relationships/hyperlink" Target="https://t.co/TrABNUjBi7" TargetMode="External" /><Relationship Id="rId3" Type="http://schemas.openxmlformats.org/officeDocument/2006/relationships/hyperlink" Target="http://t.co/dnhLQpd9BY" TargetMode="External" /><Relationship Id="rId4" Type="http://schemas.openxmlformats.org/officeDocument/2006/relationships/hyperlink" Target="https://t.co/VZF28wenJw" TargetMode="External" /><Relationship Id="rId5" Type="http://schemas.openxmlformats.org/officeDocument/2006/relationships/hyperlink" Target="https://t.co/WedUgBXnNV" TargetMode="External" /><Relationship Id="rId6" Type="http://schemas.openxmlformats.org/officeDocument/2006/relationships/hyperlink" Target="https://t.co/gKIYNjGMAF" TargetMode="External" /><Relationship Id="rId7" Type="http://schemas.openxmlformats.org/officeDocument/2006/relationships/hyperlink" Target="https://t.co/gKIYNjGMAF" TargetMode="External" /><Relationship Id="rId8" Type="http://schemas.openxmlformats.org/officeDocument/2006/relationships/hyperlink" Target="https://t.co/TrABNUjBi7" TargetMode="External" /><Relationship Id="rId9" Type="http://schemas.openxmlformats.org/officeDocument/2006/relationships/hyperlink" Target="https://t.co/rB16yDfkAu" TargetMode="External" /><Relationship Id="rId10" Type="http://schemas.openxmlformats.org/officeDocument/2006/relationships/hyperlink" Target="https://t.co/vMGATeIgQp" TargetMode="External" /><Relationship Id="rId11" Type="http://schemas.openxmlformats.org/officeDocument/2006/relationships/hyperlink" Target="https://pbs.twimg.com/profile_banners/1358506776/1569440321" TargetMode="External" /><Relationship Id="rId12" Type="http://schemas.openxmlformats.org/officeDocument/2006/relationships/hyperlink" Target="https://pbs.twimg.com/profile_banners/127846735/1466071235" TargetMode="External" /><Relationship Id="rId13" Type="http://schemas.openxmlformats.org/officeDocument/2006/relationships/hyperlink" Target="https://pbs.twimg.com/profile_banners/3426171717/1522344929" TargetMode="External" /><Relationship Id="rId14" Type="http://schemas.openxmlformats.org/officeDocument/2006/relationships/hyperlink" Target="https://pbs.twimg.com/profile_banners/31713770/1400621833" TargetMode="External" /><Relationship Id="rId15" Type="http://schemas.openxmlformats.org/officeDocument/2006/relationships/hyperlink" Target="https://pbs.twimg.com/profile_banners/1156978698156949506/1570567197" TargetMode="External" /><Relationship Id="rId16" Type="http://schemas.openxmlformats.org/officeDocument/2006/relationships/hyperlink" Target="https://pbs.twimg.com/profile_banners/18949452/1568737238" TargetMode="External" /><Relationship Id="rId17" Type="http://schemas.openxmlformats.org/officeDocument/2006/relationships/hyperlink" Target="https://pbs.twimg.com/profile_banners/43878033/1480034618" TargetMode="External" /><Relationship Id="rId18" Type="http://schemas.openxmlformats.org/officeDocument/2006/relationships/hyperlink" Target="https://pbs.twimg.com/profile_banners/20532692/1570366474" TargetMode="External" /><Relationship Id="rId19" Type="http://schemas.openxmlformats.org/officeDocument/2006/relationships/hyperlink" Target="https://pbs.twimg.com/profile_banners/364337959/1511191825" TargetMode="External" /><Relationship Id="rId20" Type="http://schemas.openxmlformats.org/officeDocument/2006/relationships/hyperlink" Target="https://pbs.twimg.com/profile_banners/50348344/1415727794" TargetMode="External" /><Relationship Id="rId21" Type="http://schemas.openxmlformats.org/officeDocument/2006/relationships/hyperlink" Target="https://pbs.twimg.com/profile_banners/150626780/1523530020" TargetMode="External" /><Relationship Id="rId22" Type="http://schemas.openxmlformats.org/officeDocument/2006/relationships/hyperlink" Target="https://pbs.twimg.com/profile_banners/20301082/1560716049" TargetMode="External" /><Relationship Id="rId23" Type="http://schemas.openxmlformats.org/officeDocument/2006/relationships/hyperlink" Target="https://pbs.twimg.com/profile_banners/3427975797/1566496195" TargetMode="External" /><Relationship Id="rId24" Type="http://schemas.openxmlformats.org/officeDocument/2006/relationships/hyperlink" Target="https://pbs.twimg.com/profile_banners/23091147/1479834484" TargetMode="External" /><Relationship Id="rId25" Type="http://schemas.openxmlformats.org/officeDocument/2006/relationships/hyperlink" Target="https://pbs.twimg.com/profile_banners/407644269/1512397482"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5/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4/bg.gif"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5/bg.png" TargetMode="External" /><Relationship Id="rId40" Type="http://schemas.openxmlformats.org/officeDocument/2006/relationships/hyperlink" Target="http://abs.twimg.com/images/themes/theme13/bg.gif" TargetMode="External" /><Relationship Id="rId41" Type="http://schemas.openxmlformats.org/officeDocument/2006/relationships/hyperlink" Target="http://pbs.twimg.com/profile_images/1157285980996608000/U6OIAItn_normal.jpg" TargetMode="External" /><Relationship Id="rId42" Type="http://schemas.openxmlformats.org/officeDocument/2006/relationships/hyperlink" Target="http://pbs.twimg.com/profile_images/3083603524/b4ad298f65098e64baa32a7ea0e4f4f6_normal.jpeg" TargetMode="External" /><Relationship Id="rId43" Type="http://schemas.openxmlformats.org/officeDocument/2006/relationships/hyperlink" Target="http://pbs.twimg.com/profile_images/900076587785347072/BmutWzV8_normal.jpg" TargetMode="External" /><Relationship Id="rId44" Type="http://schemas.openxmlformats.org/officeDocument/2006/relationships/hyperlink" Target="http://pbs.twimg.com/profile_images/1059725705276211200/Do8Y-lrR_normal.jp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191268285691641856/6lWk2SJq_normal.jpg" TargetMode="External" /><Relationship Id="rId47" Type="http://schemas.openxmlformats.org/officeDocument/2006/relationships/hyperlink" Target="http://pbs.twimg.com/profile_images/931156393108885504/EqEMtLhM_normal.jpg" TargetMode="External" /><Relationship Id="rId48" Type="http://schemas.openxmlformats.org/officeDocument/2006/relationships/hyperlink" Target="http://pbs.twimg.com/profile_images/922511756110557184/IDxUQ_rr_normal.jpg" TargetMode="External" /><Relationship Id="rId49" Type="http://schemas.openxmlformats.org/officeDocument/2006/relationships/hyperlink" Target="http://pbs.twimg.com/profile_images/918982042460807168/GMM9P8Yz_normal.jpg" TargetMode="External" /><Relationship Id="rId50" Type="http://schemas.openxmlformats.org/officeDocument/2006/relationships/hyperlink" Target="http://pbs.twimg.com/profile_images/378800000846944336/e9effb8d38d9d4c0b6a80d492edbff30_normal.jpeg" TargetMode="External" /><Relationship Id="rId51" Type="http://schemas.openxmlformats.org/officeDocument/2006/relationships/hyperlink" Target="http://pbs.twimg.com/profile_images/875751693459361792/u1eaY1Gk_normal.jpg" TargetMode="External" /><Relationship Id="rId52" Type="http://schemas.openxmlformats.org/officeDocument/2006/relationships/hyperlink" Target="http://pbs.twimg.com/profile_images/1133270859588804608/PlMPWn6v_normal.jpg" TargetMode="External" /><Relationship Id="rId53" Type="http://schemas.openxmlformats.org/officeDocument/2006/relationships/hyperlink" Target="http://pbs.twimg.com/profile_images/1140548896638287872/nhLUzvcT_normal.jpg" TargetMode="External" /><Relationship Id="rId54" Type="http://schemas.openxmlformats.org/officeDocument/2006/relationships/hyperlink" Target="http://pbs.twimg.com/profile_images/1068540999012634629/XLw72RJP_normal.jpg" TargetMode="External" /><Relationship Id="rId55" Type="http://schemas.openxmlformats.org/officeDocument/2006/relationships/hyperlink" Target="http://pbs.twimg.com/profile_images/1072784273420226560/6CgF2VQW_normal.jpg" TargetMode="External" /><Relationship Id="rId56" Type="http://schemas.openxmlformats.org/officeDocument/2006/relationships/hyperlink" Target="http://pbs.twimg.com/profile_images/1184488137797578752/4tCee-qE_normal.jpg" TargetMode="External" /><Relationship Id="rId57" Type="http://schemas.openxmlformats.org/officeDocument/2006/relationships/hyperlink" Target="https://twitter.com/y_crowe" TargetMode="External" /><Relationship Id="rId58" Type="http://schemas.openxmlformats.org/officeDocument/2006/relationships/hyperlink" Target="https://twitter.com/robhp" TargetMode="External" /><Relationship Id="rId59" Type="http://schemas.openxmlformats.org/officeDocument/2006/relationships/hyperlink" Target="https://twitter.com/tom_bokros" TargetMode="External" /><Relationship Id="rId60" Type="http://schemas.openxmlformats.org/officeDocument/2006/relationships/hyperlink" Target="https://twitter.com/alexhomer" TargetMode="External" /><Relationship Id="rId61" Type="http://schemas.openxmlformats.org/officeDocument/2006/relationships/hyperlink" Target="https://twitter.com/jenkinskeith9" TargetMode="External" /><Relationship Id="rId62" Type="http://schemas.openxmlformats.org/officeDocument/2006/relationships/hyperlink" Target="https://twitter.com/pbrothwood" TargetMode="External" /><Relationship Id="rId63" Type="http://schemas.openxmlformats.org/officeDocument/2006/relationships/hyperlink" Target="https://twitter.com/ft" TargetMode="External" /><Relationship Id="rId64" Type="http://schemas.openxmlformats.org/officeDocument/2006/relationships/hyperlink" Target="https://twitter.com/jburnmurdoch" TargetMode="External" /><Relationship Id="rId65" Type="http://schemas.openxmlformats.org/officeDocument/2006/relationships/hyperlink" Target="https://twitter.com/robmayor" TargetMode="External" /><Relationship Id="rId66" Type="http://schemas.openxmlformats.org/officeDocument/2006/relationships/hyperlink" Target="https://twitter.com/ikitorp" TargetMode="External" /><Relationship Id="rId67" Type="http://schemas.openxmlformats.org/officeDocument/2006/relationships/hyperlink" Target="https://twitter.com/bbcnewsgraphics" TargetMode="External" /><Relationship Id="rId68" Type="http://schemas.openxmlformats.org/officeDocument/2006/relationships/hyperlink" Target="https://twitter.com/bbcwm" TargetMode="External" /><Relationship Id="rId69" Type="http://schemas.openxmlformats.org/officeDocument/2006/relationships/hyperlink" Target="https://twitter.com/stanchers" TargetMode="External" /><Relationship Id="rId70" Type="http://schemas.openxmlformats.org/officeDocument/2006/relationships/hyperlink" Target="https://twitter.com/petesherlock79" TargetMode="External" /><Relationship Id="rId71" Type="http://schemas.openxmlformats.org/officeDocument/2006/relationships/hyperlink" Target="https://twitter.com/jgibbins" TargetMode="External" /><Relationship Id="rId72" Type="http://schemas.openxmlformats.org/officeDocument/2006/relationships/hyperlink" Target="https://twitter.com/m_r_barra" TargetMode="External" /><Relationship Id="rId73" Type="http://schemas.openxmlformats.org/officeDocument/2006/relationships/comments" Target="../comments2.xml" /><Relationship Id="rId74" Type="http://schemas.openxmlformats.org/officeDocument/2006/relationships/vmlDrawing" Target="../drawings/vmlDrawing2.vml" /><Relationship Id="rId75" Type="http://schemas.openxmlformats.org/officeDocument/2006/relationships/table" Target="../tables/table2.xml" /><Relationship Id="rId76" Type="http://schemas.openxmlformats.org/officeDocument/2006/relationships/drawing" Target="../drawings/drawing1.xml" /><Relationship Id="rId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stwebber/status/1191418646800863236" TargetMode="External" /><Relationship Id="rId2" Type="http://schemas.openxmlformats.org/officeDocument/2006/relationships/hyperlink" Target="https://www.pressgazette.co.uk/bbc-plans-expansion-of-local-democracy-reporting-service-dependent-on-new-external-funding-sources/" TargetMode="External" /><Relationship Id="rId3" Type="http://schemas.openxmlformats.org/officeDocument/2006/relationships/hyperlink" Target="https://www.gov.uk/government/news/new-league-table-reveals-electric-car-charging-availability-across-uk-as-transport-secretary-calls-on-local-authorities-to-do-more" TargetMode="External" /><Relationship Id="rId4" Type="http://schemas.openxmlformats.org/officeDocument/2006/relationships/hyperlink" Target="https://www.bbc.co.uk/news/uk-politics-50215171" TargetMode="External" /><Relationship Id="rId5" Type="http://schemas.openxmlformats.org/officeDocument/2006/relationships/hyperlink" Target="https://twitter.com/jburnmurdoch/status/1189114192130924545" TargetMode="External" /><Relationship Id="rId6" Type="http://schemas.openxmlformats.org/officeDocument/2006/relationships/hyperlink" Target="https://twitter.com/jburnmurdoch/status/1188728193945100288" TargetMode="External" /><Relationship Id="rId7" Type="http://schemas.openxmlformats.org/officeDocument/2006/relationships/hyperlink" Target="https://www.bbc.co.uk/mediacentre/latestnews/2019/lnp-expansion" TargetMode="External" /><Relationship Id="rId8" Type="http://schemas.openxmlformats.org/officeDocument/2006/relationships/hyperlink" Target="https://www.bbc.co.uk/news/uk-politics-50229318" TargetMode="External" /><Relationship Id="rId9" Type="http://schemas.openxmlformats.org/officeDocument/2006/relationships/hyperlink" Target="https://twitter.com/page_eco/status/1188749430020698112" TargetMode="External" /><Relationship Id="rId10" Type="http://schemas.openxmlformats.org/officeDocument/2006/relationships/hyperlink" Target="https://twitter.com/alexhomer/status/1188803479738945538" TargetMode="External" /><Relationship Id="rId11" Type="http://schemas.openxmlformats.org/officeDocument/2006/relationships/hyperlink" Target="https://twitter.com/estwebber/status/1191418646800863236" TargetMode="External" /><Relationship Id="rId12" Type="http://schemas.openxmlformats.org/officeDocument/2006/relationships/hyperlink" Target="https://www.bbc.co.uk/news/uk-politics-50229318" TargetMode="External" /><Relationship Id="rId13" Type="http://schemas.openxmlformats.org/officeDocument/2006/relationships/hyperlink" Target="https://www.bbc.co.uk/mediacentre/latestnews/2019/lnp-expansion" TargetMode="External" /><Relationship Id="rId14" Type="http://schemas.openxmlformats.org/officeDocument/2006/relationships/hyperlink" Target="https://twitter.com/jburnmurdoch/status/1188728193945100288" TargetMode="External" /><Relationship Id="rId15" Type="http://schemas.openxmlformats.org/officeDocument/2006/relationships/hyperlink" Target="https://www.pressgazette.co.uk/bbc-plans-expansion-of-local-democracy-reporting-service-dependent-on-new-external-funding-sources/" TargetMode="External" /><Relationship Id="rId16" Type="http://schemas.openxmlformats.org/officeDocument/2006/relationships/hyperlink" Target="https://www.gov.uk/government/news/new-league-table-reveals-electric-car-charging-availability-across-uk-as-transport-secretary-calls-on-local-authorities-to-do-more" TargetMode="External" /><Relationship Id="rId17" Type="http://schemas.openxmlformats.org/officeDocument/2006/relationships/hyperlink" Target="https://www.bbc.co.uk/news/uk-politics-50215171" TargetMode="External" /><Relationship Id="rId18" Type="http://schemas.openxmlformats.org/officeDocument/2006/relationships/hyperlink" Target="https://twitter.com/page_eco/status/1188749430020698112" TargetMode="External" /><Relationship Id="rId19" Type="http://schemas.openxmlformats.org/officeDocument/2006/relationships/hyperlink" Target="https://twitter.com/jburnmurdoch/status/1189114192130924545" TargetMode="External" /><Relationship Id="rId20" Type="http://schemas.openxmlformats.org/officeDocument/2006/relationships/hyperlink" Target="https://twitter.com/alexhomer/status/1188803479738945538"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524</v>
      </c>
      <c r="BD2" s="13" t="s">
        <v>534</v>
      </c>
      <c r="BE2" s="13" t="s">
        <v>535</v>
      </c>
      <c r="BF2" s="67" t="s">
        <v>782</v>
      </c>
      <c r="BG2" s="67" t="s">
        <v>783</v>
      </c>
      <c r="BH2" s="67" t="s">
        <v>784</v>
      </c>
      <c r="BI2" s="67" t="s">
        <v>785</v>
      </c>
      <c r="BJ2" s="67" t="s">
        <v>786</v>
      </c>
      <c r="BK2" s="67" t="s">
        <v>787</v>
      </c>
      <c r="BL2" s="67" t="s">
        <v>788</v>
      </c>
      <c r="BM2" s="67" t="s">
        <v>789</v>
      </c>
      <c r="BN2" s="67" t="s">
        <v>790</v>
      </c>
    </row>
    <row r="3" spans="1:66" ht="15" customHeight="1">
      <c r="A3" s="84" t="s">
        <v>214</v>
      </c>
      <c r="B3" s="84" t="s">
        <v>214</v>
      </c>
      <c r="C3" s="53" t="s">
        <v>826</v>
      </c>
      <c r="D3" s="54">
        <v>3</v>
      </c>
      <c r="E3" s="65" t="s">
        <v>132</v>
      </c>
      <c r="F3" s="55">
        <v>32</v>
      </c>
      <c r="G3" s="53"/>
      <c r="H3" s="57"/>
      <c r="I3" s="56"/>
      <c r="J3" s="56"/>
      <c r="K3" s="36" t="s">
        <v>65</v>
      </c>
      <c r="L3" s="62">
        <v>3</v>
      </c>
      <c r="M3" s="62"/>
      <c r="N3" s="63"/>
      <c r="O3" s="85" t="s">
        <v>176</v>
      </c>
      <c r="P3" s="87">
        <v>43766.86902777778</v>
      </c>
      <c r="Q3" s="85" t="s">
        <v>233</v>
      </c>
      <c r="R3" s="89" t="s">
        <v>249</v>
      </c>
      <c r="S3" s="85" t="s">
        <v>259</v>
      </c>
      <c r="T3" s="85"/>
      <c r="U3" s="85"/>
      <c r="V3" s="89" t="s">
        <v>267</v>
      </c>
      <c r="W3" s="87">
        <v>43766.86902777778</v>
      </c>
      <c r="X3" s="91">
        <v>43766</v>
      </c>
      <c r="Y3" s="93" t="s">
        <v>277</v>
      </c>
      <c r="Z3" s="89" t="s">
        <v>298</v>
      </c>
      <c r="AA3" s="85"/>
      <c r="AB3" s="85"/>
      <c r="AC3" s="93" t="s">
        <v>319</v>
      </c>
      <c r="AD3" s="85"/>
      <c r="AE3" s="85" t="b">
        <v>0</v>
      </c>
      <c r="AF3" s="85">
        <v>0</v>
      </c>
      <c r="AG3" s="93" t="s">
        <v>340</v>
      </c>
      <c r="AH3" s="85" t="b">
        <v>1</v>
      </c>
      <c r="AI3" s="85" t="s">
        <v>344</v>
      </c>
      <c r="AJ3" s="85"/>
      <c r="AK3" s="93" t="s">
        <v>346</v>
      </c>
      <c r="AL3" s="85" t="b">
        <v>0</v>
      </c>
      <c r="AM3" s="85">
        <v>0</v>
      </c>
      <c r="AN3" s="93" t="s">
        <v>340</v>
      </c>
      <c r="AO3" s="85" t="s">
        <v>351</v>
      </c>
      <c r="AP3" s="85" t="b">
        <v>0</v>
      </c>
      <c r="AQ3" s="93" t="s">
        <v>319</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1</v>
      </c>
      <c r="BG3" s="52">
        <v>50</v>
      </c>
      <c r="BH3" s="51">
        <v>0</v>
      </c>
      <c r="BI3" s="52">
        <v>0</v>
      </c>
      <c r="BJ3" s="51">
        <v>0</v>
      </c>
      <c r="BK3" s="52">
        <v>0</v>
      </c>
      <c r="BL3" s="51">
        <v>1</v>
      </c>
      <c r="BM3" s="52">
        <v>50</v>
      </c>
      <c r="BN3" s="51">
        <v>2</v>
      </c>
    </row>
    <row r="4" spans="1:66" ht="15" customHeight="1">
      <c r="A4" s="84" t="s">
        <v>215</v>
      </c>
      <c r="B4" s="84" t="s">
        <v>226</v>
      </c>
      <c r="C4" s="53" t="s">
        <v>826</v>
      </c>
      <c r="D4" s="54">
        <v>3</v>
      </c>
      <c r="E4" s="65" t="s">
        <v>132</v>
      </c>
      <c r="F4" s="55">
        <v>32</v>
      </c>
      <c r="G4" s="53"/>
      <c r="H4" s="57"/>
      <c r="I4" s="56"/>
      <c r="J4" s="56"/>
      <c r="K4" s="36" t="s">
        <v>65</v>
      </c>
      <c r="L4" s="83">
        <v>4</v>
      </c>
      <c r="M4" s="83"/>
      <c r="N4" s="63"/>
      <c r="O4" s="86" t="s">
        <v>230</v>
      </c>
      <c r="P4" s="88">
        <v>43767.36016203704</v>
      </c>
      <c r="Q4" s="86" t="s">
        <v>234</v>
      </c>
      <c r="R4" s="90" t="s">
        <v>250</v>
      </c>
      <c r="S4" s="86" t="s">
        <v>259</v>
      </c>
      <c r="T4" s="86"/>
      <c r="U4" s="86"/>
      <c r="V4" s="90" t="s">
        <v>268</v>
      </c>
      <c r="W4" s="88">
        <v>43767.36016203704</v>
      </c>
      <c r="X4" s="92">
        <v>43767</v>
      </c>
      <c r="Y4" s="94" t="s">
        <v>278</v>
      </c>
      <c r="Z4" s="90" t="s">
        <v>299</v>
      </c>
      <c r="AA4" s="86"/>
      <c r="AB4" s="86"/>
      <c r="AC4" s="94" t="s">
        <v>320</v>
      </c>
      <c r="AD4" s="86"/>
      <c r="AE4" s="86" t="b">
        <v>0</v>
      </c>
      <c r="AF4" s="86">
        <v>2</v>
      </c>
      <c r="AG4" s="94" t="s">
        <v>340</v>
      </c>
      <c r="AH4" s="86" t="b">
        <v>1</v>
      </c>
      <c r="AI4" s="86" t="s">
        <v>344</v>
      </c>
      <c r="AJ4" s="86"/>
      <c r="AK4" s="94" t="s">
        <v>347</v>
      </c>
      <c r="AL4" s="86" t="b">
        <v>0</v>
      </c>
      <c r="AM4" s="86">
        <v>0</v>
      </c>
      <c r="AN4" s="94" t="s">
        <v>340</v>
      </c>
      <c r="AO4" s="86" t="s">
        <v>352</v>
      </c>
      <c r="AP4" s="86" t="b">
        <v>0</v>
      </c>
      <c r="AQ4" s="94" t="s">
        <v>320</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15">
      <c r="A5" s="84" t="s">
        <v>215</v>
      </c>
      <c r="B5" s="84" t="s">
        <v>221</v>
      </c>
      <c r="C5" s="53" t="s">
        <v>826</v>
      </c>
      <c r="D5" s="54">
        <v>3</v>
      </c>
      <c r="E5" s="65" t="s">
        <v>132</v>
      </c>
      <c r="F5" s="55">
        <v>32</v>
      </c>
      <c r="G5" s="53"/>
      <c r="H5" s="57"/>
      <c r="I5" s="56"/>
      <c r="J5" s="56"/>
      <c r="K5" s="36" t="s">
        <v>65</v>
      </c>
      <c r="L5" s="83">
        <v>5</v>
      </c>
      <c r="M5" s="83"/>
      <c r="N5" s="63"/>
      <c r="O5" s="86" t="s">
        <v>230</v>
      </c>
      <c r="P5" s="88">
        <v>43767.36016203704</v>
      </c>
      <c r="Q5" s="86" t="s">
        <v>234</v>
      </c>
      <c r="R5" s="90" t="s">
        <v>250</v>
      </c>
      <c r="S5" s="86" t="s">
        <v>259</v>
      </c>
      <c r="T5" s="86"/>
      <c r="U5" s="86"/>
      <c r="V5" s="90" t="s">
        <v>268</v>
      </c>
      <c r="W5" s="88">
        <v>43767.36016203704</v>
      </c>
      <c r="X5" s="92">
        <v>43767</v>
      </c>
      <c r="Y5" s="94" t="s">
        <v>278</v>
      </c>
      <c r="Z5" s="90" t="s">
        <v>299</v>
      </c>
      <c r="AA5" s="86"/>
      <c r="AB5" s="86"/>
      <c r="AC5" s="94" t="s">
        <v>320</v>
      </c>
      <c r="AD5" s="86"/>
      <c r="AE5" s="86" t="b">
        <v>0</v>
      </c>
      <c r="AF5" s="86">
        <v>2</v>
      </c>
      <c r="AG5" s="94" t="s">
        <v>340</v>
      </c>
      <c r="AH5" s="86" t="b">
        <v>1</v>
      </c>
      <c r="AI5" s="86" t="s">
        <v>344</v>
      </c>
      <c r="AJ5" s="86"/>
      <c r="AK5" s="94" t="s">
        <v>347</v>
      </c>
      <c r="AL5" s="86" t="b">
        <v>0</v>
      </c>
      <c r="AM5" s="86">
        <v>0</v>
      </c>
      <c r="AN5" s="94" t="s">
        <v>340</v>
      </c>
      <c r="AO5" s="86" t="s">
        <v>352</v>
      </c>
      <c r="AP5" s="86" t="b">
        <v>0</v>
      </c>
      <c r="AQ5" s="94" t="s">
        <v>320</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1</v>
      </c>
      <c r="BG5" s="52">
        <v>33.333333333333336</v>
      </c>
      <c r="BH5" s="51">
        <v>0</v>
      </c>
      <c r="BI5" s="52">
        <v>0</v>
      </c>
      <c r="BJ5" s="51">
        <v>0</v>
      </c>
      <c r="BK5" s="52">
        <v>0</v>
      </c>
      <c r="BL5" s="51">
        <v>2</v>
      </c>
      <c r="BM5" s="52">
        <v>66.66666666666667</v>
      </c>
      <c r="BN5" s="51">
        <v>3</v>
      </c>
    </row>
    <row r="6" spans="1:66" ht="15">
      <c r="A6" s="84" t="s">
        <v>216</v>
      </c>
      <c r="B6" s="84" t="s">
        <v>217</v>
      </c>
      <c r="C6" s="53" t="s">
        <v>826</v>
      </c>
      <c r="D6" s="54">
        <v>3</v>
      </c>
      <c r="E6" s="65" t="s">
        <v>132</v>
      </c>
      <c r="F6" s="55">
        <v>32</v>
      </c>
      <c r="G6" s="53"/>
      <c r="H6" s="57"/>
      <c r="I6" s="56"/>
      <c r="J6" s="56"/>
      <c r="K6" s="36" t="s">
        <v>65</v>
      </c>
      <c r="L6" s="83">
        <v>6</v>
      </c>
      <c r="M6" s="83"/>
      <c r="N6" s="63"/>
      <c r="O6" s="86" t="s">
        <v>231</v>
      </c>
      <c r="P6" s="88">
        <v>43767.76112268519</v>
      </c>
      <c r="Q6" s="86" t="s">
        <v>235</v>
      </c>
      <c r="R6" s="86"/>
      <c r="S6" s="86"/>
      <c r="T6" s="86"/>
      <c r="U6" s="86"/>
      <c r="V6" s="90" t="s">
        <v>269</v>
      </c>
      <c r="W6" s="88">
        <v>43767.76112268519</v>
      </c>
      <c r="X6" s="92">
        <v>43767</v>
      </c>
      <c r="Y6" s="94" t="s">
        <v>279</v>
      </c>
      <c r="Z6" s="90" t="s">
        <v>300</v>
      </c>
      <c r="AA6" s="86"/>
      <c r="AB6" s="86"/>
      <c r="AC6" s="94" t="s">
        <v>321</v>
      </c>
      <c r="AD6" s="86"/>
      <c r="AE6" s="86" t="b">
        <v>0</v>
      </c>
      <c r="AF6" s="86">
        <v>0</v>
      </c>
      <c r="AG6" s="94" t="s">
        <v>340</v>
      </c>
      <c r="AH6" s="86" t="b">
        <v>0</v>
      </c>
      <c r="AI6" s="86" t="s">
        <v>344</v>
      </c>
      <c r="AJ6" s="86"/>
      <c r="AK6" s="94" t="s">
        <v>340</v>
      </c>
      <c r="AL6" s="86" t="b">
        <v>0</v>
      </c>
      <c r="AM6" s="86">
        <v>1</v>
      </c>
      <c r="AN6" s="94" t="s">
        <v>322</v>
      </c>
      <c r="AO6" s="86" t="s">
        <v>353</v>
      </c>
      <c r="AP6" s="86" t="b">
        <v>0</v>
      </c>
      <c r="AQ6" s="94" t="s">
        <v>322</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216</v>
      </c>
      <c r="B7" s="84" t="s">
        <v>227</v>
      </c>
      <c r="C7" s="53" t="s">
        <v>826</v>
      </c>
      <c r="D7" s="54">
        <v>3</v>
      </c>
      <c r="E7" s="65" t="s">
        <v>132</v>
      </c>
      <c r="F7" s="55">
        <v>32</v>
      </c>
      <c r="G7" s="53"/>
      <c r="H7" s="57"/>
      <c r="I7" s="56"/>
      <c r="J7" s="56"/>
      <c r="K7" s="36" t="s">
        <v>65</v>
      </c>
      <c r="L7" s="83">
        <v>7</v>
      </c>
      <c r="M7" s="83"/>
      <c r="N7" s="63"/>
      <c r="O7" s="86" t="s">
        <v>230</v>
      </c>
      <c r="P7" s="88">
        <v>43767.76112268519</v>
      </c>
      <c r="Q7" s="86" t="s">
        <v>235</v>
      </c>
      <c r="R7" s="86"/>
      <c r="S7" s="86"/>
      <c r="T7" s="86"/>
      <c r="U7" s="86"/>
      <c r="V7" s="90" t="s">
        <v>269</v>
      </c>
      <c r="W7" s="88">
        <v>43767.76112268519</v>
      </c>
      <c r="X7" s="92">
        <v>43767</v>
      </c>
      <c r="Y7" s="94" t="s">
        <v>279</v>
      </c>
      <c r="Z7" s="90" t="s">
        <v>300</v>
      </c>
      <c r="AA7" s="86"/>
      <c r="AB7" s="86"/>
      <c r="AC7" s="94" t="s">
        <v>321</v>
      </c>
      <c r="AD7" s="86"/>
      <c r="AE7" s="86" t="b">
        <v>0</v>
      </c>
      <c r="AF7" s="86">
        <v>0</v>
      </c>
      <c r="AG7" s="94" t="s">
        <v>340</v>
      </c>
      <c r="AH7" s="86" t="b">
        <v>0</v>
      </c>
      <c r="AI7" s="86" t="s">
        <v>344</v>
      </c>
      <c r="AJ7" s="86"/>
      <c r="AK7" s="94" t="s">
        <v>340</v>
      </c>
      <c r="AL7" s="86" t="b">
        <v>0</v>
      </c>
      <c r="AM7" s="86">
        <v>1</v>
      </c>
      <c r="AN7" s="94" t="s">
        <v>322</v>
      </c>
      <c r="AO7" s="86" t="s">
        <v>353</v>
      </c>
      <c r="AP7" s="86" t="b">
        <v>0</v>
      </c>
      <c r="AQ7" s="94" t="s">
        <v>322</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216</v>
      </c>
      <c r="B8" s="84" t="s">
        <v>218</v>
      </c>
      <c r="C8" s="53" t="s">
        <v>826</v>
      </c>
      <c r="D8" s="54">
        <v>3</v>
      </c>
      <c r="E8" s="65" t="s">
        <v>132</v>
      </c>
      <c r="F8" s="55">
        <v>32</v>
      </c>
      <c r="G8" s="53"/>
      <c r="H8" s="57"/>
      <c r="I8" s="56"/>
      <c r="J8" s="56"/>
      <c r="K8" s="36" t="s">
        <v>65</v>
      </c>
      <c r="L8" s="83">
        <v>8</v>
      </c>
      <c r="M8" s="83"/>
      <c r="N8" s="63"/>
      <c r="O8" s="86" t="s">
        <v>230</v>
      </c>
      <c r="P8" s="88">
        <v>43767.76112268519</v>
      </c>
      <c r="Q8" s="86" t="s">
        <v>235</v>
      </c>
      <c r="R8" s="86"/>
      <c r="S8" s="86"/>
      <c r="T8" s="86"/>
      <c r="U8" s="86"/>
      <c r="V8" s="90" t="s">
        <v>269</v>
      </c>
      <c r="W8" s="88">
        <v>43767.76112268519</v>
      </c>
      <c r="X8" s="92">
        <v>43767</v>
      </c>
      <c r="Y8" s="94" t="s">
        <v>279</v>
      </c>
      <c r="Z8" s="90" t="s">
        <v>300</v>
      </c>
      <c r="AA8" s="86"/>
      <c r="AB8" s="86"/>
      <c r="AC8" s="94" t="s">
        <v>321</v>
      </c>
      <c r="AD8" s="86"/>
      <c r="AE8" s="86" t="b">
        <v>0</v>
      </c>
      <c r="AF8" s="86">
        <v>0</v>
      </c>
      <c r="AG8" s="94" t="s">
        <v>340</v>
      </c>
      <c r="AH8" s="86" t="b">
        <v>0</v>
      </c>
      <c r="AI8" s="86" t="s">
        <v>344</v>
      </c>
      <c r="AJ8" s="86"/>
      <c r="AK8" s="94" t="s">
        <v>340</v>
      </c>
      <c r="AL8" s="86" t="b">
        <v>0</v>
      </c>
      <c r="AM8" s="86">
        <v>1</v>
      </c>
      <c r="AN8" s="94" t="s">
        <v>322</v>
      </c>
      <c r="AO8" s="86" t="s">
        <v>353</v>
      </c>
      <c r="AP8" s="86" t="b">
        <v>0</v>
      </c>
      <c r="AQ8" s="94" t="s">
        <v>322</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216</v>
      </c>
      <c r="B9" s="84" t="s">
        <v>222</v>
      </c>
      <c r="C9" s="53" t="s">
        <v>826</v>
      </c>
      <c r="D9" s="54">
        <v>3</v>
      </c>
      <c r="E9" s="65" t="s">
        <v>132</v>
      </c>
      <c r="F9" s="55">
        <v>32</v>
      </c>
      <c r="G9" s="53"/>
      <c r="H9" s="57"/>
      <c r="I9" s="56"/>
      <c r="J9" s="56"/>
      <c r="K9" s="36" t="s">
        <v>65</v>
      </c>
      <c r="L9" s="83">
        <v>9</v>
      </c>
      <c r="M9" s="83"/>
      <c r="N9" s="63"/>
      <c r="O9" s="86" t="s">
        <v>230</v>
      </c>
      <c r="P9" s="88">
        <v>43767.76112268519</v>
      </c>
      <c r="Q9" s="86" t="s">
        <v>235</v>
      </c>
      <c r="R9" s="86"/>
      <c r="S9" s="86"/>
      <c r="T9" s="86"/>
      <c r="U9" s="86"/>
      <c r="V9" s="90" t="s">
        <v>269</v>
      </c>
      <c r="W9" s="88">
        <v>43767.76112268519</v>
      </c>
      <c r="X9" s="92">
        <v>43767</v>
      </c>
      <c r="Y9" s="94" t="s">
        <v>279</v>
      </c>
      <c r="Z9" s="90" t="s">
        <v>300</v>
      </c>
      <c r="AA9" s="86"/>
      <c r="AB9" s="86"/>
      <c r="AC9" s="94" t="s">
        <v>321</v>
      </c>
      <c r="AD9" s="86"/>
      <c r="AE9" s="86" t="b">
        <v>0</v>
      </c>
      <c r="AF9" s="86">
        <v>0</v>
      </c>
      <c r="AG9" s="94" t="s">
        <v>340</v>
      </c>
      <c r="AH9" s="86" t="b">
        <v>0</v>
      </c>
      <c r="AI9" s="86" t="s">
        <v>344</v>
      </c>
      <c r="AJ9" s="86"/>
      <c r="AK9" s="94" t="s">
        <v>340</v>
      </c>
      <c r="AL9" s="86" t="b">
        <v>0</v>
      </c>
      <c r="AM9" s="86">
        <v>1</v>
      </c>
      <c r="AN9" s="94" t="s">
        <v>322</v>
      </c>
      <c r="AO9" s="86" t="s">
        <v>353</v>
      </c>
      <c r="AP9" s="86" t="b">
        <v>0</v>
      </c>
      <c r="AQ9" s="94" t="s">
        <v>322</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3</v>
      </c>
      <c r="BF9" s="51">
        <v>0</v>
      </c>
      <c r="BG9" s="52">
        <v>0</v>
      </c>
      <c r="BH9" s="51">
        <v>3</v>
      </c>
      <c r="BI9" s="52">
        <v>13.043478260869565</v>
      </c>
      <c r="BJ9" s="51">
        <v>0</v>
      </c>
      <c r="BK9" s="52">
        <v>0</v>
      </c>
      <c r="BL9" s="51">
        <v>20</v>
      </c>
      <c r="BM9" s="52">
        <v>86.95652173913044</v>
      </c>
      <c r="BN9" s="51">
        <v>23</v>
      </c>
    </row>
    <row r="10" spans="1:66" ht="15">
      <c r="A10" s="84" t="s">
        <v>216</v>
      </c>
      <c r="B10" s="84" t="s">
        <v>221</v>
      </c>
      <c r="C10" s="53" t="s">
        <v>826</v>
      </c>
      <c r="D10" s="54">
        <v>3</v>
      </c>
      <c r="E10" s="65" t="s">
        <v>132</v>
      </c>
      <c r="F10" s="55">
        <v>32</v>
      </c>
      <c r="G10" s="53"/>
      <c r="H10" s="57"/>
      <c r="I10" s="56"/>
      <c r="J10" s="56"/>
      <c r="K10" s="36" t="s">
        <v>65</v>
      </c>
      <c r="L10" s="83">
        <v>10</v>
      </c>
      <c r="M10" s="83"/>
      <c r="N10" s="63"/>
      <c r="O10" s="86" t="s">
        <v>232</v>
      </c>
      <c r="P10" s="88">
        <v>43767.76112268519</v>
      </c>
      <c r="Q10" s="86" t="s">
        <v>235</v>
      </c>
      <c r="R10" s="86"/>
      <c r="S10" s="86"/>
      <c r="T10" s="86"/>
      <c r="U10" s="86"/>
      <c r="V10" s="90" t="s">
        <v>269</v>
      </c>
      <c r="W10" s="88">
        <v>43767.76112268519</v>
      </c>
      <c r="X10" s="92">
        <v>43767</v>
      </c>
      <c r="Y10" s="94" t="s">
        <v>279</v>
      </c>
      <c r="Z10" s="90" t="s">
        <v>300</v>
      </c>
      <c r="AA10" s="86"/>
      <c r="AB10" s="86"/>
      <c r="AC10" s="94" t="s">
        <v>321</v>
      </c>
      <c r="AD10" s="86"/>
      <c r="AE10" s="86" t="b">
        <v>0</v>
      </c>
      <c r="AF10" s="86">
        <v>0</v>
      </c>
      <c r="AG10" s="94" t="s">
        <v>340</v>
      </c>
      <c r="AH10" s="86" t="b">
        <v>0</v>
      </c>
      <c r="AI10" s="86" t="s">
        <v>344</v>
      </c>
      <c r="AJ10" s="86"/>
      <c r="AK10" s="94" t="s">
        <v>340</v>
      </c>
      <c r="AL10" s="86" t="b">
        <v>0</v>
      </c>
      <c r="AM10" s="86">
        <v>1</v>
      </c>
      <c r="AN10" s="94" t="s">
        <v>322</v>
      </c>
      <c r="AO10" s="86" t="s">
        <v>353</v>
      </c>
      <c r="AP10" s="86" t="b">
        <v>0</v>
      </c>
      <c r="AQ10" s="94" t="s">
        <v>322</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1</v>
      </c>
      <c r="BF10" s="51"/>
      <c r="BG10" s="52"/>
      <c r="BH10" s="51"/>
      <c r="BI10" s="52"/>
      <c r="BJ10" s="51"/>
      <c r="BK10" s="52"/>
      <c r="BL10" s="51"/>
      <c r="BM10" s="52"/>
      <c r="BN10" s="51"/>
    </row>
    <row r="11" spans="1:66" ht="30">
      <c r="A11" s="84" t="s">
        <v>217</v>
      </c>
      <c r="B11" s="84" t="s">
        <v>227</v>
      </c>
      <c r="C11" s="53" t="s">
        <v>827</v>
      </c>
      <c r="D11" s="54">
        <v>3</v>
      </c>
      <c r="E11" s="65" t="s">
        <v>136</v>
      </c>
      <c r="F11" s="55">
        <v>6</v>
      </c>
      <c r="G11" s="53"/>
      <c r="H11" s="57"/>
      <c r="I11" s="56"/>
      <c r="J11" s="56"/>
      <c r="K11" s="36" t="s">
        <v>65</v>
      </c>
      <c r="L11" s="83">
        <v>11</v>
      </c>
      <c r="M11" s="83"/>
      <c r="N11" s="63"/>
      <c r="O11" s="86" t="s">
        <v>230</v>
      </c>
      <c r="P11" s="88">
        <v>43767.74260416667</v>
      </c>
      <c r="Q11" s="86" t="s">
        <v>235</v>
      </c>
      <c r="R11" s="86"/>
      <c r="S11" s="86"/>
      <c r="T11" s="86"/>
      <c r="U11" s="90" t="s">
        <v>264</v>
      </c>
      <c r="V11" s="90" t="s">
        <v>264</v>
      </c>
      <c r="W11" s="88">
        <v>43767.74260416667</v>
      </c>
      <c r="X11" s="92">
        <v>43767</v>
      </c>
      <c r="Y11" s="94" t="s">
        <v>280</v>
      </c>
      <c r="Z11" s="90" t="s">
        <v>301</v>
      </c>
      <c r="AA11" s="86"/>
      <c r="AB11" s="86"/>
      <c r="AC11" s="94" t="s">
        <v>322</v>
      </c>
      <c r="AD11" s="94" t="s">
        <v>330</v>
      </c>
      <c r="AE11" s="86" t="b">
        <v>0</v>
      </c>
      <c r="AF11" s="86">
        <v>1</v>
      </c>
      <c r="AG11" s="94" t="s">
        <v>341</v>
      </c>
      <c r="AH11" s="86" t="b">
        <v>0</v>
      </c>
      <c r="AI11" s="86" t="s">
        <v>344</v>
      </c>
      <c r="AJ11" s="86"/>
      <c r="AK11" s="94" t="s">
        <v>340</v>
      </c>
      <c r="AL11" s="86" t="b">
        <v>0</v>
      </c>
      <c r="AM11" s="86">
        <v>1</v>
      </c>
      <c r="AN11" s="94" t="s">
        <v>340</v>
      </c>
      <c r="AO11" s="86" t="s">
        <v>352</v>
      </c>
      <c r="AP11" s="86" t="b">
        <v>0</v>
      </c>
      <c r="AQ11" s="94" t="s">
        <v>330</v>
      </c>
      <c r="AR11" s="86" t="s">
        <v>176</v>
      </c>
      <c r="AS11" s="86">
        <v>0</v>
      </c>
      <c r="AT11" s="86">
        <v>0</v>
      </c>
      <c r="AU11" s="86"/>
      <c r="AV11" s="86"/>
      <c r="AW11" s="86"/>
      <c r="AX11" s="86"/>
      <c r="AY11" s="86"/>
      <c r="AZ11" s="86"/>
      <c r="BA11" s="86"/>
      <c r="BB11" s="86"/>
      <c r="BC11">
        <v>2</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217</v>
      </c>
      <c r="B12" s="84" t="s">
        <v>218</v>
      </c>
      <c r="C12" s="53" t="s">
        <v>826</v>
      </c>
      <c r="D12" s="54">
        <v>3</v>
      </c>
      <c r="E12" s="65" t="s">
        <v>132</v>
      </c>
      <c r="F12" s="55">
        <v>32</v>
      </c>
      <c r="G12" s="53"/>
      <c r="H12" s="57"/>
      <c r="I12" s="56"/>
      <c r="J12" s="56"/>
      <c r="K12" s="36" t="s">
        <v>66</v>
      </c>
      <c r="L12" s="83">
        <v>12</v>
      </c>
      <c r="M12" s="83"/>
      <c r="N12" s="63"/>
      <c r="O12" s="86" t="s">
        <v>230</v>
      </c>
      <c r="P12" s="88">
        <v>43767.74260416667</v>
      </c>
      <c r="Q12" s="86" t="s">
        <v>235</v>
      </c>
      <c r="R12" s="86"/>
      <c r="S12" s="86"/>
      <c r="T12" s="86"/>
      <c r="U12" s="90" t="s">
        <v>264</v>
      </c>
      <c r="V12" s="90" t="s">
        <v>264</v>
      </c>
      <c r="W12" s="88">
        <v>43767.74260416667</v>
      </c>
      <c r="X12" s="92">
        <v>43767</v>
      </c>
      <c r="Y12" s="94" t="s">
        <v>280</v>
      </c>
      <c r="Z12" s="90" t="s">
        <v>301</v>
      </c>
      <c r="AA12" s="86"/>
      <c r="AB12" s="86"/>
      <c r="AC12" s="94" t="s">
        <v>322</v>
      </c>
      <c r="AD12" s="94" t="s">
        <v>330</v>
      </c>
      <c r="AE12" s="86" t="b">
        <v>0</v>
      </c>
      <c r="AF12" s="86">
        <v>1</v>
      </c>
      <c r="AG12" s="94" t="s">
        <v>341</v>
      </c>
      <c r="AH12" s="86" t="b">
        <v>0</v>
      </c>
      <c r="AI12" s="86" t="s">
        <v>344</v>
      </c>
      <c r="AJ12" s="86"/>
      <c r="AK12" s="94" t="s">
        <v>340</v>
      </c>
      <c r="AL12" s="86" t="b">
        <v>0</v>
      </c>
      <c r="AM12" s="86">
        <v>1</v>
      </c>
      <c r="AN12" s="94" t="s">
        <v>340</v>
      </c>
      <c r="AO12" s="86" t="s">
        <v>352</v>
      </c>
      <c r="AP12" s="86" t="b">
        <v>0</v>
      </c>
      <c r="AQ12" s="94" t="s">
        <v>330</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30">
      <c r="A13" s="84" t="s">
        <v>217</v>
      </c>
      <c r="B13" s="84" t="s">
        <v>222</v>
      </c>
      <c r="C13" s="53" t="s">
        <v>827</v>
      </c>
      <c r="D13" s="54">
        <v>3</v>
      </c>
      <c r="E13" s="65" t="s">
        <v>136</v>
      </c>
      <c r="F13" s="55">
        <v>6</v>
      </c>
      <c r="G13" s="53"/>
      <c r="H13" s="57"/>
      <c r="I13" s="56"/>
      <c r="J13" s="56"/>
      <c r="K13" s="36" t="s">
        <v>65</v>
      </c>
      <c r="L13" s="83">
        <v>13</v>
      </c>
      <c r="M13" s="83"/>
      <c r="N13" s="63"/>
      <c r="O13" s="86" t="s">
        <v>230</v>
      </c>
      <c r="P13" s="88">
        <v>43767.74260416667</v>
      </c>
      <c r="Q13" s="86" t="s">
        <v>235</v>
      </c>
      <c r="R13" s="86"/>
      <c r="S13" s="86"/>
      <c r="T13" s="86"/>
      <c r="U13" s="90" t="s">
        <v>264</v>
      </c>
      <c r="V13" s="90" t="s">
        <v>264</v>
      </c>
      <c r="W13" s="88">
        <v>43767.74260416667</v>
      </c>
      <c r="X13" s="92">
        <v>43767</v>
      </c>
      <c r="Y13" s="94" t="s">
        <v>280</v>
      </c>
      <c r="Z13" s="90" t="s">
        <v>301</v>
      </c>
      <c r="AA13" s="86"/>
      <c r="AB13" s="86"/>
      <c r="AC13" s="94" t="s">
        <v>322</v>
      </c>
      <c r="AD13" s="94" t="s">
        <v>330</v>
      </c>
      <c r="AE13" s="86" t="b">
        <v>0</v>
      </c>
      <c r="AF13" s="86">
        <v>1</v>
      </c>
      <c r="AG13" s="94" t="s">
        <v>341</v>
      </c>
      <c r="AH13" s="86" t="b">
        <v>0</v>
      </c>
      <c r="AI13" s="86" t="s">
        <v>344</v>
      </c>
      <c r="AJ13" s="86"/>
      <c r="AK13" s="94" t="s">
        <v>340</v>
      </c>
      <c r="AL13" s="86" t="b">
        <v>0</v>
      </c>
      <c r="AM13" s="86">
        <v>1</v>
      </c>
      <c r="AN13" s="94" t="s">
        <v>340</v>
      </c>
      <c r="AO13" s="86" t="s">
        <v>352</v>
      </c>
      <c r="AP13" s="86" t="b">
        <v>0</v>
      </c>
      <c r="AQ13" s="94" t="s">
        <v>330</v>
      </c>
      <c r="AR13" s="86" t="s">
        <v>176</v>
      </c>
      <c r="AS13" s="86">
        <v>0</v>
      </c>
      <c r="AT13" s="86">
        <v>0</v>
      </c>
      <c r="AU13" s="86"/>
      <c r="AV13" s="86"/>
      <c r="AW13" s="86"/>
      <c r="AX13" s="86"/>
      <c r="AY13" s="86"/>
      <c r="AZ13" s="86"/>
      <c r="BA13" s="86"/>
      <c r="BB13" s="86"/>
      <c r="BC13">
        <v>2</v>
      </c>
      <c r="BD13" s="85" t="str">
        <f>REPLACE(INDEX(GroupVertices[Group],MATCH(Edges[[#This Row],[Vertex 1]],GroupVertices[Vertex],0)),1,1,"")</f>
        <v>2</v>
      </c>
      <c r="BE13" s="85" t="str">
        <f>REPLACE(INDEX(GroupVertices[Group],MATCH(Edges[[#This Row],[Vertex 2]],GroupVertices[Vertex],0)),1,1,"")</f>
        <v>3</v>
      </c>
      <c r="BF13" s="51">
        <v>0</v>
      </c>
      <c r="BG13" s="52">
        <v>0</v>
      </c>
      <c r="BH13" s="51">
        <v>3</v>
      </c>
      <c r="BI13" s="52">
        <v>13.043478260869565</v>
      </c>
      <c r="BJ13" s="51">
        <v>0</v>
      </c>
      <c r="BK13" s="52">
        <v>0</v>
      </c>
      <c r="BL13" s="51">
        <v>20</v>
      </c>
      <c r="BM13" s="52">
        <v>86.95652173913044</v>
      </c>
      <c r="BN13" s="51">
        <v>23</v>
      </c>
    </row>
    <row r="14" spans="1:66" ht="15">
      <c r="A14" s="84" t="s">
        <v>217</v>
      </c>
      <c r="B14" s="84" t="s">
        <v>221</v>
      </c>
      <c r="C14" s="53" t="s">
        <v>826</v>
      </c>
      <c r="D14" s="54">
        <v>3</v>
      </c>
      <c r="E14" s="65" t="s">
        <v>132</v>
      </c>
      <c r="F14" s="55">
        <v>32</v>
      </c>
      <c r="G14" s="53"/>
      <c r="H14" s="57"/>
      <c r="I14" s="56"/>
      <c r="J14" s="56"/>
      <c r="K14" s="36" t="s">
        <v>65</v>
      </c>
      <c r="L14" s="83">
        <v>14</v>
      </c>
      <c r="M14" s="83"/>
      <c r="N14" s="63"/>
      <c r="O14" s="86" t="s">
        <v>232</v>
      </c>
      <c r="P14" s="88">
        <v>43767.74260416667</v>
      </c>
      <c r="Q14" s="86" t="s">
        <v>235</v>
      </c>
      <c r="R14" s="86"/>
      <c r="S14" s="86"/>
      <c r="T14" s="86"/>
      <c r="U14" s="90" t="s">
        <v>264</v>
      </c>
      <c r="V14" s="90" t="s">
        <v>264</v>
      </c>
      <c r="W14" s="88">
        <v>43767.74260416667</v>
      </c>
      <c r="X14" s="92">
        <v>43767</v>
      </c>
      <c r="Y14" s="94" t="s">
        <v>280</v>
      </c>
      <c r="Z14" s="90" t="s">
        <v>301</v>
      </c>
      <c r="AA14" s="86"/>
      <c r="AB14" s="86"/>
      <c r="AC14" s="94" t="s">
        <v>322</v>
      </c>
      <c r="AD14" s="94" t="s">
        <v>330</v>
      </c>
      <c r="AE14" s="86" t="b">
        <v>0</v>
      </c>
      <c r="AF14" s="86">
        <v>1</v>
      </c>
      <c r="AG14" s="94" t="s">
        <v>341</v>
      </c>
      <c r="AH14" s="86" t="b">
        <v>0</v>
      </c>
      <c r="AI14" s="86" t="s">
        <v>344</v>
      </c>
      <c r="AJ14" s="86"/>
      <c r="AK14" s="94" t="s">
        <v>340</v>
      </c>
      <c r="AL14" s="86" t="b">
        <v>0</v>
      </c>
      <c r="AM14" s="86">
        <v>1</v>
      </c>
      <c r="AN14" s="94" t="s">
        <v>340</v>
      </c>
      <c r="AO14" s="86" t="s">
        <v>352</v>
      </c>
      <c r="AP14" s="86" t="b">
        <v>0</v>
      </c>
      <c r="AQ14" s="94" t="s">
        <v>330</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1</v>
      </c>
      <c r="BF14" s="51"/>
      <c r="BG14" s="52"/>
      <c r="BH14" s="51"/>
      <c r="BI14" s="52"/>
      <c r="BJ14" s="51"/>
      <c r="BK14" s="52"/>
      <c r="BL14" s="51"/>
      <c r="BM14" s="52"/>
      <c r="BN14" s="51"/>
    </row>
    <row r="15" spans="1:66" ht="30">
      <c r="A15" s="84" t="s">
        <v>217</v>
      </c>
      <c r="B15" s="84" t="s">
        <v>227</v>
      </c>
      <c r="C15" s="53" t="s">
        <v>827</v>
      </c>
      <c r="D15" s="54">
        <v>3</v>
      </c>
      <c r="E15" s="65" t="s">
        <v>136</v>
      </c>
      <c r="F15" s="55">
        <v>6</v>
      </c>
      <c r="G15" s="53"/>
      <c r="H15" s="57"/>
      <c r="I15" s="56"/>
      <c r="J15" s="56"/>
      <c r="K15" s="36" t="s">
        <v>65</v>
      </c>
      <c r="L15" s="83">
        <v>15</v>
      </c>
      <c r="M15" s="83"/>
      <c r="N15" s="63"/>
      <c r="O15" s="86" t="s">
        <v>230</v>
      </c>
      <c r="P15" s="88">
        <v>43767.749560185184</v>
      </c>
      <c r="Q15" s="86" t="s">
        <v>236</v>
      </c>
      <c r="R15" s="86"/>
      <c r="S15" s="86"/>
      <c r="T15" s="86"/>
      <c r="U15" s="86"/>
      <c r="V15" s="90" t="s">
        <v>270</v>
      </c>
      <c r="W15" s="88">
        <v>43767.749560185184</v>
      </c>
      <c r="X15" s="92">
        <v>43767</v>
      </c>
      <c r="Y15" s="94" t="s">
        <v>281</v>
      </c>
      <c r="Z15" s="90" t="s">
        <v>302</v>
      </c>
      <c r="AA15" s="86"/>
      <c r="AB15" s="86"/>
      <c r="AC15" s="94" t="s">
        <v>323</v>
      </c>
      <c r="AD15" s="94" t="s">
        <v>324</v>
      </c>
      <c r="AE15" s="86" t="b">
        <v>0</v>
      </c>
      <c r="AF15" s="86">
        <v>0</v>
      </c>
      <c r="AG15" s="94" t="s">
        <v>342</v>
      </c>
      <c r="AH15" s="86" t="b">
        <v>0</v>
      </c>
      <c r="AI15" s="86" t="s">
        <v>344</v>
      </c>
      <c r="AJ15" s="86"/>
      <c r="AK15" s="94" t="s">
        <v>340</v>
      </c>
      <c r="AL15" s="86" t="b">
        <v>0</v>
      </c>
      <c r="AM15" s="86">
        <v>0</v>
      </c>
      <c r="AN15" s="94" t="s">
        <v>340</v>
      </c>
      <c r="AO15" s="86" t="s">
        <v>352</v>
      </c>
      <c r="AP15" s="86" t="b">
        <v>0</v>
      </c>
      <c r="AQ15" s="94" t="s">
        <v>324</v>
      </c>
      <c r="AR15" s="86" t="s">
        <v>176</v>
      </c>
      <c r="AS15" s="86">
        <v>0</v>
      </c>
      <c r="AT15" s="86">
        <v>0</v>
      </c>
      <c r="AU15" s="86"/>
      <c r="AV15" s="86"/>
      <c r="AW15" s="86"/>
      <c r="AX15" s="86"/>
      <c r="AY15" s="86"/>
      <c r="AZ15" s="86"/>
      <c r="BA15" s="86"/>
      <c r="BB15" s="86"/>
      <c r="BC15">
        <v>2</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30">
      <c r="A16" s="84" t="s">
        <v>217</v>
      </c>
      <c r="B16" s="84" t="s">
        <v>222</v>
      </c>
      <c r="C16" s="53" t="s">
        <v>827</v>
      </c>
      <c r="D16" s="54">
        <v>3</v>
      </c>
      <c r="E16" s="65" t="s">
        <v>136</v>
      </c>
      <c r="F16" s="55">
        <v>6</v>
      </c>
      <c r="G16" s="53"/>
      <c r="H16" s="57"/>
      <c r="I16" s="56"/>
      <c r="J16" s="56"/>
      <c r="K16" s="36" t="s">
        <v>65</v>
      </c>
      <c r="L16" s="83">
        <v>16</v>
      </c>
      <c r="M16" s="83"/>
      <c r="N16" s="63"/>
      <c r="O16" s="86" t="s">
        <v>230</v>
      </c>
      <c r="P16" s="88">
        <v>43767.749560185184</v>
      </c>
      <c r="Q16" s="86" t="s">
        <v>236</v>
      </c>
      <c r="R16" s="86"/>
      <c r="S16" s="86"/>
      <c r="T16" s="86"/>
      <c r="U16" s="86"/>
      <c r="V16" s="90" t="s">
        <v>270</v>
      </c>
      <c r="W16" s="88">
        <v>43767.749560185184</v>
      </c>
      <c r="X16" s="92">
        <v>43767</v>
      </c>
      <c r="Y16" s="94" t="s">
        <v>281</v>
      </c>
      <c r="Z16" s="90" t="s">
        <v>302</v>
      </c>
      <c r="AA16" s="86"/>
      <c r="AB16" s="86"/>
      <c r="AC16" s="94" t="s">
        <v>323</v>
      </c>
      <c r="AD16" s="94" t="s">
        <v>324</v>
      </c>
      <c r="AE16" s="86" t="b">
        <v>0</v>
      </c>
      <c r="AF16" s="86">
        <v>0</v>
      </c>
      <c r="AG16" s="94" t="s">
        <v>342</v>
      </c>
      <c r="AH16" s="86" t="b">
        <v>0</v>
      </c>
      <c r="AI16" s="86" t="s">
        <v>344</v>
      </c>
      <c r="AJ16" s="86"/>
      <c r="AK16" s="94" t="s">
        <v>340</v>
      </c>
      <c r="AL16" s="86" t="b">
        <v>0</v>
      </c>
      <c r="AM16" s="86">
        <v>0</v>
      </c>
      <c r="AN16" s="94" t="s">
        <v>340</v>
      </c>
      <c r="AO16" s="86" t="s">
        <v>352</v>
      </c>
      <c r="AP16" s="86" t="b">
        <v>0</v>
      </c>
      <c r="AQ16" s="94" t="s">
        <v>324</v>
      </c>
      <c r="AR16" s="86" t="s">
        <v>176</v>
      </c>
      <c r="AS16" s="86">
        <v>0</v>
      </c>
      <c r="AT16" s="86">
        <v>0</v>
      </c>
      <c r="AU16" s="86"/>
      <c r="AV16" s="86"/>
      <c r="AW16" s="86"/>
      <c r="AX16" s="86"/>
      <c r="AY16" s="86"/>
      <c r="AZ16" s="86"/>
      <c r="BA16" s="86"/>
      <c r="BB16" s="86"/>
      <c r="BC16">
        <v>2</v>
      </c>
      <c r="BD16" s="85" t="str">
        <f>REPLACE(INDEX(GroupVertices[Group],MATCH(Edges[[#This Row],[Vertex 1]],GroupVertices[Vertex],0)),1,1,"")</f>
        <v>2</v>
      </c>
      <c r="BE16" s="85" t="str">
        <f>REPLACE(INDEX(GroupVertices[Group],MATCH(Edges[[#This Row],[Vertex 2]],GroupVertices[Vertex],0)),1,1,"")</f>
        <v>3</v>
      </c>
      <c r="BF16" s="51">
        <v>0</v>
      </c>
      <c r="BG16" s="52">
        <v>0</v>
      </c>
      <c r="BH16" s="51">
        <v>1</v>
      </c>
      <c r="BI16" s="52">
        <v>3.8461538461538463</v>
      </c>
      <c r="BJ16" s="51">
        <v>0</v>
      </c>
      <c r="BK16" s="52">
        <v>0</v>
      </c>
      <c r="BL16" s="51">
        <v>25</v>
      </c>
      <c r="BM16" s="52">
        <v>96.15384615384616</v>
      </c>
      <c r="BN16" s="51">
        <v>26</v>
      </c>
    </row>
    <row r="17" spans="1:66" ht="15">
      <c r="A17" s="84" t="s">
        <v>217</v>
      </c>
      <c r="B17" s="84" t="s">
        <v>221</v>
      </c>
      <c r="C17" s="53" t="s">
        <v>826</v>
      </c>
      <c r="D17" s="54">
        <v>3</v>
      </c>
      <c r="E17" s="65" t="s">
        <v>132</v>
      </c>
      <c r="F17" s="55">
        <v>32</v>
      </c>
      <c r="G17" s="53"/>
      <c r="H17" s="57"/>
      <c r="I17" s="56"/>
      <c r="J17" s="56"/>
      <c r="K17" s="36" t="s">
        <v>65</v>
      </c>
      <c r="L17" s="83">
        <v>17</v>
      </c>
      <c r="M17" s="83"/>
      <c r="N17" s="63"/>
      <c r="O17" s="86" t="s">
        <v>230</v>
      </c>
      <c r="P17" s="88">
        <v>43767.749560185184</v>
      </c>
      <c r="Q17" s="86" t="s">
        <v>236</v>
      </c>
      <c r="R17" s="86"/>
      <c r="S17" s="86"/>
      <c r="T17" s="86"/>
      <c r="U17" s="86"/>
      <c r="V17" s="90" t="s">
        <v>270</v>
      </c>
      <c r="W17" s="88">
        <v>43767.749560185184</v>
      </c>
      <c r="X17" s="92">
        <v>43767</v>
      </c>
      <c r="Y17" s="94" t="s">
        <v>281</v>
      </c>
      <c r="Z17" s="90" t="s">
        <v>302</v>
      </c>
      <c r="AA17" s="86"/>
      <c r="AB17" s="86"/>
      <c r="AC17" s="94" t="s">
        <v>323</v>
      </c>
      <c r="AD17" s="94" t="s">
        <v>324</v>
      </c>
      <c r="AE17" s="86" t="b">
        <v>0</v>
      </c>
      <c r="AF17" s="86">
        <v>0</v>
      </c>
      <c r="AG17" s="94" t="s">
        <v>342</v>
      </c>
      <c r="AH17" s="86" t="b">
        <v>0</v>
      </c>
      <c r="AI17" s="86" t="s">
        <v>344</v>
      </c>
      <c r="AJ17" s="86"/>
      <c r="AK17" s="94" t="s">
        <v>340</v>
      </c>
      <c r="AL17" s="86" t="b">
        <v>0</v>
      </c>
      <c r="AM17" s="86">
        <v>0</v>
      </c>
      <c r="AN17" s="94" t="s">
        <v>340</v>
      </c>
      <c r="AO17" s="86" t="s">
        <v>352</v>
      </c>
      <c r="AP17" s="86" t="b">
        <v>0</v>
      </c>
      <c r="AQ17" s="94" t="s">
        <v>324</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1</v>
      </c>
      <c r="BF17" s="51"/>
      <c r="BG17" s="52"/>
      <c r="BH17" s="51"/>
      <c r="BI17" s="52"/>
      <c r="BJ17" s="51"/>
      <c r="BK17" s="52"/>
      <c r="BL17" s="51"/>
      <c r="BM17" s="52"/>
      <c r="BN17" s="51"/>
    </row>
    <row r="18" spans="1:66" ht="15">
      <c r="A18" s="84" t="s">
        <v>217</v>
      </c>
      <c r="B18" s="84" t="s">
        <v>218</v>
      </c>
      <c r="C18" s="53" t="s">
        <v>826</v>
      </c>
      <c r="D18" s="54">
        <v>3</v>
      </c>
      <c r="E18" s="65" t="s">
        <v>132</v>
      </c>
      <c r="F18" s="55">
        <v>32</v>
      </c>
      <c r="G18" s="53"/>
      <c r="H18" s="57"/>
      <c r="I18" s="56"/>
      <c r="J18" s="56"/>
      <c r="K18" s="36" t="s">
        <v>66</v>
      </c>
      <c r="L18" s="83">
        <v>18</v>
      </c>
      <c r="M18" s="83"/>
      <c r="N18" s="63"/>
      <c r="O18" s="86" t="s">
        <v>232</v>
      </c>
      <c r="P18" s="88">
        <v>43767.749560185184</v>
      </c>
      <c r="Q18" s="86" t="s">
        <v>236</v>
      </c>
      <c r="R18" s="86"/>
      <c r="S18" s="86"/>
      <c r="T18" s="86"/>
      <c r="U18" s="86"/>
      <c r="V18" s="90" t="s">
        <v>270</v>
      </c>
      <c r="W18" s="88">
        <v>43767.749560185184</v>
      </c>
      <c r="X18" s="92">
        <v>43767</v>
      </c>
      <c r="Y18" s="94" t="s">
        <v>281</v>
      </c>
      <c r="Z18" s="90" t="s">
        <v>302</v>
      </c>
      <c r="AA18" s="86"/>
      <c r="AB18" s="86"/>
      <c r="AC18" s="94" t="s">
        <v>323</v>
      </c>
      <c r="AD18" s="94" t="s">
        <v>324</v>
      </c>
      <c r="AE18" s="86" t="b">
        <v>0</v>
      </c>
      <c r="AF18" s="86">
        <v>0</v>
      </c>
      <c r="AG18" s="94" t="s">
        <v>342</v>
      </c>
      <c r="AH18" s="86" t="b">
        <v>0</v>
      </c>
      <c r="AI18" s="86" t="s">
        <v>344</v>
      </c>
      <c r="AJ18" s="86"/>
      <c r="AK18" s="94" t="s">
        <v>340</v>
      </c>
      <c r="AL18" s="86" t="b">
        <v>0</v>
      </c>
      <c r="AM18" s="86">
        <v>0</v>
      </c>
      <c r="AN18" s="94" t="s">
        <v>340</v>
      </c>
      <c r="AO18" s="86" t="s">
        <v>352</v>
      </c>
      <c r="AP18" s="86" t="b">
        <v>0</v>
      </c>
      <c r="AQ18" s="94" t="s">
        <v>324</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30">
      <c r="A19" s="84" t="s">
        <v>218</v>
      </c>
      <c r="B19" s="84" t="s">
        <v>217</v>
      </c>
      <c r="C19" s="53" t="s">
        <v>827</v>
      </c>
      <c r="D19" s="54">
        <v>3</v>
      </c>
      <c r="E19" s="65" t="s">
        <v>136</v>
      </c>
      <c r="F19" s="55">
        <v>6</v>
      </c>
      <c r="G19" s="53"/>
      <c r="H19" s="57"/>
      <c r="I19" s="56"/>
      <c r="J19" s="56"/>
      <c r="K19" s="36" t="s">
        <v>66</v>
      </c>
      <c r="L19" s="83">
        <v>19</v>
      </c>
      <c r="M19" s="83"/>
      <c r="N19" s="63"/>
      <c r="O19" s="86" t="s">
        <v>232</v>
      </c>
      <c r="P19" s="88">
        <v>43767.746516203704</v>
      </c>
      <c r="Q19" s="86" t="s">
        <v>237</v>
      </c>
      <c r="R19" s="90" t="s">
        <v>251</v>
      </c>
      <c r="S19" s="86" t="s">
        <v>259</v>
      </c>
      <c r="T19" s="86"/>
      <c r="U19" s="86"/>
      <c r="V19" s="90" t="s">
        <v>271</v>
      </c>
      <c r="W19" s="88">
        <v>43767.746516203704</v>
      </c>
      <c r="X19" s="92">
        <v>43767</v>
      </c>
      <c r="Y19" s="94" t="s">
        <v>282</v>
      </c>
      <c r="Z19" s="90" t="s">
        <v>303</v>
      </c>
      <c r="AA19" s="86"/>
      <c r="AB19" s="86"/>
      <c r="AC19" s="94" t="s">
        <v>324</v>
      </c>
      <c r="AD19" s="94" t="s">
        <v>322</v>
      </c>
      <c r="AE19" s="86" t="b">
        <v>0</v>
      </c>
      <c r="AF19" s="86">
        <v>0</v>
      </c>
      <c r="AG19" s="94" t="s">
        <v>343</v>
      </c>
      <c r="AH19" s="86" t="b">
        <v>1</v>
      </c>
      <c r="AI19" s="86" t="s">
        <v>344</v>
      </c>
      <c r="AJ19" s="86"/>
      <c r="AK19" s="94" t="s">
        <v>348</v>
      </c>
      <c r="AL19" s="86" t="b">
        <v>0</v>
      </c>
      <c r="AM19" s="86">
        <v>0</v>
      </c>
      <c r="AN19" s="94" t="s">
        <v>340</v>
      </c>
      <c r="AO19" s="86" t="s">
        <v>353</v>
      </c>
      <c r="AP19" s="86" t="b">
        <v>0</v>
      </c>
      <c r="AQ19" s="94" t="s">
        <v>322</v>
      </c>
      <c r="AR19" s="86" t="s">
        <v>176</v>
      </c>
      <c r="AS19" s="86">
        <v>0</v>
      </c>
      <c r="AT19" s="86">
        <v>0</v>
      </c>
      <c r="AU19" s="86"/>
      <c r="AV19" s="86"/>
      <c r="AW19" s="86"/>
      <c r="AX19" s="86"/>
      <c r="AY19" s="86"/>
      <c r="AZ19" s="86"/>
      <c r="BA19" s="86"/>
      <c r="BB19" s="86"/>
      <c r="BC19">
        <v>2</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30">
      <c r="A20" s="84" t="s">
        <v>218</v>
      </c>
      <c r="B20" s="84" t="s">
        <v>217</v>
      </c>
      <c r="C20" s="53" t="s">
        <v>827</v>
      </c>
      <c r="D20" s="54">
        <v>3</v>
      </c>
      <c r="E20" s="65" t="s">
        <v>136</v>
      </c>
      <c r="F20" s="55">
        <v>6</v>
      </c>
      <c r="G20" s="53"/>
      <c r="H20" s="57"/>
      <c r="I20" s="56"/>
      <c r="J20" s="56"/>
      <c r="K20" s="36" t="s">
        <v>66</v>
      </c>
      <c r="L20" s="83">
        <v>20</v>
      </c>
      <c r="M20" s="83"/>
      <c r="N20" s="63"/>
      <c r="O20" s="86" t="s">
        <v>232</v>
      </c>
      <c r="P20" s="88">
        <v>43767.75077546296</v>
      </c>
      <c r="Q20" s="86" t="s">
        <v>238</v>
      </c>
      <c r="R20" s="86"/>
      <c r="S20" s="86"/>
      <c r="T20" s="86"/>
      <c r="U20" s="86"/>
      <c r="V20" s="90" t="s">
        <v>271</v>
      </c>
      <c r="W20" s="88">
        <v>43767.75077546296</v>
      </c>
      <c r="X20" s="92">
        <v>43767</v>
      </c>
      <c r="Y20" s="94" t="s">
        <v>283</v>
      </c>
      <c r="Z20" s="90" t="s">
        <v>304</v>
      </c>
      <c r="AA20" s="86"/>
      <c r="AB20" s="86"/>
      <c r="AC20" s="94" t="s">
        <v>325</v>
      </c>
      <c r="AD20" s="94" t="s">
        <v>323</v>
      </c>
      <c r="AE20" s="86" t="b">
        <v>0</v>
      </c>
      <c r="AF20" s="86">
        <v>0</v>
      </c>
      <c r="AG20" s="94" t="s">
        <v>343</v>
      </c>
      <c r="AH20" s="86" t="b">
        <v>0</v>
      </c>
      <c r="AI20" s="86" t="s">
        <v>344</v>
      </c>
      <c r="AJ20" s="86"/>
      <c r="AK20" s="94" t="s">
        <v>340</v>
      </c>
      <c r="AL20" s="86" t="b">
        <v>0</v>
      </c>
      <c r="AM20" s="86">
        <v>0</v>
      </c>
      <c r="AN20" s="94" t="s">
        <v>340</v>
      </c>
      <c r="AO20" s="86" t="s">
        <v>353</v>
      </c>
      <c r="AP20" s="86" t="b">
        <v>0</v>
      </c>
      <c r="AQ20" s="94" t="s">
        <v>323</v>
      </c>
      <c r="AR20" s="86" t="s">
        <v>176</v>
      </c>
      <c r="AS20" s="86">
        <v>0</v>
      </c>
      <c r="AT20" s="86">
        <v>0</v>
      </c>
      <c r="AU20" s="86"/>
      <c r="AV20" s="86"/>
      <c r="AW20" s="86"/>
      <c r="AX20" s="86"/>
      <c r="AY20" s="86"/>
      <c r="AZ20" s="86"/>
      <c r="BA20" s="86"/>
      <c r="BB20" s="86"/>
      <c r="BC20">
        <v>2</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30">
      <c r="A21" s="84" t="s">
        <v>219</v>
      </c>
      <c r="B21" s="84" t="s">
        <v>217</v>
      </c>
      <c r="C21" s="53" t="s">
        <v>827</v>
      </c>
      <c r="D21" s="54">
        <v>3</v>
      </c>
      <c r="E21" s="65" t="s">
        <v>136</v>
      </c>
      <c r="F21" s="55">
        <v>6</v>
      </c>
      <c r="G21" s="53"/>
      <c r="H21" s="57"/>
      <c r="I21" s="56"/>
      <c r="J21" s="56"/>
      <c r="K21" s="36" t="s">
        <v>65</v>
      </c>
      <c r="L21" s="83">
        <v>21</v>
      </c>
      <c r="M21" s="83"/>
      <c r="N21" s="63"/>
      <c r="O21" s="86" t="s">
        <v>232</v>
      </c>
      <c r="P21" s="88">
        <v>43768.31041666667</v>
      </c>
      <c r="Q21" s="86" t="s">
        <v>239</v>
      </c>
      <c r="R21" s="86"/>
      <c r="S21" s="86"/>
      <c r="T21" s="86"/>
      <c r="U21" s="86"/>
      <c r="V21" s="90" t="s">
        <v>272</v>
      </c>
      <c r="W21" s="88">
        <v>43768.31041666667</v>
      </c>
      <c r="X21" s="92">
        <v>43768</v>
      </c>
      <c r="Y21" s="94" t="s">
        <v>284</v>
      </c>
      <c r="Z21" s="90" t="s">
        <v>305</v>
      </c>
      <c r="AA21" s="86"/>
      <c r="AB21" s="86"/>
      <c r="AC21" s="94" t="s">
        <v>326</v>
      </c>
      <c r="AD21" s="94" t="s">
        <v>322</v>
      </c>
      <c r="AE21" s="86" t="b">
        <v>0</v>
      </c>
      <c r="AF21" s="86">
        <v>0</v>
      </c>
      <c r="AG21" s="94" t="s">
        <v>343</v>
      </c>
      <c r="AH21" s="86" t="b">
        <v>0</v>
      </c>
      <c r="AI21" s="86" t="s">
        <v>344</v>
      </c>
      <c r="AJ21" s="86"/>
      <c r="AK21" s="94" t="s">
        <v>340</v>
      </c>
      <c r="AL21" s="86" t="b">
        <v>0</v>
      </c>
      <c r="AM21" s="86">
        <v>0</v>
      </c>
      <c r="AN21" s="94" t="s">
        <v>340</v>
      </c>
      <c r="AO21" s="86" t="s">
        <v>353</v>
      </c>
      <c r="AP21" s="86" t="b">
        <v>0</v>
      </c>
      <c r="AQ21" s="94" t="s">
        <v>322</v>
      </c>
      <c r="AR21" s="86" t="s">
        <v>176</v>
      </c>
      <c r="AS21" s="86">
        <v>0</v>
      </c>
      <c r="AT21" s="86">
        <v>0</v>
      </c>
      <c r="AU21" s="86"/>
      <c r="AV21" s="86"/>
      <c r="AW21" s="86"/>
      <c r="AX21" s="86"/>
      <c r="AY21" s="86"/>
      <c r="AZ21" s="86"/>
      <c r="BA21" s="86"/>
      <c r="BB21" s="86"/>
      <c r="BC21">
        <v>2</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30">
      <c r="A22" s="84" t="s">
        <v>219</v>
      </c>
      <c r="B22" s="84" t="s">
        <v>217</v>
      </c>
      <c r="C22" s="53" t="s">
        <v>827</v>
      </c>
      <c r="D22" s="54">
        <v>3</v>
      </c>
      <c r="E22" s="65" t="s">
        <v>136</v>
      </c>
      <c r="F22" s="55">
        <v>6</v>
      </c>
      <c r="G22" s="53"/>
      <c r="H22" s="57"/>
      <c r="I22" s="56"/>
      <c r="J22" s="56"/>
      <c r="K22" s="36" t="s">
        <v>65</v>
      </c>
      <c r="L22" s="83">
        <v>22</v>
      </c>
      <c r="M22" s="83"/>
      <c r="N22" s="63"/>
      <c r="O22" s="86" t="s">
        <v>232</v>
      </c>
      <c r="P22" s="88">
        <v>43768.31277777778</v>
      </c>
      <c r="Q22" s="86" t="s">
        <v>240</v>
      </c>
      <c r="R22" s="86"/>
      <c r="S22" s="86"/>
      <c r="T22" s="86"/>
      <c r="U22" s="86"/>
      <c r="V22" s="90" t="s">
        <v>272</v>
      </c>
      <c r="W22" s="88">
        <v>43768.31277777778</v>
      </c>
      <c r="X22" s="92">
        <v>43768</v>
      </c>
      <c r="Y22" s="94" t="s">
        <v>285</v>
      </c>
      <c r="Z22" s="90" t="s">
        <v>306</v>
      </c>
      <c r="AA22" s="86"/>
      <c r="AB22" s="86"/>
      <c r="AC22" s="94" t="s">
        <v>327</v>
      </c>
      <c r="AD22" s="94" t="s">
        <v>323</v>
      </c>
      <c r="AE22" s="86" t="b">
        <v>0</v>
      </c>
      <c r="AF22" s="86">
        <v>0</v>
      </c>
      <c r="AG22" s="94" t="s">
        <v>343</v>
      </c>
      <c r="AH22" s="86" t="b">
        <v>0</v>
      </c>
      <c r="AI22" s="86" t="s">
        <v>344</v>
      </c>
      <c r="AJ22" s="86"/>
      <c r="AK22" s="94" t="s">
        <v>340</v>
      </c>
      <c r="AL22" s="86" t="b">
        <v>0</v>
      </c>
      <c r="AM22" s="86">
        <v>0</v>
      </c>
      <c r="AN22" s="94" t="s">
        <v>340</v>
      </c>
      <c r="AO22" s="86" t="s">
        <v>353</v>
      </c>
      <c r="AP22" s="86" t="b">
        <v>0</v>
      </c>
      <c r="AQ22" s="94" t="s">
        <v>323</v>
      </c>
      <c r="AR22" s="86" t="s">
        <v>176</v>
      </c>
      <c r="AS22" s="86">
        <v>0</v>
      </c>
      <c r="AT22" s="86">
        <v>0</v>
      </c>
      <c r="AU22" s="86"/>
      <c r="AV22" s="86"/>
      <c r="AW22" s="86"/>
      <c r="AX22" s="86"/>
      <c r="AY22" s="86"/>
      <c r="AZ22" s="86"/>
      <c r="BA22" s="86"/>
      <c r="BB22" s="86"/>
      <c r="BC22">
        <v>2</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30">
      <c r="A23" s="84" t="s">
        <v>219</v>
      </c>
      <c r="B23" s="84" t="s">
        <v>227</v>
      </c>
      <c r="C23" s="53" t="s">
        <v>827</v>
      </c>
      <c r="D23" s="54">
        <v>3</v>
      </c>
      <c r="E23" s="65" t="s">
        <v>136</v>
      </c>
      <c r="F23" s="55">
        <v>6</v>
      </c>
      <c r="G23" s="53"/>
      <c r="H23" s="57"/>
      <c r="I23" s="56"/>
      <c r="J23" s="56"/>
      <c r="K23" s="36" t="s">
        <v>65</v>
      </c>
      <c r="L23" s="83">
        <v>23</v>
      </c>
      <c r="M23" s="83"/>
      <c r="N23" s="63"/>
      <c r="O23" s="86" t="s">
        <v>230</v>
      </c>
      <c r="P23" s="88">
        <v>43768.31041666667</v>
      </c>
      <c r="Q23" s="86" t="s">
        <v>239</v>
      </c>
      <c r="R23" s="86"/>
      <c r="S23" s="86"/>
      <c r="T23" s="86"/>
      <c r="U23" s="86"/>
      <c r="V23" s="90" t="s">
        <v>272</v>
      </c>
      <c r="W23" s="88">
        <v>43768.31041666667</v>
      </c>
      <c r="X23" s="92">
        <v>43768</v>
      </c>
      <c r="Y23" s="94" t="s">
        <v>284</v>
      </c>
      <c r="Z23" s="90" t="s">
        <v>305</v>
      </c>
      <c r="AA23" s="86"/>
      <c r="AB23" s="86"/>
      <c r="AC23" s="94" t="s">
        <v>326</v>
      </c>
      <c r="AD23" s="94" t="s">
        <v>322</v>
      </c>
      <c r="AE23" s="86" t="b">
        <v>0</v>
      </c>
      <c r="AF23" s="86">
        <v>0</v>
      </c>
      <c r="AG23" s="94" t="s">
        <v>343</v>
      </c>
      <c r="AH23" s="86" t="b">
        <v>0</v>
      </c>
      <c r="AI23" s="86" t="s">
        <v>344</v>
      </c>
      <c r="AJ23" s="86"/>
      <c r="AK23" s="94" t="s">
        <v>340</v>
      </c>
      <c r="AL23" s="86" t="b">
        <v>0</v>
      </c>
      <c r="AM23" s="86">
        <v>0</v>
      </c>
      <c r="AN23" s="94" t="s">
        <v>340</v>
      </c>
      <c r="AO23" s="86" t="s">
        <v>353</v>
      </c>
      <c r="AP23" s="86" t="b">
        <v>0</v>
      </c>
      <c r="AQ23" s="94" t="s">
        <v>322</v>
      </c>
      <c r="AR23" s="86" t="s">
        <v>176</v>
      </c>
      <c r="AS23" s="86">
        <v>0</v>
      </c>
      <c r="AT23" s="86">
        <v>0</v>
      </c>
      <c r="AU23" s="86"/>
      <c r="AV23" s="86"/>
      <c r="AW23" s="86"/>
      <c r="AX23" s="86"/>
      <c r="AY23" s="86"/>
      <c r="AZ23" s="86"/>
      <c r="BA23" s="86"/>
      <c r="BB23" s="86"/>
      <c r="BC23">
        <v>2</v>
      </c>
      <c r="BD23" s="85" t="str">
        <f>REPLACE(INDEX(GroupVertices[Group],MATCH(Edges[[#This Row],[Vertex 1]],GroupVertices[Vertex],0)),1,1,"")</f>
        <v>2</v>
      </c>
      <c r="BE23" s="85" t="str">
        <f>REPLACE(INDEX(GroupVertices[Group],MATCH(Edges[[#This Row],[Vertex 2]],GroupVertices[Vertex],0)),1,1,"")</f>
        <v>2</v>
      </c>
      <c r="BF23" s="51"/>
      <c r="BG23" s="52"/>
      <c r="BH23" s="51"/>
      <c r="BI23" s="52"/>
      <c r="BJ23" s="51"/>
      <c r="BK23" s="52"/>
      <c r="BL23" s="51"/>
      <c r="BM23" s="52"/>
      <c r="BN23" s="51"/>
    </row>
    <row r="24" spans="1:66" ht="30">
      <c r="A24" s="84" t="s">
        <v>219</v>
      </c>
      <c r="B24" s="84" t="s">
        <v>218</v>
      </c>
      <c r="C24" s="53" t="s">
        <v>827</v>
      </c>
      <c r="D24" s="54">
        <v>3</v>
      </c>
      <c r="E24" s="65" t="s">
        <v>136</v>
      </c>
      <c r="F24" s="55">
        <v>6</v>
      </c>
      <c r="G24" s="53"/>
      <c r="H24" s="57"/>
      <c r="I24" s="56"/>
      <c r="J24" s="56"/>
      <c r="K24" s="36" t="s">
        <v>65</v>
      </c>
      <c r="L24" s="83">
        <v>24</v>
      </c>
      <c r="M24" s="83"/>
      <c r="N24" s="63"/>
      <c r="O24" s="86" t="s">
        <v>230</v>
      </c>
      <c r="P24" s="88">
        <v>43768.31041666667</v>
      </c>
      <c r="Q24" s="86" t="s">
        <v>239</v>
      </c>
      <c r="R24" s="86"/>
      <c r="S24" s="86"/>
      <c r="T24" s="86"/>
      <c r="U24" s="86"/>
      <c r="V24" s="90" t="s">
        <v>272</v>
      </c>
      <c r="W24" s="88">
        <v>43768.31041666667</v>
      </c>
      <c r="X24" s="92">
        <v>43768</v>
      </c>
      <c r="Y24" s="94" t="s">
        <v>284</v>
      </c>
      <c r="Z24" s="90" t="s">
        <v>305</v>
      </c>
      <c r="AA24" s="86"/>
      <c r="AB24" s="86"/>
      <c r="AC24" s="94" t="s">
        <v>326</v>
      </c>
      <c r="AD24" s="94" t="s">
        <v>322</v>
      </c>
      <c r="AE24" s="86" t="b">
        <v>0</v>
      </c>
      <c r="AF24" s="86">
        <v>0</v>
      </c>
      <c r="AG24" s="94" t="s">
        <v>343</v>
      </c>
      <c r="AH24" s="86" t="b">
        <v>0</v>
      </c>
      <c r="AI24" s="86" t="s">
        <v>344</v>
      </c>
      <c r="AJ24" s="86"/>
      <c r="AK24" s="94" t="s">
        <v>340</v>
      </c>
      <c r="AL24" s="86" t="b">
        <v>0</v>
      </c>
      <c r="AM24" s="86">
        <v>0</v>
      </c>
      <c r="AN24" s="94" t="s">
        <v>340</v>
      </c>
      <c r="AO24" s="86" t="s">
        <v>353</v>
      </c>
      <c r="AP24" s="86" t="b">
        <v>0</v>
      </c>
      <c r="AQ24" s="94" t="s">
        <v>322</v>
      </c>
      <c r="AR24" s="86" t="s">
        <v>176</v>
      </c>
      <c r="AS24" s="86">
        <v>0</v>
      </c>
      <c r="AT24" s="86">
        <v>0</v>
      </c>
      <c r="AU24" s="86"/>
      <c r="AV24" s="86"/>
      <c r="AW24" s="86"/>
      <c r="AX24" s="86"/>
      <c r="AY24" s="86"/>
      <c r="AZ24" s="86"/>
      <c r="BA24" s="86"/>
      <c r="BB24" s="86"/>
      <c r="BC24">
        <v>2</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30">
      <c r="A25" s="84" t="s">
        <v>219</v>
      </c>
      <c r="B25" s="84" t="s">
        <v>222</v>
      </c>
      <c r="C25" s="53" t="s">
        <v>827</v>
      </c>
      <c r="D25" s="54">
        <v>3</v>
      </c>
      <c r="E25" s="65" t="s">
        <v>136</v>
      </c>
      <c r="F25" s="55">
        <v>6</v>
      </c>
      <c r="G25" s="53"/>
      <c r="H25" s="57"/>
      <c r="I25" s="56"/>
      <c r="J25" s="56"/>
      <c r="K25" s="36" t="s">
        <v>65</v>
      </c>
      <c r="L25" s="83">
        <v>25</v>
      </c>
      <c r="M25" s="83"/>
      <c r="N25" s="63"/>
      <c r="O25" s="86" t="s">
        <v>230</v>
      </c>
      <c r="P25" s="88">
        <v>43768.31041666667</v>
      </c>
      <c r="Q25" s="86" t="s">
        <v>239</v>
      </c>
      <c r="R25" s="86"/>
      <c r="S25" s="86"/>
      <c r="T25" s="86"/>
      <c r="U25" s="86"/>
      <c r="V25" s="90" t="s">
        <v>272</v>
      </c>
      <c r="W25" s="88">
        <v>43768.31041666667</v>
      </c>
      <c r="X25" s="92">
        <v>43768</v>
      </c>
      <c r="Y25" s="94" t="s">
        <v>284</v>
      </c>
      <c r="Z25" s="90" t="s">
        <v>305</v>
      </c>
      <c r="AA25" s="86"/>
      <c r="AB25" s="86"/>
      <c r="AC25" s="94" t="s">
        <v>326</v>
      </c>
      <c r="AD25" s="94" t="s">
        <v>322</v>
      </c>
      <c r="AE25" s="86" t="b">
        <v>0</v>
      </c>
      <c r="AF25" s="86">
        <v>0</v>
      </c>
      <c r="AG25" s="94" t="s">
        <v>343</v>
      </c>
      <c r="AH25" s="86" t="b">
        <v>0</v>
      </c>
      <c r="AI25" s="86" t="s">
        <v>344</v>
      </c>
      <c r="AJ25" s="86"/>
      <c r="AK25" s="94" t="s">
        <v>340</v>
      </c>
      <c r="AL25" s="86" t="b">
        <v>0</v>
      </c>
      <c r="AM25" s="86">
        <v>0</v>
      </c>
      <c r="AN25" s="94" t="s">
        <v>340</v>
      </c>
      <c r="AO25" s="86" t="s">
        <v>353</v>
      </c>
      <c r="AP25" s="86" t="b">
        <v>0</v>
      </c>
      <c r="AQ25" s="94" t="s">
        <v>322</v>
      </c>
      <c r="AR25" s="86" t="s">
        <v>176</v>
      </c>
      <c r="AS25" s="86">
        <v>0</v>
      </c>
      <c r="AT25" s="86">
        <v>0</v>
      </c>
      <c r="AU25" s="86"/>
      <c r="AV25" s="86"/>
      <c r="AW25" s="86"/>
      <c r="AX25" s="86"/>
      <c r="AY25" s="86"/>
      <c r="AZ25" s="86"/>
      <c r="BA25" s="86"/>
      <c r="BB25" s="86"/>
      <c r="BC25">
        <v>2</v>
      </c>
      <c r="BD25" s="85" t="str">
        <f>REPLACE(INDEX(GroupVertices[Group],MATCH(Edges[[#This Row],[Vertex 1]],GroupVertices[Vertex],0)),1,1,"")</f>
        <v>2</v>
      </c>
      <c r="BE25" s="85" t="str">
        <f>REPLACE(INDEX(GroupVertices[Group],MATCH(Edges[[#This Row],[Vertex 2]],GroupVertices[Vertex],0)),1,1,"")</f>
        <v>3</v>
      </c>
      <c r="BF25" s="51"/>
      <c r="BG25" s="52"/>
      <c r="BH25" s="51"/>
      <c r="BI25" s="52"/>
      <c r="BJ25" s="51"/>
      <c r="BK25" s="52"/>
      <c r="BL25" s="51"/>
      <c r="BM25" s="52"/>
      <c r="BN25" s="51"/>
    </row>
    <row r="26" spans="1:66" ht="30">
      <c r="A26" s="84" t="s">
        <v>219</v>
      </c>
      <c r="B26" s="84" t="s">
        <v>221</v>
      </c>
      <c r="C26" s="53" t="s">
        <v>827</v>
      </c>
      <c r="D26" s="54">
        <v>3</v>
      </c>
      <c r="E26" s="65" t="s">
        <v>136</v>
      </c>
      <c r="F26" s="55">
        <v>6</v>
      </c>
      <c r="G26" s="53"/>
      <c r="H26" s="57"/>
      <c r="I26" s="56"/>
      <c r="J26" s="56"/>
      <c r="K26" s="36" t="s">
        <v>65</v>
      </c>
      <c r="L26" s="83">
        <v>26</v>
      </c>
      <c r="M26" s="83"/>
      <c r="N26" s="63"/>
      <c r="O26" s="86" t="s">
        <v>230</v>
      </c>
      <c r="P26" s="88">
        <v>43768.31041666667</v>
      </c>
      <c r="Q26" s="86" t="s">
        <v>239</v>
      </c>
      <c r="R26" s="86"/>
      <c r="S26" s="86"/>
      <c r="T26" s="86"/>
      <c r="U26" s="86"/>
      <c r="V26" s="90" t="s">
        <v>272</v>
      </c>
      <c r="W26" s="88">
        <v>43768.31041666667</v>
      </c>
      <c r="X26" s="92">
        <v>43768</v>
      </c>
      <c r="Y26" s="94" t="s">
        <v>284</v>
      </c>
      <c r="Z26" s="90" t="s">
        <v>305</v>
      </c>
      <c r="AA26" s="86"/>
      <c r="AB26" s="86"/>
      <c r="AC26" s="94" t="s">
        <v>326</v>
      </c>
      <c r="AD26" s="94" t="s">
        <v>322</v>
      </c>
      <c r="AE26" s="86" t="b">
        <v>0</v>
      </c>
      <c r="AF26" s="86">
        <v>0</v>
      </c>
      <c r="AG26" s="94" t="s">
        <v>343</v>
      </c>
      <c r="AH26" s="86" t="b">
        <v>0</v>
      </c>
      <c r="AI26" s="86" t="s">
        <v>344</v>
      </c>
      <c r="AJ26" s="86"/>
      <c r="AK26" s="94" t="s">
        <v>340</v>
      </c>
      <c r="AL26" s="86" t="b">
        <v>0</v>
      </c>
      <c r="AM26" s="86">
        <v>0</v>
      </c>
      <c r="AN26" s="94" t="s">
        <v>340</v>
      </c>
      <c r="AO26" s="86" t="s">
        <v>353</v>
      </c>
      <c r="AP26" s="86" t="b">
        <v>0</v>
      </c>
      <c r="AQ26" s="94" t="s">
        <v>322</v>
      </c>
      <c r="AR26" s="86" t="s">
        <v>176</v>
      </c>
      <c r="AS26" s="86">
        <v>0</v>
      </c>
      <c r="AT26" s="86">
        <v>0</v>
      </c>
      <c r="AU26" s="86"/>
      <c r="AV26" s="86"/>
      <c r="AW26" s="86"/>
      <c r="AX26" s="86"/>
      <c r="AY26" s="86"/>
      <c r="AZ26" s="86"/>
      <c r="BA26" s="86"/>
      <c r="BB26" s="86"/>
      <c r="BC26">
        <v>2</v>
      </c>
      <c r="BD26" s="85" t="str">
        <f>REPLACE(INDEX(GroupVertices[Group],MATCH(Edges[[#This Row],[Vertex 1]],GroupVertices[Vertex],0)),1,1,"")</f>
        <v>2</v>
      </c>
      <c r="BE26" s="85" t="str">
        <f>REPLACE(INDEX(GroupVertices[Group],MATCH(Edges[[#This Row],[Vertex 2]],GroupVertices[Vertex],0)),1,1,"")</f>
        <v>1</v>
      </c>
      <c r="BF26" s="51">
        <v>0</v>
      </c>
      <c r="BG26" s="52">
        <v>0</v>
      </c>
      <c r="BH26" s="51">
        <v>1</v>
      </c>
      <c r="BI26" s="52">
        <v>3.7037037037037037</v>
      </c>
      <c r="BJ26" s="51">
        <v>0</v>
      </c>
      <c r="BK26" s="52">
        <v>0</v>
      </c>
      <c r="BL26" s="51">
        <v>26</v>
      </c>
      <c r="BM26" s="52">
        <v>96.29629629629629</v>
      </c>
      <c r="BN26" s="51">
        <v>27</v>
      </c>
    </row>
    <row r="27" spans="1:66" ht="30">
      <c r="A27" s="84" t="s">
        <v>219</v>
      </c>
      <c r="B27" s="84" t="s">
        <v>227</v>
      </c>
      <c r="C27" s="53" t="s">
        <v>827</v>
      </c>
      <c r="D27" s="54">
        <v>3</v>
      </c>
      <c r="E27" s="65" t="s">
        <v>136</v>
      </c>
      <c r="F27" s="55">
        <v>6</v>
      </c>
      <c r="G27" s="53"/>
      <c r="H27" s="57"/>
      <c r="I27" s="56"/>
      <c r="J27" s="56"/>
      <c r="K27" s="36" t="s">
        <v>65</v>
      </c>
      <c r="L27" s="83">
        <v>27</v>
      </c>
      <c r="M27" s="83"/>
      <c r="N27" s="63"/>
      <c r="O27" s="86" t="s">
        <v>230</v>
      </c>
      <c r="P27" s="88">
        <v>43768.31277777778</v>
      </c>
      <c r="Q27" s="86" t="s">
        <v>240</v>
      </c>
      <c r="R27" s="86"/>
      <c r="S27" s="86"/>
      <c r="T27" s="86"/>
      <c r="U27" s="86"/>
      <c r="V27" s="90" t="s">
        <v>272</v>
      </c>
      <c r="W27" s="88">
        <v>43768.31277777778</v>
      </c>
      <c r="X27" s="92">
        <v>43768</v>
      </c>
      <c r="Y27" s="94" t="s">
        <v>285</v>
      </c>
      <c r="Z27" s="90" t="s">
        <v>306</v>
      </c>
      <c r="AA27" s="86"/>
      <c r="AB27" s="86"/>
      <c r="AC27" s="94" t="s">
        <v>327</v>
      </c>
      <c r="AD27" s="94" t="s">
        <v>323</v>
      </c>
      <c r="AE27" s="86" t="b">
        <v>0</v>
      </c>
      <c r="AF27" s="86">
        <v>0</v>
      </c>
      <c r="AG27" s="94" t="s">
        <v>343</v>
      </c>
      <c r="AH27" s="86" t="b">
        <v>0</v>
      </c>
      <c r="AI27" s="86" t="s">
        <v>344</v>
      </c>
      <c r="AJ27" s="86"/>
      <c r="AK27" s="94" t="s">
        <v>340</v>
      </c>
      <c r="AL27" s="86" t="b">
        <v>0</v>
      </c>
      <c r="AM27" s="86">
        <v>0</v>
      </c>
      <c r="AN27" s="94" t="s">
        <v>340</v>
      </c>
      <c r="AO27" s="86" t="s">
        <v>353</v>
      </c>
      <c r="AP27" s="86" t="b">
        <v>0</v>
      </c>
      <c r="AQ27" s="94" t="s">
        <v>323</v>
      </c>
      <c r="AR27" s="86" t="s">
        <v>176</v>
      </c>
      <c r="AS27" s="86">
        <v>0</v>
      </c>
      <c r="AT27" s="86">
        <v>0</v>
      </c>
      <c r="AU27" s="86"/>
      <c r="AV27" s="86"/>
      <c r="AW27" s="86"/>
      <c r="AX27" s="86"/>
      <c r="AY27" s="86"/>
      <c r="AZ27" s="86"/>
      <c r="BA27" s="86"/>
      <c r="BB27" s="86"/>
      <c r="BC27">
        <v>2</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30">
      <c r="A28" s="84" t="s">
        <v>219</v>
      </c>
      <c r="B28" s="84" t="s">
        <v>222</v>
      </c>
      <c r="C28" s="53" t="s">
        <v>827</v>
      </c>
      <c r="D28" s="54">
        <v>3</v>
      </c>
      <c r="E28" s="65" t="s">
        <v>136</v>
      </c>
      <c r="F28" s="55">
        <v>6</v>
      </c>
      <c r="G28" s="53"/>
      <c r="H28" s="57"/>
      <c r="I28" s="56"/>
      <c r="J28" s="56"/>
      <c r="K28" s="36" t="s">
        <v>65</v>
      </c>
      <c r="L28" s="83">
        <v>28</v>
      </c>
      <c r="M28" s="83"/>
      <c r="N28" s="63"/>
      <c r="O28" s="86" t="s">
        <v>230</v>
      </c>
      <c r="P28" s="88">
        <v>43768.31277777778</v>
      </c>
      <c r="Q28" s="86" t="s">
        <v>240</v>
      </c>
      <c r="R28" s="86"/>
      <c r="S28" s="86"/>
      <c r="T28" s="86"/>
      <c r="U28" s="86"/>
      <c r="V28" s="90" t="s">
        <v>272</v>
      </c>
      <c r="W28" s="88">
        <v>43768.31277777778</v>
      </c>
      <c r="X28" s="92">
        <v>43768</v>
      </c>
      <c r="Y28" s="94" t="s">
        <v>285</v>
      </c>
      <c r="Z28" s="90" t="s">
        <v>306</v>
      </c>
      <c r="AA28" s="86"/>
      <c r="AB28" s="86"/>
      <c r="AC28" s="94" t="s">
        <v>327</v>
      </c>
      <c r="AD28" s="94" t="s">
        <v>323</v>
      </c>
      <c r="AE28" s="86" t="b">
        <v>0</v>
      </c>
      <c r="AF28" s="86">
        <v>0</v>
      </c>
      <c r="AG28" s="94" t="s">
        <v>343</v>
      </c>
      <c r="AH28" s="86" t="b">
        <v>0</v>
      </c>
      <c r="AI28" s="86" t="s">
        <v>344</v>
      </c>
      <c r="AJ28" s="86"/>
      <c r="AK28" s="94" t="s">
        <v>340</v>
      </c>
      <c r="AL28" s="86" t="b">
        <v>0</v>
      </c>
      <c r="AM28" s="86">
        <v>0</v>
      </c>
      <c r="AN28" s="94" t="s">
        <v>340</v>
      </c>
      <c r="AO28" s="86" t="s">
        <v>353</v>
      </c>
      <c r="AP28" s="86" t="b">
        <v>0</v>
      </c>
      <c r="AQ28" s="94" t="s">
        <v>323</v>
      </c>
      <c r="AR28" s="86" t="s">
        <v>176</v>
      </c>
      <c r="AS28" s="86">
        <v>0</v>
      </c>
      <c r="AT28" s="86">
        <v>0</v>
      </c>
      <c r="AU28" s="86"/>
      <c r="AV28" s="86"/>
      <c r="AW28" s="86"/>
      <c r="AX28" s="86"/>
      <c r="AY28" s="86"/>
      <c r="AZ28" s="86"/>
      <c r="BA28" s="86"/>
      <c r="BB28" s="86"/>
      <c r="BC28">
        <v>2</v>
      </c>
      <c r="BD28" s="85" t="str">
        <f>REPLACE(INDEX(GroupVertices[Group],MATCH(Edges[[#This Row],[Vertex 1]],GroupVertices[Vertex],0)),1,1,"")</f>
        <v>2</v>
      </c>
      <c r="BE28" s="85" t="str">
        <f>REPLACE(INDEX(GroupVertices[Group],MATCH(Edges[[#This Row],[Vertex 2]],GroupVertices[Vertex],0)),1,1,"")</f>
        <v>3</v>
      </c>
      <c r="BF28" s="51"/>
      <c r="BG28" s="52"/>
      <c r="BH28" s="51"/>
      <c r="BI28" s="52"/>
      <c r="BJ28" s="51"/>
      <c r="BK28" s="52"/>
      <c r="BL28" s="51"/>
      <c r="BM28" s="52"/>
      <c r="BN28" s="51"/>
    </row>
    <row r="29" spans="1:66" ht="30">
      <c r="A29" s="84" t="s">
        <v>219</v>
      </c>
      <c r="B29" s="84" t="s">
        <v>221</v>
      </c>
      <c r="C29" s="53" t="s">
        <v>827</v>
      </c>
      <c r="D29" s="54">
        <v>3</v>
      </c>
      <c r="E29" s="65" t="s">
        <v>136</v>
      </c>
      <c r="F29" s="55">
        <v>6</v>
      </c>
      <c r="G29" s="53"/>
      <c r="H29" s="57"/>
      <c r="I29" s="56"/>
      <c r="J29" s="56"/>
      <c r="K29" s="36" t="s">
        <v>65</v>
      </c>
      <c r="L29" s="83">
        <v>29</v>
      </c>
      <c r="M29" s="83"/>
      <c r="N29" s="63"/>
      <c r="O29" s="86" t="s">
        <v>230</v>
      </c>
      <c r="P29" s="88">
        <v>43768.31277777778</v>
      </c>
      <c r="Q29" s="86" t="s">
        <v>240</v>
      </c>
      <c r="R29" s="86"/>
      <c r="S29" s="86"/>
      <c r="T29" s="86"/>
      <c r="U29" s="86"/>
      <c r="V29" s="90" t="s">
        <v>272</v>
      </c>
      <c r="W29" s="88">
        <v>43768.31277777778</v>
      </c>
      <c r="X29" s="92">
        <v>43768</v>
      </c>
      <c r="Y29" s="94" t="s">
        <v>285</v>
      </c>
      <c r="Z29" s="90" t="s">
        <v>306</v>
      </c>
      <c r="AA29" s="86"/>
      <c r="AB29" s="86"/>
      <c r="AC29" s="94" t="s">
        <v>327</v>
      </c>
      <c r="AD29" s="94" t="s">
        <v>323</v>
      </c>
      <c r="AE29" s="86" t="b">
        <v>0</v>
      </c>
      <c r="AF29" s="86">
        <v>0</v>
      </c>
      <c r="AG29" s="94" t="s">
        <v>343</v>
      </c>
      <c r="AH29" s="86" t="b">
        <v>0</v>
      </c>
      <c r="AI29" s="86" t="s">
        <v>344</v>
      </c>
      <c r="AJ29" s="86"/>
      <c r="AK29" s="94" t="s">
        <v>340</v>
      </c>
      <c r="AL29" s="86" t="b">
        <v>0</v>
      </c>
      <c r="AM29" s="86">
        <v>0</v>
      </c>
      <c r="AN29" s="94" t="s">
        <v>340</v>
      </c>
      <c r="AO29" s="86" t="s">
        <v>353</v>
      </c>
      <c r="AP29" s="86" t="b">
        <v>0</v>
      </c>
      <c r="AQ29" s="94" t="s">
        <v>323</v>
      </c>
      <c r="AR29" s="86" t="s">
        <v>176</v>
      </c>
      <c r="AS29" s="86">
        <v>0</v>
      </c>
      <c r="AT29" s="86">
        <v>0</v>
      </c>
      <c r="AU29" s="86"/>
      <c r="AV29" s="86"/>
      <c r="AW29" s="86"/>
      <c r="AX29" s="86"/>
      <c r="AY29" s="86"/>
      <c r="AZ29" s="86"/>
      <c r="BA29" s="86"/>
      <c r="BB29" s="86"/>
      <c r="BC29">
        <v>2</v>
      </c>
      <c r="BD29" s="85" t="str">
        <f>REPLACE(INDEX(GroupVertices[Group],MATCH(Edges[[#This Row],[Vertex 1]],GroupVertices[Vertex],0)),1,1,"")</f>
        <v>2</v>
      </c>
      <c r="BE29" s="85" t="str">
        <f>REPLACE(INDEX(GroupVertices[Group],MATCH(Edges[[#This Row],[Vertex 2]],GroupVertices[Vertex],0)),1,1,"")</f>
        <v>1</v>
      </c>
      <c r="BF29" s="51"/>
      <c r="BG29" s="52"/>
      <c r="BH29" s="51"/>
      <c r="BI29" s="52"/>
      <c r="BJ29" s="51"/>
      <c r="BK29" s="52"/>
      <c r="BL29" s="51"/>
      <c r="BM29" s="52"/>
      <c r="BN29" s="51"/>
    </row>
    <row r="30" spans="1:66" ht="30">
      <c r="A30" s="84" t="s">
        <v>219</v>
      </c>
      <c r="B30" s="84" t="s">
        <v>218</v>
      </c>
      <c r="C30" s="53" t="s">
        <v>827</v>
      </c>
      <c r="D30" s="54">
        <v>3</v>
      </c>
      <c r="E30" s="65" t="s">
        <v>136</v>
      </c>
      <c r="F30" s="55">
        <v>6</v>
      </c>
      <c r="G30" s="53"/>
      <c r="H30" s="57"/>
      <c r="I30" s="56"/>
      <c r="J30" s="56"/>
      <c r="K30" s="36" t="s">
        <v>65</v>
      </c>
      <c r="L30" s="83">
        <v>30</v>
      </c>
      <c r="M30" s="83"/>
      <c r="N30" s="63"/>
      <c r="O30" s="86" t="s">
        <v>230</v>
      </c>
      <c r="P30" s="88">
        <v>43768.31277777778</v>
      </c>
      <c r="Q30" s="86" t="s">
        <v>240</v>
      </c>
      <c r="R30" s="86"/>
      <c r="S30" s="86"/>
      <c r="T30" s="86"/>
      <c r="U30" s="86"/>
      <c r="V30" s="90" t="s">
        <v>272</v>
      </c>
      <c r="W30" s="88">
        <v>43768.31277777778</v>
      </c>
      <c r="X30" s="92">
        <v>43768</v>
      </c>
      <c r="Y30" s="94" t="s">
        <v>285</v>
      </c>
      <c r="Z30" s="90" t="s">
        <v>306</v>
      </c>
      <c r="AA30" s="86"/>
      <c r="AB30" s="86"/>
      <c r="AC30" s="94" t="s">
        <v>327</v>
      </c>
      <c r="AD30" s="94" t="s">
        <v>323</v>
      </c>
      <c r="AE30" s="86" t="b">
        <v>0</v>
      </c>
      <c r="AF30" s="86">
        <v>0</v>
      </c>
      <c r="AG30" s="94" t="s">
        <v>343</v>
      </c>
      <c r="AH30" s="86" t="b">
        <v>0</v>
      </c>
      <c r="AI30" s="86" t="s">
        <v>344</v>
      </c>
      <c r="AJ30" s="86"/>
      <c r="AK30" s="94" t="s">
        <v>340</v>
      </c>
      <c r="AL30" s="86" t="b">
        <v>0</v>
      </c>
      <c r="AM30" s="86">
        <v>0</v>
      </c>
      <c r="AN30" s="94" t="s">
        <v>340</v>
      </c>
      <c r="AO30" s="86" t="s">
        <v>353</v>
      </c>
      <c r="AP30" s="86" t="b">
        <v>0</v>
      </c>
      <c r="AQ30" s="94" t="s">
        <v>323</v>
      </c>
      <c r="AR30" s="86" t="s">
        <v>176</v>
      </c>
      <c r="AS30" s="86">
        <v>0</v>
      </c>
      <c r="AT30" s="86">
        <v>0</v>
      </c>
      <c r="AU30" s="86"/>
      <c r="AV30" s="86"/>
      <c r="AW30" s="86"/>
      <c r="AX30" s="86"/>
      <c r="AY30" s="86"/>
      <c r="AZ30" s="86"/>
      <c r="BA30" s="86"/>
      <c r="BB30" s="86"/>
      <c r="BC30">
        <v>2</v>
      </c>
      <c r="BD30" s="85" t="str">
        <f>REPLACE(INDEX(GroupVertices[Group],MATCH(Edges[[#This Row],[Vertex 1]],GroupVertices[Vertex],0)),1,1,"")</f>
        <v>2</v>
      </c>
      <c r="BE30" s="85" t="str">
        <f>REPLACE(INDEX(GroupVertices[Group],MATCH(Edges[[#This Row],[Vertex 2]],GroupVertices[Vertex],0)),1,1,"")</f>
        <v>2</v>
      </c>
      <c r="BF30" s="51">
        <v>1</v>
      </c>
      <c r="BG30" s="52">
        <v>3.225806451612903</v>
      </c>
      <c r="BH30" s="51">
        <v>1</v>
      </c>
      <c r="BI30" s="52">
        <v>3.225806451612903</v>
      </c>
      <c r="BJ30" s="51">
        <v>0</v>
      </c>
      <c r="BK30" s="52">
        <v>0</v>
      </c>
      <c r="BL30" s="51">
        <v>29</v>
      </c>
      <c r="BM30" s="52">
        <v>93.54838709677419</v>
      </c>
      <c r="BN30" s="51">
        <v>31</v>
      </c>
    </row>
    <row r="31" spans="1:66" ht="15">
      <c r="A31" s="84" t="s">
        <v>220</v>
      </c>
      <c r="B31" s="84" t="s">
        <v>220</v>
      </c>
      <c r="C31" s="53" t="s">
        <v>826</v>
      </c>
      <c r="D31" s="54">
        <v>3</v>
      </c>
      <c r="E31" s="65" t="s">
        <v>132</v>
      </c>
      <c r="F31" s="55">
        <v>32</v>
      </c>
      <c r="G31" s="53"/>
      <c r="H31" s="57"/>
      <c r="I31" s="56"/>
      <c r="J31" s="56"/>
      <c r="K31" s="36" t="s">
        <v>65</v>
      </c>
      <c r="L31" s="83">
        <v>31</v>
      </c>
      <c r="M31" s="83"/>
      <c r="N31" s="63"/>
      <c r="O31" s="86" t="s">
        <v>176</v>
      </c>
      <c r="P31" s="88">
        <v>43766.81831018518</v>
      </c>
      <c r="Q31" s="86" t="s">
        <v>241</v>
      </c>
      <c r="R31" s="90" t="s">
        <v>252</v>
      </c>
      <c r="S31" s="86" t="s">
        <v>260</v>
      </c>
      <c r="T31" s="86"/>
      <c r="U31" s="90" t="s">
        <v>265</v>
      </c>
      <c r="V31" s="90" t="s">
        <v>265</v>
      </c>
      <c r="W31" s="88">
        <v>43766.81831018518</v>
      </c>
      <c r="X31" s="92">
        <v>43766</v>
      </c>
      <c r="Y31" s="94" t="s">
        <v>286</v>
      </c>
      <c r="Z31" s="90" t="s">
        <v>307</v>
      </c>
      <c r="AA31" s="86"/>
      <c r="AB31" s="86"/>
      <c r="AC31" s="94" t="s">
        <v>328</v>
      </c>
      <c r="AD31" s="86"/>
      <c r="AE31" s="86" t="b">
        <v>0</v>
      </c>
      <c r="AF31" s="86">
        <v>2</v>
      </c>
      <c r="AG31" s="94" t="s">
        <v>340</v>
      </c>
      <c r="AH31" s="86" t="b">
        <v>0</v>
      </c>
      <c r="AI31" s="86" t="s">
        <v>344</v>
      </c>
      <c r="AJ31" s="86"/>
      <c r="AK31" s="94" t="s">
        <v>340</v>
      </c>
      <c r="AL31" s="86" t="b">
        <v>0</v>
      </c>
      <c r="AM31" s="86">
        <v>4</v>
      </c>
      <c r="AN31" s="94" t="s">
        <v>340</v>
      </c>
      <c r="AO31" s="86" t="s">
        <v>354</v>
      </c>
      <c r="AP31" s="86" t="b">
        <v>0</v>
      </c>
      <c r="AQ31" s="94" t="s">
        <v>328</v>
      </c>
      <c r="AR31" s="86" t="s">
        <v>231</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1</v>
      </c>
      <c r="BI31" s="52">
        <v>4.166666666666667</v>
      </c>
      <c r="BJ31" s="51">
        <v>0</v>
      </c>
      <c r="BK31" s="52">
        <v>0</v>
      </c>
      <c r="BL31" s="51">
        <v>23</v>
      </c>
      <c r="BM31" s="52">
        <v>95.83333333333333</v>
      </c>
      <c r="BN31" s="51">
        <v>24</v>
      </c>
    </row>
    <row r="32" spans="1:66" ht="15">
      <c r="A32" s="84" t="s">
        <v>221</v>
      </c>
      <c r="B32" s="84" t="s">
        <v>220</v>
      </c>
      <c r="C32" s="53" t="s">
        <v>826</v>
      </c>
      <c r="D32" s="54">
        <v>3</v>
      </c>
      <c r="E32" s="65" t="s">
        <v>132</v>
      </c>
      <c r="F32" s="55">
        <v>32</v>
      </c>
      <c r="G32" s="53"/>
      <c r="H32" s="57"/>
      <c r="I32" s="56"/>
      <c r="J32" s="56"/>
      <c r="K32" s="36" t="s">
        <v>65</v>
      </c>
      <c r="L32" s="83">
        <v>32</v>
      </c>
      <c r="M32" s="83"/>
      <c r="N32" s="63"/>
      <c r="O32" s="86" t="s">
        <v>231</v>
      </c>
      <c r="P32" s="88">
        <v>43766.81861111111</v>
      </c>
      <c r="Q32" s="86" t="s">
        <v>241</v>
      </c>
      <c r="R32" s="86"/>
      <c r="S32" s="86"/>
      <c r="T32" s="86"/>
      <c r="U32" s="86"/>
      <c r="V32" s="90" t="s">
        <v>273</v>
      </c>
      <c r="W32" s="88">
        <v>43766.81861111111</v>
      </c>
      <c r="X32" s="92">
        <v>43766</v>
      </c>
      <c r="Y32" s="94" t="s">
        <v>287</v>
      </c>
      <c r="Z32" s="90" t="s">
        <v>308</v>
      </c>
      <c r="AA32" s="86"/>
      <c r="AB32" s="86"/>
      <c r="AC32" s="94" t="s">
        <v>329</v>
      </c>
      <c r="AD32" s="86"/>
      <c r="AE32" s="86" t="b">
        <v>0</v>
      </c>
      <c r="AF32" s="86">
        <v>0</v>
      </c>
      <c r="AG32" s="94" t="s">
        <v>340</v>
      </c>
      <c r="AH32" s="86" t="b">
        <v>0</v>
      </c>
      <c r="AI32" s="86" t="s">
        <v>344</v>
      </c>
      <c r="AJ32" s="86"/>
      <c r="AK32" s="94" t="s">
        <v>340</v>
      </c>
      <c r="AL32" s="86" t="b">
        <v>0</v>
      </c>
      <c r="AM32" s="86">
        <v>4</v>
      </c>
      <c r="AN32" s="94" t="s">
        <v>328</v>
      </c>
      <c r="AO32" s="86" t="s">
        <v>352</v>
      </c>
      <c r="AP32" s="86" t="b">
        <v>0</v>
      </c>
      <c r="AQ32" s="94" t="s">
        <v>328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1</v>
      </c>
      <c r="BI32" s="52">
        <v>4.166666666666667</v>
      </c>
      <c r="BJ32" s="51">
        <v>0</v>
      </c>
      <c r="BK32" s="52">
        <v>0</v>
      </c>
      <c r="BL32" s="51">
        <v>23</v>
      </c>
      <c r="BM32" s="52">
        <v>95.83333333333333</v>
      </c>
      <c r="BN32" s="51">
        <v>24</v>
      </c>
    </row>
    <row r="33" spans="1:66" ht="30">
      <c r="A33" s="84" t="s">
        <v>218</v>
      </c>
      <c r="B33" s="84" t="s">
        <v>227</v>
      </c>
      <c r="C33" s="53" t="s">
        <v>827</v>
      </c>
      <c r="D33" s="54">
        <v>3</v>
      </c>
      <c r="E33" s="65" t="s">
        <v>136</v>
      </c>
      <c r="F33" s="55">
        <v>6</v>
      </c>
      <c r="G33" s="53"/>
      <c r="H33" s="57"/>
      <c r="I33" s="56"/>
      <c r="J33" s="56"/>
      <c r="K33" s="36" t="s">
        <v>65</v>
      </c>
      <c r="L33" s="83">
        <v>33</v>
      </c>
      <c r="M33" s="83"/>
      <c r="N33" s="63"/>
      <c r="O33" s="86" t="s">
        <v>230</v>
      </c>
      <c r="P33" s="88">
        <v>43767.746516203704</v>
      </c>
      <c r="Q33" s="86" t="s">
        <v>237</v>
      </c>
      <c r="R33" s="90" t="s">
        <v>251</v>
      </c>
      <c r="S33" s="86" t="s">
        <v>259</v>
      </c>
      <c r="T33" s="86"/>
      <c r="U33" s="86"/>
      <c r="V33" s="90" t="s">
        <v>271</v>
      </c>
      <c r="W33" s="88">
        <v>43767.746516203704</v>
      </c>
      <c r="X33" s="92">
        <v>43767</v>
      </c>
      <c r="Y33" s="94" t="s">
        <v>282</v>
      </c>
      <c r="Z33" s="90" t="s">
        <v>303</v>
      </c>
      <c r="AA33" s="86"/>
      <c r="AB33" s="86"/>
      <c r="AC33" s="94" t="s">
        <v>324</v>
      </c>
      <c r="AD33" s="94" t="s">
        <v>322</v>
      </c>
      <c r="AE33" s="86" t="b">
        <v>0</v>
      </c>
      <c r="AF33" s="86">
        <v>0</v>
      </c>
      <c r="AG33" s="94" t="s">
        <v>343</v>
      </c>
      <c r="AH33" s="86" t="b">
        <v>1</v>
      </c>
      <c r="AI33" s="86" t="s">
        <v>344</v>
      </c>
      <c r="AJ33" s="86"/>
      <c r="AK33" s="94" t="s">
        <v>348</v>
      </c>
      <c r="AL33" s="86" t="b">
        <v>0</v>
      </c>
      <c r="AM33" s="86">
        <v>0</v>
      </c>
      <c r="AN33" s="94" t="s">
        <v>340</v>
      </c>
      <c r="AO33" s="86" t="s">
        <v>353</v>
      </c>
      <c r="AP33" s="86" t="b">
        <v>0</v>
      </c>
      <c r="AQ33" s="94" t="s">
        <v>322</v>
      </c>
      <c r="AR33" s="86" t="s">
        <v>176</v>
      </c>
      <c r="AS33" s="86">
        <v>0</v>
      </c>
      <c r="AT33" s="86">
        <v>0</v>
      </c>
      <c r="AU33" s="86"/>
      <c r="AV33" s="86"/>
      <c r="AW33" s="86"/>
      <c r="AX33" s="86"/>
      <c r="AY33" s="86"/>
      <c r="AZ33" s="86"/>
      <c r="BA33" s="86"/>
      <c r="BB33" s="86"/>
      <c r="BC33">
        <v>2</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30">
      <c r="A34" s="84" t="s">
        <v>218</v>
      </c>
      <c r="B34" s="84" t="s">
        <v>227</v>
      </c>
      <c r="C34" s="53" t="s">
        <v>827</v>
      </c>
      <c r="D34" s="54">
        <v>3</v>
      </c>
      <c r="E34" s="65" t="s">
        <v>136</v>
      </c>
      <c r="F34" s="55">
        <v>6</v>
      </c>
      <c r="G34" s="53"/>
      <c r="H34" s="57"/>
      <c r="I34" s="56"/>
      <c r="J34" s="56"/>
      <c r="K34" s="36" t="s">
        <v>65</v>
      </c>
      <c r="L34" s="83">
        <v>34</v>
      </c>
      <c r="M34" s="83"/>
      <c r="N34" s="63"/>
      <c r="O34" s="86" t="s">
        <v>230</v>
      </c>
      <c r="P34" s="88">
        <v>43767.75077546296</v>
      </c>
      <c r="Q34" s="86" t="s">
        <v>238</v>
      </c>
      <c r="R34" s="86"/>
      <c r="S34" s="86"/>
      <c r="T34" s="86"/>
      <c r="U34" s="86"/>
      <c r="V34" s="90" t="s">
        <v>271</v>
      </c>
      <c r="W34" s="88">
        <v>43767.75077546296</v>
      </c>
      <c r="X34" s="92">
        <v>43767</v>
      </c>
      <c r="Y34" s="94" t="s">
        <v>283</v>
      </c>
      <c r="Z34" s="90" t="s">
        <v>304</v>
      </c>
      <c r="AA34" s="86"/>
      <c r="AB34" s="86"/>
      <c r="AC34" s="94" t="s">
        <v>325</v>
      </c>
      <c r="AD34" s="94" t="s">
        <v>323</v>
      </c>
      <c r="AE34" s="86" t="b">
        <v>0</v>
      </c>
      <c r="AF34" s="86">
        <v>0</v>
      </c>
      <c r="AG34" s="94" t="s">
        <v>343</v>
      </c>
      <c r="AH34" s="86" t="b">
        <v>0</v>
      </c>
      <c r="AI34" s="86" t="s">
        <v>344</v>
      </c>
      <c r="AJ34" s="86"/>
      <c r="AK34" s="94" t="s">
        <v>340</v>
      </c>
      <c r="AL34" s="86" t="b">
        <v>0</v>
      </c>
      <c r="AM34" s="86">
        <v>0</v>
      </c>
      <c r="AN34" s="94" t="s">
        <v>340</v>
      </c>
      <c r="AO34" s="86" t="s">
        <v>353</v>
      </c>
      <c r="AP34" s="86" t="b">
        <v>0</v>
      </c>
      <c r="AQ34" s="94" t="s">
        <v>323</v>
      </c>
      <c r="AR34" s="86" t="s">
        <v>176</v>
      </c>
      <c r="AS34" s="86">
        <v>0</v>
      </c>
      <c r="AT34" s="86">
        <v>0</v>
      </c>
      <c r="AU34" s="86"/>
      <c r="AV34" s="86"/>
      <c r="AW34" s="86"/>
      <c r="AX34" s="86"/>
      <c r="AY34" s="86"/>
      <c r="AZ34" s="86"/>
      <c r="BA34" s="86"/>
      <c r="BB34" s="86"/>
      <c r="BC34">
        <v>2</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15">
      <c r="A35" s="84" t="s">
        <v>221</v>
      </c>
      <c r="B35" s="84" t="s">
        <v>227</v>
      </c>
      <c r="C35" s="53" t="s">
        <v>826</v>
      </c>
      <c r="D35" s="54">
        <v>3</v>
      </c>
      <c r="E35" s="65" t="s">
        <v>132</v>
      </c>
      <c r="F35" s="55">
        <v>32</v>
      </c>
      <c r="G35" s="53"/>
      <c r="H35" s="57"/>
      <c r="I35" s="56"/>
      <c r="J35" s="56"/>
      <c r="K35" s="36" t="s">
        <v>65</v>
      </c>
      <c r="L35" s="83">
        <v>35</v>
      </c>
      <c r="M35" s="83"/>
      <c r="N35" s="63"/>
      <c r="O35" s="86" t="s">
        <v>230</v>
      </c>
      <c r="P35" s="88">
        <v>43767.56893518518</v>
      </c>
      <c r="Q35" s="86" t="s">
        <v>242</v>
      </c>
      <c r="R35" s="90" t="s">
        <v>253</v>
      </c>
      <c r="S35" s="86" t="s">
        <v>259</v>
      </c>
      <c r="T35" s="86" t="s">
        <v>262</v>
      </c>
      <c r="U35" s="86"/>
      <c r="V35" s="90" t="s">
        <v>273</v>
      </c>
      <c r="W35" s="88">
        <v>43767.56893518518</v>
      </c>
      <c r="X35" s="92">
        <v>43767</v>
      </c>
      <c r="Y35" s="94" t="s">
        <v>288</v>
      </c>
      <c r="Z35" s="90" t="s">
        <v>309</v>
      </c>
      <c r="AA35" s="86"/>
      <c r="AB35" s="86"/>
      <c r="AC35" s="94" t="s">
        <v>330</v>
      </c>
      <c r="AD35" s="86"/>
      <c r="AE35" s="86" t="b">
        <v>0</v>
      </c>
      <c r="AF35" s="86">
        <v>1</v>
      </c>
      <c r="AG35" s="94" t="s">
        <v>340</v>
      </c>
      <c r="AH35" s="86" t="b">
        <v>1</v>
      </c>
      <c r="AI35" s="86" t="s">
        <v>344</v>
      </c>
      <c r="AJ35" s="86"/>
      <c r="AK35" s="94" t="s">
        <v>349</v>
      </c>
      <c r="AL35" s="86" t="b">
        <v>0</v>
      </c>
      <c r="AM35" s="86">
        <v>1</v>
      </c>
      <c r="AN35" s="94" t="s">
        <v>340</v>
      </c>
      <c r="AO35" s="86" t="s">
        <v>353</v>
      </c>
      <c r="AP35" s="86" t="b">
        <v>0</v>
      </c>
      <c r="AQ35" s="94" t="s">
        <v>330</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2</v>
      </c>
      <c r="BF35" s="51"/>
      <c r="BG35" s="52"/>
      <c r="BH35" s="51"/>
      <c r="BI35" s="52"/>
      <c r="BJ35" s="51"/>
      <c r="BK35" s="52"/>
      <c r="BL35" s="51"/>
      <c r="BM35" s="52"/>
      <c r="BN35" s="51"/>
    </row>
    <row r="36" spans="1:66" ht="30">
      <c r="A36" s="84" t="s">
        <v>218</v>
      </c>
      <c r="B36" s="84" t="s">
        <v>222</v>
      </c>
      <c r="C36" s="53" t="s">
        <v>827</v>
      </c>
      <c r="D36" s="54">
        <v>3</v>
      </c>
      <c r="E36" s="65" t="s">
        <v>136</v>
      </c>
      <c r="F36" s="55">
        <v>6</v>
      </c>
      <c r="G36" s="53"/>
      <c r="H36" s="57"/>
      <c r="I36" s="56"/>
      <c r="J36" s="56"/>
      <c r="K36" s="36" t="s">
        <v>65</v>
      </c>
      <c r="L36" s="83">
        <v>36</v>
      </c>
      <c r="M36" s="83"/>
      <c r="N36" s="63"/>
      <c r="O36" s="86" t="s">
        <v>230</v>
      </c>
      <c r="P36" s="88">
        <v>43767.746516203704</v>
      </c>
      <c r="Q36" s="86" t="s">
        <v>237</v>
      </c>
      <c r="R36" s="90" t="s">
        <v>251</v>
      </c>
      <c r="S36" s="86" t="s">
        <v>259</v>
      </c>
      <c r="T36" s="86"/>
      <c r="U36" s="86"/>
      <c r="V36" s="90" t="s">
        <v>271</v>
      </c>
      <c r="W36" s="88">
        <v>43767.746516203704</v>
      </c>
      <c r="X36" s="92">
        <v>43767</v>
      </c>
      <c r="Y36" s="94" t="s">
        <v>282</v>
      </c>
      <c r="Z36" s="90" t="s">
        <v>303</v>
      </c>
      <c r="AA36" s="86"/>
      <c r="AB36" s="86"/>
      <c r="AC36" s="94" t="s">
        <v>324</v>
      </c>
      <c r="AD36" s="94" t="s">
        <v>322</v>
      </c>
      <c r="AE36" s="86" t="b">
        <v>0</v>
      </c>
      <c r="AF36" s="86">
        <v>0</v>
      </c>
      <c r="AG36" s="94" t="s">
        <v>343</v>
      </c>
      <c r="AH36" s="86" t="b">
        <v>1</v>
      </c>
      <c r="AI36" s="86" t="s">
        <v>344</v>
      </c>
      <c r="AJ36" s="86"/>
      <c r="AK36" s="94" t="s">
        <v>348</v>
      </c>
      <c r="AL36" s="86" t="b">
        <v>0</v>
      </c>
      <c r="AM36" s="86">
        <v>0</v>
      </c>
      <c r="AN36" s="94" t="s">
        <v>340</v>
      </c>
      <c r="AO36" s="86" t="s">
        <v>353</v>
      </c>
      <c r="AP36" s="86" t="b">
        <v>0</v>
      </c>
      <c r="AQ36" s="94" t="s">
        <v>322</v>
      </c>
      <c r="AR36" s="86" t="s">
        <v>176</v>
      </c>
      <c r="AS36" s="86">
        <v>0</v>
      </c>
      <c r="AT36" s="86">
        <v>0</v>
      </c>
      <c r="AU36" s="86"/>
      <c r="AV36" s="86"/>
      <c r="AW36" s="86"/>
      <c r="AX36" s="86"/>
      <c r="AY36" s="86"/>
      <c r="AZ36" s="86"/>
      <c r="BA36" s="86"/>
      <c r="BB36" s="86"/>
      <c r="BC36">
        <v>2</v>
      </c>
      <c r="BD36" s="85" t="str">
        <f>REPLACE(INDEX(GroupVertices[Group],MATCH(Edges[[#This Row],[Vertex 1]],GroupVertices[Vertex],0)),1,1,"")</f>
        <v>2</v>
      </c>
      <c r="BE36" s="85" t="str">
        <f>REPLACE(INDEX(GroupVertices[Group],MATCH(Edges[[#This Row],[Vertex 2]],GroupVertices[Vertex],0)),1,1,"")</f>
        <v>3</v>
      </c>
      <c r="BF36" s="51">
        <v>0</v>
      </c>
      <c r="BG36" s="52">
        <v>0</v>
      </c>
      <c r="BH36" s="51">
        <v>1</v>
      </c>
      <c r="BI36" s="52">
        <v>2.5641025641025643</v>
      </c>
      <c r="BJ36" s="51">
        <v>0</v>
      </c>
      <c r="BK36" s="52">
        <v>0</v>
      </c>
      <c r="BL36" s="51">
        <v>38</v>
      </c>
      <c r="BM36" s="52">
        <v>97.43589743589743</v>
      </c>
      <c r="BN36" s="51">
        <v>39</v>
      </c>
    </row>
    <row r="37" spans="1:66" ht="30">
      <c r="A37" s="84" t="s">
        <v>218</v>
      </c>
      <c r="B37" s="84" t="s">
        <v>221</v>
      </c>
      <c r="C37" s="53" t="s">
        <v>827</v>
      </c>
      <c r="D37" s="54">
        <v>3</v>
      </c>
      <c r="E37" s="65" t="s">
        <v>136</v>
      </c>
      <c r="F37" s="55">
        <v>6</v>
      </c>
      <c r="G37" s="53"/>
      <c r="H37" s="57"/>
      <c r="I37" s="56"/>
      <c r="J37" s="56"/>
      <c r="K37" s="36" t="s">
        <v>66</v>
      </c>
      <c r="L37" s="83">
        <v>37</v>
      </c>
      <c r="M37" s="83"/>
      <c r="N37" s="63"/>
      <c r="O37" s="86" t="s">
        <v>230</v>
      </c>
      <c r="P37" s="88">
        <v>43767.746516203704</v>
      </c>
      <c r="Q37" s="86" t="s">
        <v>237</v>
      </c>
      <c r="R37" s="90" t="s">
        <v>251</v>
      </c>
      <c r="S37" s="86" t="s">
        <v>259</v>
      </c>
      <c r="T37" s="86"/>
      <c r="U37" s="86"/>
      <c r="V37" s="90" t="s">
        <v>271</v>
      </c>
      <c r="W37" s="88">
        <v>43767.746516203704</v>
      </c>
      <c r="X37" s="92">
        <v>43767</v>
      </c>
      <c r="Y37" s="94" t="s">
        <v>282</v>
      </c>
      <c r="Z37" s="90" t="s">
        <v>303</v>
      </c>
      <c r="AA37" s="86"/>
      <c r="AB37" s="86"/>
      <c r="AC37" s="94" t="s">
        <v>324</v>
      </c>
      <c r="AD37" s="94" t="s">
        <v>322</v>
      </c>
      <c r="AE37" s="86" t="b">
        <v>0</v>
      </c>
      <c r="AF37" s="86">
        <v>0</v>
      </c>
      <c r="AG37" s="94" t="s">
        <v>343</v>
      </c>
      <c r="AH37" s="86" t="b">
        <v>1</v>
      </c>
      <c r="AI37" s="86" t="s">
        <v>344</v>
      </c>
      <c r="AJ37" s="86"/>
      <c r="AK37" s="94" t="s">
        <v>348</v>
      </c>
      <c r="AL37" s="86" t="b">
        <v>0</v>
      </c>
      <c r="AM37" s="86">
        <v>0</v>
      </c>
      <c r="AN37" s="94" t="s">
        <v>340</v>
      </c>
      <c r="AO37" s="86" t="s">
        <v>353</v>
      </c>
      <c r="AP37" s="86" t="b">
        <v>0</v>
      </c>
      <c r="AQ37" s="94" t="s">
        <v>322</v>
      </c>
      <c r="AR37" s="86" t="s">
        <v>176</v>
      </c>
      <c r="AS37" s="86">
        <v>0</v>
      </c>
      <c r="AT37" s="86">
        <v>0</v>
      </c>
      <c r="AU37" s="86"/>
      <c r="AV37" s="86"/>
      <c r="AW37" s="86"/>
      <c r="AX37" s="86"/>
      <c r="AY37" s="86"/>
      <c r="AZ37" s="86"/>
      <c r="BA37" s="86"/>
      <c r="BB37" s="86"/>
      <c r="BC37">
        <v>2</v>
      </c>
      <c r="BD37" s="85" t="str">
        <f>REPLACE(INDEX(GroupVertices[Group],MATCH(Edges[[#This Row],[Vertex 1]],GroupVertices[Vertex],0)),1,1,"")</f>
        <v>2</v>
      </c>
      <c r="BE37" s="85" t="str">
        <f>REPLACE(INDEX(GroupVertices[Group],MATCH(Edges[[#This Row],[Vertex 2]],GroupVertices[Vertex],0)),1,1,"")</f>
        <v>1</v>
      </c>
      <c r="BF37" s="51"/>
      <c r="BG37" s="52"/>
      <c r="BH37" s="51"/>
      <c r="BI37" s="52"/>
      <c r="BJ37" s="51"/>
      <c r="BK37" s="52"/>
      <c r="BL37" s="51"/>
      <c r="BM37" s="52"/>
      <c r="BN37" s="51"/>
    </row>
    <row r="38" spans="1:66" ht="30">
      <c r="A38" s="84" t="s">
        <v>218</v>
      </c>
      <c r="B38" s="84" t="s">
        <v>222</v>
      </c>
      <c r="C38" s="53" t="s">
        <v>827</v>
      </c>
      <c r="D38" s="54">
        <v>3</v>
      </c>
      <c r="E38" s="65" t="s">
        <v>136</v>
      </c>
      <c r="F38" s="55">
        <v>6</v>
      </c>
      <c r="G38" s="53"/>
      <c r="H38" s="57"/>
      <c r="I38" s="56"/>
      <c r="J38" s="56"/>
      <c r="K38" s="36" t="s">
        <v>65</v>
      </c>
      <c r="L38" s="83">
        <v>38</v>
      </c>
      <c r="M38" s="83"/>
      <c r="N38" s="63"/>
      <c r="O38" s="86" t="s">
        <v>230</v>
      </c>
      <c r="P38" s="88">
        <v>43767.75077546296</v>
      </c>
      <c r="Q38" s="86" t="s">
        <v>238</v>
      </c>
      <c r="R38" s="86"/>
      <c r="S38" s="86"/>
      <c r="T38" s="86"/>
      <c r="U38" s="86"/>
      <c r="V38" s="90" t="s">
        <v>271</v>
      </c>
      <c r="W38" s="88">
        <v>43767.75077546296</v>
      </c>
      <c r="X38" s="92">
        <v>43767</v>
      </c>
      <c r="Y38" s="94" t="s">
        <v>283</v>
      </c>
      <c r="Z38" s="90" t="s">
        <v>304</v>
      </c>
      <c r="AA38" s="86"/>
      <c r="AB38" s="86"/>
      <c r="AC38" s="94" t="s">
        <v>325</v>
      </c>
      <c r="AD38" s="94" t="s">
        <v>323</v>
      </c>
      <c r="AE38" s="86" t="b">
        <v>0</v>
      </c>
      <c r="AF38" s="86">
        <v>0</v>
      </c>
      <c r="AG38" s="94" t="s">
        <v>343</v>
      </c>
      <c r="AH38" s="86" t="b">
        <v>0</v>
      </c>
      <c r="AI38" s="86" t="s">
        <v>344</v>
      </c>
      <c r="AJ38" s="86"/>
      <c r="AK38" s="94" t="s">
        <v>340</v>
      </c>
      <c r="AL38" s="86" t="b">
        <v>0</v>
      </c>
      <c r="AM38" s="86">
        <v>0</v>
      </c>
      <c r="AN38" s="94" t="s">
        <v>340</v>
      </c>
      <c r="AO38" s="86" t="s">
        <v>353</v>
      </c>
      <c r="AP38" s="86" t="b">
        <v>0</v>
      </c>
      <c r="AQ38" s="94" t="s">
        <v>323</v>
      </c>
      <c r="AR38" s="86" t="s">
        <v>176</v>
      </c>
      <c r="AS38" s="86">
        <v>0</v>
      </c>
      <c r="AT38" s="86">
        <v>0</v>
      </c>
      <c r="AU38" s="86"/>
      <c r="AV38" s="86"/>
      <c r="AW38" s="86"/>
      <c r="AX38" s="86"/>
      <c r="AY38" s="86"/>
      <c r="AZ38" s="86"/>
      <c r="BA38" s="86"/>
      <c r="BB38" s="86"/>
      <c r="BC38">
        <v>2</v>
      </c>
      <c r="BD38" s="85" t="str">
        <f>REPLACE(INDEX(GroupVertices[Group],MATCH(Edges[[#This Row],[Vertex 1]],GroupVertices[Vertex],0)),1,1,"")</f>
        <v>2</v>
      </c>
      <c r="BE38" s="85" t="str">
        <f>REPLACE(INDEX(GroupVertices[Group],MATCH(Edges[[#This Row],[Vertex 2]],GroupVertices[Vertex],0)),1,1,"")</f>
        <v>3</v>
      </c>
      <c r="BF38" s="51">
        <v>0</v>
      </c>
      <c r="BG38" s="52">
        <v>0</v>
      </c>
      <c r="BH38" s="51">
        <v>1</v>
      </c>
      <c r="BI38" s="52">
        <v>7.142857142857143</v>
      </c>
      <c r="BJ38" s="51">
        <v>0</v>
      </c>
      <c r="BK38" s="52">
        <v>0</v>
      </c>
      <c r="BL38" s="51">
        <v>13</v>
      </c>
      <c r="BM38" s="52">
        <v>92.85714285714286</v>
      </c>
      <c r="BN38" s="51">
        <v>14</v>
      </c>
    </row>
    <row r="39" spans="1:66" ht="30">
      <c r="A39" s="84" t="s">
        <v>218</v>
      </c>
      <c r="B39" s="84" t="s">
        <v>221</v>
      </c>
      <c r="C39" s="53" t="s">
        <v>827</v>
      </c>
      <c r="D39" s="54">
        <v>3</v>
      </c>
      <c r="E39" s="65" t="s">
        <v>136</v>
      </c>
      <c r="F39" s="55">
        <v>6</v>
      </c>
      <c r="G39" s="53"/>
      <c r="H39" s="57"/>
      <c r="I39" s="56"/>
      <c r="J39" s="56"/>
      <c r="K39" s="36" t="s">
        <v>66</v>
      </c>
      <c r="L39" s="83">
        <v>39</v>
      </c>
      <c r="M39" s="83"/>
      <c r="N39" s="63"/>
      <c r="O39" s="86" t="s">
        <v>230</v>
      </c>
      <c r="P39" s="88">
        <v>43767.75077546296</v>
      </c>
      <c r="Q39" s="86" t="s">
        <v>238</v>
      </c>
      <c r="R39" s="86"/>
      <c r="S39" s="86"/>
      <c r="T39" s="86"/>
      <c r="U39" s="86"/>
      <c r="V39" s="90" t="s">
        <v>271</v>
      </c>
      <c r="W39" s="88">
        <v>43767.75077546296</v>
      </c>
      <c r="X39" s="92">
        <v>43767</v>
      </c>
      <c r="Y39" s="94" t="s">
        <v>283</v>
      </c>
      <c r="Z39" s="90" t="s">
        <v>304</v>
      </c>
      <c r="AA39" s="86"/>
      <c r="AB39" s="86"/>
      <c r="AC39" s="94" t="s">
        <v>325</v>
      </c>
      <c r="AD39" s="94" t="s">
        <v>323</v>
      </c>
      <c r="AE39" s="86" t="b">
        <v>0</v>
      </c>
      <c r="AF39" s="86">
        <v>0</v>
      </c>
      <c r="AG39" s="94" t="s">
        <v>343</v>
      </c>
      <c r="AH39" s="86" t="b">
        <v>0</v>
      </c>
      <c r="AI39" s="86" t="s">
        <v>344</v>
      </c>
      <c r="AJ39" s="86"/>
      <c r="AK39" s="94" t="s">
        <v>340</v>
      </c>
      <c r="AL39" s="86" t="b">
        <v>0</v>
      </c>
      <c r="AM39" s="86">
        <v>0</v>
      </c>
      <c r="AN39" s="94" t="s">
        <v>340</v>
      </c>
      <c r="AO39" s="86" t="s">
        <v>353</v>
      </c>
      <c r="AP39" s="86" t="b">
        <v>0</v>
      </c>
      <c r="AQ39" s="94" t="s">
        <v>323</v>
      </c>
      <c r="AR39" s="86" t="s">
        <v>176</v>
      </c>
      <c r="AS39" s="86">
        <v>0</v>
      </c>
      <c r="AT39" s="86">
        <v>0</v>
      </c>
      <c r="AU39" s="86"/>
      <c r="AV39" s="86"/>
      <c r="AW39" s="86"/>
      <c r="AX39" s="86"/>
      <c r="AY39" s="86"/>
      <c r="AZ39" s="86"/>
      <c r="BA39" s="86"/>
      <c r="BB39" s="86"/>
      <c r="BC39">
        <v>2</v>
      </c>
      <c r="BD39" s="85" t="str">
        <f>REPLACE(INDEX(GroupVertices[Group],MATCH(Edges[[#This Row],[Vertex 1]],GroupVertices[Vertex],0)),1,1,"")</f>
        <v>2</v>
      </c>
      <c r="BE39" s="85" t="str">
        <f>REPLACE(INDEX(GroupVertices[Group],MATCH(Edges[[#This Row],[Vertex 2]],GroupVertices[Vertex],0)),1,1,"")</f>
        <v>1</v>
      </c>
      <c r="BF39" s="51"/>
      <c r="BG39" s="52"/>
      <c r="BH39" s="51"/>
      <c r="BI39" s="52"/>
      <c r="BJ39" s="51"/>
      <c r="BK39" s="52"/>
      <c r="BL39" s="51"/>
      <c r="BM39" s="52"/>
      <c r="BN39" s="51"/>
    </row>
    <row r="40" spans="1:66" ht="15">
      <c r="A40" s="84" t="s">
        <v>221</v>
      </c>
      <c r="B40" s="84" t="s">
        <v>218</v>
      </c>
      <c r="C40" s="53" t="s">
        <v>826</v>
      </c>
      <c r="D40" s="54">
        <v>3</v>
      </c>
      <c r="E40" s="65" t="s">
        <v>132</v>
      </c>
      <c r="F40" s="55">
        <v>32</v>
      </c>
      <c r="G40" s="53"/>
      <c r="H40" s="57"/>
      <c r="I40" s="56"/>
      <c r="J40" s="56"/>
      <c r="K40" s="36" t="s">
        <v>66</v>
      </c>
      <c r="L40" s="83">
        <v>40</v>
      </c>
      <c r="M40" s="83"/>
      <c r="N40" s="63"/>
      <c r="O40" s="86" t="s">
        <v>230</v>
      </c>
      <c r="P40" s="88">
        <v>43767.56893518518</v>
      </c>
      <c r="Q40" s="86" t="s">
        <v>242</v>
      </c>
      <c r="R40" s="90" t="s">
        <v>253</v>
      </c>
      <c r="S40" s="86" t="s">
        <v>259</v>
      </c>
      <c r="T40" s="86" t="s">
        <v>262</v>
      </c>
      <c r="U40" s="86"/>
      <c r="V40" s="90" t="s">
        <v>273</v>
      </c>
      <c r="W40" s="88">
        <v>43767.56893518518</v>
      </c>
      <c r="X40" s="92">
        <v>43767</v>
      </c>
      <c r="Y40" s="94" t="s">
        <v>288</v>
      </c>
      <c r="Z40" s="90" t="s">
        <v>309</v>
      </c>
      <c r="AA40" s="86"/>
      <c r="AB40" s="86"/>
      <c r="AC40" s="94" t="s">
        <v>330</v>
      </c>
      <c r="AD40" s="86"/>
      <c r="AE40" s="86" t="b">
        <v>0</v>
      </c>
      <c r="AF40" s="86">
        <v>1</v>
      </c>
      <c r="AG40" s="94" t="s">
        <v>340</v>
      </c>
      <c r="AH40" s="86" t="b">
        <v>1</v>
      </c>
      <c r="AI40" s="86" t="s">
        <v>344</v>
      </c>
      <c r="AJ40" s="86"/>
      <c r="AK40" s="94" t="s">
        <v>349</v>
      </c>
      <c r="AL40" s="86" t="b">
        <v>0</v>
      </c>
      <c r="AM40" s="86">
        <v>1</v>
      </c>
      <c r="AN40" s="94" t="s">
        <v>340</v>
      </c>
      <c r="AO40" s="86" t="s">
        <v>353</v>
      </c>
      <c r="AP40" s="86" t="b">
        <v>0</v>
      </c>
      <c r="AQ40" s="94" t="s">
        <v>330</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2</v>
      </c>
      <c r="BF40" s="51">
        <v>0</v>
      </c>
      <c r="BG40" s="52">
        <v>0</v>
      </c>
      <c r="BH40" s="51">
        <v>1</v>
      </c>
      <c r="BI40" s="52">
        <v>9.090909090909092</v>
      </c>
      <c r="BJ40" s="51">
        <v>0</v>
      </c>
      <c r="BK40" s="52">
        <v>0</v>
      </c>
      <c r="BL40" s="51">
        <v>10</v>
      </c>
      <c r="BM40" s="52">
        <v>90.9090909090909</v>
      </c>
      <c r="BN40" s="51">
        <v>11</v>
      </c>
    </row>
    <row r="41" spans="1:66" ht="15">
      <c r="A41" s="84" t="s">
        <v>222</v>
      </c>
      <c r="B41" s="84" t="s">
        <v>228</v>
      </c>
      <c r="C41" s="53" t="s">
        <v>826</v>
      </c>
      <c r="D41" s="54">
        <v>3</v>
      </c>
      <c r="E41" s="65" t="s">
        <v>132</v>
      </c>
      <c r="F41" s="55">
        <v>32</v>
      </c>
      <c r="G41" s="53"/>
      <c r="H41" s="57"/>
      <c r="I41" s="56"/>
      <c r="J41" s="56"/>
      <c r="K41" s="36" t="s">
        <v>65</v>
      </c>
      <c r="L41" s="83">
        <v>41</v>
      </c>
      <c r="M41" s="83"/>
      <c r="N41" s="63"/>
      <c r="O41" s="86" t="s">
        <v>230</v>
      </c>
      <c r="P41" s="88">
        <v>43768.82604166667</v>
      </c>
      <c r="Q41" s="86" t="s">
        <v>243</v>
      </c>
      <c r="R41" s="86"/>
      <c r="S41" s="86"/>
      <c r="T41" s="86"/>
      <c r="U41" s="90" t="s">
        <v>266</v>
      </c>
      <c r="V41" s="90" t="s">
        <v>266</v>
      </c>
      <c r="W41" s="88">
        <v>43768.82604166667</v>
      </c>
      <c r="X41" s="92">
        <v>43768</v>
      </c>
      <c r="Y41" s="94" t="s">
        <v>289</v>
      </c>
      <c r="Z41" s="90" t="s">
        <v>310</v>
      </c>
      <c r="AA41" s="86"/>
      <c r="AB41" s="86"/>
      <c r="AC41" s="94" t="s">
        <v>331</v>
      </c>
      <c r="AD41" s="86"/>
      <c r="AE41" s="86" t="b">
        <v>0</v>
      </c>
      <c r="AF41" s="86">
        <v>29</v>
      </c>
      <c r="AG41" s="94" t="s">
        <v>340</v>
      </c>
      <c r="AH41" s="86" t="b">
        <v>0</v>
      </c>
      <c r="AI41" s="86" t="s">
        <v>344</v>
      </c>
      <c r="AJ41" s="86"/>
      <c r="AK41" s="94" t="s">
        <v>340</v>
      </c>
      <c r="AL41" s="86" t="b">
        <v>0</v>
      </c>
      <c r="AM41" s="86">
        <v>5</v>
      </c>
      <c r="AN41" s="94" t="s">
        <v>340</v>
      </c>
      <c r="AO41" s="86" t="s">
        <v>352</v>
      </c>
      <c r="AP41" s="86" t="b">
        <v>0</v>
      </c>
      <c r="AQ41" s="94" t="s">
        <v>331</v>
      </c>
      <c r="AR41" s="86" t="s">
        <v>231</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c r="BG41" s="52"/>
      <c r="BH41" s="51"/>
      <c r="BI41" s="52"/>
      <c r="BJ41" s="51"/>
      <c r="BK41" s="52"/>
      <c r="BL41" s="51"/>
      <c r="BM41" s="52"/>
      <c r="BN41" s="51"/>
    </row>
    <row r="42" spans="1:66" ht="15">
      <c r="A42" s="84" t="s">
        <v>222</v>
      </c>
      <c r="B42" s="84" t="s">
        <v>229</v>
      </c>
      <c r="C42" s="53" t="s">
        <v>826</v>
      </c>
      <c r="D42" s="54">
        <v>3</v>
      </c>
      <c r="E42" s="65" t="s">
        <v>132</v>
      </c>
      <c r="F42" s="55">
        <v>32</v>
      </c>
      <c r="G42" s="53"/>
      <c r="H42" s="57"/>
      <c r="I42" s="56"/>
      <c r="J42" s="56"/>
      <c r="K42" s="36" t="s">
        <v>65</v>
      </c>
      <c r="L42" s="83">
        <v>42</v>
      </c>
      <c r="M42" s="83"/>
      <c r="N42" s="63"/>
      <c r="O42" s="86" t="s">
        <v>230</v>
      </c>
      <c r="P42" s="88">
        <v>43768.82604166667</v>
      </c>
      <c r="Q42" s="86" t="s">
        <v>243</v>
      </c>
      <c r="R42" s="86"/>
      <c r="S42" s="86"/>
      <c r="T42" s="86"/>
      <c r="U42" s="90" t="s">
        <v>266</v>
      </c>
      <c r="V42" s="90" t="s">
        <v>266</v>
      </c>
      <c r="W42" s="88">
        <v>43768.82604166667</v>
      </c>
      <c r="X42" s="92">
        <v>43768</v>
      </c>
      <c r="Y42" s="94" t="s">
        <v>289</v>
      </c>
      <c r="Z42" s="90" t="s">
        <v>310</v>
      </c>
      <c r="AA42" s="86"/>
      <c r="AB42" s="86"/>
      <c r="AC42" s="94" t="s">
        <v>331</v>
      </c>
      <c r="AD42" s="86"/>
      <c r="AE42" s="86" t="b">
        <v>0</v>
      </c>
      <c r="AF42" s="86">
        <v>29</v>
      </c>
      <c r="AG42" s="94" t="s">
        <v>340</v>
      </c>
      <c r="AH42" s="86" t="b">
        <v>0</v>
      </c>
      <c r="AI42" s="86" t="s">
        <v>344</v>
      </c>
      <c r="AJ42" s="86"/>
      <c r="AK42" s="94" t="s">
        <v>340</v>
      </c>
      <c r="AL42" s="86" t="b">
        <v>0</v>
      </c>
      <c r="AM42" s="86">
        <v>5</v>
      </c>
      <c r="AN42" s="94" t="s">
        <v>340</v>
      </c>
      <c r="AO42" s="86" t="s">
        <v>352</v>
      </c>
      <c r="AP42" s="86" t="b">
        <v>0</v>
      </c>
      <c r="AQ42" s="94" t="s">
        <v>331</v>
      </c>
      <c r="AR42" s="86" t="s">
        <v>231</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v>1</v>
      </c>
      <c r="BG42" s="52">
        <v>1.7857142857142858</v>
      </c>
      <c r="BH42" s="51">
        <v>1</v>
      </c>
      <c r="BI42" s="52">
        <v>1.7857142857142858</v>
      </c>
      <c r="BJ42" s="51">
        <v>0</v>
      </c>
      <c r="BK42" s="52">
        <v>0</v>
      </c>
      <c r="BL42" s="51">
        <v>54</v>
      </c>
      <c r="BM42" s="52">
        <v>96.42857142857143</v>
      </c>
      <c r="BN42" s="51">
        <v>56</v>
      </c>
    </row>
    <row r="43" spans="1:66" ht="15">
      <c r="A43" s="84" t="s">
        <v>221</v>
      </c>
      <c r="B43" s="84" t="s">
        <v>222</v>
      </c>
      <c r="C43" s="53" t="s">
        <v>826</v>
      </c>
      <c r="D43" s="54">
        <v>3</v>
      </c>
      <c r="E43" s="65" t="s">
        <v>132</v>
      </c>
      <c r="F43" s="55">
        <v>32</v>
      </c>
      <c r="G43" s="53"/>
      <c r="H43" s="57"/>
      <c r="I43" s="56"/>
      <c r="J43" s="56"/>
      <c r="K43" s="36" t="s">
        <v>65</v>
      </c>
      <c r="L43" s="83">
        <v>43</v>
      </c>
      <c r="M43" s="83"/>
      <c r="N43" s="63"/>
      <c r="O43" s="86" t="s">
        <v>231</v>
      </c>
      <c r="P43" s="88">
        <v>43769.514074074075</v>
      </c>
      <c r="Q43" s="86" t="s">
        <v>243</v>
      </c>
      <c r="R43" s="86"/>
      <c r="S43" s="86"/>
      <c r="T43" s="86"/>
      <c r="U43" s="86"/>
      <c r="V43" s="90" t="s">
        <v>273</v>
      </c>
      <c r="W43" s="88">
        <v>43769.514074074075</v>
      </c>
      <c r="X43" s="92">
        <v>43769</v>
      </c>
      <c r="Y43" s="94" t="s">
        <v>290</v>
      </c>
      <c r="Z43" s="90" t="s">
        <v>311</v>
      </c>
      <c r="AA43" s="86"/>
      <c r="AB43" s="86"/>
      <c r="AC43" s="94" t="s">
        <v>332</v>
      </c>
      <c r="AD43" s="86"/>
      <c r="AE43" s="86" t="b">
        <v>0</v>
      </c>
      <c r="AF43" s="86">
        <v>0</v>
      </c>
      <c r="AG43" s="94" t="s">
        <v>340</v>
      </c>
      <c r="AH43" s="86" t="b">
        <v>0</v>
      </c>
      <c r="AI43" s="86" t="s">
        <v>344</v>
      </c>
      <c r="AJ43" s="86"/>
      <c r="AK43" s="94" t="s">
        <v>340</v>
      </c>
      <c r="AL43" s="86" t="b">
        <v>0</v>
      </c>
      <c r="AM43" s="86">
        <v>5</v>
      </c>
      <c r="AN43" s="94" t="s">
        <v>331</v>
      </c>
      <c r="AO43" s="86" t="s">
        <v>352</v>
      </c>
      <c r="AP43" s="86" t="b">
        <v>0</v>
      </c>
      <c r="AQ43" s="94" t="s">
        <v>331</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3</v>
      </c>
      <c r="BF43" s="51"/>
      <c r="BG43" s="52"/>
      <c r="BH43" s="51"/>
      <c r="BI43" s="52"/>
      <c r="BJ43" s="51"/>
      <c r="BK43" s="52"/>
      <c r="BL43" s="51"/>
      <c r="BM43" s="52"/>
      <c r="BN43" s="51"/>
    </row>
    <row r="44" spans="1:66" ht="15">
      <c r="A44" s="84" t="s">
        <v>221</v>
      </c>
      <c r="B44" s="84" t="s">
        <v>228</v>
      </c>
      <c r="C44" s="53" t="s">
        <v>826</v>
      </c>
      <c r="D44" s="54">
        <v>3</v>
      </c>
      <c r="E44" s="65" t="s">
        <v>132</v>
      </c>
      <c r="F44" s="55">
        <v>32</v>
      </c>
      <c r="G44" s="53"/>
      <c r="H44" s="57"/>
      <c r="I44" s="56"/>
      <c r="J44" s="56"/>
      <c r="K44" s="36" t="s">
        <v>65</v>
      </c>
      <c r="L44" s="83">
        <v>44</v>
      </c>
      <c r="M44" s="83"/>
      <c r="N44" s="63"/>
      <c r="O44" s="86" t="s">
        <v>230</v>
      </c>
      <c r="P44" s="88">
        <v>43769.514074074075</v>
      </c>
      <c r="Q44" s="86" t="s">
        <v>243</v>
      </c>
      <c r="R44" s="86"/>
      <c r="S44" s="86"/>
      <c r="T44" s="86"/>
      <c r="U44" s="86"/>
      <c r="V44" s="90" t="s">
        <v>273</v>
      </c>
      <c r="W44" s="88">
        <v>43769.514074074075</v>
      </c>
      <c r="X44" s="92">
        <v>43769</v>
      </c>
      <c r="Y44" s="94" t="s">
        <v>290</v>
      </c>
      <c r="Z44" s="90" t="s">
        <v>311</v>
      </c>
      <c r="AA44" s="86"/>
      <c r="AB44" s="86"/>
      <c r="AC44" s="94" t="s">
        <v>332</v>
      </c>
      <c r="AD44" s="86"/>
      <c r="AE44" s="86" t="b">
        <v>0</v>
      </c>
      <c r="AF44" s="86">
        <v>0</v>
      </c>
      <c r="AG44" s="94" t="s">
        <v>340</v>
      </c>
      <c r="AH44" s="86" t="b">
        <v>0</v>
      </c>
      <c r="AI44" s="86" t="s">
        <v>344</v>
      </c>
      <c r="AJ44" s="86"/>
      <c r="AK44" s="94" t="s">
        <v>340</v>
      </c>
      <c r="AL44" s="86" t="b">
        <v>0</v>
      </c>
      <c r="AM44" s="86">
        <v>5</v>
      </c>
      <c r="AN44" s="94" t="s">
        <v>331</v>
      </c>
      <c r="AO44" s="86" t="s">
        <v>352</v>
      </c>
      <c r="AP44" s="86" t="b">
        <v>0</v>
      </c>
      <c r="AQ44" s="94" t="s">
        <v>331</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3</v>
      </c>
      <c r="BF44" s="51"/>
      <c r="BG44" s="52"/>
      <c r="BH44" s="51"/>
      <c r="BI44" s="52"/>
      <c r="BJ44" s="51"/>
      <c r="BK44" s="52"/>
      <c r="BL44" s="51"/>
      <c r="BM44" s="52"/>
      <c r="BN44" s="51"/>
    </row>
    <row r="45" spans="1:66" ht="15">
      <c r="A45" s="84" t="s">
        <v>221</v>
      </c>
      <c r="B45" s="84" t="s">
        <v>229</v>
      </c>
      <c r="C45" s="53" t="s">
        <v>826</v>
      </c>
      <c r="D45" s="54">
        <v>3</v>
      </c>
      <c r="E45" s="65" t="s">
        <v>132</v>
      </c>
      <c r="F45" s="55">
        <v>32</v>
      </c>
      <c r="G45" s="53"/>
      <c r="H45" s="57"/>
      <c r="I45" s="56"/>
      <c r="J45" s="56"/>
      <c r="K45" s="36" t="s">
        <v>65</v>
      </c>
      <c r="L45" s="83">
        <v>45</v>
      </c>
      <c r="M45" s="83"/>
      <c r="N45" s="63"/>
      <c r="O45" s="86" t="s">
        <v>230</v>
      </c>
      <c r="P45" s="88">
        <v>43769.514074074075</v>
      </c>
      <c r="Q45" s="86" t="s">
        <v>243</v>
      </c>
      <c r="R45" s="86"/>
      <c r="S45" s="86"/>
      <c r="T45" s="86"/>
      <c r="U45" s="86"/>
      <c r="V45" s="90" t="s">
        <v>273</v>
      </c>
      <c r="W45" s="88">
        <v>43769.514074074075</v>
      </c>
      <c r="X45" s="92">
        <v>43769</v>
      </c>
      <c r="Y45" s="94" t="s">
        <v>290</v>
      </c>
      <c r="Z45" s="90" t="s">
        <v>311</v>
      </c>
      <c r="AA45" s="86"/>
      <c r="AB45" s="86"/>
      <c r="AC45" s="94" t="s">
        <v>332</v>
      </c>
      <c r="AD45" s="86"/>
      <c r="AE45" s="86" t="b">
        <v>0</v>
      </c>
      <c r="AF45" s="86">
        <v>0</v>
      </c>
      <c r="AG45" s="94" t="s">
        <v>340</v>
      </c>
      <c r="AH45" s="86" t="b">
        <v>0</v>
      </c>
      <c r="AI45" s="86" t="s">
        <v>344</v>
      </c>
      <c r="AJ45" s="86"/>
      <c r="AK45" s="94" t="s">
        <v>340</v>
      </c>
      <c r="AL45" s="86" t="b">
        <v>0</v>
      </c>
      <c r="AM45" s="86">
        <v>5</v>
      </c>
      <c r="AN45" s="94" t="s">
        <v>331</v>
      </c>
      <c r="AO45" s="86" t="s">
        <v>352</v>
      </c>
      <c r="AP45" s="86" t="b">
        <v>0</v>
      </c>
      <c r="AQ45" s="94" t="s">
        <v>331</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3</v>
      </c>
      <c r="BF45" s="51">
        <v>1</v>
      </c>
      <c r="BG45" s="52">
        <v>1.7857142857142858</v>
      </c>
      <c r="BH45" s="51">
        <v>1</v>
      </c>
      <c r="BI45" s="52">
        <v>1.7857142857142858</v>
      </c>
      <c r="BJ45" s="51">
        <v>0</v>
      </c>
      <c r="BK45" s="52">
        <v>0</v>
      </c>
      <c r="BL45" s="51">
        <v>54</v>
      </c>
      <c r="BM45" s="52">
        <v>96.42857142857143</v>
      </c>
      <c r="BN45" s="51">
        <v>56</v>
      </c>
    </row>
    <row r="46" spans="1:66" ht="15">
      <c r="A46" s="84" t="s">
        <v>223</v>
      </c>
      <c r="B46" s="84" t="s">
        <v>223</v>
      </c>
      <c r="C46" s="53" t="s">
        <v>826</v>
      </c>
      <c r="D46" s="54">
        <v>3</v>
      </c>
      <c r="E46" s="65" t="s">
        <v>132</v>
      </c>
      <c r="F46" s="55">
        <v>32</v>
      </c>
      <c r="G46" s="53"/>
      <c r="H46" s="57"/>
      <c r="I46" s="56"/>
      <c r="J46" s="56"/>
      <c r="K46" s="36" t="s">
        <v>65</v>
      </c>
      <c r="L46" s="83">
        <v>46</v>
      </c>
      <c r="M46" s="83"/>
      <c r="N46" s="63"/>
      <c r="O46" s="86" t="s">
        <v>176</v>
      </c>
      <c r="P46" s="88">
        <v>43771.67728009259</v>
      </c>
      <c r="Q46" s="86" t="s">
        <v>244</v>
      </c>
      <c r="R46" s="90" t="s">
        <v>254</v>
      </c>
      <c r="S46" s="86" t="s">
        <v>261</v>
      </c>
      <c r="T46" s="86"/>
      <c r="U46" s="86"/>
      <c r="V46" s="90" t="s">
        <v>274</v>
      </c>
      <c r="W46" s="88">
        <v>43771.67728009259</v>
      </c>
      <c r="X46" s="92">
        <v>43771</v>
      </c>
      <c r="Y46" s="94" t="s">
        <v>291</v>
      </c>
      <c r="Z46" s="90" t="s">
        <v>312</v>
      </c>
      <c r="AA46" s="86"/>
      <c r="AB46" s="86"/>
      <c r="AC46" s="94" t="s">
        <v>333</v>
      </c>
      <c r="AD46" s="86"/>
      <c r="AE46" s="86" t="b">
        <v>0</v>
      </c>
      <c r="AF46" s="86">
        <v>27</v>
      </c>
      <c r="AG46" s="94" t="s">
        <v>340</v>
      </c>
      <c r="AH46" s="86" t="b">
        <v>0</v>
      </c>
      <c r="AI46" s="86" t="s">
        <v>344</v>
      </c>
      <c r="AJ46" s="86"/>
      <c r="AK46" s="94" t="s">
        <v>340</v>
      </c>
      <c r="AL46" s="86" t="b">
        <v>0</v>
      </c>
      <c r="AM46" s="86">
        <v>12</v>
      </c>
      <c r="AN46" s="94" t="s">
        <v>340</v>
      </c>
      <c r="AO46" s="86" t="s">
        <v>351</v>
      </c>
      <c r="AP46" s="86" t="b">
        <v>0</v>
      </c>
      <c r="AQ46" s="94" t="s">
        <v>333</v>
      </c>
      <c r="AR46" s="86" t="s">
        <v>231</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39</v>
      </c>
      <c r="BM46" s="52">
        <v>100</v>
      </c>
      <c r="BN46" s="51">
        <v>39</v>
      </c>
    </row>
    <row r="47" spans="1:66" ht="15">
      <c r="A47" s="84" t="s">
        <v>221</v>
      </c>
      <c r="B47" s="84" t="s">
        <v>223</v>
      </c>
      <c r="C47" s="53" t="s">
        <v>826</v>
      </c>
      <c r="D47" s="54">
        <v>3</v>
      </c>
      <c r="E47" s="65" t="s">
        <v>132</v>
      </c>
      <c r="F47" s="55">
        <v>32</v>
      </c>
      <c r="G47" s="53"/>
      <c r="H47" s="57"/>
      <c r="I47" s="56"/>
      <c r="J47" s="56"/>
      <c r="K47" s="36" t="s">
        <v>65</v>
      </c>
      <c r="L47" s="83">
        <v>47</v>
      </c>
      <c r="M47" s="83"/>
      <c r="N47" s="63"/>
      <c r="O47" s="86" t="s">
        <v>231</v>
      </c>
      <c r="P47" s="88">
        <v>43772.61665509259</v>
      </c>
      <c r="Q47" s="86" t="s">
        <v>244</v>
      </c>
      <c r="R47" s="86"/>
      <c r="S47" s="86"/>
      <c r="T47" s="86"/>
      <c r="U47" s="86"/>
      <c r="V47" s="90" t="s">
        <v>273</v>
      </c>
      <c r="W47" s="88">
        <v>43772.61665509259</v>
      </c>
      <c r="X47" s="92">
        <v>43772</v>
      </c>
      <c r="Y47" s="94" t="s">
        <v>292</v>
      </c>
      <c r="Z47" s="90" t="s">
        <v>313</v>
      </c>
      <c r="AA47" s="86"/>
      <c r="AB47" s="86"/>
      <c r="AC47" s="94" t="s">
        <v>334</v>
      </c>
      <c r="AD47" s="86"/>
      <c r="AE47" s="86" t="b">
        <v>0</v>
      </c>
      <c r="AF47" s="86">
        <v>0</v>
      </c>
      <c r="AG47" s="94" t="s">
        <v>340</v>
      </c>
      <c r="AH47" s="86" t="b">
        <v>0</v>
      </c>
      <c r="AI47" s="86" t="s">
        <v>344</v>
      </c>
      <c r="AJ47" s="86"/>
      <c r="AK47" s="94" t="s">
        <v>340</v>
      </c>
      <c r="AL47" s="86" t="b">
        <v>0</v>
      </c>
      <c r="AM47" s="86">
        <v>12</v>
      </c>
      <c r="AN47" s="94" t="s">
        <v>333</v>
      </c>
      <c r="AO47" s="86" t="s">
        <v>352</v>
      </c>
      <c r="AP47" s="86" t="b">
        <v>0</v>
      </c>
      <c r="AQ47" s="94" t="s">
        <v>333</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39</v>
      </c>
      <c r="BM47" s="52">
        <v>100</v>
      </c>
      <c r="BN47" s="51">
        <v>39</v>
      </c>
    </row>
    <row r="48" spans="1:66" ht="15">
      <c r="A48" s="84" t="s">
        <v>224</v>
      </c>
      <c r="B48" s="84" t="s">
        <v>224</v>
      </c>
      <c r="C48" s="53" t="s">
        <v>826</v>
      </c>
      <c r="D48" s="54">
        <v>3</v>
      </c>
      <c r="E48" s="65" t="s">
        <v>132</v>
      </c>
      <c r="F48" s="55">
        <v>32</v>
      </c>
      <c r="G48" s="53"/>
      <c r="H48" s="57"/>
      <c r="I48" s="56"/>
      <c r="J48" s="56"/>
      <c r="K48" s="36" t="s">
        <v>65</v>
      </c>
      <c r="L48" s="83">
        <v>48</v>
      </c>
      <c r="M48" s="83"/>
      <c r="N48" s="63"/>
      <c r="O48" s="86" t="s">
        <v>176</v>
      </c>
      <c r="P48" s="88">
        <v>43773.40765046296</v>
      </c>
      <c r="Q48" s="86" t="s">
        <v>245</v>
      </c>
      <c r="R48" s="90" t="s">
        <v>255</v>
      </c>
      <c r="S48" s="86" t="s">
        <v>260</v>
      </c>
      <c r="T48" s="86"/>
      <c r="U48" s="86"/>
      <c r="V48" s="90" t="s">
        <v>275</v>
      </c>
      <c r="W48" s="88">
        <v>43773.40765046296</v>
      </c>
      <c r="X48" s="92">
        <v>43773</v>
      </c>
      <c r="Y48" s="94" t="s">
        <v>293</v>
      </c>
      <c r="Z48" s="90" t="s">
        <v>314</v>
      </c>
      <c r="AA48" s="86"/>
      <c r="AB48" s="86"/>
      <c r="AC48" s="94" t="s">
        <v>335</v>
      </c>
      <c r="AD48" s="86"/>
      <c r="AE48" s="86" t="b">
        <v>0</v>
      </c>
      <c r="AF48" s="86">
        <v>73</v>
      </c>
      <c r="AG48" s="94" t="s">
        <v>340</v>
      </c>
      <c r="AH48" s="86" t="b">
        <v>0</v>
      </c>
      <c r="AI48" s="86" t="s">
        <v>344</v>
      </c>
      <c r="AJ48" s="86"/>
      <c r="AK48" s="94" t="s">
        <v>340</v>
      </c>
      <c r="AL48" s="86" t="b">
        <v>0</v>
      </c>
      <c r="AM48" s="86">
        <v>40</v>
      </c>
      <c r="AN48" s="94" t="s">
        <v>340</v>
      </c>
      <c r="AO48" s="86" t="s">
        <v>353</v>
      </c>
      <c r="AP48" s="86" t="b">
        <v>0</v>
      </c>
      <c r="AQ48" s="94" t="s">
        <v>335</v>
      </c>
      <c r="AR48" s="86" t="s">
        <v>231</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1</v>
      </c>
      <c r="BI48" s="52">
        <v>5.555555555555555</v>
      </c>
      <c r="BJ48" s="51">
        <v>0</v>
      </c>
      <c r="BK48" s="52">
        <v>0</v>
      </c>
      <c r="BL48" s="51">
        <v>17</v>
      </c>
      <c r="BM48" s="52">
        <v>94.44444444444444</v>
      </c>
      <c r="BN48" s="51">
        <v>18</v>
      </c>
    </row>
    <row r="49" spans="1:66" ht="15">
      <c r="A49" s="84" t="s">
        <v>221</v>
      </c>
      <c r="B49" s="84" t="s">
        <v>224</v>
      </c>
      <c r="C49" s="53" t="s">
        <v>826</v>
      </c>
      <c r="D49" s="54">
        <v>3</v>
      </c>
      <c r="E49" s="65" t="s">
        <v>132</v>
      </c>
      <c r="F49" s="55">
        <v>32</v>
      </c>
      <c r="G49" s="53"/>
      <c r="H49" s="57"/>
      <c r="I49" s="56"/>
      <c r="J49" s="56"/>
      <c r="K49" s="36" t="s">
        <v>65</v>
      </c>
      <c r="L49" s="83">
        <v>49</v>
      </c>
      <c r="M49" s="83"/>
      <c r="N49" s="63"/>
      <c r="O49" s="86" t="s">
        <v>231</v>
      </c>
      <c r="P49" s="88">
        <v>43773.41685185185</v>
      </c>
      <c r="Q49" s="86" t="s">
        <v>245</v>
      </c>
      <c r="R49" s="86"/>
      <c r="S49" s="86"/>
      <c r="T49" s="86"/>
      <c r="U49" s="86"/>
      <c r="V49" s="90" t="s">
        <v>273</v>
      </c>
      <c r="W49" s="88">
        <v>43773.41685185185</v>
      </c>
      <c r="X49" s="92">
        <v>43773</v>
      </c>
      <c r="Y49" s="94" t="s">
        <v>294</v>
      </c>
      <c r="Z49" s="90" t="s">
        <v>315</v>
      </c>
      <c r="AA49" s="86"/>
      <c r="AB49" s="86"/>
      <c r="AC49" s="94" t="s">
        <v>336</v>
      </c>
      <c r="AD49" s="86"/>
      <c r="AE49" s="86" t="b">
        <v>0</v>
      </c>
      <c r="AF49" s="86">
        <v>0</v>
      </c>
      <c r="AG49" s="94" t="s">
        <v>340</v>
      </c>
      <c r="AH49" s="86" t="b">
        <v>0</v>
      </c>
      <c r="AI49" s="86" t="s">
        <v>344</v>
      </c>
      <c r="AJ49" s="86"/>
      <c r="AK49" s="94" t="s">
        <v>340</v>
      </c>
      <c r="AL49" s="86" t="b">
        <v>0</v>
      </c>
      <c r="AM49" s="86">
        <v>40</v>
      </c>
      <c r="AN49" s="94" t="s">
        <v>335</v>
      </c>
      <c r="AO49" s="86" t="s">
        <v>352</v>
      </c>
      <c r="AP49" s="86" t="b">
        <v>0</v>
      </c>
      <c r="AQ49" s="94" t="s">
        <v>335</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1</v>
      </c>
      <c r="BI49" s="52">
        <v>5.555555555555555</v>
      </c>
      <c r="BJ49" s="51">
        <v>0</v>
      </c>
      <c r="BK49" s="52">
        <v>0</v>
      </c>
      <c r="BL49" s="51">
        <v>17</v>
      </c>
      <c r="BM49" s="52">
        <v>94.44444444444444</v>
      </c>
      <c r="BN49" s="51">
        <v>18</v>
      </c>
    </row>
    <row r="50" spans="1:66" ht="30">
      <c r="A50" s="84" t="s">
        <v>221</v>
      </c>
      <c r="B50" s="84" t="s">
        <v>221</v>
      </c>
      <c r="C50" s="53" t="s">
        <v>827</v>
      </c>
      <c r="D50" s="54">
        <v>3</v>
      </c>
      <c r="E50" s="65" t="s">
        <v>136</v>
      </c>
      <c r="F50" s="55">
        <v>6</v>
      </c>
      <c r="G50" s="53"/>
      <c r="H50" s="57"/>
      <c r="I50" s="56"/>
      <c r="J50" s="56"/>
      <c r="K50" s="36" t="s">
        <v>65</v>
      </c>
      <c r="L50" s="83">
        <v>50</v>
      </c>
      <c r="M50" s="83"/>
      <c r="N50" s="63"/>
      <c r="O50" s="86" t="s">
        <v>176</v>
      </c>
      <c r="P50" s="88">
        <v>43767.94231481481</v>
      </c>
      <c r="Q50" s="86" t="s">
        <v>246</v>
      </c>
      <c r="R50" s="90" t="s">
        <v>256</v>
      </c>
      <c r="S50" s="86" t="s">
        <v>260</v>
      </c>
      <c r="T50" s="86"/>
      <c r="U50" s="86"/>
      <c r="V50" s="90" t="s">
        <v>273</v>
      </c>
      <c r="W50" s="88">
        <v>43767.94231481481</v>
      </c>
      <c r="X50" s="92">
        <v>43767</v>
      </c>
      <c r="Y50" s="94" t="s">
        <v>295</v>
      </c>
      <c r="Z50" s="90" t="s">
        <v>316</v>
      </c>
      <c r="AA50" s="86"/>
      <c r="AB50" s="86"/>
      <c r="AC50" s="94" t="s">
        <v>337</v>
      </c>
      <c r="AD50" s="86"/>
      <c r="AE50" s="86" t="b">
        <v>0</v>
      </c>
      <c r="AF50" s="86">
        <v>0</v>
      </c>
      <c r="AG50" s="94" t="s">
        <v>340</v>
      </c>
      <c r="AH50" s="86" t="b">
        <v>0</v>
      </c>
      <c r="AI50" s="86" t="s">
        <v>344</v>
      </c>
      <c r="AJ50" s="86"/>
      <c r="AK50" s="94" t="s">
        <v>340</v>
      </c>
      <c r="AL50" s="86" t="b">
        <v>0</v>
      </c>
      <c r="AM50" s="86">
        <v>0</v>
      </c>
      <c r="AN50" s="94" t="s">
        <v>340</v>
      </c>
      <c r="AO50" s="86" t="s">
        <v>352</v>
      </c>
      <c r="AP50" s="86" t="b">
        <v>0</v>
      </c>
      <c r="AQ50" s="94" t="s">
        <v>337</v>
      </c>
      <c r="AR50" s="86" t="s">
        <v>176</v>
      </c>
      <c r="AS50" s="86">
        <v>0</v>
      </c>
      <c r="AT50" s="86">
        <v>0</v>
      </c>
      <c r="AU50" s="86"/>
      <c r="AV50" s="86"/>
      <c r="AW50" s="86"/>
      <c r="AX50" s="86"/>
      <c r="AY50" s="86"/>
      <c r="AZ50" s="86"/>
      <c r="BA50" s="86"/>
      <c r="BB50" s="86"/>
      <c r="BC50">
        <v>2</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10</v>
      </c>
      <c r="BM50" s="52">
        <v>100</v>
      </c>
      <c r="BN50" s="51">
        <v>10</v>
      </c>
    </row>
    <row r="51" spans="1:66" ht="30">
      <c r="A51" s="84" t="s">
        <v>221</v>
      </c>
      <c r="B51" s="84" t="s">
        <v>221</v>
      </c>
      <c r="C51" s="53" t="s">
        <v>827</v>
      </c>
      <c r="D51" s="54">
        <v>3</v>
      </c>
      <c r="E51" s="65" t="s">
        <v>136</v>
      </c>
      <c r="F51" s="55">
        <v>6</v>
      </c>
      <c r="G51" s="53"/>
      <c r="H51" s="57"/>
      <c r="I51" s="56"/>
      <c r="J51" s="56"/>
      <c r="K51" s="36" t="s">
        <v>65</v>
      </c>
      <c r="L51" s="83">
        <v>51</v>
      </c>
      <c r="M51" s="83"/>
      <c r="N51" s="63"/>
      <c r="O51" s="86" t="s">
        <v>176</v>
      </c>
      <c r="P51" s="88">
        <v>43773.753530092596</v>
      </c>
      <c r="Q51" s="86" t="s">
        <v>247</v>
      </c>
      <c r="R51" s="90" t="s">
        <v>257</v>
      </c>
      <c r="S51" s="86" t="s">
        <v>260</v>
      </c>
      <c r="T51" s="86" t="s">
        <v>263</v>
      </c>
      <c r="U51" s="86"/>
      <c r="V51" s="90" t="s">
        <v>273</v>
      </c>
      <c r="W51" s="88">
        <v>43773.753530092596</v>
      </c>
      <c r="X51" s="92">
        <v>43773</v>
      </c>
      <c r="Y51" s="94" t="s">
        <v>296</v>
      </c>
      <c r="Z51" s="90" t="s">
        <v>317</v>
      </c>
      <c r="AA51" s="86"/>
      <c r="AB51" s="86"/>
      <c r="AC51" s="94" t="s">
        <v>338</v>
      </c>
      <c r="AD51" s="86"/>
      <c r="AE51" s="86" t="b">
        <v>0</v>
      </c>
      <c r="AF51" s="86">
        <v>6</v>
      </c>
      <c r="AG51" s="94" t="s">
        <v>340</v>
      </c>
      <c r="AH51" s="86" t="b">
        <v>0</v>
      </c>
      <c r="AI51" s="86" t="s">
        <v>344</v>
      </c>
      <c r="AJ51" s="86"/>
      <c r="AK51" s="94" t="s">
        <v>340</v>
      </c>
      <c r="AL51" s="86" t="b">
        <v>0</v>
      </c>
      <c r="AM51" s="86">
        <v>3</v>
      </c>
      <c r="AN51" s="94" t="s">
        <v>340</v>
      </c>
      <c r="AO51" s="86" t="s">
        <v>353</v>
      </c>
      <c r="AP51" s="86" t="b">
        <v>0</v>
      </c>
      <c r="AQ51" s="94" t="s">
        <v>338</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31</v>
      </c>
      <c r="BM51" s="52">
        <v>100</v>
      </c>
      <c r="BN51" s="51">
        <v>31</v>
      </c>
    </row>
    <row r="52" spans="1:66" ht="15">
      <c r="A52" s="84" t="s">
        <v>225</v>
      </c>
      <c r="B52" s="84" t="s">
        <v>221</v>
      </c>
      <c r="C52" s="53" t="s">
        <v>826</v>
      </c>
      <c r="D52" s="54">
        <v>3</v>
      </c>
      <c r="E52" s="65" t="s">
        <v>132</v>
      </c>
      <c r="F52" s="55">
        <v>32</v>
      </c>
      <c r="G52" s="53"/>
      <c r="H52" s="57"/>
      <c r="I52" s="56"/>
      <c r="J52" s="56"/>
      <c r="K52" s="36" t="s">
        <v>65</v>
      </c>
      <c r="L52" s="83">
        <v>52</v>
      </c>
      <c r="M52" s="83"/>
      <c r="N52" s="63"/>
      <c r="O52" s="86" t="s">
        <v>232</v>
      </c>
      <c r="P52" s="88">
        <v>43773.77315972222</v>
      </c>
      <c r="Q52" s="86" t="s">
        <v>248</v>
      </c>
      <c r="R52" s="90" t="s">
        <v>258</v>
      </c>
      <c r="S52" s="86" t="s">
        <v>259</v>
      </c>
      <c r="T52" s="86"/>
      <c r="U52" s="86"/>
      <c r="V52" s="90" t="s">
        <v>276</v>
      </c>
      <c r="W52" s="88">
        <v>43773.77315972222</v>
      </c>
      <c r="X52" s="92">
        <v>43773</v>
      </c>
      <c r="Y52" s="94" t="s">
        <v>297</v>
      </c>
      <c r="Z52" s="90" t="s">
        <v>318</v>
      </c>
      <c r="AA52" s="86"/>
      <c r="AB52" s="86"/>
      <c r="AC52" s="94" t="s">
        <v>339</v>
      </c>
      <c r="AD52" s="86"/>
      <c r="AE52" s="86" t="b">
        <v>0</v>
      </c>
      <c r="AF52" s="86">
        <v>0</v>
      </c>
      <c r="AG52" s="94" t="s">
        <v>341</v>
      </c>
      <c r="AH52" s="86" t="b">
        <v>1</v>
      </c>
      <c r="AI52" s="86" t="s">
        <v>345</v>
      </c>
      <c r="AJ52" s="86"/>
      <c r="AK52" s="94" t="s">
        <v>350</v>
      </c>
      <c r="AL52" s="86" t="b">
        <v>0</v>
      </c>
      <c r="AM52" s="86">
        <v>0</v>
      </c>
      <c r="AN52" s="94" t="s">
        <v>340</v>
      </c>
      <c r="AO52" s="86" t="s">
        <v>352</v>
      </c>
      <c r="AP52" s="86" t="b">
        <v>0</v>
      </c>
      <c r="AQ52" s="94" t="s">
        <v>339</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v>
      </c>
      <c r="BM52" s="52">
        <v>100</v>
      </c>
      <c r="BN52"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3" r:id="rId1" display="https://twitter.com/alexhomer/status/1188803479738945538"/>
    <hyperlink ref="R4" r:id="rId2" display="https://twitter.com/page_eco/status/1188749430020698112"/>
    <hyperlink ref="R5" r:id="rId3" display="https://twitter.com/page_eco/status/1188749430020698112"/>
    <hyperlink ref="R19" r:id="rId4" display="https://twitter.com/jburnmurdoch/status/1189114192130924545"/>
    <hyperlink ref="R31" r:id="rId5" display="https://www.bbc.co.uk/news/uk-politics-50215171"/>
    <hyperlink ref="R33" r:id="rId6" display="https://twitter.com/jburnmurdoch/status/1189114192130924545"/>
    <hyperlink ref="R35" r:id="rId7" display="https://twitter.com/jburnmurdoch/status/1188728193945100288"/>
    <hyperlink ref="R36" r:id="rId8" display="https://twitter.com/jburnmurdoch/status/1189114192130924545"/>
    <hyperlink ref="R37" r:id="rId9" display="https://twitter.com/jburnmurdoch/status/1189114192130924545"/>
    <hyperlink ref="R40" r:id="rId10" display="https://twitter.com/jburnmurdoch/status/1188728193945100288"/>
    <hyperlink ref="R46" r:id="rId11" display="https://www.gov.uk/government/news/new-league-table-reveals-electric-car-charging-availability-across-uk-as-transport-secretary-calls-on-local-authorities-to-do-more"/>
    <hyperlink ref="R48" r:id="rId12" display="https://www.pressgazette.co.uk/bbc-plans-expansion-of-local-democracy-reporting-service-dependent-on-new-external-funding-sources/"/>
    <hyperlink ref="R50" r:id="rId13" display="https://www.bbc.co.uk/news/uk-politics-50229318"/>
    <hyperlink ref="R51" r:id="rId14" display="https://www.bbc.co.uk/mediacentre/latestnews/2019/lnp-expansion"/>
    <hyperlink ref="R52" r:id="rId15" display="https://twitter.com/estwebber/status/1191418646800863236"/>
    <hyperlink ref="U11" r:id="rId16" display="https://pbs.twimg.com/media/EIEFecTWkAAvpUa.jpg"/>
    <hyperlink ref="U12" r:id="rId17" display="https://pbs.twimg.com/media/EIEFecTWkAAvpUa.jpg"/>
    <hyperlink ref="U13" r:id="rId18" display="https://pbs.twimg.com/media/EIEFecTWkAAvpUa.jpg"/>
    <hyperlink ref="U14" r:id="rId19" display="https://pbs.twimg.com/media/EIEFecTWkAAvpUa.jpg"/>
    <hyperlink ref="U31" r:id="rId20" display="https://pbs.twimg.com/media/EH_UpGEX0AEwfDG.png"/>
    <hyperlink ref="U41" r:id="rId21" display="https://pbs.twimg.com/media/EIJqkK4WkAAUGb8.jpg"/>
    <hyperlink ref="U42" r:id="rId22" display="https://pbs.twimg.com/media/EIJqkK4WkAAUGb8.jpg"/>
    <hyperlink ref="V3" r:id="rId23" display="http://pbs.twimg.com/profile_images/1157285980996608000/U6OIAItn_normal.jpg"/>
    <hyperlink ref="V4" r:id="rId24" display="http://pbs.twimg.com/profile_images/3083603524/b4ad298f65098e64baa32a7ea0e4f4f6_normal.jpeg"/>
    <hyperlink ref="V5" r:id="rId25" display="http://pbs.twimg.com/profile_images/3083603524/b4ad298f65098e64baa32a7ea0e4f4f6_normal.jpeg"/>
    <hyperlink ref="V6" r:id="rId26" display="http://abs.twimg.com/sticky/default_profile_images/default_profile_normal.png"/>
    <hyperlink ref="V7" r:id="rId27" display="http://abs.twimg.com/sticky/default_profile_images/default_profile_normal.png"/>
    <hyperlink ref="V8" r:id="rId28" display="http://abs.twimg.com/sticky/default_profile_images/default_profile_normal.png"/>
    <hyperlink ref="V9" r:id="rId29" display="http://abs.twimg.com/sticky/default_profile_images/default_profile_normal.png"/>
    <hyperlink ref="V10" r:id="rId30" display="http://abs.twimg.com/sticky/default_profile_images/default_profile_normal.png"/>
    <hyperlink ref="V11" r:id="rId31" display="https://pbs.twimg.com/media/EIEFecTWkAAvpUa.jpg"/>
    <hyperlink ref="V12" r:id="rId32" display="https://pbs.twimg.com/media/EIEFecTWkAAvpUa.jpg"/>
    <hyperlink ref="V13" r:id="rId33" display="https://pbs.twimg.com/media/EIEFecTWkAAvpUa.jpg"/>
    <hyperlink ref="V14" r:id="rId34" display="https://pbs.twimg.com/media/EIEFecTWkAAvpUa.jpg"/>
    <hyperlink ref="V15" r:id="rId35" display="http://pbs.twimg.com/profile_images/1191268285691641856/6lWk2SJq_normal.jpg"/>
    <hyperlink ref="V16" r:id="rId36" display="http://pbs.twimg.com/profile_images/1191268285691641856/6lWk2SJq_normal.jpg"/>
    <hyperlink ref="V17" r:id="rId37" display="http://pbs.twimg.com/profile_images/1191268285691641856/6lWk2SJq_normal.jpg"/>
    <hyperlink ref="V18" r:id="rId38" display="http://pbs.twimg.com/profile_images/1191268285691641856/6lWk2SJq_normal.jpg"/>
    <hyperlink ref="V19" r:id="rId39" display="http://pbs.twimg.com/profile_images/922511756110557184/IDxUQ_rr_normal.jpg"/>
    <hyperlink ref="V20" r:id="rId40" display="http://pbs.twimg.com/profile_images/922511756110557184/IDxUQ_rr_normal.jpg"/>
    <hyperlink ref="V21" r:id="rId41" display="http://pbs.twimg.com/profile_images/378800000846944336/e9effb8d38d9d4c0b6a80d492edbff30_normal.jpeg"/>
    <hyperlink ref="V22" r:id="rId42" display="http://pbs.twimg.com/profile_images/378800000846944336/e9effb8d38d9d4c0b6a80d492edbff30_normal.jpeg"/>
    <hyperlink ref="V23" r:id="rId43" display="http://pbs.twimg.com/profile_images/378800000846944336/e9effb8d38d9d4c0b6a80d492edbff30_normal.jpeg"/>
    <hyperlink ref="V24" r:id="rId44" display="http://pbs.twimg.com/profile_images/378800000846944336/e9effb8d38d9d4c0b6a80d492edbff30_normal.jpeg"/>
    <hyperlink ref="V25" r:id="rId45" display="http://pbs.twimg.com/profile_images/378800000846944336/e9effb8d38d9d4c0b6a80d492edbff30_normal.jpeg"/>
    <hyperlink ref="V26" r:id="rId46" display="http://pbs.twimg.com/profile_images/378800000846944336/e9effb8d38d9d4c0b6a80d492edbff30_normal.jpeg"/>
    <hyperlink ref="V27" r:id="rId47" display="http://pbs.twimg.com/profile_images/378800000846944336/e9effb8d38d9d4c0b6a80d492edbff30_normal.jpeg"/>
    <hyperlink ref="V28" r:id="rId48" display="http://pbs.twimg.com/profile_images/378800000846944336/e9effb8d38d9d4c0b6a80d492edbff30_normal.jpeg"/>
    <hyperlink ref="V29" r:id="rId49" display="http://pbs.twimg.com/profile_images/378800000846944336/e9effb8d38d9d4c0b6a80d492edbff30_normal.jpeg"/>
    <hyperlink ref="V30" r:id="rId50" display="http://pbs.twimg.com/profile_images/378800000846944336/e9effb8d38d9d4c0b6a80d492edbff30_normal.jpeg"/>
    <hyperlink ref="V31" r:id="rId51" display="https://pbs.twimg.com/media/EH_UpGEX0AEwfDG.png"/>
    <hyperlink ref="V32" r:id="rId52" display="http://pbs.twimg.com/profile_images/1059725705276211200/Do8Y-lrR_normal.jpg"/>
    <hyperlink ref="V33" r:id="rId53" display="http://pbs.twimg.com/profile_images/922511756110557184/IDxUQ_rr_normal.jpg"/>
    <hyperlink ref="V34" r:id="rId54" display="http://pbs.twimg.com/profile_images/922511756110557184/IDxUQ_rr_normal.jpg"/>
    <hyperlink ref="V35" r:id="rId55" display="http://pbs.twimg.com/profile_images/1059725705276211200/Do8Y-lrR_normal.jpg"/>
    <hyperlink ref="V36" r:id="rId56" display="http://pbs.twimg.com/profile_images/922511756110557184/IDxUQ_rr_normal.jpg"/>
    <hyperlink ref="V37" r:id="rId57" display="http://pbs.twimg.com/profile_images/922511756110557184/IDxUQ_rr_normal.jpg"/>
    <hyperlink ref="V38" r:id="rId58" display="http://pbs.twimg.com/profile_images/922511756110557184/IDxUQ_rr_normal.jpg"/>
    <hyperlink ref="V39" r:id="rId59" display="http://pbs.twimg.com/profile_images/922511756110557184/IDxUQ_rr_normal.jpg"/>
    <hyperlink ref="V40" r:id="rId60" display="http://pbs.twimg.com/profile_images/1059725705276211200/Do8Y-lrR_normal.jpg"/>
    <hyperlink ref="V41" r:id="rId61" display="https://pbs.twimg.com/media/EIJqkK4WkAAUGb8.jpg"/>
    <hyperlink ref="V42" r:id="rId62" display="https://pbs.twimg.com/media/EIJqkK4WkAAUGb8.jpg"/>
    <hyperlink ref="V43" r:id="rId63" display="http://pbs.twimg.com/profile_images/1059725705276211200/Do8Y-lrR_normal.jpg"/>
    <hyperlink ref="V44" r:id="rId64" display="http://pbs.twimg.com/profile_images/1059725705276211200/Do8Y-lrR_normal.jpg"/>
    <hyperlink ref="V45" r:id="rId65" display="http://pbs.twimg.com/profile_images/1059725705276211200/Do8Y-lrR_normal.jpg"/>
    <hyperlink ref="V46" r:id="rId66" display="http://pbs.twimg.com/profile_images/1068540999012634629/XLw72RJP_normal.jpg"/>
    <hyperlink ref="V47" r:id="rId67" display="http://pbs.twimg.com/profile_images/1059725705276211200/Do8Y-lrR_normal.jpg"/>
    <hyperlink ref="V48" r:id="rId68" display="http://pbs.twimg.com/profile_images/1072784273420226560/6CgF2VQW_normal.jpg"/>
    <hyperlink ref="V49" r:id="rId69" display="http://pbs.twimg.com/profile_images/1059725705276211200/Do8Y-lrR_normal.jpg"/>
    <hyperlink ref="V50" r:id="rId70" display="http://pbs.twimg.com/profile_images/1059725705276211200/Do8Y-lrR_normal.jpg"/>
    <hyperlink ref="V51" r:id="rId71" display="http://pbs.twimg.com/profile_images/1059725705276211200/Do8Y-lrR_normal.jpg"/>
    <hyperlink ref="V52" r:id="rId72" display="http://pbs.twimg.com/profile_images/1184488137797578752/4tCee-qE_normal.jpg"/>
    <hyperlink ref="Z3" r:id="rId73" display="https://twitter.com/y_crowe/status/1188921226368036870"/>
    <hyperlink ref="Z4" r:id="rId74" display="https://twitter.com/robhp/status/1189099208046993408"/>
    <hyperlink ref="Z5" r:id="rId75" display="https://twitter.com/robhp/status/1189099208046993408"/>
    <hyperlink ref="Z6" r:id="rId76" display="https://twitter.com/jenkinskeith9/status/1189244513828651009"/>
    <hyperlink ref="Z7" r:id="rId77" display="https://twitter.com/jenkinskeith9/status/1189244513828651009"/>
    <hyperlink ref="Z8" r:id="rId78" display="https://twitter.com/jenkinskeith9/status/1189244513828651009"/>
    <hyperlink ref="Z9" r:id="rId79" display="https://twitter.com/jenkinskeith9/status/1189244513828651009"/>
    <hyperlink ref="Z10" r:id="rId80" display="https://twitter.com/jenkinskeith9/status/1189244513828651009"/>
    <hyperlink ref="Z11" r:id="rId81" display="https://twitter.com/pbrothwood/status/1189237802468368391"/>
    <hyperlink ref="Z12" r:id="rId82" display="https://twitter.com/pbrothwood/status/1189237802468368391"/>
    <hyperlink ref="Z13" r:id="rId83" display="https://twitter.com/pbrothwood/status/1189237802468368391"/>
    <hyperlink ref="Z14" r:id="rId84" display="https://twitter.com/pbrothwood/status/1189237802468368391"/>
    <hyperlink ref="Z15" r:id="rId85" display="https://twitter.com/pbrothwood/status/1189240320887869441"/>
    <hyperlink ref="Z16" r:id="rId86" display="https://twitter.com/pbrothwood/status/1189240320887869441"/>
    <hyperlink ref="Z17" r:id="rId87" display="https://twitter.com/pbrothwood/status/1189240320887869441"/>
    <hyperlink ref="Z18" r:id="rId88" display="https://twitter.com/pbrothwood/status/1189240320887869441"/>
    <hyperlink ref="Z19" r:id="rId89" display="https://twitter.com/jburnmurdoch/status/1189239218788339712"/>
    <hyperlink ref="Z20" r:id="rId90" display="https://twitter.com/jburnmurdoch/status/1189240760996171776"/>
    <hyperlink ref="Z21" r:id="rId91" display="https://twitter.com/ikitorp/status/1189443571780390912"/>
    <hyperlink ref="Z22" r:id="rId92" display="https://twitter.com/ikitorp/status/1189444426646601729"/>
    <hyperlink ref="Z23" r:id="rId93" display="https://twitter.com/ikitorp/status/1189443571780390912"/>
    <hyperlink ref="Z24" r:id="rId94" display="https://twitter.com/ikitorp/status/1189443571780390912"/>
    <hyperlink ref="Z25" r:id="rId95" display="https://twitter.com/ikitorp/status/1189443571780390912"/>
    <hyperlink ref="Z26" r:id="rId96" display="https://twitter.com/ikitorp/status/1189443571780390912"/>
    <hyperlink ref="Z27" r:id="rId97" display="https://twitter.com/ikitorp/status/1189444426646601729"/>
    <hyperlink ref="Z28" r:id="rId98" display="https://twitter.com/ikitorp/status/1189444426646601729"/>
    <hyperlink ref="Z29" r:id="rId99" display="https://twitter.com/ikitorp/status/1189444426646601729"/>
    <hyperlink ref="Z30" r:id="rId100" display="https://twitter.com/ikitorp/status/1189444426646601729"/>
    <hyperlink ref="Z31" r:id="rId101" display="https://twitter.com/bbcnewsgraphics/status/1188902848756625408"/>
    <hyperlink ref="Z32" r:id="rId102" display="https://twitter.com/alexhomer/status/1188902957758201859"/>
    <hyperlink ref="Z33" r:id="rId103" display="https://twitter.com/jburnmurdoch/status/1189239218788339712"/>
    <hyperlink ref="Z34" r:id="rId104" display="https://twitter.com/jburnmurdoch/status/1189240760996171776"/>
    <hyperlink ref="Z35" r:id="rId105" display="https://twitter.com/alexhomer/status/1189174865162625024"/>
    <hyperlink ref="Z36" r:id="rId106" display="https://twitter.com/jburnmurdoch/status/1189239218788339712"/>
    <hyperlink ref="Z37" r:id="rId107" display="https://twitter.com/jburnmurdoch/status/1189239218788339712"/>
    <hyperlink ref="Z38" r:id="rId108" display="https://twitter.com/jburnmurdoch/status/1189240760996171776"/>
    <hyperlink ref="Z39" r:id="rId109" display="https://twitter.com/jburnmurdoch/status/1189240760996171776"/>
    <hyperlink ref="Z40" r:id="rId110" display="https://twitter.com/alexhomer/status/1189174865162625024"/>
    <hyperlink ref="Z41" r:id="rId111" display="https://twitter.com/robmayor/status/1189630427545460736"/>
    <hyperlink ref="Z42" r:id="rId112" display="https://twitter.com/robmayor/status/1189630427545460736"/>
    <hyperlink ref="Z43" r:id="rId113" display="https://twitter.com/alexhomer/status/1189879759251165185"/>
    <hyperlink ref="Z44" r:id="rId114" display="https://twitter.com/alexhomer/status/1189879759251165185"/>
    <hyperlink ref="Z45" r:id="rId115" display="https://twitter.com/alexhomer/status/1189879759251165185"/>
    <hyperlink ref="Z46" r:id="rId116" display="https://twitter.com/petesherlock79/status/1190663679622221824"/>
    <hyperlink ref="Z47" r:id="rId117" display="https://twitter.com/alexhomer/status/1191004098478399488"/>
    <hyperlink ref="Z48" r:id="rId118" display="https://twitter.com/jgibbins/status/1191290746671906816"/>
    <hyperlink ref="Z49" r:id="rId119" display="https://twitter.com/alexhomer/status/1191294079352619008"/>
    <hyperlink ref="Z50" r:id="rId120" display="https://twitter.com/alexhomer/status/1189310173246054401"/>
    <hyperlink ref="Z51" r:id="rId121" display="https://twitter.com/alexhomer/status/1191416088896163840"/>
    <hyperlink ref="Z52" r:id="rId122" display="https://twitter.com/m_r_barra/status/1191423201160638466"/>
  </hyperlinks>
  <printOptions/>
  <pageMargins left="0.7" right="0.7" top="0.75" bottom="0.75" header="0.3" footer="0.3"/>
  <pageSetup horizontalDpi="600" verticalDpi="600" orientation="portrait" r:id="rId126"/>
  <legacyDrawing r:id="rId124"/>
  <tableParts>
    <tablePart r:id="rId1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773</v>
      </c>
      <c r="B1" s="13" t="s">
        <v>774</v>
      </c>
      <c r="C1" s="13" t="s">
        <v>767</v>
      </c>
      <c r="D1" s="13" t="s">
        <v>768</v>
      </c>
      <c r="E1" s="13" t="s">
        <v>775</v>
      </c>
      <c r="F1" s="13" t="s">
        <v>144</v>
      </c>
      <c r="G1" s="13" t="s">
        <v>776</v>
      </c>
      <c r="H1" s="13" t="s">
        <v>777</v>
      </c>
      <c r="I1" s="13" t="s">
        <v>778</v>
      </c>
      <c r="J1" s="13" t="s">
        <v>779</v>
      </c>
      <c r="K1" s="13" t="s">
        <v>780</v>
      </c>
      <c r="L1" s="13" t="s">
        <v>781</v>
      </c>
    </row>
    <row r="2" spans="1:12" ht="15">
      <c r="A2" s="93" t="s">
        <v>221</v>
      </c>
      <c r="B2" s="93" t="s">
        <v>222</v>
      </c>
      <c r="C2" s="93">
        <v>7</v>
      </c>
      <c r="D2" s="133">
        <v>0.010151516057865158</v>
      </c>
      <c r="E2" s="133">
        <v>1.5854607295085006</v>
      </c>
      <c r="F2" s="93" t="s">
        <v>769</v>
      </c>
      <c r="G2" s="93" t="b">
        <v>0</v>
      </c>
      <c r="H2" s="93" t="b">
        <v>0</v>
      </c>
      <c r="I2" s="93" t="b">
        <v>0</v>
      </c>
      <c r="J2" s="93" t="b">
        <v>0</v>
      </c>
      <c r="K2" s="93" t="b">
        <v>0</v>
      </c>
      <c r="L2" s="93" t="b">
        <v>0</v>
      </c>
    </row>
    <row r="3" spans="1:12" ht="15">
      <c r="A3" s="93" t="s">
        <v>222</v>
      </c>
      <c r="B3" s="93" t="s">
        <v>227</v>
      </c>
      <c r="C3" s="93">
        <v>4</v>
      </c>
      <c r="D3" s="133">
        <v>0.008755736211622577</v>
      </c>
      <c r="E3" s="133">
        <v>1.291270158374825</v>
      </c>
      <c r="F3" s="93" t="s">
        <v>769</v>
      </c>
      <c r="G3" s="93" t="b">
        <v>0</v>
      </c>
      <c r="H3" s="93" t="b">
        <v>0</v>
      </c>
      <c r="I3" s="93" t="b">
        <v>0</v>
      </c>
      <c r="J3" s="93" t="b">
        <v>0</v>
      </c>
      <c r="K3" s="93" t="b">
        <v>0</v>
      </c>
      <c r="L3" s="93" t="b">
        <v>0</v>
      </c>
    </row>
    <row r="4" spans="1:12" ht="15">
      <c r="A4" s="93" t="s">
        <v>218</v>
      </c>
      <c r="B4" s="93" t="s">
        <v>227</v>
      </c>
      <c r="C4" s="93">
        <v>4</v>
      </c>
      <c r="D4" s="133">
        <v>0.008755736211622577</v>
      </c>
      <c r="E4" s="133">
        <v>1.3582169480054382</v>
      </c>
      <c r="F4" s="93" t="s">
        <v>769</v>
      </c>
      <c r="G4" s="93" t="b">
        <v>0</v>
      </c>
      <c r="H4" s="93" t="b">
        <v>0</v>
      </c>
      <c r="I4" s="93" t="b">
        <v>0</v>
      </c>
      <c r="J4" s="93" t="b">
        <v>0</v>
      </c>
      <c r="K4" s="93" t="b">
        <v>0</v>
      </c>
      <c r="L4" s="93" t="b">
        <v>0</v>
      </c>
    </row>
    <row r="5" spans="1:12" ht="15">
      <c r="A5" s="93" t="s">
        <v>217</v>
      </c>
      <c r="B5" s="93" t="s">
        <v>221</v>
      </c>
      <c r="C5" s="93">
        <v>3</v>
      </c>
      <c r="D5" s="133">
        <v>0.007706061155145199</v>
      </c>
      <c r="E5" s="133">
        <v>1.5854607295085006</v>
      </c>
      <c r="F5" s="93" t="s">
        <v>769</v>
      </c>
      <c r="G5" s="93" t="b">
        <v>0</v>
      </c>
      <c r="H5" s="93" t="b">
        <v>0</v>
      </c>
      <c r="I5" s="93" t="b">
        <v>0</v>
      </c>
      <c r="J5" s="93" t="b">
        <v>0</v>
      </c>
      <c r="K5" s="93" t="b">
        <v>0</v>
      </c>
      <c r="L5" s="93" t="b">
        <v>0</v>
      </c>
    </row>
    <row r="6" spans="1:12" ht="15">
      <c r="A6" s="93" t="s">
        <v>222</v>
      </c>
      <c r="B6" s="93" t="s">
        <v>218</v>
      </c>
      <c r="C6" s="93">
        <v>3</v>
      </c>
      <c r="D6" s="133">
        <v>0.007706061155145199</v>
      </c>
      <c r="E6" s="133">
        <v>1.421603926869831</v>
      </c>
      <c r="F6" s="93" t="s">
        <v>769</v>
      </c>
      <c r="G6" s="93" t="b">
        <v>0</v>
      </c>
      <c r="H6" s="93" t="b">
        <v>0</v>
      </c>
      <c r="I6" s="93" t="b">
        <v>0</v>
      </c>
      <c r="J6" s="93" t="b">
        <v>0</v>
      </c>
      <c r="K6" s="93" t="b">
        <v>0</v>
      </c>
      <c r="L6" s="93" t="b">
        <v>0</v>
      </c>
    </row>
    <row r="7" spans="1:12" ht="15">
      <c r="A7" s="93" t="s">
        <v>583</v>
      </c>
      <c r="B7" s="93" t="s">
        <v>691</v>
      </c>
      <c r="C7" s="93">
        <v>2</v>
      </c>
      <c r="D7" s="133">
        <v>0.0062078376843157325</v>
      </c>
      <c r="E7" s="133">
        <v>2.187520720836463</v>
      </c>
      <c r="F7" s="93" t="s">
        <v>769</v>
      </c>
      <c r="G7" s="93" t="b">
        <v>0</v>
      </c>
      <c r="H7" s="93" t="b">
        <v>1</v>
      </c>
      <c r="I7" s="93" t="b">
        <v>0</v>
      </c>
      <c r="J7" s="93" t="b">
        <v>0</v>
      </c>
      <c r="K7" s="93" t="b">
        <v>0</v>
      </c>
      <c r="L7" s="93" t="b">
        <v>0</v>
      </c>
    </row>
    <row r="8" spans="1:12" ht="15">
      <c r="A8" s="93" t="s">
        <v>691</v>
      </c>
      <c r="B8" s="93" t="s">
        <v>692</v>
      </c>
      <c r="C8" s="93">
        <v>2</v>
      </c>
      <c r="D8" s="133">
        <v>0.0062078376843157325</v>
      </c>
      <c r="E8" s="133">
        <v>2.187520720836463</v>
      </c>
      <c r="F8" s="93" t="s">
        <v>769</v>
      </c>
      <c r="G8" s="93" t="b">
        <v>0</v>
      </c>
      <c r="H8" s="93" t="b">
        <v>0</v>
      </c>
      <c r="I8" s="93" t="b">
        <v>0</v>
      </c>
      <c r="J8" s="93" t="b">
        <v>0</v>
      </c>
      <c r="K8" s="93" t="b">
        <v>0</v>
      </c>
      <c r="L8" s="93" t="b">
        <v>0</v>
      </c>
    </row>
    <row r="9" spans="1:12" ht="15">
      <c r="A9" s="93" t="s">
        <v>692</v>
      </c>
      <c r="B9" s="93" t="s">
        <v>693</v>
      </c>
      <c r="C9" s="93">
        <v>2</v>
      </c>
      <c r="D9" s="133">
        <v>0.0062078376843157325</v>
      </c>
      <c r="E9" s="133">
        <v>2.187520720836463</v>
      </c>
      <c r="F9" s="93" t="s">
        <v>769</v>
      </c>
      <c r="G9" s="93" t="b">
        <v>0</v>
      </c>
      <c r="H9" s="93" t="b">
        <v>0</v>
      </c>
      <c r="I9" s="93" t="b">
        <v>0</v>
      </c>
      <c r="J9" s="93" t="b">
        <v>0</v>
      </c>
      <c r="K9" s="93" t="b">
        <v>0</v>
      </c>
      <c r="L9" s="93" t="b">
        <v>0</v>
      </c>
    </row>
    <row r="10" spans="1:12" ht="15">
      <c r="A10" s="93" t="s">
        <v>693</v>
      </c>
      <c r="B10" s="93" t="s">
        <v>577</v>
      </c>
      <c r="C10" s="93">
        <v>2</v>
      </c>
      <c r="D10" s="133">
        <v>0.0062078376843157325</v>
      </c>
      <c r="E10" s="133">
        <v>2.0114294617807817</v>
      </c>
      <c r="F10" s="93" t="s">
        <v>769</v>
      </c>
      <c r="G10" s="93" t="b">
        <v>0</v>
      </c>
      <c r="H10" s="93" t="b">
        <v>0</v>
      </c>
      <c r="I10" s="93" t="b">
        <v>0</v>
      </c>
      <c r="J10" s="93" t="b">
        <v>0</v>
      </c>
      <c r="K10" s="93" t="b">
        <v>0</v>
      </c>
      <c r="L10" s="93" t="b">
        <v>0</v>
      </c>
    </row>
    <row r="11" spans="1:12" ht="15">
      <c r="A11" s="93" t="s">
        <v>577</v>
      </c>
      <c r="B11" s="93" t="s">
        <v>578</v>
      </c>
      <c r="C11" s="93">
        <v>2</v>
      </c>
      <c r="D11" s="133">
        <v>0.0062078376843157325</v>
      </c>
      <c r="E11" s="133">
        <v>1.8353382027251006</v>
      </c>
      <c r="F11" s="93" t="s">
        <v>769</v>
      </c>
      <c r="G11" s="93" t="b">
        <v>0</v>
      </c>
      <c r="H11" s="93" t="b">
        <v>0</v>
      </c>
      <c r="I11" s="93" t="b">
        <v>0</v>
      </c>
      <c r="J11" s="93" t="b">
        <v>0</v>
      </c>
      <c r="K11" s="93" t="b">
        <v>0</v>
      </c>
      <c r="L11" s="93" t="b">
        <v>0</v>
      </c>
    </row>
    <row r="12" spans="1:12" ht="15">
      <c r="A12" s="93" t="s">
        <v>578</v>
      </c>
      <c r="B12" s="93" t="s">
        <v>579</v>
      </c>
      <c r="C12" s="93">
        <v>2</v>
      </c>
      <c r="D12" s="133">
        <v>0.0062078376843157325</v>
      </c>
      <c r="E12" s="133">
        <v>1.8353382027251006</v>
      </c>
      <c r="F12" s="93" t="s">
        <v>769</v>
      </c>
      <c r="G12" s="93" t="b">
        <v>0</v>
      </c>
      <c r="H12" s="93" t="b">
        <v>0</v>
      </c>
      <c r="I12" s="93" t="b">
        <v>0</v>
      </c>
      <c r="J12" s="93" t="b">
        <v>0</v>
      </c>
      <c r="K12" s="93" t="b">
        <v>0</v>
      </c>
      <c r="L12" s="93" t="b">
        <v>0</v>
      </c>
    </row>
    <row r="13" spans="1:12" ht="15">
      <c r="A13" s="93" t="s">
        <v>579</v>
      </c>
      <c r="B13" s="93" t="s">
        <v>694</v>
      </c>
      <c r="C13" s="93">
        <v>2</v>
      </c>
      <c r="D13" s="133">
        <v>0.0062078376843157325</v>
      </c>
      <c r="E13" s="133">
        <v>2.0114294617807817</v>
      </c>
      <c r="F13" s="93" t="s">
        <v>769</v>
      </c>
      <c r="G13" s="93" t="b">
        <v>0</v>
      </c>
      <c r="H13" s="93" t="b">
        <v>0</v>
      </c>
      <c r="I13" s="93" t="b">
        <v>0</v>
      </c>
      <c r="J13" s="93" t="b">
        <v>0</v>
      </c>
      <c r="K13" s="93" t="b">
        <v>0</v>
      </c>
      <c r="L13" s="93" t="b">
        <v>0</v>
      </c>
    </row>
    <row r="14" spans="1:12" ht="15">
      <c r="A14" s="93" t="s">
        <v>694</v>
      </c>
      <c r="B14" s="93" t="s">
        <v>695</v>
      </c>
      <c r="C14" s="93">
        <v>2</v>
      </c>
      <c r="D14" s="133">
        <v>0.0062078376843157325</v>
      </c>
      <c r="E14" s="133">
        <v>2.187520720836463</v>
      </c>
      <c r="F14" s="93" t="s">
        <v>769</v>
      </c>
      <c r="G14" s="93" t="b">
        <v>0</v>
      </c>
      <c r="H14" s="93" t="b">
        <v>0</v>
      </c>
      <c r="I14" s="93" t="b">
        <v>0</v>
      </c>
      <c r="J14" s="93" t="b">
        <v>0</v>
      </c>
      <c r="K14" s="93" t="b">
        <v>0</v>
      </c>
      <c r="L14" s="93" t="b">
        <v>0</v>
      </c>
    </row>
    <row r="15" spans="1:12" ht="15">
      <c r="A15" s="93" t="s">
        <v>695</v>
      </c>
      <c r="B15" s="93" t="s">
        <v>696</v>
      </c>
      <c r="C15" s="93">
        <v>2</v>
      </c>
      <c r="D15" s="133">
        <v>0.0062078376843157325</v>
      </c>
      <c r="E15" s="133">
        <v>2.187520720836463</v>
      </c>
      <c r="F15" s="93" t="s">
        <v>769</v>
      </c>
      <c r="G15" s="93" t="b">
        <v>0</v>
      </c>
      <c r="H15" s="93" t="b">
        <v>0</v>
      </c>
      <c r="I15" s="93" t="b">
        <v>0</v>
      </c>
      <c r="J15" s="93" t="b">
        <v>0</v>
      </c>
      <c r="K15" s="93" t="b">
        <v>0</v>
      </c>
      <c r="L15" s="93" t="b">
        <v>0</v>
      </c>
    </row>
    <row r="16" spans="1:12" ht="15">
      <c r="A16" s="93" t="s">
        <v>696</v>
      </c>
      <c r="B16" s="93" t="s">
        <v>697</v>
      </c>
      <c r="C16" s="93">
        <v>2</v>
      </c>
      <c r="D16" s="133">
        <v>0.0062078376843157325</v>
      </c>
      <c r="E16" s="133">
        <v>2.187520720836463</v>
      </c>
      <c r="F16" s="93" t="s">
        <v>769</v>
      </c>
      <c r="G16" s="93" t="b">
        <v>0</v>
      </c>
      <c r="H16" s="93" t="b">
        <v>0</v>
      </c>
      <c r="I16" s="93" t="b">
        <v>0</v>
      </c>
      <c r="J16" s="93" t="b">
        <v>0</v>
      </c>
      <c r="K16" s="93" t="b">
        <v>0</v>
      </c>
      <c r="L16" s="93" t="b">
        <v>0</v>
      </c>
    </row>
    <row r="17" spans="1:12" ht="15">
      <c r="A17" s="93" t="s">
        <v>697</v>
      </c>
      <c r="B17" s="93" t="s">
        <v>580</v>
      </c>
      <c r="C17" s="93">
        <v>2</v>
      </c>
      <c r="D17" s="133">
        <v>0.0062078376843157325</v>
      </c>
      <c r="E17" s="133">
        <v>2.0114294617807817</v>
      </c>
      <c r="F17" s="93" t="s">
        <v>769</v>
      </c>
      <c r="G17" s="93" t="b">
        <v>0</v>
      </c>
      <c r="H17" s="93" t="b">
        <v>0</v>
      </c>
      <c r="I17" s="93" t="b">
        <v>0</v>
      </c>
      <c r="J17" s="93" t="b">
        <v>0</v>
      </c>
      <c r="K17" s="93" t="b">
        <v>0</v>
      </c>
      <c r="L17" s="93" t="b">
        <v>0</v>
      </c>
    </row>
    <row r="18" spans="1:12" ht="15">
      <c r="A18" s="93" t="s">
        <v>580</v>
      </c>
      <c r="B18" s="93" t="s">
        <v>698</v>
      </c>
      <c r="C18" s="93">
        <v>2</v>
      </c>
      <c r="D18" s="133">
        <v>0.0062078376843157325</v>
      </c>
      <c r="E18" s="133">
        <v>2.0114294617807817</v>
      </c>
      <c r="F18" s="93" t="s">
        <v>769</v>
      </c>
      <c r="G18" s="93" t="b">
        <v>0</v>
      </c>
      <c r="H18" s="93" t="b">
        <v>0</v>
      </c>
      <c r="I18" s="93" t="b">
        <v>0</v>
      </c>
      <c r="J18" s="93" t="b">
        <v>0</v>
      </c>
      <c r="K18" s="93" t="b">
        <v>0</v>
      </c>
      <c r="L18" s="93" t="b">
        <v>0</v>
      </c>
    </row>
    <row r="19" spans="1:12" ht="15">
      <c r="A19" s="93" t="s">
        <v>699</v>
      </c>
      <c r="B19" s="93" t="s">
        <v>700</v>
      </c>
      <c r="C19" s="93">
        <v>2</v>
      </c>
      <c r="D19" s="133">
        <v>0.0062078376843157325</v>
      </c>
      <c r="E19" s="133">
        <v>2.187520720836463</v>
      </c>
      <c r="F19" s="93" t="s">
        <v>769</v>
      </c>
      <c r="G19" s="93" t="b">
        <v>0</v>
      </c>
      <c r="H19" s="93" t="b">
        <v>0</v>
      </c>
      <c r="I19" s="93" t="b">
        <v>0</v>
      </c>
      <c r="J19" s="93" t="b">
        <v>0</v>
      </c>
      <c r="K19" s="93" t="b">
        <v>0</v>
      </c>
      <c r="L19" s="93" t="b">
        <v>0</v>
      </c>
    </row>
    <row r="20" spans="1:12" ht="15">
      <c r="A20" s="93" t="s">
        <v>700</v>
      </c>
      <c r="B20" s="93" t="s">
        <v>701</v>
      </c>
      <c r="C20" s="93">
        <v>2</v>
      </c>
      <c r="D20" s="133">
        <v>0.0062078376843157325</v>
      </c>
      <c r="E20" s="133">
        <v>2.187520720836463</v>
      </c>
      <c r="F20" s="93" t="s">
        <v>769</v>
      </c>
      <c r="G20" s="93" t="b">
        <v>0</v>
      </c>
      <c r="H20" s="93" t="b">
        <v>0</v>
      </c>
      <c r="I20" s="93" t="b">
        <v>0</v>
      </c>
      <c r="J20" s="93" t="b">
        <v>0</v>
      </c>
      <c r="K20" s="93" t="b">
        <v>0</v>
      </c>
      <c r="L20" s="93" t="b">
        <v>0</v>
      </c>
    </row>
    <row r="21" spans="1:12" ht="15">
      <c r="A21" s="93" t="s">
        <v>701</v>
      </c>
      <c r="B21" s="93" t="s">
        <v>702</v>
      </c>
      <c r="C21" s="93">
        <v>2</v>
      </c>
      <c r="D21" s="133">
        <v>0.0062078376843157325</v>
      </c>
      <c r="E21" s="133">
        <v>2.187520720836463</v>
      </c>
      <c r="F21" s="93" t="s">
        <v>769</v>
      </c>
      <c r="G21" s="93" t="b">
        <v>0</v>
      </c>
      <c r="H21" s="93" t="b">
        <v>0</v>
      </c>
      <c r="I21" s="93" t="b">
        <v>0</v>
      </c>
      <c r="J21" s="93" t="b">
        <v>0</v>
      </c>
      <c r="K21" s="93" t="b">
        <v>0</v>
      </c>
      <c r="L21" s="93" t="b">
        <v>0</v>
      </c>
    </row>
    <row r="22" spans="1:12" ht="15">
      <c r="A22" s="93" t="s">
        <v>702</v>
      </c>
      <c r="B22" s="93" t="s">
        <v>703</v>
      </c>
      <c r="C22" s="93">
        <v>2</v>
      </c>
      <c r="D22" s="133">
        <v>0.0062078376843157325</v>
      </c>
      <c r="E22" s="133">
        <v>2.187520720836463</v>
      </c>
      <c r="F22" s="93" t="s">
        <v>769</v>
      </c>
      <c r="G22" s="93" t="b">
        <v>0</v>
      </c>
      <c r="H22" s="93" t="b">
        <v>0</v>
      </c>
      <c r="I22" s="93" t="b">
        <v>0</v>
      </c>
      <c r="J22" s="93" t="b">
        <v>0</v>
      </c>
      <c r="K22" s="93" t="b">
        <v>0</v>
      </c>
      <c r="L22" s="93" t="b">
        <v>0</v>
      </c>
    </row>
    <row r="23" spans="1:12" ht="15">
      <c r="A23" s="93" t="s">
        <v>703</v>
      </c>
      <c r="B23" s="93" t="s">
        <v>704</v>
      </c>
      <c r="C23" s="93">
        <v>2</v>
      </c>
      <c r="D23" s="133">
        <v>0.0062078376843157325</v>
      </c>
      <c r="E23" s="133">
        <v>2.187520720836463</v>
      </c>
      <c r="F23" s="93" t="s">
        <v>769</v>
      </c>
      <c r="G23" s="93" t="b">
        <v>0</v>
      </c>
      <c r="H23" s="93" t="b">
        <v>0</v>
      </c>
      <c r="I23" s="93" t="b">
        <v>0</v>
      </c>
      <c r="J23" s="93" t="b">
        <v>0</v>
      </c>
      <c r="K23" s="93" t="b">
        <v>0</v>
      </c>
      <c r="L23" s="93" t="b">
        <v>0</v>
      </c>
    </row>
    <row r="24" spans="1:12" ht="15">
      <c r="A24" s="93" t="s">
        <v>704</v>
      </c>
      <c r="B24" s="93" t="s">
        <v>705</v>
      </c>
      <c r="C24" s="93">
        <v>2</v>
      </c>
      <c r="D24" s="133">
        <v>0.0062078376843157325</v>
      </c>
      <c r="E24" s="133">
        <v>2.187520720836463</v>
      </c>
      <c r="F24" s="93" t="s">
        <v>769</v>
      </c>
      <c r="G24" s="93" t="b">
        <v>0</v>
      </c>
      <c r="H24" s="93" t="b">
        <v>0</v>
      </c>
      <c r="I24" s="93" t="b">
        <v>0</v>
      </c>
      <c r="J24" s="93" t="b">
        <v>0</v>
      </c>
      <c r="K24" s="93" t="b">
        <v>0</v>
      </c>
      <c r="L24" s="93" t="b">
        <v>0</v>
      </c>
    </row>
    <row r="25" spans="1:12" ht="15">
      <c r="A25" s="93" t="s">
        <v>705</v>
      </c>
      <c r="B25" s="93" t="s">
        <v>706</v>
      </c>
      <c r="C25" s="93">
        <v>2</v>
      </c>
      <c r="D25" s="133">
        <v>0.0062078376843157325</v>
      </c>
      <c r="E25" s="133">
        <v>2.187520720836463</v>
      </c>
      <c r="F25" s="93" t="s">
        <v>769</v>
      </c>
      <c r="G25" s="93" t="b">
        <v>0</v>
      </c>
      <c r="H25" s="93" t="b">
        <v>0</v>
      </c>
      <c r="I25" s="93" t="b">
        <v>0</v>
      </c>
      <c r="J25" s="93" t="b">
        <v>0</v>
      </c>
      <c r="K25" s="93" t="b">
        <v>0</v>
      </c>
      <c r="L25" s="93" t="b">
        <v>0</v>
      </c>
    </row>
    <row r="26" spans="1:12" ht="15">
      <c r="A26" s="93" t="s">
        <v>706</v>
      </c>
      <c r="B26" s="93" t="s">
        <v>576</v>
      </c>
      <c r="C26" s="93">
        <v>2</v>
      </c>
      <c r="D26" s="133">
        <v>0.0062078376843157325</v>
      </c>
      <c r="E26" s="133">
        <v>1.8864907251724818</v>
      </c>
      <c r="F26" s="93" t="s">
        <v>769</v>
      </c>
      <c r="G26" s="93" t="b">
        <v>0</v>
      </c>
      <c r="H26" s="93" t="b">
        <v>0</v>
      </c>
      <c r="I26" s="93" t="b">
        <v>0</v>
      </c>
      <c r="J26" s="93" t="b">
        <v>0</v>
      </c>
      <c r="K26" s="93" t="b">
        <v>0</v>
      </c>
      <c r="L26" s="93" t="b">
        <v>0</v>
      </c>
    </row>
    <row r="27" spans="1:12" ht="15">
      <c r="A27" s="93" t="s">
        <v>576</v>
      </c>
      <c r="B27" s="93" t="s">
        <v>707</v>
      </c>
      <c r="C27" s="93">
        <v>2</v>
      </c>
      <c r="D27" s="133">
        <v>0.0062078376843157325</v>
      </c>
      <c r="E27" s="133">
        <v>1.8864907251724818</v>
      </c>
      <c r="F27" s="93" t="s">
        <v>769</v>
      </c>
      <c r="G27" s="93" t="b">
        <v>0</v>
      </c>
      <c r="H27" s="93" t="b">
        <v>0</v>
      </c>
      <c r="I27" s="93" t="b">
        <v>0</v>
      </c>
      <c r="J27" s="93" t="b">
        <v>0</v>
      </c>
      <c r="K27" s="93" t="b">
        <v>0</v>
      </c>
      <c r="L27" s="93" t="b">
        <v>0</v>
      </c>
    </row>
    <row r="28" spans="1:12" ht="15">
      <c r="A28" s="93" t="s">
        <v>707</v>
      </c>
      <c r="B28" s="93" t="s">
        <v>708</v>
      </c>
      <c r="C28" s="93">
        <v>2</v>
      </c>
      <c r="D28" s="133">
        <v>0.0062078376843157325</v>
      </c>
      <c r="E28" s="133">
        <v>2.187520720836463</v>
      </c>
      <c r="F28" s="93" t="s">
        <v>769</v>
      </c>
      <c r="G28" s="93" t="b">
        <v>0</v>
      </c>
      <c r="H28" s="93" t="b">
        <v>0</v>
      </c>
      <c r="I28" s="93" t="b">
        <v>0</v>
      </c>
      <c r="J28" s="93" t="b">
        <v>0</v>
      </c>
      <c r="K28" s="93" t="b">
        <v>0</v>
      </c>
      <c r="L28" s="93" t="b">
        <v>0</v>
      </c>
    </row>
    <row r="29" spans="1:12" ht="15">
      <c r="A29" s="93" t="s">
        <v>708</v>
      </c>
      <c r="B29" s="93" t="s">
        <v>709</v>
      </c>
      <c r="C29" s="93">
        <v>2</v>
      </c>
      <c r="D29" s="133">
        <v>0.0062078376843157325</v>
      </c>
      <c r="E29" s="133">
        <v>2.187520720836463</v>
      </c>
      <c r="F29" s="93" t="s">
        <v>769</v>
      </c>
      <c r="G29" s="93" t="b">
        <v>0</v>
      </c>
      <c r="H29" s="93" t="b">
        <v>0</v>
      </c>
      <c r="I29" s="93" t="b">
        <v>0</v>
      </c>
      <c r="J29" s="93" t="b">
        <v>0</v>
      </c>
      <c r="K29" s="93" t="b">
        <v>0</v>
      </c>
      <c r="L29" s="93" t="b">
        <v>0</v>
      </c>
    </row>
    <row r="30" spans="1:12" ht="15">
      <c r="A30" s="93" t="s">
        <v>709</v>
      </c>
      <c r="B30" s="93" t="s">
        <v>710</v>
      </c>
      <c r="C30" s="93">
        <v>2</v>
      </c>
      <c r="D30" s="133">
        <v>0.0062078376843157325</v>
      </c>
      <c r="E30" s="133">
        <v>2.187520720836463</v>
      </c>
      <c r="F30" s="93" t="s">
        <v>769</v>
      </c>
      <c r="G30" s="93" t="b">
        <v>0</v>
      </c>
      <c r="H30" s="93" t="b">
        <v>0</v>
      </c>
      <c r="I30" s="93" t="b">
        <v>0</v>
      </c>
      <c r="J30" s="93" t="b">
        <v>0</v>
      </c>
      <c r="K30" s="93" t="b">
        <v>0</v>
      </c>
      <c r="L30" s="93" t="b">
        <v>0</v>
      </c>
    </row>
    <row r="31" spans="1:12" ht="15">
      <c r="A31" s="93" t="s">
        <v>710</v>
      </c>
      <c r="B31" s="93" t="s">
        <v>711</v>
      </c>
      <c r="C31" s="93">
        <v>2</v>
      </c>
      <c r="D31" s="133">
        <v>0.0062078376843157325</v>
      </c>
      <c r="E31" s="133">
        <v>2.187520720836463</v>
      </c>
      <c r="F31" s="93" t="s">
        <v>769</v>
      </c>
      <c r="G31" s="93" t="b">
        <v>0</v>
      </c>
      <c r="H31" s="93" t="b">
        <v>0</v>
      </c>
      <c r="I31" s="93" t="b">
        <v>0</v>
      </c>
      <c r="J31" s="93" t="b">
        <v>0</v>
      </c>
      <c r="K31" s="93" t="b">
        <v>0</v>
      </c>
      <c r="L31" s="93" t="b">
        <v>0</v>
      </c>
    </row>
    <row r="32" spans="1:12" ht="15">
      <c r="A32" s="93" t="s">
        <v>711</v>
      </c>
      <c r="B32" s="93" t="s">
        <v>712</v>
      </c>
      <c r="C32" s="93">
        <v>2</v>
      </c>
      <c r="D32" s="133">
        <v>0.0062078376843157325</v>
      </c>
      <c r="E32" s="133">
        <v>2.187520720836463</v>
      </c>
      <c r="F32" s="93" t="s">
        <v>769</v>
      </c>
      <c r="G32" s="93" t="b">
        <v>0</v>
      </c>
      <c r="H32" s="93" t="b">
        <v>0</v>
      </c>
      <c r="I32" s="93" t="b">
        <v>0</v>
      </c>
      <c r="J32" s="93" t="b">
        <v>0</v>
      </c>
      <c r="K32" s="93" t="b">
        <v>0</v>
      </c>
      <c r="L32" s="93" t="b">
        <v>0</v>
      </c>
    </row>
    <row r="33" spans="1:12" ht="15">
      <c r="A33" s="93" t="s">
        <v>712</v>
      </c>
      <c r="B33" s="93" t="s">
        <v>713</v>
      </c>
      <c r="C33" s="93">
        <v>2</v>
      </c>
      <c r="D33" s="133">
        <v>0.0062078376843157325</v>
      </c>
      <c r="E33" s="133">
        <v>2.187520720836463</v>
      </c>
      <c r="F33" s="93" t="s">
        <v>769</v>
      </c>
      <c r="G33" s="93" t="b">
        <v>0</v>
      </c>
      <c r="H33" s="93" t="b">
        <v>0</v>
      </c>
      <c r="I33" s="93" t="b">
        <v>0</v>
      </c>
      <c r="J33" s="93" t="b">
        <v>0</v>
      </c>
      <c r="K33" s="93" t="b">
        <v>0</v>
      </c>
      <c r="L33" s="93" t="b">
        <v>0</v>
      </c>
    </row>
    <row r="34" spans="1:12" ht="15">
      <c r="A34" s="93" t="s">
        <v>713</v>
      </c>
      <c r="B34" s="93" t="s">
        <v>714</v>
      </c>
      <c r="C34" s="93">
        <v>2</v>
      </c>
      <c r="D34" s="133">
        <v>0.0062078376843157325</v>
      </c>
      <c r="E34" s="133">
        <v>2.187520720836463</v>
      </c>
      <c r="F34" s="93" t="s">
        <v>769</v>
      </c>
      <c r="G34" s="93" t="b">
        <v>0</v>
      </c>
      <c r="H34" s="93" t="b">
        <v>0</v>
      </c>
      <c r="I34" s="93" t="b">
        <v>0</v>
      </c>
      <c r="J34" s="93" t="b">
        <v>0</v>
      </c>
      <c r="K34" s="93" t="b">
        <v>0</v>
      </c>
      <c r="L34" s="93" t="b">
        <v>0</v>
      </c>
    </row>
    <row r="35" spans="1:12" ht="15">
      <c r="A35" s="93" t="s">
        <v>714</v>
      </c>
      <c r="B35" s="93" t="s">
        <v>575</v>
      </c>
      <c r="C35" s="93">
        <v>2</v>
      </c>
      <c r="D35" s="133">
        <v>0.0062078376843157325</v>
      </c>
      <c r="E35" s="133">
        <v>1.8864907251724818</v>
      </c>
      <c r="F35" s="93" t="s">
        <v>769</v>
      </c>
      <c r="G35" s="93" t="b">
        <v>0</v>
      </c>
      <c r="H35" s="93" t="b">
        <v>0</v>
      </c>
      <c r="I35" s="93" t="b">
        <v>0</v>
      </c>
      <c r="J35" s="93" t="b">
        <v>0</v>
      </c>
      <c r="K35" s="93" t="b">
        <v>0</v>
      </c>
      <c r="L35" s="93" t="b">
        <v>0</v>
      </c>
    </row>
    <row r="36" spans="1:12" ht="15">
      <c r="A36" s="93" t="s">
        <v>575</v>
      </c>
      <c r="B36" s="93" t="s">
        <v>715</v>
      </c>
      <c r="C36" s="93">
        <v>2</v>
      </c>
      <c r="D36" s="133">
        <v>0.0062078376843157325</v>
      </c>
      <c r="E36" s="133">
        <v>1.8864907251724818</v>
      </c>
      <c r="F36" s="93" t="s">
        <v>769</v>
      </c>
      <c r="G36" s="93" t="b">
        <v>0</v>
      </c>
      <c r="H36" s="93" t="b">
        <v>0</v>
      </c>
      <c r="I36" s="93" t="b">
        <v>0</v>
      </c>
      <c r="J36" s="93" t="b">
        <v>0</v>
      </c>
      <c r="K36" s="93" t="b">
        <v>0</v>
      </c>
      <c r="L36" s="93" t="b">
        <v>0</v>
      </c>
    </row>
    <row r="37" spans="1:12" ht="15">
      <c r="A37" s="93" t="s">
        <v>715</v>
      </c>
      <c r="B37" s="93" t="s">
        <v>716</v>
      </c>
      <c r="C37" s="93">
        <v>2</v>
      </c>
      <c r="D37" s="133">
        <v>0.0062078376843157325</v>
      </c>
      <c r="E37" s="133">
        <v>2.187520720836463</v>
      </c>
      <c r="F37" s="93" t="s">
        <v>769</v>
      </c>
      <c r="G37" s="93" t="b">
        <v>0</v>
      </c>
      <c r="H37" s="93" t="b">
        <v>0</v>
      </c>
      <c r="I37" s="93" t="b">
        <v>0</v>
      </c>
      <c r="J37" s="93" t="b">
        <v>0</v>
      </c>
      <c r="K37" s="93" t="b">
        <v>0</v>
      </c>
      <c r="L37" s="93" t="b">
        <v>0</v>
      </c>
    </row>
    <row r="38" spans="1:12" ht="15">
      <c r="A38" s="93" t="s">
        <v>716</v>
      </c>
      <c r="B38" s="93" t="s">
        <v>576</v>
      </c>
      <c r="C38" s="93">
        <v>2</v>
      </c>
      <c r="D38" s="133">
        <v>0.0062078376843157325</v>
      </c>
      <c r="E38" s="133">
        <v>1.8864907251724818</v>
      </c>
      <c r="F38" s="93" t="s">
        <v>769</v>
      </c>
      <c r="G38" s="93" t="b">
        <v>0</v>
      </c>
      <c r="H38" s="93" t="b">
        <v>0</v>
      </c>
      <c r="I38" s="93" t="b">
        <v>0</v>
      </c>
      <c r="J38" s="93" t="b">
        <v>0</v>
      </c>
      <c r="K38" s="93" t="b">
        <v>0</v>
      </c>
      <c r="L38" s="93" t="b">
        <v>0</v>
      </c>
    </row>
    <row r="39" spans="1:12" ht="15">
      <c r="A39" s="93" t="s">
        <v>576</v>
      </c>
      <c r="B39" s="93" t="s">
        <v>717</v>
      </c>
      <c r="C39" s="93">
        <v>2</v>
      </c>
      <c r="D39" s="133">
        <v>0.0062078376843157325</v>
      </c>
      <c r="E39" s="133">
        <v>1.8864907251724818</v>
      </c>
      <c r="F39" s="93" t="s">
        <v>769</v>
      </c>
      <c r="G39" s="93" t="b">
        <v>0</v>
      </c>
      <c r="H39" s="93" t="b">
        <v>0</v>
      </c>
      <c r="I39" s="93" t="b">
        <v>0</v>
      </c>
      <c r="J39" s="93" t="b">
        <v>0</v>
      </c>
      <c r="K39" s="93" t="b">
        <v>0</v>
      </c>
      <c r="L39" s="93" t="b">
        <v>0</v>
      </c>
    </row>
    <row r="40" spans="1:12" ht="15">
      <c r="A40" s="93" t="s">
        <v>718</v>
      </c>
      <c r="B40" s="93" t="s">
        <v>719</v>
      </c>
      <c r="C40" s="93">
        <v>2</v>
      </c>
      <c r="D40" s="133">
        <v>0.0062078376843157325</v>
      </c>
      <c r="E40" s="133">
        <v>2.187520720836463</v>
      </c>
      <c r="F40" s="93" t="s">
        <v>769</v>
      </c>
      <c r="G40" s="93" t="b">
        <v>0</v>
      </c>
      <c r="H40" s="93" t="b">
        <v>0</v>
      </c>
      <c r="I40" s="93" t="b">
        <v>0</v>
      </c>
      <c r="J40" s="93" t="b">
        <v>0</v>
      </c>
      <c r="K40" s="93" t="b">
        <v>0</v>
      </c>
      <c r="L40" s="93" t="b">
        <v>0</v>
      </c>
    </row>
    <row r="41" spans="1:12" ht="15">
      <c r="A41" s="93" t="s">
        <v>719</v>
      </c>
      <c r="B41" s="93" t="s">
        <v>229</v>
      </c>
      <c r="C41" s="93">
        <v>2</v>
      </c>
      <c r="D41" s="133">
        <v>0.0062078376843157325</v>
      </c>
      <c r="E41" s="133">
        <v>2.187520720836463</v>
      </c>
      <c r="F41" s="93" t="s">
        <v>769</v>
      </c>
      <c r="G41" s="93" t="b">
        <v>0</v>
      </c>
      <c r="H41" s="93" t="b">
        <v>0</v>
      </c>
      <c r="I41" s="93" t="b">
        <v>0</v>
      </c>
      <c r="J41" s="93" t="b">
        <v>0</v>
      </c>
      <c r="K41" s="93" t="b">
        <v>0</v>
      </c>
      <c r="L41" s="93" t="b">
        <v>0</v>
      </c>
    </row>
    <row r="42" spans="1:12" ht="15">
      <c r="A42" s="93" t="s">
        <v>229</v>
      </c>
      <c r="B42" s="93" t="s">
        <v>720</v>
      </c>
      <c r="C42" s="93">
        <v>2</v>
      </c>
      <c r="D42" s="133">
        <v>0.0062078376843157325</v>
      </c>
      <c r="E42" s="133">
        <v>2.187520720836463</v>
      </c>
      <c r="F42" s="93" t="s">
        <v>769</v>
      </c>
      <c r="G42" s="93" t="b">
        <v>0</v>
      </c>
      <c r="H42" s="93" t="b">
        <v>0</v>
      </c>
      <c r="I42" s="93" t="b">
        <v>0</v>
      </c>
      <c r="J42" s="93" t="b">
        <v>0</v>
      </c>
      <c r="K42" s="93" t="b">
        <v>0</v>
      </c>
      <c r="L42" s="93" t="b">
        <v>0</v>
      </c>
    </row>
    <row r="43" spans="1:12" ht="15">
      <c r="A43" s="93" t="s">
        <v>720</v>
      </c>
      <c r="B43" s="93" t="s">
        <v>690</v>
      </c>
      <c r="C43" s="93">
        <v>2</v>
      </c>
      <c r="D43" s="133">
        <v>0.0062078376843157325</v>
      </c>
      <c r="E43" s="133">
        <v>2.0114294617807817</v>
      </c>
      <c r="F43" s="93" t="s">
        <v>769</v>
      </c>
      <c r="G43" s="93" t="b">
        <v>0</v>
      </c>
      <c r="H43" s="93" t="b">
        <v>0</v>
      </c>
      <c r="I43" s="93" t="b">
        <v>0</v>
      </c>
      <c r="J43" s="93" t="b">
        <v>0</v>
      </c>
      <c r="K43" s="93" t="b">
        <v>0</v>
      </c>
      <c r="L43" s="93" t="b">
        <v>0</v>
      </c>
    </row>
    <row r="44" spans="1:12" ht="15">
      <c r="A44" s="93" t="s">
        <v>690</v>
      </c>
      <c r="B44" s="93" t="s">
        <v>228</v>
      </c>
      <c r="C44" s="93">
        <v>2</v>
      </c>
      <c r="D44" s="133">
        <v>0.0062078376843157325</v>
      </c>
      <c r="E44" s="133">
        <v>2.0114294617807817</v>
      </c>
      <c r="F44" s="93" t="s">
        <v>769</v>
      </c>
      <c r="G44" s="93" t="b">
        <v>0</v>
      </c>
      <c r="H44" s="93" t="b">
        <v>0</v>
      </c>
      <c r="I44" s="93" t="b">
        <v>0</v>
      </c>
      <c r="J44" s="93" t="b">
        <v>0</v>
      </c>
      <c r="K44" s="93" t="b">
        <v>0</v>
      </c>
      <c r="L44" s="93" t="b">
        <v>0</v>
      </c>
    </row>
    <row r="45" spans="1:12" ht="15">
      <c r="A45" s="93" t="s">
        <v>228</v>
      </c>
      <c r="B45" s="93" t="s">
        <v>721</v>
      </c>
      <c r="C45" s="93">
        <v>2</v>
      </c>
      <c r="D45" s="133">
        <v>0.0062078376843157325</v>
      </c>
      <c r="E45" s="133">
        <v>2.187520720836463</v>
      </c>
      <c r="F45" s="93" t="s">
        <v>769</v>
      </c>
      <c r="G45" s="93" t="b">
        <v>0</v>
      </c>
      <c r="H45" s="93" t="b">
        <v>0</v>
      </c>
      <c r="I45" s="93" t="b">
        <v>0</v>
      </c>
      <c r="J45" s="93" t="b">
        <v>0</v>
      </c>
      <c r="K45" s="93" t="b">
        <v>0</v>
      </c>
      <c r="L45" s="93" t="b">
        <v>0</v>
      </c>
    </row>
    <row r="46" spans="1:12" ht="15">
      <c r="A46" s="93" t="s">
        <v>721</v>
      </c>
      <c r="B46" s="93" t="s">
        <v>722</v>
      </c>
      <c r="C46" s="93">
        <v>2</v>
      </c>
      <c r="D46" s="133">
        <v>0.0062078376843157325</v>
      </c>
      <c r="E46" s="133">
        <v>2.187520720836463</v>
      </c>
      <c r="F46" s="93" t="s">
        <v>769</v>
      </c>
      <c r="G46" s="93" t="b">
        <v>0</v>
      </c>
      <c r="H46" s="93" t="b">
        <v>0</v>
      </c>
      <c r="I46" s="93" t="b">
        <v>0</v>
      </c>
      <c r="J46" s="93" t="b">
        <v>0</v>
      </c>
      <c r="K46" s="93" t="b">
        <v>0</v>
      </c>
      <c r="L46" s="93" t="b">
        <v>0</v>
      </c>
    </row>
    <row r="47" spans="1:12" ht="15">
      <c r="A47" s="93" t="s">
        <v>722</v>
      </c>
      <c r="B47" s="93" t="s">
        <v>723</v>
      </c>
      <c r="C47" s="93">
        <v>2</v>
      </c>
      <c r="D47" s="133">
        <v>0.0062078376843157325</v>
      </c>
      <c r="E47" s="133">
        <v>2.187520720836463</v>
      </c>
      <c r="F47" s="93" t="s">
        <v>769</v>
      </c>
      <c r="G47" s="93" t="b">
        <v>0</v>
      </c>
      <c r="H47" s="93" t="b">
        <v>0</v>
      </c>
      <c r="I47" s="93" t="b">
        <v>0</v>
      </c>
      <c r="J47" s="93" t="b">
        <v>0</v>
      </c>
      <c r="K47" s="93" t="b">
        <v>0</v>
      </c>
      <c r="L47" s="93" t="b">
        <v>0</v>
      </c>
    </row>
    <row r="48" spans="1:12" ht="15">
      <c r="A48" s="93" t="s">
        <v>723</v>
      </c>
      <c r="B48" s="93" t="s">
        <v>724</v>
      </c>
      <c r="C48" s="93">
        <v>2</v>
      </c>
      <c r="D48" s="133">
        <v>0.0062078376843157325</v>
      </c>
      <c r="E48" s="133">
        <v>2.187520720836463</v>
      </c>
      <c r="F48" s="93" t="s">
        <v>769</v>
      </c>
      <c r="G48" s="93" t="b">
        <v>0</v>
      </c>
      <c r="H48" s="93" t="b">
        <v>0</v>
      </c>
      <c r="I48" s="93" t="b">
        <v>0</v>
      </c>
      <c r="J48" s="93" t="b">
        <v>0</v>
      </c>
      <c r="K48" s="93" t="b">
        <v>1</v>
      </c>
      <c r="L48" s="93" t="b">
        <v>0</v>
      </c>
    </row>
    <row r="49" spans="1:12" ht="15">
      <c r="A49" s="93" t="s">
        <v>724</v>
      </c>
      <c r="B49" s="93" t="s">
        <v>725</v>
      </c>
      <c r="C49" s="93">
        <v>2</v>
      </c>
      <c r="D49" s="133">
        <v>0.0062078376843157325</v>
      </c>
      <c r="E49" s="133">
        <v>2.187520720836463</v>
      </c>
      <c r="F49" s="93" t="s">
        <v>769</v>
      </c>
      <c r="G49" s="93" t="b">
        <v>0</v>
      </c>
      <c r="H49" s="93" t="b">
        <v>1</v>
      </c>
      <c r="I49" s="93" t="b">
        <v>0</v>
      </c>
      <c r="J49" s="93" t="b">
        <v>0</v>
      </c>
      <c r="K49" s="93" t="b">
        <v>0</v>
      </c>
      <c r="L49" s="93" t="b">
        <v>0</v>
      </c>
    </row>
    <row r="50" spans="1:12" ht="15">
      <c r="A50" s="93" t="s">
        <v>725</v>
      </c>
      <c r="B50" s="93" t="s">
        <v>590</v>
      </c>
      <c r="C50" s="93">
        <v>2</v>
      </c>
      <c r="D50" s="133">
        <v>0.0062078376843157325</v>
      </c>
      <c r="E50" s="133">
        <v>1.8864907251724818</v>
      </c>
      <c r="F50" s="93" t="s">
        <v>769</v>
      </c>
      <c r="G50" s="93" t="b">
        <v>0</v>
      </c>
      <c r="H50" s="93" t="b">
        <v>0</v>
      </c>
      <c r="I50" s="93" t="b">
        <v>0</v>
      </c>
      <c r="J50" s="93" t="b">
        <v>0</v>
      </c>
      <c r="K50" s="93" t="b">
        <v>0</v>
      </c>
      <c r="L50" s="93" t="b">
        <v>0</v>
      </c>
    </row>
    <row r="51" spans="1:12" ht="15">
      <c r="A51" s="93" t="s">
        <v>590</v>
      </c>
      <c r="B51" s="93" t="s">
        <v>726</v>
      </c>
      <c r="C51" s="93">
        <v>2</v>
      </c>
      <c r="D51" s="133">
        <v>0.0062078376843157325</v>
      </c>
      <c r="E51" s="133">
        <v>1.8864907251724818</v>
      </c>
      <c r="F51" s="93" t="s">
        <v>769</v>
      </c>
      <c r="G51" s="93" t="b">
        <v>0</v>
      </c>
      <c r="H51" s="93" t="b">
        <v>0</v>
      </c>
      <c r="I51" s="93" t="b">
        <v>0</v>
      </c>
      <c r="J51" s="93" t="b">
        <v>0</v>
      </c>
      <c r="K51" s="93" t="b">
        <v>0</v>
      </c>
      <c r="L51" s="93" t="b">
        <v>0</v>
      </c>
    </row>
    <row r="52" spans="1:12" ht="15">
      <c r="A52" s="93" t="s">
        <v>726</v>
      </c>
      <c r="B52" s="93" t="s">
        <v>727</v>
      </c>
      <c r="C52" s="93">
        <v>2</v>
      </c>
      <c r="D52" s="133">
        <v>0.0062078376843157325</v>
      </c>
      <c r="E52" s="133">
        <v>2.187520720836463</v>
      </c>
      <c r="F52" s="93" t="s">
        <v>769</v>
      </c>
      <c r="G52" s="93" t="b">
        <v>0</v>
      </c>
      <c r="H52" s="93" t="b">
        <v>0</v>
      </c>
      <c r="I52" s="93" t="b">
        <v>0</v>
      </c>
      <c r="J52" s="93" t="b">
        <v>0</v>
      </c>
      <c r="K52" s="93" t="b">
        <v>0</v>
      </c>
      <c r="L52" s="93" t="b">
        <v>0</v>
      </c>
    </row>
    <row r="53" spans="1:12" ht="15">
      <c r="A53" s="93" t="s">
        <v>727</v>
      </c>
      <c r="B53" s="93" t="s">
        <v>728</v>
      </c>
      <c r="C53" s="93">
        <v>2</v>
      </c>
      <c r="D53" s="133">
        <v>0.0062078376843157325</v>
      </c>
      <c r="E53" s="133">
        <v>2.187520720836463</v>
      </c>
      <c r="F53" s="93" t="s">
        <v>769</v>
      </c>
      <c r="G53" s="93" t="b">
        <v>0</v>
      </c>
      <c r="H53" s="93" t="b">
        <v>0</v>
      </c>
      <c r="I53" s="93" t="b">
        <v>0</v>
      </c>
      <c r="J53" s="93" t="b">
        <v>0</v>
      </c>
      <c r="K53" s="93" t="b">
        <v>0</v>
      </c>
      <c r="L53" s="93" t="b">
        <v>0</v>
      </c>
    </row>
    <row r="54" spans="1:12" ht="15">
      <c r="A54" s="93" t="s">
        <v>728</v>
      </c>
      <c r="B54" s="93" t="s">
        <v>729</v>
      </c>
      <c r="C54" s="93">
        <v>2</v>
      </c>
      <c r="D54" s="133">
        <v>0.0062078376843157325</v>
      </c>
      <c r="E54" s="133">
        <v>2.187520720836463</v>
      </c>
      <c r="F54" s="93" t="s">
        <v>769</v>
      </c>
      <c r="G54" s="93" t="b">
        <v>0</v>
      </c>
      <c r="H54" s="93" t="b">
        <v>0</v>
      </c>
      <c r="I54" s="93" t="b">
        <v>0</v>
      </c>
      <c r="J54" s="93" t="b">
        <v>0</v>
      </c>
      <c r="K54" s="93" t="b">
        <v>0</v>
      </c>
      <c r="L54" s="93" t="b">
        <v>0</v>
      </c>
    </row>
    <row r="55" spans="1:12" ht="15">
      <c r="A55" s="93" t="s">
        <v>729</v>
      </c>
      <c r="B55" s="93" t="s">
        <v>730</v>
      </c>
      <c r="C55" s="93">
        <v>2</v>
      </c>
      <c r="D55" s="133">
        <v>0.0062078376843157325</v>
      </c>
      <c r="E55" s="133">
        <v>2.187520720836463</v>
      </c>
      <c r="F55" s="93" t="s">
        <v>769</v>
      </c>
      <c r="G55" s="93" t="b">
        <v>0</v>
      </c>
      <c r="H55" s="93" t="b">
        <v>0</v>
      </c>
      <c r="I55" s="93" t="b">
        <v>0</v>
      </c>
      <c r="J55" s="93" t="b">
        <v>0</v>
      </c>
      <c r="K55" s="93" t="b">
        <v>0</v>
      </c>
      <c r="L55" s="93" t="b">
        <v>0</v>
      </c>
    </row>
    <row r="56" spans="1:12" ht="15">
      <c r="A56" s="93" t="s">
        <v>730</v>
      </c>
      <c r="B56" s="93" t="s">
        <v>731</v>
      </c>
      <c r="C56" s="93">
        <v>2</v>
      </c>
      <c r="D56" s="133">
        <v>0.0062078376843157325</v>
      </c>
      <c r="E56" s="133">
        <v>2.187520720836463</v>
      </c>
      <c r="F56" s="93" t="s">
        <v>769</v>
      </c>
      <c r="G56" s="93" t="b">
        <v>0</v>
      </c>
      <c r="H56" s="93" t="b">
        <v>0</v>
      </c>
      <c r="I56" s="93" t="b">
        <v>0</v>
      </c>
      <c r="J56" s="93" t="b">
        <v>0</v>
      </c>
      <c r="K56" s="93" t="b">
        <v>0</v>
      </c>
      <c r="L56" s="93" t="b">
        <v>0</v>
      </c>
    </row>
    <row r="57" spans="1:12" ht="15">
      <c r="A57" s="93" t="s">
        <v>731</v>
      </c>
      <c r="B57" s="93" t="s">
        <v>732</v>
      </c>
      <c r="C57" s="93">
        <v>2</v>
      </c>
      <c r="D57" s="133">
        <v>0.0062078376843157325</v>
      </c>
      <c r="E57" s="133">
        <v>2.187520720836463</v>
      </c>
      <c r="F57" s="93" t="s">
        <v>769</v>
      </c>
      <c r="G57" s="93" t="b">
        <v>0</v>
      </c>
      <c r="H57" s="93" t="b">
        <v>0</v>
      </c>
      <c r="I57" s="93" t="b">
        <v>0</v>
      </c>
      <c r="J57" s="93" t="b">
        <v>0</v>
      </c>
      <c r="K57" s="93" t="b">
        <v>0</v>
      </c>
      <c r="L57" s="93" t="b">
        <v>0</v>
      </c>
    </row>
    <row r="58" spans="1:12" ht="15">
      <c r="A58" s="93" t="s">
        <v>732</v>
      </c>
      <c r="B58" s="93" t="s">
        <v>733</v>
      </c>
      <c r="C58" s="93">
        <v>2</v>
      </c>
      <c r="D58" s="133">
        <v>0.0062078376843157325</v>
      </c>
      <c r="E58" s="133">
        <v>2.187520720836463</v>
      </c>
      <c r="F58" s="93" t="s">
        <v>769</v>
      </c>
      <c r="G58" s="93" t="b">
        <v>0</v>
      </c>
      <c r="H58" s="93" t="b">
        <v>0</v>
      </c>
      <c r="I58" s="93" t="b">
        <v>0</v>
      </c>
      <c r="J58" s="93" t="b">
        <v>0</v>
      </c>
      <c r="K58" s="93" t="b">
        <v>0</v>
      </c>
      <c r="L58" s="93" t="b">
        <v>0</v>
      </c>
    </row>
    <row r="59" spans="1:12" ht="15">
      <c r="A59" s="93" t="s">
        <v>733</v>
      </c>
      <c r="B59" s="93" t="s">
        <v>734</v>
      </c>
      <c r="C59" s="93">
        <v>2</v>
      </c>
      <c r="D59" s="133">
        <v>0.0062078376843157325</v>
      </c>
      <c r="E59" s="133">
        <v>2.187520720836463</v>
      </c>
      <c r="F59" s="93" t="s">
        <v>769</v>
      </c>
      <c r="G59" s="93" t="b">
        <v>0</v>
      </c>
      <c r="H59" s="93" t="b">
        <v>0</v>
      </c>
      <c r="I59" s="93" t="b">
        <v>0</v>
      </c>
      <c r="J59" s="93" t="b">
        <v>0</v>
      </c>
      <c r="K59" s="93" t="b">
        <v>0</v>
      </c>
      <c r="L59" s="93" t="b">
        <v>0</v>
      </c>
    </row>
    <row r="60" spans="1:12" ht="15">
      <c r="A60" s="93" t="s">
        <v>734</v>
      </c>
      <c r="B60" s="93" t="s">
        <v>735</v>
      </c>
      <c r="C60" s="93">
        <v>2</v>
      </c>
      <c r="D60" s="133">
        <v>0.0062078376843157325</v>
      </c>
      <c r="E60" s="133">
        <v>2.187520720836463</v>
      </c>
      <c r="F60" s="93" t="s">
        <v>769</v>
      </c>
      <c r="G60" s="93" t="b">
        <v>0</v>
      </c>
      <c r="H60" s="93" t="b">
        <v>0</v>
      </c>
      <c r="I60" s="93" t="b">
        <v>0</v>
      </c>
      <c r="J60" s="93" t="b">
        <v>0</v>
      </c>
      <c r="K60" s="93" t="b">
        <v>0</v>
      </c>
      <c r="L60" s="93" t="b">
        <v>0</v>
      </c>
    </row>
    <row r="61" spans="1:12" ht="15">
      <c r="A61" s="93" t="s">
        <v>735</v>
      </c>
      <c r="B61" s="93" t="s">
        <v>736</v>
      </c>
      <c r="C61" s="93">
        <v>2</v>
      </c>
      <c r="D61" s="133">
        <v>0.0062078376843157325</v>
      </c>
      <c r="E61" s="133">
        <v>2.187520720836463</v>
      </c>
      <c r="F61" s="93" t="s">
        <v>769</v>
      </c>
      <c r="G61" s="93" t="b">
        <v>0</v>
      </c>
      <c r="H61" s="93" t="b">
        <v>0</v>
      </c>
      <c r="I61" s="93" t="b">
        <v>0</v>
      </c>
      <c r="J61" s="93" t="b">
        <v>0</v>
      </c>
      <c r="K61" s="93" t="b">
        <v>0</v>
      </c>
      <c r="L61" s="93" t="b">
        <v>0</v>
      </c>
    </row>
    <row r="62" spans="1:12" ht="15">
      <c r="A62" s="93" t="s">
        <v>736</v>
      </c>
      <c r="B62" s="93" t="s">
        <v>737</v>
      </c>
      <c r="C62" s="93">
        <v>2</v>
      </c>
      <c r="D62" s="133">
        <v>0.0062078376843157325</v>
      </c>
      <c r="E62" s="133">
        <v>2.187520720836463</v>
      </c>
      <c r="F62" s="93" t="s">
        <v>769</v>
      </c>
      <c r="G62" s="93" t="b">
        <v>0</v>
      </c>
      <c r="H62" s="93" t="b">
        <v>0</v>
      </c>
      <c r="I62" s="93" t="b">
        <v>0</v>
      </c>
      <c r="J62" s="93" t="b">
        <v>0</v>
      </c>
      <c r="K62" s="93" t="b">
        <v>0</v>
      </c>
      <c r="L62" s="93" t="b">
        <v>0</v>
      </c>
    </row>
    <row r="63" spans="1:12" ht="15">
      <c r="A63" s="93" t="s">
        <v>737</v>
      </c>
      <c r="B63" s="93" t="s">
        <v>738</v>
      </c>
      <c r="C63" s="93">
        <v>2</v>
      </c>
      <c r="D63" s="133">
        <v>0.0062078376843157325</v>
      </c>
      <c r="E63" s="133">
        <v>2.187520720836463</v>
      </c>
      <c r="F63" s="93" t="s">
        <v>769</v>
      </c>
      <c r="G63" s="93" t="b">
        <v>0</v>
      </c>
      <c r="H63" s="93" t="b">
        <v>0</v>
      </c>
      <c r="I63" s="93" t="b">
        <v>0</v>
      </c>
      <c r="J63" s="93" t="b">
        <v>0</v>
      </c>
      <c r="K63" s="93" t="b">
        <v>0</v>
      </c>
      <c r="L63" s="93" t="b">
        <v>0</v>
      </c>
    </row>
    <row r="64" spans="1:12" ht="15">
      <c r="A64" s="93" t="s">
        <v>738</v>
      </c>
      <c r="B64" s="93" t="s">
        <v>590</v>
      </c>
      <c r="C64" s="93">
        <v>2</v>
      </c>
      <c r="D64" s="133">
        <v>0.0062078376843157325</v>
      </c>
      <c r="E64" s="133">
        <v>1.8864907251724818</v>
      </c>
      <c r="F64" s="93" t="s">
        <v>769</v>
      </c>
      <c r="G64" s="93" t="b">
        <v>0</v>
      </c>
      <c r="H64" s="93" t="b">
        <v>0</v>
      </c>
      <c r="I64" s="93" t="b">
        <v>0</v>
      </c>
      <c r="J64" s="93" t="b">
        <v>0</v>
      </c>
      <c r="K64" s="93" t="b">
        <v>0</v>
      </c>
      <c r="L64" s="93" t="b">
        <v>0</v>
      </c>
    </row>
    <row r="65" spans="1:12" ht="15">
      <c r="A65" s="93" t="s">
        <v>590</v>
      </c>
      <c r="B65" s="93" t="s">
        <v>739</v>
      </c>
      <c r="C65" s="93">
        <v>2</v>
      </c>
      <c r="D65" s="133">
        <v>0.0062078376843157325</v>
      </c>
      <c r="E65" s="133">
        <v>1.8864907251724818</v>
      </c>
      <c r="F65" s="93" t="s">
        <v>769</v>
      </c>
      <c r="G65" s="93" t="b">
        <v>0</v>
      </c>
      <c r="H65" s="93" t="b">
        <v>0</v>
      </c>
      <c r="I65" s="93" t="b">
        <v>0</v>
      </c>
      <c r="J65" s="93" t="b">
        <v>0</v>
      </c>
      <c r="K65" s="93" t="b">
        <v>0</v>
      </c>
      <c r="L65" s="93" t="b">
        <v>0</v>
      </c>
    </row>
    <row r="66" spans="1:12" ht="15">
      <c r="A66" s="93" t="s">
        <v>739</v>
      </c>
      <c r="B66" s="93" t="s">
        <v>740</v>
      </c>
      <c r="C66" s="93">
        <v>2</v>
      </c>
      <c r="D66" s="133">
        <v>0.0062078376843157325</v>
      </c>
      <c r="E66" s="133">
        <v>2.187520720836463</v>
      </c>
      <c r="F66" s="93" t="s">
        <v>769</v>
      </c>
      <c r="G66" s="93" t="b">
        <v>0</v>
      </c>
      <c r="H66" s="93" t="b">
        <v>0</v>
      </c>
      <c r="I66" s="93" t="b">
        <v>0</v>
      </c>
      <c r="J66" s="93" t="b">
        <v>0</v>
      </c>
      <c r="K66" s="93" t="b">
        <v>0</v>
      </c>
      <c r="L66" s="93" t="b">
        <v>0</v>
      </c>
    </row>
    <row r="67" spans="1:12" ht="15">
      <c r="A67" s="93" t="s">
        <v>740</v>
      </c>
      <c r="B67" s="93" t="s">
        <v>741</v>
      </c>
      <c r="C67" s="93">
        <v>2</v>
      </c>
      <c r="D67" s="133">
        <v>0.0062078376843157325</v>
      </c>
      <c r="E67" s="133">
        <v>2.187520720836463</v>
      </c>
      <c r="F67" s="93" t="s">
        <v>769</v>
      </c>
      <c r="G67" s="93" t="b">
        <v>0</v>
      </c>
      <c r="H67" s="93" t="b">
        <v>0</v>
      </c>
      <c r="I67" s="93" t="b">
        <v>0</v>
      </c>
      <c r="J67" s="93" t="b">
        <v>0</v>
      </c>
      <c r="K67" s="93" t="b">
        <v>0</v>
      </c>
      <c r="L67" s="93" t="b">
        <v>0</v>
      </c>
    </row>
    <row r="68" spans="1:12" ht="15">
      <c r="A68" s="93" t="s">
        <v>741</v>
      </c>
      <c r="B68" s="93" t="s">
        <v>742</v>
      </c>
      <c r="C68" s="93">
        <v>2</v>
      </c>
      <c r="D68" s="133">
        <v>0.0062078376843157325</v>
      </c>
      <c r="E68" s="133">
        <v>2.187520720836463</v>
      </c>
      <c r="F68" s="93" t="s">
        <v>769</v>
      </c>
      <c r="G68" s="93" t="b">
        <v>0</v>
      </c>
      <c r="H68" s="93" t="b">
        <v>0</v>
      </c>
      <c r="I68" s="93" t="b">
        <v>0</v>
      </c>
      <c r="J68" s="93" t="b">
        <v>0</v>
      </c>
      <c r="K68" s="93" t="b">
        <v>0</v>
      </c>
      <c r="L68" s="93" t="b">
        <v>0</v>
      </c>
    </row>
    <row r="69" spans="1:12" ht="15">
      <c r="A69" s="93" t="s">
        <v>742</v>
      </c>
      <c r="B69" s="93" t="s">
        <v>743</v>
      </c>
      <c r="C69" s="93">
        <v>2</v>
      </c>
      <c r="D69" s="133">
        <v>0.0062078376843157325</v>
      </c>
      <c r="E69" s="133">
        <v>2.187520720836463</v>
      </c>
      <c r="F69" s="93" t="s">
        <v>769</v>
      </c>
      <c r="G69" s="93" t="b">
        <v>0</v>
      </c>
      <c r="H69" s="93" t="b">
        <v>0</v>
      </c>
      <c r="I69" s="93" t="b">
        <v>0</v>
      </c>
      <c r="J69" s="93" t="b">
        <v>0</v>
      </c>
      <c r="K69" s="93" t="b">
        <v>0</v>
      </c>
      <c r="L69" s="93" t="b">
        <v>0</v>
      </c>
    </row>
    <row r="70" spans="1:12" ht="15">
      <c r="A70" s="93" t="s">
        <v>582</v>
      </c>
      <c r="B70" s="93" t="s">
        <v>744</v>
      </c>
      <c r="C70" s="93">
        <v>2</v>
      </c>
      <c r="D70" s="133">
        <v>0.0062078376843157325</v>
      </c>
      <c r="E70" s="133">
        <v>2.0114294617807817</v>
      </c>
      <c r="F70" s="93" t="s">
        <v>769</v>
      </c>
      <c r="G70" s="93" t="b">
        <v>0</v>
      </c>
      <c r="H70" s="93" t="b">
        <v>0</v>
      </c>
      <c r="I70" s="93" t="b">
        <v>0</v>
      </c>
      <c r="J70" s="93" t="b">
        <v>0</v>
      </c>
      <c r="K70" s="93" t="b">
        <v>1</v>
      </c>
      <c r="L70" s="93" t="b">
        <v>0</v>
      </c>
    </row>
    <row r="71" spans="1:12" ht="15">
      <c r="A71" s="93" t="s">
        <v>744</v>
      </c>
      <c r="B71" s="93" t="s">
        <v>745</v>
      </c>
      <c r="C71" s="93">
        <v>2</v>
      </c>
      <c r="D71" s="133">
        <v>0.0062078376843157325</v>
      </c>
      <c r="E71" s="133">
        <v>2.187520720836463</v>
      </c>
      <c r="F71" s="93" t="s">
        <v>769</v>
      </c>
      <c r="G71" s="93" t="b">
        <v>0</v>
      </c>
      <c r="H71" s="93" t="b">
        <v>1</v>
      </c>
      <c r="I71" s="93" t="b">
        <v>0</v>
      </c>
      <c r="J71" s="93" t="b">
        <v>0</v>
      </c>
      <c r="K71" s="93" t="b">
        <v>0</v>
      </c>
      <c r="L71" s="93" t="b">
        <v>0</v>
      </c>
    </row>
    <row r="72" spans="1:12" ht="15">
      <c r="A72" s="93" t="s">
        <v>745</v>
      </c>
      <c r="B72" s="93" t="s">
        <v>575</v>
      </c>
      <c r="C72" s="93">
        <v>2</v>
      </c>
      <c r="D72" s="133">
        <v>0.0062078376843157325</v>
      </c>
      <c r="E72" s="133">
        <v>1.8864907251724818</v>
      </c>
      <c r="F72" s="93" t="s">
        <v>769</v>
      </c>
      <c r="G72" s="93" t="b">
        <v>0</v>
      </c>
      <c r="H72" s="93" t="b">
        <v>0</v>
      </c>
      <c r="I72" s="93" t="b">
        <v>0</v>
      </c>
      <c r="J72" s="93" t="b">
        <v>0</v>
      </c>
      <c r="K72" s="93" t="b">
        <v>0</v>
      </c>
      <c r="L72" s="93" t="b">
        <v>0</v>
      </c>
    </row>
    <row r="73" spans="1:12" ht="15">
      <c r="A73" s="93" t="s">
        <v>575</v>
      </c>
      <c r="B73" s="93" t="s">
        <v>746</v>
      </c>
      <c r="C73" s="93">
        <v>2</v>
      </c>
      <c r="D73" s="133">
        <v>0.0062078376843157325</v>
      </c>
      <c r="E73" s="133">
        <v>1.8864907251724818</v>
      </c>
      <c r="F73" s="93" t="s">
        <v>769</v>
      </c>
      <c r="G73" s="93" t="b">
        <v>0</v>
      </c>
      <c r="H73" s="93" t="b">
        <v>0</v>
      </c>
      <c r="I73" s="93" t="b">
        <v>0</v>
      </c>
      <c r="J73" s="93" t="b">
        <v>0</v>
      </c>
      <c r="K73" s="93" t="b">
        <v>0</v>
      </c>
      <c r="L73" s="93" t="b">
        <v>0</v>
      </c>
    </row>
    <row r="74" spans="1:12" ht="15">
      <c r="A74" s="93" t="s">
        <v>746</v>
      </c>
      <c r="B74" s="93" t="s">
        <v>747</v>
      </c>
      <c r="C74" s="93">
        <v>2</v>
      </c>
      <c r="D74" s="133">
        <v>0.0062078376843157325</v>
      </c>
      <c r="E74" s="133">
        <v>2.187520720836463</v>
      </c>
      <c r="F74" s="93" t="s">
        <v>769</v>
      </c>
      <c r="G74" s="93" t="b">
        <v>0</v>
      </c>
      <c r="H74" s="93" t="b">
        <v>0</v>
      </c>
      <c r="I74" s="93" t="b">
        <v>0</v>
      </c>
      <c r="J74" s="93" t="b">
        <v>0</v>
      </c>
      <c r="K74" s="93" t="b">
        <v>0</v>
      </c>
      <c r="L74" s="93" t="b">
        <v>0</v>
      </c>
    </row>
    <row r="75" spans="1:12" ht="15">
      <c r="A75" s="93" t="s">
        <v>747</v>
      </c>
      <c r="B75" s="93" t="s">
        <v>748</v>
      </c>
      <c r="C75" s="93">
        <v>2</v>
      </c>
      <c r="D75" s="133">
        <v>0.0062078376843157325</v>
      </c>
      <c r="E75" s="133">
        <v>2.187520720836463</v>
      </c>
      <c r="F75" s="93" t="s">
        <v>769</v>
      </c>
      <c r="G75" s="93" t="b">
        <v>0</v>
      </c>
      <c r="H75" s="93" t="b">
        <v>0</v>
      </c>
      <c r="I75" s="93" t="b">
        <v>0</v>
      </c>
      <c r="J75" s="93" t="b">
        <v>0</v>
      </c>
      <c r="K75" s="93" t="b">
        <v>0</v>
      </c>
      <c r="L75" s="93" t="b">
        <v>0</v>
      </c>
    </row>
    <row r="76" spans="1:12" ht="15">
      <c r="A76" s="93" t="s">
        <v>748</v>
      </c>
      <c r="B76" s="93" t="s">
        <v>749</v>
      </c>
      <c r="C76" s="93">
        <v>2</v>
      </c>
      <c r="D76" s="133">
        <v>0.0062078376843157325</v>
      </c>
      <c r="E76" s="133">
        <v>2.187520720836463</v>
      </c>
      <c r="F76" s="93" t="s">
        <v>769</v>
      </c>
      <c r="G76" s="93" t="b">
        <v>0</v>
      </c>
      <c r="H76" s="93" t="b">
        <v>0</v>
      </c>
      <c r="I76" s="93" t="b">
        <v>0</v>
      </c>
      <c r="J76" s="93" t="b">
        <v>0</v>
      </c>
      <c r="K76" s="93" t="b">
        <v>0</v>
      </c>
      <c r="L76" s="93" t="b">
        <v>0</v>
      </c>
    </row>
    <row r="77" spans="1:12" ht="15">
      <c r="A77" s="93" t="s">
        <v>749</v>
      </c>
      <c r="B77" s="93" t="s">
        <v>581</v>
      </c>
      <c r="C77" s="93">
        <v>2</v>
      </c>
      <c r="D77" s="133">
        <v>0.0062078376843157325</v>
      </c>
      <c r="E77" s="133">
        <v>2.0114294617807817</v>
      </c>
      <c r="F77" s="93" t="s">
        <v>769</v>
      </c>
      <c r="G77" s="93" t="b">
        <v>0</v>
      </c>
      <c r="H77" s="93" t="b">
        <v>0</v>
      </c>
      <c r="I77" s="93" t="b">
        <v>0</v>
      </c>
      <c r="J77" s="93" t="b">
        <v>0</v>
      </c>
      <c r="K77" s="93" t="b">
        <v>0</v>
      </c>
      <c r="L77" s="93" t="b">
        <v>0</v>
      </c>
    </row>
    <row r="78" spans="1:12" ht="15">
      <c r="A78" s="93" t="s">
        <v>581</v>
      </c>
      <c r="B78" s="93" t="s">
        <v>750</v>
      </c>
      <c r="C78" s="93">
        <v>2</v>
      </c>
      <c r="D78" s="133">
        <v>0.0062078376843157325</v>
      </c>
      <c r="E78" s="133">
        <v>2.0114294617807817</v>
      </c>
      <c r="F78" s="93" t="s">
        <v>769</v>
      </c>
      <c r="G78" s="93" t="b">
        <v>0</v>
      </c>
      <c r="H78" s="93" t="b">
        <v>0</v>
      </c>
      <c r="I78" s="93" t="b">
        <v>0</v>
      </c>
      <c r="J78" s="93" t="b">
        <v>0</v>
      </c>
      <c r="K78" s="93" t="b">
        <v>0</v>
      </c>
      <c r="L78" s="93" t="b">
        <v>0</v>
      </c>
    </row>
    <row r="79" spans="1:12" ht="15">
      <c r="A79" s="93" t="s">
        <v>750</v>
      </c>
      <c r="B79" s="93" t="s">
        <v>751</v>
      </c>
      <c r="C79" s="93">
        <v>2</v>
      </c>
      <c r="D79" s="133">
        <v>0.0062078376843157325</v>
      </c>
      <c r="E79" s="133">
        <v>2.187520720836463</v>
      </c>
      <c r="F79" s="93" t="s">
        <v>769</v>
      </c>
      <c r="G79" s="93" t="b">
        <v>0</v>
      </c>
      <c r="H79" s="93" t="b">
        <v>0</v>
      </c>
      <c r="I79" s="93" t="b">
        <v>0</v>
      </c>
      <c r="J79" s="93" t="b">
        <v>0</v>
      </c>
      <c r="K79" s="93" t="b">
        <v>0</v>
      </c>
      <c r="L79" s="93" t="b">
        <v>0</v>
      </c>
    </row>
    <row r="80" spans="1:12" ht="15">
      <c r="A80" s="93" t="s">
        <v>751</v>
      </c>
      <c r="B80" s="93" t="s">
        <v>752</v>
      </c>
      <c r="C80" s="93">
        <v>2</v>
      </c>
      <c r="D80" s="133">
        <v>0.0062078376843157325</v>
      </c>
      <c r="E80" s="133">
        <v>2.187520720836463</v>
      </c>
      <c r="F80" s="93" t="s">
        <v>769</v>
      </c>
      <c r="G80" s="93" t="b">
        <v>0</v>
      </c>
      <c r="H80" s="93" t="b">
        <v>0</v>
      </c>
      <c r="I80" s="93" t="b">
        <v>0</v>
      </c>
      <c r="J80" s="93" t="b">
        <v>0</v>
      </c>
      <c r="K80" s="93" t="b">
        <v>0</v>
      </c>
      <c r="L80" s="93" t="b">
        <v>0</v>
      </c>
    </row>
    <row r="81" spans="1:12" ht="15">
      <c r="A81" s="93" t="s">
        <v>752</v>
      </c>
      <c r="B81" s="93" t="s">
        <v>753</v>
      </c>
      <c r="C81" s="93">
        <v>2</v>
      </c>
      <c r="D81" s="133">
        <v>0.0062078376843157325</v>
      </c>
      <c r="E81" s="133">
        <v>2.187520720836463</v>
      </c>
      <c r="F81" s="93" t="s">
        <v>769</v>
      </c>
      <c r="G81" s="93" t="b">
        <v>0</v>
      </c>
      <c r="H81" s="93" t="b">
        <v>0</v>
      </c>
      <c r="I81" s="93" t="b">
        <v>0</v>
      </c>
      <c r="J81" s="93" t="b">
        <v>0</v>
      </c>
      <c r="K81" s="93" t="b">
        <v>0</v>
      </c>
      <c r="L81" s="93" t="b">
        <v>0</v>
      </c>
    </row>
    <row r="82" spans="1:12" ht="15">
      <c r="A82" s="93" t="s">
        <v>753</v>
      </c>
      <c r="B82" s="93" t="s">
        <v>754</v>
      </c>
      <c r="C82" s="93">
        <v>2</v>
      </c>
      <c r="D82" s="133">
        <v>0.0062078376843157325</v>
      </c>
      <c r="E82" s="133">
        <v>2.187520720836463</v>
      </c>
      <c r="F82" s="93" t="s">
        <v>769</v>
      </c>
      <c r="G82" s="93" t="b">
        <v>0</v>
      </c>
      <c r="H82" s="93" t="b">
        <v>0</v>
      </c>
      <c r="I82" s="93" t="b">
        <v>0</v>
      </c>
      <c r="J82" s="93" t="b">
        <v>0</v>
      </c>
      <c r="K82" s="93" t="b">
        <v>0</v>
      </c>
      <c r="L82" s="93" t="b">
        <v>0</v>
      </c>
    </row>
    <row r="83" spans="1:12" ht="15">
      <c r="A83" s="93" t="s">
        <v>754</v>
      </c>
      <c r="B83" s="93" t="s">
        <v>755</v>
      </c>
      <c r="C83" s="93">
        <v>2</v>
      </c>
      <c r="D83" s="133">
        <v>0.0062078376843157325</v>
      </c>
      <c r="E83" s="133">
        <v>2.187520720836463</v>
      </c>
      <c r="F83" s="93" t="s">
        <v>769</v>
      </c>
      <c r="G83" s="93" t="b">
        <v>0</v>
      </c>
      <c r="H83" s="93" t="b">
        <v>0</v>
      </c>
      <c r="I83" s="93" t="b">
        <v>0</v>
      </c>
      <c r="J83" s="93" t="b">
        <v>0</v>
      </c>
      <c r="K83" s="93" t="b">
        <v>0</v>
      </c>
      <c r="L83" s="93" t="b">
        <v>0</v>
      </c>
    </row>
    <row r="84" spans="1:12" ht="15">
      <c r="A84" s="93" t="s">
        <v>218</v>
      </c>
      <c r="B84" s="93" t="s">
        <v>221</v>
      </c>
      <c r="C84" s="93">
        <v>2</v>
      </c>
      <c r="D84" s="133">
        <v>0.0062078376843157325</v>
      </c>
      <c r="E84" s="133">
        <v>1.2332782113971381</v>
      </c>
      <c r="F84" s="93" t="s">
        <v>769</v>
      </c>
      <c r="G84" s="93" t="b">
        <v>0</v>
      </c>
      <c r="H84" s="93" t="b">
        <v>0</v>
      </c>
      <c r="I84" s="93" t="b">
        <v>0</v>
      </c>
      <c r="J84" s="93" t="b">
        <v>0</v>
      </c>
      <c r="K84" s="93" t="b">
        <v>0</v>
      </c>
      <c r="L84" s="93" t="b">
        <v>0</v>
      </c>
    </row>
    <row r="85" spans="1:12" ht="15">
      <c r="A85" s="93" t="s">
        <v>227</v>
      </c>
      <c r="B85" s="93" t="s">
        <v>760</v>
      </c>
      <c r="C85" s="93">
        <v>2</v>
      </c>
      <c r="D85" s="133">
        <v>0.0062078376843157325</v>
      </c>
      <c r="E85" s="133">
        <v>1.5854607295085006</v>
      </c>
      <c r="F85" s="93" t="s">
        <v>769</v>
      </c>
      <c r="G85" s="93" t="b">
        <v>0</v>
      </c>
      <c r="H85" s="93" t="b">
        <v>0</v>
      </c>
      <c r="I85" s="93" t="b">
        <v>0</v>
      </c>
      <c r="J85" s="93" t="b">
        <v>0</v>
      </c>
      <c r="K85" s="93" t="b">
        <v>0</v>
      </c>
      <c r="L85" s="93" t="b">
        <v>0</v>
      </c>
    </row>
    <row r="86" spans="1:12" ht="15">
      <c r="A86" s="93" t="s">
        <v>760</v>
      </c>
      <c r="B86" s="93" t="s">
        <v>761</v>
      </c>
      <c r="C86" s="93">
        <v>2</v>
      </c>
      <c r="D86" s="133">
        <v>0.0062078376843157325</v>
      </c>
      <c r="E86" s="133">
        <v>2.187520720836463</v>
      </c>
      <c r="F86" s="93" t="s">
        <v>769</v>
      </c>
      <c r="G86" s="93" t="b">
        <v>0</v>
      </c>
      <c r="H86" s="93" t="b">
        <v>0</v>
      </c>
      <c r="I86" s="93" t="b">
        <v>0</v>
      </c>
      <c r="J86" s="93" t="b">
        <v>0</v>
      </c>
      <c r="K86" s="93" t="b">
        <v>1</v>
      </c>
      <c r="L86" s="93" t="b">
        <v>0</v>
      </c>
    </row>
    <row r="87" spans="1:12" ht="15">
      <c r="A87" s="93" t="s">
        <v>761</v>
      </c>
      <c r="B87" s="93" t="s">
        <v>585</v>
      </c>
      <c r="C87" s="93">
        <v>2</v>
      </c>
      <c r="D87" s="133">
        <v>0.0062078376843157325</v>
      </c>
      <c r="E87" s="133">
        <v>1.7895807121644254</v>
      </c>
      <c r="F87" s="93" t="s">
        <v>769</v>
      </c>
      <c r="G87" s="93" t="b">
        <v>0</v>
      </c>
      <c r="H87" s="93" t="b">
        <v>1</v>
      </c>
      <c r="I87" s="93" t="b">
        <v>0</v>
      </c>
      <c r="J87" s="93" t="b">
        <v>0</v>
      </c>
      <c r="K87" s="93" t="b">
        <v>0</v>
      </c>
      <c r="L87" s="93" t="b">
        <v>0</v>
      </c>
    </row>
    <row r="88" spans="1:12" ht="15">
      <c r="A88" s="93" t="s">
        <v>585</v>
      </c>
      <c r="B88" s="93" t="s">
        <v>762</v>
      </c>
      <c r="C88" s="93">
        <v>2</v>
      </c>
      <c r="D88" s="133">
        <v>0.0062078376843157325</v>
      </c>
      <c r="E88" s="133">
        <v>2.0114294617807817</v>
      </c>
      <c r="F88" s="93" t="s">
        <v>769</v>
      </c>
      <c r="G88" s="93" t="b">
        <v>0</v>
      </c>
      <c r="H88" s="93" t="b">
        <v>0</v>
      </c>
      <c r="I88" s="93" t="b">
        <v>0</v>
      </c>
      <c r="J88" s="93" t="b">
        <v>0</v>
      </c>
      <c r="K88" s="93" t="b">
        <v>0</v>
      </c>
      <c r="L88" s="93" t="b">
        <v>0</v>
      </c>
    </row>
    <row r="89" spans="1:12" ht="15">
      <c r="A89" s="93" t="s">
        <v>762</v>
      </c>
      <c r="B89" s="93" t="s">
        <v>573</v>
      </c>
      <c r="C89" s="93">
        <v>2</v>
      </c>
      <c r="D89" s="133">
        <v>0.0062078376843157325</v>
      </c>
      <c r="E89" s="133">
        <v>1.7895807121644254</v>
      </c>
      <c r="F89" s="93" t="s">
        <v>769</v>
      </c>
      <c r="G89" s="93" t="b">
        <v>0</v>
      </c>
      <c r="H89" s="93" t="b">
        <v>0</v>
      </c>
      <c r="I89" s="93" t="b">
        <v>0</v>
      </c>
      <c r="J89" s="93" t="b">
        <v>0</v>
      </c>
      <c r="K89" s="93" t="b">
        <v>0</v>
      </c>
      <c r="L89" s="93" t="b">
        <v>0</v>
      </c>
    </row>
    <row r="90" spans="1:12" ht="15">
      <c r="A90" s="93" t="s">
        <v>573</v>
      </c>
      <c r="B90" s="93" t="s">
        <v>763</v>
      </c>
      <c r="C90" s="93">
        <v>2</v>
      </c>
      <c r="D90" s="133">
        <v>0.0062078376843157325</v>
      </c>
      <c r="E90" s="133">
        <v>1.7895807121644254</v>
      </c>
      <c r="F90" s="93" t="s">
        <v>769</v>
      </c>
      <c r="G90" s="93" t="b">
        <v>0</v>
      </c>
      <c r="H90" s="93" t="b">
        <v>0</v>
      </c>
      <c r="I90" s="93" t="b">
        <v>0</v>
      </c>
      <c r="J90" s="93" t="b">
        <v>0</v>
      </c>
      <c r="K90" s="93" t="b">
        <v>0</v>
      </c>
      <c r="L90" s="93" t="b">
        <v>0</v>
      </c>
    </row>
    <row r="91" spans="1:12" ht="15">
      <c r="A91" s="93" t="s">
        <v>763</v>
      </c>
      <c r="B91" s="93" t="s">
        <v>586</v>
      </c>
      <c r="C91" s="93">
        <v>2</v>
      </c>
      <c r="D91" s="133">
        <v>0.0062078376843157325</v>
      </c>
      <c r="E91" s="133">
        <v>2.0114294617807817</v>
      </c>
      <c r="F91" s="93" t="s">
        <v>769</v>
      </c>
      <c r="G91" s="93" t="b">
        <v>0</v>
      </c>
      <c r="H91" s="93" t="b">
        <v>0</v>
      </c>
      <c r="I91" s="93" t="b">
        <v>0</v>
      </c>
      <c r="J91" s="93" t="b">
        <v>0</v>
      </c>
      <c r="K91" s="93" t="b">
        <v>1</v>
      </c>
      <c r="L91" s="93" t="b">
        <v>0</v>
      </c>
    </row>
    <row r="92" spans="1:12" ht="15">
      <c r="A92" s="93" t="s">
        <v>586</v>
      </c>
      <c r="B92" s="93" t="s">
        <v>764</v>
      </c>
      <c r="C92" s="93">
        <v>2</v>
      </c>
      <c r="D92" s="133">
        <v>0.0062078376843157325</v>
      </c>
      <c r="E92" s="133">
        <v>2.0114294617807817</v>
      </c>
      <c r="F92" s="93" t="s">
        <v>769</v>
      </c>
      <c r="G92" s="93" t="b">
        <v>0</v>
      </c>
      <c r="H92" s="93" t="b">
        <v>1</v>
      </c>
      <c r="I92" s="93" t="b">
        <v>0</v>
      </c>
      <c r="J92" s="93" t="b">
        <v>0</v>
      </c>
      <c r="K92" s="93" t="b">
        <v>1</v>
      </c>
      <c r="L92" s="93" t="b">
        <v>0</v>
      </c>
    </row>
    <row r="93" spans="1:12" ht="15">
      <c r="A93" s="93" t="s">
        <v>764</v>
      </c>
      <c r="B93" s="93" t="s">
        <v>573</v>
      </c>
      <c r="C93" s="93">
        <v>2</v>
      </c>
      <c r="D93" s="133">
        <v>0.0062078376843157325</v>
      </c>
      <c r="E93" s="133">
        <v>1.7895807121644254</v>
      </c>
      <c r="F93" s="93" t="s">
        <v>769</v>
      </c>
      <c r="G93" s="93" t="b">
        <v>0</v>
      </c>
      <c r="H93" s="93" t="b">
        <v>1</v>
      </c>
      <c r="I93" s="93" t="b">
        <v>0</v>
      </c>
      <c r="J93" s="93" t="b">
        <v>0</v>
      </c>
      <c r="K93" s="93" t="b">
        <v>0</v>
      </c>
      <c r="L93" s="93" t="b">
        <v>0</v>
      </c>
    </row>
    <row r="94" spans="1:12" ht="15">
      <c r="A94" s="93" t="s">
        <v>573</v>
      </c>
      <c r="B94" s="93" t="s">
        <v>765</v>
      </c>
      <c r="C94" s="93">
        <v>2</v>
      </c>
      <c r="D94" s="133">
        <v>0.0062078376843157325</v>
      </c>
      <c r="E94" s="133">
        <v>1.7895807121644254</v>
      </c>
      <c r="F94" s="93" t="s">
        <v>769</v>
      </c>
      <c r="G94" s="93" t="b">
        <v>0</v>
      </c>
      <c r="H94" s="93" t="b">
        <v>0</v>
      </c>
      <c r="I94" s="93" t="b">
        <v>0</v>
      </c>
      <c r="J94" s="93" t="b">
        <v>0</v>
      </c>
      <c r="K94" s="93" t="b">
        <v>0</v>
      </c>
      <c r="L94" s="93" t="b">
        <v>0</v>
      </c>
    </row>
    <row r="95" spans="1:12" ht="15">
      <c r="A95" s="93" t="s">
        <v>765</v>
      </c>
      <c r="B95" s="93" t="s">
        <v>766</v>
      </c>
      <c r="C95" s="93">
        <v>2</v>
      </c>
      <c r="D95" s="133">
        <v>0.0062078376843157325</v>
      </c>
      <c r="E95" s="133">
        <v>2.187520720836463</v>
      </c>
      <c r="F95" s="93" t="s">
        <v>769</v>
      </c>
      <c r="G95" s="93" t="b">
        <v>0</v>
      </c>
      <c r="H95" s="93" t="b">
        <v>0</v>
      </c>
      <c r="I95" s="93" t="b">
        <v>0</v>
      </c>
      <c r="J95" s="93" t="b">
        <v>0</v>
      </c>
      <c r="K95" s="93" t="b">
        <v>0</v>
      </c>
      <c r="L95" s="93" t="b">
        <v>0</v>
      </c>
    </row>
    <row r="96" spans="1:12" ht="15">
      <c r="A96" s="93" t="s">
        <v>766</v>
      </c>
      <c r="B96" s="93" t="s">
        <v>585</v>
      </c>
      <c r="C96" s="93">
        <v>2</v>
      </c>
      <c r="D96" s="133">
        <v>0.0062078376843157325</v>
      </c>
      <c r="E96" s="133">
        <v>1.7895807121644254</v>
      </c>
      <c r="F96" s="93" t="s">
        <v>769</v>
      </c>
      <c r="G96" s="93" t="b">
        <v>0</v>
      </c>
      <c r="H96" s="93" t="b">
        <v>0</v>
      </c>
      <c r="I96" s="93" t="b">
        <v>0</v>
      </c>
      <c r="J96" s="93" t="b">
        <v>0</v>
      </c>
      <c r="K96" s="93" t="b">
        <v>0</v>
      </c>
      <c r="L96" s="93" t="b">
        <v>0</v>
      </c>
    </row>
    <row r="97" spans="1:12" ht="15">
      <c r="A97" s="93" t="s">
        <v>583</v>
      </c>
      <c r="B97" s="93" t="s">
        <v>691</v>
      </c>
      <c r="C97" s="93">
        <v>2</v>
      </c>
      <c r="D97" s="133">
        <v>0.008893157147241641</v>
      </c>
      <c r="E97" s="133">
        <v>1.9111576087399766</v>
      </c>
      <c r="F97" s="93" t="s">
        <v>525</v>
      </c>
      <c r="G97" s="93" t="b">
        <v>0</v>
      </c>
      <c r="H97" s="93" t="b">
        <v>1</v>
      </c>
      <c r="I97" s="93" t="b">
        <v>0</v>
      </c>
      <c r="J97" s="93" t="b">
        <v>0</v>
      </c>
      <c r="K97" s="93" t="b">
        <v>0</v>
      </c>
      <c r="L97" s="93" t="b">
        <v>0</v>
      </c>
    </row>
    <row r="98" spans="1:12" ht="15">
      <c r="A98" s="93" t="s">
        <v>691</v>
      </c>
      <c r="B98" s="93" t="s">
        <v>692</v>
      </c>
      <c r="C98" s="93">
        <v>2</v>
      </c>
      <c r="D98" s="133">
        <v>0.008893157147241641</v>
      </c>
      <c r="E98" s="133">
        <v>1.9111576087399766</v>
      </c>
      <c r="F98" s="93" t="s">
        <v>525</v>
      </c>
      <c r="G98" s="93" t="b">
        <v>0</v>
      </c>
      <c r="H98" s="93" t="b">
        <v>0</v>
      </c>
      <c r="I98" s="93" t="b">
        <v>0</v>
      </c>
      <c r="J98" s="93" t="b">
        <v>0</v>
      </c>
      <c r="K98" s="93" t="b">
        <v>0</v>
      </c>
      <c r="L98" s="93" t="b">
        <v>0</v>
      </c>
    </row>
    <row r="99" spans="1:12" ht="15">
      <c r="A99" s="93" t="s">
        <v>692</v>
      </c>
      <c r="B99" s="93" t="s">
        <v>693</v>
      </c>
      <c r="C99" s="93">
        <v>2</v>
      </c>
      <c r="D99" s="133">
        <v>0.008893157147241641</v>
      </c>
      <c r="E99" s="133">
        <v>1.9111576087399766</v>
      </c>
      <c r="F99" s="93" t="s">
        <v>525</v>
      </c>
      <c r="G99" s="93" t="b">
        <v>0</v>
      </c>
      <c r="H99" s="93" t="b">
        <v>0</v>
      </c>
      <c r="I99" s="93" t="b">
        <v>0</v>
      </c>
      <c r="J99" s="93" t="b">
        <v>0</v>
      </c>
      <c r="K99" s="93" t="b">
        <v>0</v>
      </c>
      <c r="L99" s="93" t="b">
        <v>0</v>
      </c>
    </row>
    <row r="100" spans="1:12" ht="15">
      <c r="A100" s="93" t="s">
        <v>693</v>
      </c>
      <c r="B100" s="93" t="s">
        <v>577</v>
      </c>
      <c r="C100" s="93">
        <v>2</v>
      </c>
      <c r="D100" s="133">
        <v>0.008893157147241641</v>
      </c>
      <c r="E100" s="133">
        <v>1.7350663496842953</v>
      </c>
      <c r="F100" s="93" t="s">
        <v>525</v>
      </c>
      <c r="G100" s="93" t="b">
        <v>0</v>
      </c>
      <c r="H100" s="93" t="b">
        <v>0</v>
      </c>
      <c r="I100" s="93" t="b">
        <v>0</v>
      </c>
      <c r="J100" s="93" t="b">
        <v>0</v>
      </c>
      <c r="K100" s="93" t="b">
        <v>0</v>
      </c>
      <c r="L100" s="93" t="b">
        <v>0</v>
      </c>
    </row>
    <row r="101" spans="1:12" ht="15">
      <c r="A101" s="93" t="s">
        <v>577</v>
      </c>
      <c r="B101" s="93" t="s">
        <v>578</v>
      </c>
      <c r="C101" s="93">
        <v>2</v>
      </c>
      <c r="D101" s="133">
        <v>0.008893157147241641</v>
      </c>
      <c r="E101" s="133">
        <v>1.558975090628614</v>
      </c>
      <c r="F101" s="93" t="s">
        <v>525</v>
      </c>
      <c r="G101" s="93" t="b">
        <v>0</v>
      </c>
      <c r="H101" s="93" t="b">
        <v>0</v>
      </c>
      <c r="I101" s="93" t="b">
        <v>0</v>
      </c>
      <c r="J101" s="93" t="b">
        <v>0</v>
      </c>
      <c r="K101" s="93" t="b">
        <v>0</v>
      </c>
      <c r="L101" s="93" t="b">
        <v>0</v>
      </c>
    </row>
    <row r="102" spans="1:12" ht="15">
      <c r="A102" s="93" t="s">
        <v>578</v>
      </c>
      <c r="B102" s="93" t="s">
        <v>579</v>
      </c>
      <c r="C102" s="93">
        <v>2</v>
      </c>
      <c r="D102" s="133">
        <v>0.008893157147241641</v>
      </c>
      <c r="E102" s="133">
        <v>1.558975090628614</v>
      </c>
      <c r="F102" s="93" t="s">
        <v>525</v>
      </c>
      <c r="G102" s="93" t="b">
        <v>0</v>
      </c>
      <c r="H102" s="93" t="b">
        <v>0</v>
      </c>
      <c r="I102" s="93" t="b">
        <v>0</v>
      </c>
      <c r="J102" s="93" t="b">
        <v>0</v>
      </c>
      <c r="K102" s="93" t="b">
        <v>0</v>
      </c>
      <c r="L102" s="93" t="b">
        <v>0</v>
      </c>
    </row>
    <row r="103" spans="1:12" ht="15">
      <c r="A103" s="93" t="s">
        <v>579</v>
      </c>
      <c r="B103" s="93" t="s">
        <v>694</v>
      </c>
      <c r="C103" s="93">
        <v>2</v>
      </c>
      <c r="D103" s="133">
        <v>0.008893157147241641</v>
      </c>
      <c r="E103" s="133">
        <v>1.7350663496842953</v>
      </c>
      <c r="F103" s="93" t="s">
        <v>525</v>
      </c>
      <c r="G103" s="93" t="b">
        <v>0</v>
      </c>
      <c r="H103" s="93" t="b">
        <v>0</v>
      </c>
      <c r="I103" s="93" t="b">
        <v>0</v>
      </c>
      <c r="J103" s="93" t="b">
        <v>0</v>
      </c>
      <c r="K103" s="93" t="b">
        <v>0</v>
      </c>
      <c r="L103" s="93" t="b">
        <v>0</v>
      </c>
    </row>
    <row r="104" spans="1:12" ht="15">
      <c r="A104" s="93" t="s">
        <v>694</v>
      </c>
      <c r="B104" s="93" t="s">
        <v>695</v>
      </c>
      <c r="C104" s="93">
        <v>2</v>
      </c>
      <c r="D104" s="133">
        <v>0.008893157147241641</v>
      </c>
      <c r="E104" s="133">
        <v>1.9111576087399766</v>
      </c>
      <c r="F104" s="93" t="s">
        <v>525</v>
      </c>
      <c r="G104" s="93" t="b">
        <v>0</v>
      </c>
      <c r="H104" s="93" t="b">
        <v>0</v>
      </c>
      <c r="I104" s="93" t="b">
        <v>0</v>
      </c>
      <c r="J104" s="93" t="b">
        <v>0</v>
      </c>
      <c r="K104" s="93" t="b">
        <v>0</v>
      </c>
      <c r="L104" s="93" t="b">
        <v>0</v>
      </c>
    </row>
    <row r="105" spans="1:12" ht="15">
      <c r="A105" s="93" t="s">
        <v>695</v>
      </c>
      <c r="B105" s="93" t="s">
        <v>696</v>
      </c>
      <c r="C105" s="93">
        <v>2</v>
      </c>
      <c r="D105" s="133">
        <v>0.008893157147241641</v>
      </c>
      <c r="E105" s="133">
        <v>1.9111576087399766</v>
      </c>
      <c r="F105" s="93" t="s">
        <v>525</v>
      </c>
      <c r="G105" s="93" t="b">
        <v>0</v>
      </c>
      <c r="H105" s="93" t="b">
        <v>0</v>
      </c>
      <c r="I105" s="93" t="b">
        <v>0</v>
      </c>
      <c r="J105" s="93" t="b">
        <v>0</v>
      </c>
      <c r="K105" s="93" t="b">
        <v>0</v>
      </c>
      <c r="L105" s="93" t="b">
        <v>0</v>
      </c>
    </row>
    <row r="106" spans="1:12" ht="15">
      <c r="A106" s="93" t="s">
        <v>696</v>
      </c>
      <c r="B106" s="93" t="s">
        <v>697</v>
      </c>
      <c r="C106" s="93">
        <v>2</v>
      </c>
      <c r="D106" s="133">
        <v>0.008893157147241641</v>
      </c>
      <c r="E106" s="133">
        <v>1.9111576087399766</v>
      </c>
      <c r="F106" s="93" t="s">
        <v>525</v>
      </c>
      <c r="G106" s="93" t="b">
        <v>0</v>
      </c>
      <c r="H106" s="93" t="b">
        <v>0</v>
      </c>
      <c r="I106" s="93" t="b">
        <v>0</v>
      </c>
      <c r="J106" s="93" t="b">
        <v>0</v>
      </c>
      <c r="K106" s="93" t="b">
        <v>0</v>
      </c>
      <c r="L106" s="93" t="b">
        <v>0</v>
      </c>
    </row>
    <row r="107" spans="1:12" ht="15">
      <c r="A107" s="93" t="s">
        <v>697</v>
      </c>
      <c r="B107" s="93" t="s">
        <v>580</v>
      </c>
      <c r="C107" s="93">
        <v>2</v>
      </c>
      <c r="D107" s="133">
        <v>0.008893157147241641</v>
      </c>
      <c r="E107" s="133">
        <v>1.7350663496842953</v>
      </c>
      <c r="F107" s="93" t="s">
        <v>525</v>
      </c>
      <c r="G107" s="93" t="b">
        <v>0</v>
      </c>
      <c r="H107" s="93" t="b">
        <v>0</v>
      </c>
      <c r="I107" s="93" t="b">
        <v>0</v>
      </c>
      <c r="J107" s="93" t="b">
        <v>0</v>
      </c>
      <c r="K107" s="93" t="b">
        <v>0</v>
      </c>
      <c r="L107" s="93" t="b">
        <v>0</v>
      </c>
    </row>
    <row r="108" spans="1:12" ht="15">
      <c r="A108" s="93" t="s">
        <v>580</v>
      </c>
      <c r="B108" s="93" t="s">
        <v>698</v>
      </c>
      <c r="C108" s="93">
        <v>2</v>
      </c>
      <c r="D108" s="133">
        <v>0.008893157147241641</v>
      </c>
      <c r="E108" s="133">
        <v>1.7350663496842953</v>
      </c>
      <c r="F108" s="93" t="s">
        <v>525</v>
      </c>
      <c r="G108" s="93" t="b">
        <v>0</v>
      </c>
      <c r="H108" s="93" t="b">
        <v>0</v>
      </c>
      <c r="I108" s="93" t="b">
        <v>0</v>
      </c>
      <c r="J108" s="93" t="b">
        <v>0</v>
      </c>
      <c r="K108" s="93" t="b">
        <v>0</v>
      </c>
      <c r="L108" s="93" t="b">
        <v>0</v>
      </c>
    </row>
    <row r="109" spans="1:12" ht="15">
      <c r="A109" s="93" t="s">
        <v>582</v>
      </c>
      <c r="B109" s="93" t="s">
        <v>744</v>
      </c>
      <c r="C109" s="93">
        <v>2</v>
      </c>
      <c r="D109" s="133">
        <v>0.008893157147241641</v>
      </c>
      <c r="E109" s="133">
        <v>1.7350663496842953</v>
      </c>
      <c r="F109" s="93" t="s">
        <v>525</v>
      </c>
      <c r="G109" s="93" t="b">
        <v>0</v>
      </c>
      <c r="H109" s="93" t="b">
        <v>0</v>
      </c>
      <c r="I109" s="93" t="b">
        <v>0</v>
      </c>
      <c r="J109" s="93" t="b">
        <v>0</v>
      </c>
      <c r="K109" s="93" t="b">
        <v>1</v>
      </c>
      <c r="L109" s="93" t="b">
        <v>0</v>
      </c>
    </row>
    <row r="110" spans="1:12" ht="15">
      <c r="A110" s="93" t="s">
        <v>744</v>
      </c>
      <c r="B110" s="93" t="s">
        <v>745</v>
      </c>
      <c r="C110" s="93">
        <v>2</v>
      </c>
      <c r="D110" s="133">
        <v>0.008893157147241641</v>
      </c>
      <c r="E110" s="133">
        <v>1.9111576087399766</v>
      </c>
      <c r="F110" s="93" t="s">
        <v>525</v>
      </c>
      <c r="G110" s="93" t="b">
        <v>0</v>
      </c>
      <c r="H110" s="93" t="b">
        <v>1</v>
      </c>
      <c r="I110" s="93" t="b">
        <v>0</v>
      </c>
      <c r="J110" s="93" t="b">
        <v>0</v>
      </c>
      <c r="K110" s="93" t="b">
        <v>0</v>
      </c>
      <c r="L110" s="93" t="b">
        <v>0</v>
      </c>
    </row>
    <row r="111" spans="1:12" ht="15">
      <c r="A111" s="93" t="s">
        <v>745</v>
      </c>
      <c r="B111" s="93" t="s">
        <v>575</v>
      </c>
      <c r="C111" s="93">
        <v>2</v>
      </c>
      <c r="D111" s="133">
        <v>0.008893157147241641</v>
      </c>
      <c r="E111" s="133">
        <v>1.6101276130759954</v>
      </c>
      <c r="F111" s="93" t="s">
        <v>525</v>
      </c>
      <c r="G111" s="93" t="b">
        <v>0</v>
      </c>
      <c r="H111" s="93" t="b">
        <v>0</v>
      </c>
      <c r="I111" s="93" t="b">
        <v>0</v>
      </c>
      <c r="J111" s="93" t="b">
        <v>0</v>
      </c>
      <c r="K111" s="93" t="b">
        <v>0</v>
      </c>
      <c r="L111" s="93" t="b">
        <v>0</v>
      </c>
    </row>
    <row r="112" spans="1:12" ht="15">
      <c r="A112" s="93" t="s">
        <v>575</v>
      </c>
      <c r="B112" s="93" t="s">
        <v>746</v>
      </c>
      <c r="C112" s="93">
        <v>2</v>
      </c>
      <c r="D112" s="133">
        <v>0.008893157147241641</v>
      </c>
      <c r="E112" s="133">
        <v>1.6101276130759954</v>
      </c>
      <c r="F112" s="93" t="s">
        <v>525</v>
      </c>
      <c r="G112" s="93" t="b">
        <v>0</v>
      </c>
      <c r="H112" s="93" t="b">
        <v>0</v>
      </c>
      <c r="I112" s="93" t="b">
        <v>0</v>
      </c>
      <c r="J112" s="93" t="b">
        <v>0</v>
      </c>
      <c r="K112" s="93" t="b">
        <v>0</v>
      </c>
      <c r="L112" s="93" t="b">
        <v>0</v>
      </c>
    </row>
    <row r="113" spans="1:12" ht="15">
      <c r="A113" s="93" t="s">
        <v>746</v>
      </c>
      <c r="B113" s="93" t="s">
        <v>747</v>
      </c>
      <c r="C113" s="93">
        <v>2</v>
      </c>
      <c r="D113" s="133">
        <v>0.008893157147241641</v>
      </c>
      <c r="E113" s="133">
        <v>1.9111576087399766</v>
      </c>
      <c r="F113" s="93" t="s">
        <v>525</v>
      </c>
      <c r="G113" s="93" t="b">
        <v>0</v>
      </c>
      <c r="H113" s="93" t="b">
        <v>0</v>
      </c>
      <c r="I113" s="93" t="b">
        <v>0</v>
      </c>
      <c r="J113" s="93" t="b">
        <v>0</v>
      </c>
      <c r="K113" s="93" t="b">
        <v>0</v>
      </c>
      <c r="L113" s="93" t="b">
        <v>0</v>
      </c>
    </row>
    <row r="114" spans="1:12" ht="15">
      <c r="A114" s="93" t="s">
        <v>747</v>
      </c>
      <c r="B114" s="93" t="s">
        <v>748</v>
      </c>
      <c r="C114" s="93">
        <v>2</v>
      </c>
      <c r="D114" s="133">
        <v>0.008893157147241641</v>
      </c>
      <c r="E114" s="133">
        <v>1.9111576087399766</v>
      </c>
      <c r="F114" s="93" t="s">
        <v>525</v>
      </c>
      <c r="G114" s="93" t="b">
        <v>0</v>
      </c>
      <c r="H114" s="93" t="b">
        <v>0</v>
      </c>
      <c r="I114" s="93" t="b">
        <v>0</v>
      </c>
      <c r="J114" s="93" t="b">
        <v>0</v>
      </c>
      <c r="K114" s="93" t="b">
        <v>0</v>
      </c>
      <c r="L114" s="93" t="b">
        <v>0</v>
      </c>
    </row>
    <row r="115" spans="1:12" ht="15">
      <c r="A115" s="93" t="s">
        <v>748</v>
      </c>
      <c r="B115" s="93" t="s">
        <v>749</v>
      </c>
      <c r="C115" s="93">
        <v>2</v>
      </c>
      <c r="D115" s="133">
        <v>0.008893157147241641</v>
      </c>
      <c r="E115" s="133">
        <v>1.9111576087399766</v>
      </c>
      <c r="F115" s="93" t="s">
        <v>525</v>
      </c>
      <c r="G115" s="93" t="b">
        <v>0</v>
      </c>
      <c r="H115" s="93" t="b">
        <v>0</v>
      </c>
      <c r="I115" s="93" t="b">
        <v>0</v>
      </c>
      <c r="J115" s="93" t="b">
        <v>0</v>
      </c>
      <c r="K115" s="93" t="b">
        <v>0</v>
      </c>
      <c r="L115" s="93" t="b">
        <v>0</v>
      </c>
    </row>
    <row r="116" spans="1:12" ht="15">
      <c r="A116" s="93" t="s">
        <v>749</v>
      </c>
      <c r="B116" s="93" t="s">
        <v>581</v>
      </c>
      <c r="C116" s="93">
        <v>2</v>
      </c>
      <c r="D116" s="133">
        <v>0.008893157147241641</v>
      </c>
      <c r="E116" s="133">
        <v>1.7350663496842953</v>
      </c>
      <c r="F116" s="93" t="s">
        <v>525</v>
      </c>
      <c r="G116" s="93" t="b">
        <v>0</v>
      </c>
      <c r="H116" s="93" t="b">
        <v>0</v>
      </c>
      <c r="I116" s="93" t="b">
        <v>0</v>
      </c>
      <c r="J116" s="93" t="b">
        <v>0</v>
      </c>
      <c r="K116" s="93" t="b">
        <v>0</v>
      </c>
      <c r="L116" s="93" t="b">
        <v>0</v>
      </c>
    </row>
    <row r="117" spans="1:12" ht="15">
      <c r="A117" s="93" t="s">
        <v>581</v>
      </c>
      <c r="B117" s="93" t="s">
        <v>750</v>
      </c>
      <c r="C117" s="93">
        <v>2</v>
      </c>
      <c r="D117" s="133">
        <v>0.008893157147241641</v>
      </c>
      <c r="E117" s="133">
        <v>1.7350663496842953</v>
      </c>
      <c r="F117" s="93" t="s">
        <v>525</v>
      </c>
      <c r="G117" s="93" t="b">
        <v>0</v>
      </c>
      <c r="H117" s="93" t="b">
        <v>0</v>
      </c>
      <c r="I117" s="93" t="b">
        <v>0</v>
      </c>
      <c r="J117" s="93" t="b">
        <v>0</v>
      </c>
      <c r="K117" s="93" t="b">
        <v>0</v>
      </c>
      <c r="L117" s="93" t="b">
        <v>0</v>
      </c>
    </row>
    <row r="118" spans="1:12" ht="15">
      <c r="A118" s="93" t="s">
        <v>750</v>
      </c>
      <c r="B118" s="93" t="s">
        <v>751</v>
      </c>
      <c r="C118" s="93">
        <v>2</v>
      </c>
      <c r="D118" s="133">
        <v>0.008893157147241641</v>
      </c>
      <c r="E118" s="133">
        <v>1.9111576087399766</v>
      </c>
      <c r="F118" s="93" t="s">
        <v>525</v>
      </c>
      <c r="G118" s="93" t="b">
        <v>0</v>
      </c>
      <c r="H118" s="93" t="b">
        <v>0</v>
      </c>
      <c r="I118" s="93" t="b">
        <v>0</v>
      </c>
      <c r="J118" s="93" t="b">
        <v>0</v>
      </c>
      <c r="K118" s="93" t="b">
        <v>0</v>
      </c>
      <c r="L118" s="93" t="b">
        <v>0</v>
      </c>
    </row>
    <row r="119" spans="1:12" ht="15">
      <c r="A119" s="93" t="s">
        <v>751</v>
      </c>
      <c r="B119" s="93" t="s">
        <v>752</v>
      </c>
      <c r="C119" s="93">
        <v>2</v>
      </c>
      <c r="D119" s="133">
        <v>0.008893157147241641</v>
      </c>
      <c r="E119" s="133">
        <v>1.9111576087399766</v>
      </c>
      <c r="F119" s="93" t="s">
        <v>525</v>
      </c>
      <c r="G119" s="93" t="b">
        <v>0</v>
      </c>
      <c r="H119" s="93" t="b">
        <v>0</v>
      </c>
      <c r="I119" s="93" t="b">
        <v>0</v>
      </c>
      <c r="J119" s="93" t="b">
        <v>0</v>
      </c>
      <c r="K119" s="93" t="b">
        <v>0</v>
      </c>
      <c r="L119" s="93" t="b">
        <v>0</v>
      </c>
    </row>
    <row r="120" spans="1:12" ht="15">
      <c r="A120" s="93" t="s">
        <v>752</v>
      </c>
      <c r="B120" s="93" t="s">
        <v>753</v>
      </c>
      <c r="C120" s="93">
        <v>2</v>
      </c>
      <c r="D120" s="133">
        <v>0.008893157147241641</v>
      </c>
      <c r="E120" s="133">
        <v>1.9111576087399766</v>
      </c>
      <c r="F120" s="93" t="s">
        <v>525</v>
      </c>
      <c r="G120" s="93" t="b">
        <v>0</v>
      </c>
      <c r="H120" s="93" t="b">
        <v>0</v>
      </c>
      <c r="I120" s="93" t="b">
        <v>0</v>
      </c>
      <c r="J120" s="93" t="b">
        <v>0</v>
      </c>
      <c r="K120" s="93" t="b">
        <v>0</v>
      </c>
      <c r="L120" s="93" t="b">
        <v>0</v>
      </c>
    </row>
    <row r="121" spans="1:12" ht="15">
      <c r="A121" s="93" t="s">
        <v>753</v>
      </c>
      <c r="B121" s="93" t="s">
        <v>754</v>
      </c>
      <c r="C121" s="93">
        <v>2</v>
      </c>
      <c r="D121" s="133">
        <v>0.008893157147241641</v>
      </c>
      <c r="E121" s="133">
        <v>1.9111576087399766</v>
      </c>
      <c r="F121" s="93" t="s">
        <v>525</v>
      </c>
      <c r="G121" s="93" t="b">
        <v>0</v>
      </c>
      <c r="H121" s="93" t="b">
        <v>0</v>
      </c>
      <c r="I121" s="93" t="b">
        <v>0</v>
      </c>
      <c r="J121" s="93" t="b">
        <v>0</v>
      </c>
      <c r="K121" s="93" t="b">
        <v>0</v>
      </c>
      <c r="L121" s="93" t="b">
        <v>0</v>
      </c>
    </row>
    <row r="122" spans="1:12" ht="15">
      <c r="A122" s="93" t="s">
        <v>754</v>
      </c>
      <c r="B122" s="93" t="s">
        <v>755</v>
      </c>
      <c r="C122" s="93">
        <v>2</v>
      </c>
      <c r="D122" s="133">
        <v>0.008893157147241641</v>
      </c>
      <c r="E122" s="133">
        <v>1.9111576087399766</v>
      </c>
      <c r="F122" s="93" t="s">
        <v>525</v>
      </c>
      <c r="G122" s="93" t="b">
        <v>0</v>
      </c>
      <c r="H122" s="93" t="b">
        <v>0</v>
      </c>
      <c r="I122" s="93" t="b">
        <v>0</v>
      </c>
      <c r="J122" s="93" t="b">
        <v>0</v>
      </c>
      <c r="K122" s="93" t="b">
        <v>0</v>
      </c>
      <c r="L122" s="93" t="b">
        <v>0</v>
      </c>
    </row>
    <row r="123" spans="1:12" ht="15">
      <c r="A123" s="93" t="s">
        <v>699</v>
      </c>
      <c r="B123" s="93" t="s">
        <v>700</v>
      </c>
      <c r="C123" s="93">
        <v>2</v>
      </c>
      <c r="D123" s="133">
        <v>0.008893157147241641</v>
      </c>
      <c r="E123" s="133">
        <v>1.9111576087399766</v>
      </c>
      <c r="F123" s="93" t="s">
        <v>525</v>
      </c>
      <c r="G123" s="93" t="b">
        <v>0</v>
      </c>
      <c r="H123" s="93" t="b">
        <v>0</v>
      </c>
      <c r="I123" s="93" t="b">
        <v>0</v>
      </c>
      <c r="J123" s="93" t="b">
        <v>0</v>
      </c>
      <c r="K123" s="93" t="b">
        <v>0</v>
      </c>
      <c r="L123" s="93" t="b">
        <v>0</v>
      </c>
    </row>
    <row r="124" spans="1:12" ht="15">
      <c r="A124" s="93" t="s">
        <v>700</v>
      </c>
      <c r="B124" s="93" t="s">
        <v>701</v>
      </c>
      <c r="C124" s="93">
        <v>2</v>
      </c>
      <c r="D124" s="133">
        <v>0.008893157147241641</v>
      </c>
      <c r="E124" s="133">
        <v>1.9111576087399766</v>
      </c>
      <c r="F124" s="93" t="s">
        <v>525</v>
      </c>
      <c r="G124" s="93" t="b">
        <v>0</v>
      </c>
      <c r="H124" s="93" t="b">
        <v>0</v>
      </c>
      <c r="I124" s="93" t="b">
        <v>0</v>
      </c>
      <c r="J124" s="93" t="b">
        <v>0</v>
      </c>
      <c r="K124" s="93" t="b">
        <v>0</v>
      </c>
      <c r="L124" s="93" t="b">
        <v>0</v>
      </c>
    </row>
    <row r="125" spans="1:12" ht="15">
      <c r="A125" s="93" t="s">
        <v>701</v>
      </c>
      <c r="B125" s="93" t="s">
        <v>702</v>
      </c>
      <c r="C125" s="93">
        <v>2</v>
      </c>
      <c r="D125" s="133">
        <v>0.008893157147241641</v>
      </c>
      <c r="E125" s="133">
        <v>1.9111576087399766</v>
      </c>
      <c r="F125" s="93" t="s">
        <v>525</v>
      </c>
      <c r="G125" s="93" t="b">
        <v>0</v>
      </c>
      <c r="H125" s="93" t="b">
        <v>0</v>
      </c>
      <c r="I125" s="93" t="b">
        <v>0</v>
      </c>
      <c r="J125" s="93" t="b">
        <v>0</v>
      </c>
      <c r="K125" s="93" t="b">
        <v>0</v>
      </c>
      <c r="L125" s="93" t="b">
        <v>0</v>
      </c>
    </row>
    <row r="126" spans="1:12" ht="15">
      <c r="A126" s="93" t="s">
        <v>702</v>
      </c>
      <c r="B126" s="93" t="s">
        <v>703</v>
      </c>
      <c r="C126" s="93">
        <v>2</v>
      </c>
      <c r="D126" s="133">
        <v>0.008893157147241641</v>
      </c>
      <c r="E126" s="133">
        <v>1.9111576087399766</v>
      </c>
      <c r="F126" s="93" t="s">
        <v>525</v>
      </c>
      <c r="G126" s="93" t="b">
        <v>0</v>
      </c>
      <c r="H126" s="93" t="b">
        <v>0</v>
      </c>
      <c r="I126" s="93" t="b">
        <v>0</v>
      </c>
      <c r="J126" s="93" t="b">
        <v>0</v>
      </c>
      <c r="K126" s="93" t="b">
        <v>0</v>
      </c>
      <c r="L126" s="93" t="b">
        <v>0</v>
      </c>
    </row>
    <row r="127" spans="1:12" ht="15">
      <c r="A127" s="93" t="s">
        <v>703</v>
      </c>
      <c r="B127" s="93" t="s">
        <v>704</v>
      </c>
      <c r="C127" s="93">
        <v>2</v>
      </c>
      <c r="D127" s="133">
        <v>0.008893157147241641</v>
      </c>
      <c r="E127" s="133">
        <v>1.9111576087399766</v>
      </c>
      <c r="F127" s="93" t="s">
        <v>525</v>
      </c>
      <c r="G127" s="93" t="b">
        <v>0</v>
      </c>
      <c r="H127" s="93" t="b">
        <v>0</v>
      </c>
      <c r="I127" s="93" t="b">
        <v>0</v>
      </c>
      <c r="J127" s="93" t="b">
        <v>0</v>
      </c>
      <c r="K127" s="93" t="b">
        <v>0</v>
      </c>
      <c r="L127" s="93" t="b">
        <v>0</v>
      </c>
    </row>
    <row r="128" spans="1:12" ht="15">
      <c r="A128" s="93" t="s">
        <v>704</v>
      </c>
      <c r="B128" s="93" t="s">
        <v>705</v>
      </c>
      <c r="C128" s="93">
        <v>2</v>
      </c>
      <c r="D128" s="133">
        <v>0.008893157147241641</v>
      </c>
      <c r="E128" s="133">
        <v>1.9111576087399766</v>
      </c>
      <c r="F128" s="93" t="s">
        <v>525</v>
      </c>
      <c r="G128" s="93" t="b">
        <v>0</v>
      </c>
      <c r="H128" s="93" t="b">
        <v>0</v>
      </c>
      <c r="I128" s="93" t="b">
        <v>0</v>
      </c>
      <c r="J128" s="93" t="b">
        <v>0</v>
      </c>
      <c r="K128" s="93" t="b">
        <v>0</v>
      </c>
      <c r="L128" s="93" t="b">
        <v>0</v>
      </c>
    </row>
    <row r="129" spans="1:12" ht="15">
      <c r="A129" s="93" t="s">
        <v>705</v>
      </c>
      <c r="B129" s="93" t="s">
        <v>706</v>
      </c>
      <c r="C129" s="93">
        <v>2</v>
      </c>
      <c r="D129" s="133">
        <v>0.008893157147241641</v>
      </c>
      <c r="E129" s="133">
        <v>1.9111576087399766</v>
      </c>
      <c r="F129" s="93" t="s">
        <v>525</v>
      </c>
      <c r="G129" s="93" t="b">
        <v>0</v>
      </c>
      <c r="H129" s="93" t="b">
        <v>0</v>
      </c>
      <c r="I129" s="93" t="b">
        <v>0</v>
      </c>
      <c r="J129" s="93" t="b">
        <v>0</v>
      </c>
      <c r="K129" s="93" t="b">
        <v>0</v>
      </c>
      <c r="L129" s="93" t="b">
        <v>0</v>
      </c>
    </row>
    <row r="130" spans="1:12" ht="15">
      <c r="A130" s="93" t="s">
        <v>706</v>
      </c>
      <c r="B130" s="93" t="s">
        <v>576</v>
      </c>
      <c r="C130" s="93">
        <v>2</v>
      </c>
      <c r="D130" s="133">
        <v>0.008893157147241641</v>
      </c>
      <c r="E130" s="133">
        <v>1.6101276130759954</v>
      </c>
      <c r="F130" s="93" t="s">
        <v>525</v>
      </c>
      <c r="G130" s="93" t="b">
        <v>0</v>
      </c>
      <c r="H130" s="93" t="b">
        <v>0</v>
      </c>
      <c r="I130" s="93" t="b">
        <v>0</v>
      </c>
      <c r="J130" s="93" t="b">
        <v>0</v>
      </c>
      <c r="K130" s="93" t="b">
        <v>0</v>
      </c>
      <c r="L130" s="93" t="b">
        <v>0</v>
      </c>
    </row>
    <row r="131" spans="1:12" ht="15">
      <c r="A131" s="93" t="s">
        <v>576</v>
      </c>
      <c r="B131" s="93" t="s">
        <v>707</v>
      </c>
      <c r="C131" s="93">
        <v>2</v>
      </c>
      <c r="D131" s="133">
        <v>0.008893157147241641</v>
      </c>
      <c r="E131" s="133">
        <v>1.6101276130759954</v>
      </c>
      <c r="F131" s="93" t="s">
        <v>525</v>
      </c>
      <c r="G131" s="93" t="b">
        <v>0</v>
      </c>
      <c r="H131" s="93" t="b">
        <v>0</v>
      </c>
      <c r="I131" s="93" t="b">
        <v>0</v>
      </c>
      <c r="J131" s="93" t="b">
        <v>0</v>
      </c>
      <c r="K131" s="93" t="b">
        <v>0</v>
      </c>
      <c r="L131" s="93" t="b">
        <v>0</v>
      </c>
    </row>
    <row r="132" spans="1:12" ht="15">
      <c r="A132" s="93" t="s">
        <v>707</v>
      </c>
      <c r="B132" s="93" t="s">
        <v>708</v>
      </c>
      <c r="C132" s="93">
        <v>2</v>
      </c>
      <c r="D132" s="133">
        <v>0.008893157147241641</v>
      </c>
      <c r="E132" s="133">
        <v>1.9111576087399766</v>
      </c>
      <c r="F132" s="93" t="s">
        <v>525</v>
      </c>
      <c r="G132" s="93" t="b">
        <v>0</v>
      </c>
      <c r="H132" s="93" t="b">
        <v>0</v>
      </c>
      <c r="I132" s="93" t="b">
        <v>0</v>
      </c>
      <c r="J132" s="93" t="b">
        <v>0</v>
      </c>
      <c r="K132" s="93" t="b">
        <v>0</v>
      </c>
      <c r="L132" s="93" t="b">
        <v>0</v>
      </c>
    </row>
    <row r="133" spans="1:12" ht="15">
      <c r="A133" s="93" t="s">
        <v>708</v>
      </c>
      <c r="B133" s="93" t="s">
        <v>709</v>
      </c>
      <c r="C133" s="93">
        <v>2</v>
      </c>
      <c r="D133" s="133">
        <v>0.008893157147241641</v>
      </c>
      <c r="E133" s="133">
        <v>1.9111576087399766</v>
      </c>
      <c r="F133" s="93" t="s">
        <v>525</v>
      </c>
      <c r="G133" s="93" t="b">
        <v>0</v>
      </c>
      <c r="H133" s="93" t="b">
        <v>0</v>
      </c>
      <c r="I133" s="93" t="b">
        <v>0</v>
      </c>
      <c r="J133" s="93" t="b">
        <v>0</v>
      </c>
      <c r="K133" s="93" t="b">
        <v>0</v>
      </c>
      <c r="L133" s="93" t="b">
        <v>0</v>
      </c>
    </row>
    <row r="134" spans="1:12" ht="15">
      <c r="A134" s="93" t="s">
        <v>709</v>
      </c>
      <c r="B134" s="93" t="s">
        <v>710</v>
      </c>
      <c r="C134" s="93">
        <v>2</v>
      </c>
      <c r="D134" s="133">
        <v>0.008893157147241641</v>
      </c>
      <c r="E134" s="133">
        <v>1.9111576087399766</v>
      </c>
      <c r="F134" s="93" t="s">
        <v>525</v>
      </c>
      <c r="G134" s="93" t="b">
        <v>0</v>
      </c>
      <c r="H134" s="93" t="b">
        <v>0</v>
      </c>
      <c r="I134" s="93" t="b">
        <v>0</v>
      </c>
      <c r="J134" s="93" t="b">
        <v>0</v>
      </c>
      <c r="K134" s="93" t="b">
        <v>0</v>
      </c>
      <c r="L134" s="93" t="b">
        <v>0</v>
      </c>
    </row>
    <row r="135" spans="1:12" ht="15">
      <c r="A135" s="93" t="s">
        <v>710</v>
      </c>
      <c r="B135" s="93" t="s">
        <v>711</v>
      </c>
      <c r="C135" s="93">
        <v>2</v>
      </c>
      <c r="D135" s="133">
        <v>0.008893157147241641</v>
      </c>
      <c r="E135" s="133">
        <v>1.9111576087399766</v>
      </c>
      <c r="F135" s="93" t="s">
        <v>525</v>
      </c>
      <c r="G135" s="93" t="b">
        <v>0</v>
      </c>
      <c r="H135" s="93" t="b">
        <v>0</v>
      </c>
      <c r="I135" s="93" t="b">
        <v>0</v>
      </c>
      <c r="J135" s="93" t="b">
        <v>0</v>
      </c>
      <c r="K135" s="93" t="b">
        <v>0</v>
      </c>
      <c r="L135" s="93" t="b">
        <v>0</v>
      </c>
    </row>
    <row r="136" spans="1:12" ht="15">
      <c r="A136" s="93" t="s">
        <v>711</v>
      </c>
      <c r="B136" s="93" t="s">
        <v>712</v>
      </c>
      <c r="C136" s="93">
        <v>2</v>
      </c>
      <c r="D136" s="133">
        <v>0.008893157147241641</v>
      </c>
      <c r="E136" s="133">
        <v>1.9111576087399766</v>
      </c>
      <c r="F136" s="93" t="s">
        <v>525</v>
      </c>
      <c r="G136" s="93" t="b">
        <v>0</v>
      </c>
      <c r="H136" s="93" t="b">
        <v>0</v>
      </c>
      <c r="I136" s="93" t="b">
        <v>0</v>
      </c>
      <c r="J136" s="93" t="b">
        <v>0</v>
      </c>
      <c r="K136" s="93" t="b">
        <v>0</v>
      </c>
      <c r="L136" s="93" t="b">
        <v>0</v>
      </c>
    </row>
    <row r="137" spans="1:12" ht="15">
      <c r="A137" s="93" t="s">
        <v>712</v>
      </c>
      <c r="B137" s="93" t="s">
        <v>713</v>
      </c>
      <c r="C137" s="93">
        <v>2</v>
      </c>
      <c r="D137" s="133">
        <v>0.008893157147241641</v>
      </c>
      <c r="E137" s="133">
        <v>1.9111576087399766</v>
      </c>
      <c r="F137" s="93" t="s">
        <v>525</v>
      </c>
      <c r="G137" s="93" t="b">
        <v>0</v>
      </c>
      <c r="H137" s="93" t="b">
        <v>0</v>
      </c>
      <c r="I137" s="93" t="b">
        <v>0</v>
      </c>
      <c r="J137" s="93" t="b">
        <v>0</v>
      </c>
      <c r="K137" s="93" t="b">
        <v>0</v>
      </c>
      <c r="L137" s="93" t="b">
        <v>0</v>
      </c>
    </row>
    <row r="138" spans="1:12" ht="15">
      <c r="A138" s="93" t="s">
        <v>713</v>
      </c>
      <c r="B138" s="93" t="s">
        <v>714</v>
      </c>
      <c r="C138" s="93">
        <v>2</v>
      </c>
      <c r="D138" s="133">
        <v>0.008893157147241641</v>
      </c>
      <c r="E138" s="133">
        <v>1.9111576087399766</v>
      </c>
      <c r="F138" s="93" t="s">
        <v>525</v>
      </c>
      <c r="G138" s="93" t="b">
        <v>0</v>
      </c>
      <c r="H138" s="93" t="b">
        <v>0</v>
      </c>
      <c r="I138" s="93" t="b">
        <v>0</v>
      </c>
      <c r="J138" s="93" t="b">
        <v>0</v>
      </c>
      <c r="K138" s="93" t="b">
        <v>0</v>
      </c>
      <c r="L138" s="93" t="b">
        <v>0</v>
      </c>
    </row>
    <row r="139" spans="1:12" ht="15">
      <c r="A139" s="93" t="s">
        <v>714</v>
      </c>
      <c r="B139" s="93" t="s">
        <v>575</v>
      </c>
      <c r="C139" s="93">
        <v>2</v>
      </c>
      <c r="D139" s="133">
        <v>0.008893157147241641</v>
      </c>
      <c r="E139" s="133">
        <v>1.6101276130759954</v>
      </c>
      <c r="F139" s="93" t="s">
        <v>525</v>
      </c>
      <c r="G139" s="93" t="b">
        <v>0</v>
      </c>
      <c r="H139" s="93" t="b">
        <v>0</v>
      </c>
      <c r="I139" s="93" t="b">
        <v>0</v>
      </c>
      <c r="J139" s="93" t="b">
        <v>0</v>
      </c>
      <c r="K139" s="93" t="b">
        <v>0</v>
      </c>
      <c r="L139" s="93" t="b">
        <v>0</v>
      </c>
    </row>
    <row r="140" spans="1:12" ht="15">
      <c r="A140" s="93" t="s">
        <v>575</v>
      </c>
      <c r="B140" s="93" t="s">
        <v>715</v>
      </c>
      <c r="C140" s="93">
        <v>2</v>
      </c>
      <c r="D140" s="133">
        <v>0.008893157147241641</v>
      </c>
      <c r="E140" s="133">
        <v>1.6101276130759954</v>
      </c>
      <c r="F140" s="93" t="s">
        <v>525</v>
      </c>
      <c r="G140" s="93" t="b">
        <v>0</v>
      </c>
      <c r="H140" s="93" t="b">
        <v>0</v>
      </c>
      <c r="I140" s="93" t="b">
        <v>0</v>
      </c>
      <c r="J140" s="93" t="b">
        <v>0</v>
      </c>
      <c r="K140" s="93" t="b">
        <v>0</v>
      </c>
      <c r="L140" s="93" t="b">
        <v>0</v>
      </c>
    </row>
    <row r="141" spans="1:12" ht="15">
      <c r="A141" s="93" t="s">
        <v>715</v>
      </c>
      <c r="B141" s="93" t="s">
        <v>716</v>
      </c>
      <c r="C141" s="93">
        <v>2</v>
      </c>
      <c r="D141" s="133">
        <v>0.008893157147241641</v>
      </c>
      <c r="E141" s="133">
        <v>1.9111576087399766</v>
      </c>
      <c r="F141" s="93" t="s">
        <v>525</v>
      </c>
      <c r="G141" s="93" t="b">
        <v>0</v>
      </c>
      <c r="H141" s="93" t="b">
        <v>0</v>
      </c>
      <c r="I141" s="93" t="b">
        <v>0</v>
      </c>
      <c r="J141" s="93" t="b">
        <v>0</v>
      </c>
      <c r="K141" s="93" t="b">
        <v>0</v>
      </c>
      <c r="L141" s="93" t="b">
        <v>0</v>
      </c>
    </row>
    <row r="142" spans="1:12" ht="15">
      <c r="A142" s="93" t="s">
        <v>716</v>
      </c>
      <c r="B142" s="93" t="s">
        <v>576</v>
      </c>
      <c r="C142" s="93">
        <v>2</v>
      </c>
      <c r="D142" s="133">
        <v>0.008893157147241641</v>
      </c>
      <c r="E142" s="133">
        <v>1.6101276130759954</v>
      </c>
      <c r="F142" s="93" t="s">
        <v>525</v>
      </c>
      <c r="G142" s="93" t="b">
        <v>0</v>
      </c>
      <c r="H142" s="93" t="b">
        <v>0</v>
      </c>
      <c r="I142" s="93" t="b">
        <v>0</v>
      </c>
      <c r="J142" s="93" t="b">
        <v>0</v>
      </c>
      <c r="K142" s="93" t="b">
        <v>0</v>
      </c>
      <c r="L142" s="93" t="b">
        <v>0</v>
      </c>
    </row>
    <row r="143" spans="1:12" ht="15">
      <c r="A143" s="93" t="s">
        <v>576</v>
      </c>
      <c r="B143" s="93" t="s">
        <v>717</v>
      </c>
      <c r="C143" s="93">
        <v>2</v>
      </c>
      <c r="D143" s="133">
        <v>0.008893157147241641</v>
      </c>
      <c r="E143" s="133">
        <v>1.6101276130759954</v>
      </c>
      <c r="F143" s="93" t="s">
        <v>525</v>
      </c>
      <c r="G143" s="93" t="b">
        <v>0</v>
      </c>
      <c r="H143" s="93" t="b">
        <v>0</v>
      </c>
      <c r="I143" s="93" t="b">
        <v>0</v>
      </c>
      <c r="J143" s="93" t="b">
        <v>0</v>
      </c>
      <c r="K143" s="93" t="b">
        <v>0</v>
      </c>
      <c r="L143" s="93" t="b">
        <v>0</v>
      </c>
    </row>
    <row r="144" spans="1:12" ht="15">
      <c r="A144" s="93" t="s">
        <v>221</v>
      </c>
      <c r="B144" s="93" t="s">
        <v>222</v>
      </c>
      <c r="C144" s="93">
        <v>7</v>
      </c>
      <c r="D144" s="133">
        <v>0</v>
      </c>
      <c r="E144" s="133">
        <v>1.2118068113222158</v>
      </c>
      <c r="F144" s="93" t="s">
        <v>526</v>
      </c>
      <c r="G144" s="93" t="b">
        <v>0</v>
      </c>
      <c r="H144" s="93" t="b">
        <v>0</v>
      </c>
      <c r="I144" s="93" t="b">
        <v>0</v>
      </c>
      <c r="J144" s="93" t="b">
        <v>0</v>
      </c>
      <c r="K144" s="93" t="b">
        <v>0</v>
      </c>
      <c r="L144" s="93" t="b">
        <v>0</v>
      </c>
    </row>
    <row r="145" spans="1:12" ht="15">
      <c r="A145" s="93" t="s">
        <v>222</v>
      </c>
      <c r="B145" s="93" t="s">
        <v>227</v>
      </c>
      <c r="C145" s="93">
        <v>4</v>
      </c>
      <c r="D145" s="133">
        <v>0.008034315659051057</v>
      </c>
      <c r="E145" s="133">
        <v>0.9107768156582345</v>
      </c>
      <c r="F145" s="93" t="s">
        <v>526</v>
      </c>
      <c r="G145" s="93" t="b">
        <v>0</v>
      </c>
      <c r="H145" s="93" t="b">
        <v>0</v>
      </c>
      <c r="I145" s="93" t="b">
        <v>0</v>
      </c>
      <c r="J145" s="93" t="b">
        <v>0</v>
      </c>
      <c r="K145" s="93" t="b">
        <v>0</v>
      </c>
      <c r="L145" s="93" t="b">
        <v>0</v>
      </c>
    </row>
    <row r="146" spans="1:12" ht="15">
      <c r="A146" s="93" t="s">
        <v>217</v>
      </c>
      <c r="B146" s="93" t="s">
        <v>221</v>
      </c>
      <c r="C146" s="93">
        <v>3</v>
      </c>
      <c r="D146" s="133">
        <v>0.009123391370940358</v>
      </c>
      <c r="E146" s="133">
        <v>1.2329961103921538</v>
      </c>
      <c r="F146" s="93" t="s">
        <v>526</v>
      </c>
      <c r="G146" s="93" t="b">
        <v>0</v>
      </c>
      <c r="H146" s="93" t="b">
        <v>0</v>
      </c>
      <c r="I146" s="93" t="b">
        <v>0</v>
      </c>
      <c r="J146" s="93" t="b">
        <v>0</v>
      </c>
      <c r="K146" s="93" t="b">
        <v>0</v>
      </c>
      <c r="L146" s="93" t="b">
        <v>0</v>
      </c>
    </row>
    <row r="147" spans="1:12" ht="15">
      <c r="A147" s="93" t="s">
        <v>222</v>
      </c>
      <c r="B147" s="93" t="s">
        <v>218</v>
      </c>
      <c r="C147" s="93">
        <v>3</v>
      </c>
      <c r="D147" s="133">
        <v>0.009123391370940358</v>
      </c>
      <c r="E147" s="133">
        <v>1.0868680747139159</v>
      </c>
      <c r="F147" s="93" t="s">
        <v>526</v>
      </c>
      <c r="G147" s="93" t="b">
        <v>0</v>
      </c>
      <c r="H147" s="93" t="b">
        <v>0</v>
      </c>
      <c r="I147" s="93" t="b">
        <v>0</v>
      </c>
      <c r="J147" s="93" t="b">
        <v>0</v>
      </c>
      <c r="K147" s="93" t="b">
        <v>0</v>
      </c>
      <c r="L147" s="93" t="b">
        <v>0</v>
      </c>
    </row>
    <row r="148" spans="1:12" ht="15">
      <c r="A148" s="93" t="s">
        <v>218</v>
      </c>
      <c r="B148" s="93" t="s">
        <v>227</v>
      </c>
      <c r="C148" s="93">
        <v>3</v>
      </c>
      <c r="D148" s="133">
        <v>0.009123391370940358</v>
      </c>
      <c r="E148" s="133">
        <v>0.9319661147281727</v>
      </c>
      <c r="F148" s="93" t="s">
        <v>526</v>
      </c>
      <c r="G148" s="93" t="b">
        <v>0</v>
      </c>
      <c r="H148" s="93" t="b">
        <v>0</v>
      </c>
      <c r="I148" s="93" t="b">
        <v>0</v>
      </c>
      <c r="J148" s="93" t="b">
        <v>0</v>
      </c>
      <c r="K148" s="93" t="b">
        <v>0</v>
      </c>
      <c r="L148" s="93" t="b">
        <v>0</v>
      </c>
    </row>
    <row r="149" spans="1:12" ht="15">
      <c r="A149" s="93" t="s">
        <v>218</v>
      </c>
      <c r="B149" s="93" t="s">
        <v>221</v>
      </c>
      <c r="C149" s="93">
        <v>2</v>
      </c>
      <c r="D149" s="133">
        <v>0.008992860237194639</v>
      </c>
      <c r="E149" s="133">
        <v>0.9599948383284163</v>
      </c>
      <c r="F149" s="93" t="s">
        <v>526</v>
      </c>
      <c r="G149" s="93" t="b">
        <v>0</v>
      </c>
      <c r="H149" s="93" t="b">
        <v>0</v>
      </c>
      <c r="I149" s="93" t="b">
        <v>0</v>
      </c>
      <c r="J149" s="93" t="b">
        <v>0</v>
      </c>
      <c r="K149" s="93" t="b">
        <v>0</v>
      </c>
      <c r="L149" s="93" t="b">
        <v>0</v>
      </c>
    </row>
    <row r="150" spans="1:12" ht="15">
      <c r="A150" s="93" t="s">
        <v>227</v>
      </c>
      <c r="B150" s="93" t="s">
        <v>760</v>
      </c>
      <c r="C150" s="93">
        <v>2</v>
      </c>
      <c r="D150" s="133">
        <v>0.008992860237194639</v>
      </c>
      <c r="E150" s="133">
        <v>1.153814864344529</v>
      </c>
      <c r="F150" s="93" t="s">
        <v>526</v>
      </c>
      <c r="G150" s="93" t="b">
        <v>0</v>
      </c>
      <c r="H150" s="93" t="b">
        <v>0</v>
      </c>
      <c r="I150" s="93" t="b">
        <v>0</v>
      </c>
      <c r="J150" s="93" t="b">
        <v>0</v>
      </c>
      <c r="K150" s="93" t="b">
        <v>0</v>
      </c>
      <c r="L150" s="93" t="b">
        <v>0</v>
      </c>
    </row>
    <row r="151" spans="1:12" ht="15">
      <c r="A151" s="93" t="s">
        <v>760</v>
      </c>
      <c r="B151" s="93" t="s">
        <v>761</v>
      </c>
      <c r="C151" s="93">
        <v>2</v>
      </c>
      <c r="D151" s="133">
        <v>0.008992860237194639</v>
      </c>
      <c r="E151" s="133">
        <v>1.7558748556724915</v>
      </c>
      <c r="F151" s="93" t="s">
        <v>526</v>
      </c>
      <c r="G151" s="93" t="b">
        <v>0</v>
      </c>
      <c r="H151" s="93" t="b">
        <v>0</v>
      </c>
      <c r="I151" s="93" t="b">
        <v>0</v>
      </c>
      <c r="J151" s="93" t="b">
        <v>0</v>
      </c>
      <c r="K151" s="93" t="b">
        <v>1</v>
      </c>
      <c r="L151" s="93" t="b">
        <v>0</v>
      </c>
    </row>
    <row r="152" spans="1:12" ht="15">
      <c r="A152" s="93" t="s">
        <v>761</v>
      </c>
      <c r="B152" s="93" t="s">
        <v>585</v>
      </c>
      <c r="C152" s="93">
        <v>2</v>
      </c>
      <c r="D152" s="133">
        <v>0.008992860237194639</v>
      </c>
      <c r="E152" s="133">
        <v>1.3579348470004537</v>
      </c>
      <c r="F152" s="93" t="s">
        <v>526</v>
      </c>
      <c r="G152" s="93" t="b">
        <v>0</v>
      </c>
      <c r="H152" s="93" t="b">
        <v>1</v>
      </c>
      <c r="I152" s="93" t="b">
        <v>0</v>
      </c>
      <c r="J152" s="93" t="b">
        <v>0</v>
      </c>
      <c r="K152" s="93" t="b">
        <v>0</v>
      </c>
      <c r="L152" s="93" t="b">
        <v>0</v>
      </c>
    </row>
    <row r="153" spans="1:12" ht="15">
      <c r="A153" s="93" t="s">
        <v>585</v>
      </c>
      <c r="B153" s="93" t="s">
        <v>762</v>
      </c>
      <c r="C153" s="93">
        <v>2</v>
      </c>
      <c r="D153" s="133">
        <v>0.008992860237194639</v>
      </c>
      <c r="E153" s="133">
        <v>1.5797835966168103</v>
      </c>
      <c r="F153" s="93" t="s">
        <v>526</v>
      </c>
      <c r="G153" s="93" t="b">
        <v>0</v>
      </c>
      <c r="H153" s="93" t="b">
        <v>0</v>
      </c>
      <c r="I153" s="93" t="b">
        <v>0</v>
      </c>
      <c r="J153" s="93" t="b">
        <v>0</v>
      </c>
      <c r="K153" s="93" t="b">
        <v>0</v>
      </c>
      <c r="L153" s="93" t="b">
        <v>0</v>
      </c>
    </row>
    <row r="154" spans="1:12" ht="15">
      <c r="A154" s="93" t="s">
        <v>762</v>
      </c>
      <c r="B154" s="93" t="s">
        <v>573</v>
      </c>
      <c r="C154" s="93">
        <v>2</v>
      </c>
      <c r="D154" s="133">
        <v>0.008992860237194639</v>
      </c>
      <c r="E154" s="133">
        <v>1.3579348470004537</v>
      </c>
      <c r="F154" s="93" t="s">
        <v>526</v>
      </c>
      <c r="G154" s="93" t="b">
        <v>0</v>
      </c>
      <c r="H154" s="93" t="b">
        <v>0</v>
      </c>
      <c r="I154" s="93" t="b">
        <v>0</v>
      </c>
      <c r="J154" s="93" t="b">
        <v>0</v>
      </c>
      <c r="K154" s="93" t="b">
        <v>0</v>
      </c>
      <c r="L154" s="93" t="b">
        <v>0</v>
      </c>
    </row>
    <row r="155" spans="1:12" ht="15">
      <c r="A155" s="93" t="s">
        <v>573</v>
      </c>
      <c r="B155" s="93" t="s">
        <v>763</v>
      </c>
      <c r="C155" s="93">
        <v>2</v>
      </c>
      <c r="D155" s="133">
        <v>0.008992860237194639</v>
      </c>
      <c r="E155" s="133">
        <v>1.3579348470004537</v>
      </c>
      <c r="F155" s="93" t="s">
        <v>526</v>
      </c>
      <c r="G155" s="93" t="b">
        <v>0</v>
      </c>
      <c r="H155" s="93" t="b">
        <v>0</v>
      </c>
      <c r="I155" s="93" t="b">
        <v>0</v>
      </c>
      <c r="J155" s="93" t="b">
        <v>0</v>
      </c>
      <c r="K155" s="93" t="b">
        <v>0</v>
      </c>
      <c r="L155" s="93" t="b">
        <v>0</v>
      </c>
    </row>
    <row r="156" spans="1:12" ht="15">
      <c r="A156" s="93" t="s">
        <v>763</v>
      </c>
      <c r="B156" s="93" t="s">
        <v>586</v>
      </c>
      <c r="C156" s="93">
        <v>2</v>
      </c>
      <c r="D156" s="133">
        <v>0.008992860237194639</v>
      </c>
      <c r="E156" s="133">
        <v>1.5797835966168103</v>
      </c>
      <c r="F156" s="93" t="s">
        <v>526</v>
      </c>
      <c r="G156" s="93" t="b">
        <v>0</v>
      </c>
      <c r="H156" s="93" t="b">
        <v>0</v>
      </c>
      <c r="I156" s="93" t="b">
        <v>0</v>
      </c>
      <c r="J156" s="93" t="b">
        <v>0</v>
      </c>
      <c r="K156" s="93" t="b">
        <v>1</v>
      </c>
      <c r="L156" s="93" t="b">
        <v>0</v>
      </c>
    </row>
    <row r="157" spans="1:12" ht="15">
      <c r="A157" s="93" t="s">
        <v>586</v>
      </c>
      <c r="B157" s="93" t="s">
        <v>764</v>
      </c>
      <c r="C157" s="93">
        <v>2</v>
      </c>
      <c r="D157" s="133">
        <v>0.008992860237194639</v>
      </c>
      <c r="E157" s="133">
        <v>1.5797835966168103</v>
      </c>
      <c r="F157" s="93" t="s">
        <v>526</v>
      </c>
      <c r="G157" s="93" t="b">
        <v>0</v>
      </c>
      <c r="H157" s="93" t="b">
        <v>1</v>
      </c>
      <c r="I157" s="93" t="b">
        <v>0</v>
      </c>
      <c r="J157" s="93" t="b">
        <v>0</v>
      </c>
      <c r="K157" s="93" t="b">
        <v>1</v>
      </c>
      <c r="L157" s="93" t="b">
        <v>0</v>
      </c>
    </row>
    <row r="158" spans="1:12" ht="15">
      <c r="A158" s="93" t="s">
        <v>764</v>
      </c>
      <c r="B158" s="93" t="s">
        <v>573</v>
      </c>
      <c r="C158" s="93">
        <v>2</v>
      </c>
      <c r="D158" s="133">
        <v>0.008992860237194639</v>
      </c>
      <c r="E158" s="133">
        <v>1.3579348470004537</v>
      </c>
      <c r="F158" s="93" t="s">
        <v>526</v>
      </c>
      <c r="G158" s="93" t="b">
        <v>0</v>
      </c>
      <c r="H158" s="93" t="b">
        <v>1</v>
      </c>
      <c r="I158" s="93" t="b">
        <v>0</v>
      </c>
      <c r="J158" s="93" t="b">
        <v>0</v>
      </c>
      <c r="K158" s="93" t="b">
        <v>0</v>
      </c>
      <c r="L158" s="93" t="b">
        <v>0</v>
      </c>
    </row>
    <row r="159" spans="1:12" ht="15">
      <c r="A159" s="93" t="s">
        <v>573</v>
      </c>
      <c r="B159" s="93" t="s">
        <v>765</v>
      </c>
      <c r="C159" s="93">
        <v>2</v>
      </c>
      <c r="D159" s="133">
        <v>0.008992860237194639</v>
      </c>
      <c r="E159" s="133">
        <v>1.3579348470004537</v>
      </c>
      <c r="F159" s="93" t="s">
        <v>526</v>
      </c>
      <c r="G159" s="93" t="b">
        <v>0</v>
      </c>
      <c r="H159" s="93" t="b">
        <v>0</v>
      </c>
      <c r="I159" s="93" t="b">
        <v>0</v>
      </c>
      <c r="J159" s="93" t="b">
        <v>0</v>
      </c>
      <c r="K159" s="93" t="b">
        <v>0</v>
      </c>
      <c r="L159" s="93" t="b">
        <v>0</v>
      </c>
    </row>
    <row r="160" spans="1:12" ht="15">
      <c r="A160" s="93" t="s">
        <v>765</v>
      </c>
      <c r="B160" s="93" t="s">
        <v>766</v>
      </c>
      <c r="C160" s="93">
        <v>2</v>
      </c>
      <c r="D160" s="133">
        <v>0.008992860237194639</v>
      </c>
      <c r="E160" s="133">
        <v>1.7558748556724915</v>
      </c>
      <c r="F160" s="93" t="s">
        <v>526</v>
      </c>
      <c r="G160" s="93" t="b">
        <v>0</v>
      </c>
      <c r="H160" s="93" t="b">
        <v>0</v>
      </c>
      <c r="I160" s="93" t="b">
        <v>0</v>
      </c>
      <c r="J160" s="93" t="b">
        <v>0</v>
      </c>
      <c r="K160" s="93" t="b">
        <v>0</v>
      </c>
      <c r="L160" s="93" t="b">
        <v>0</v>
      </c>
    </row>
    <row r="161" spans="1:12" ht="15">
      <c r="A161" s="93" t="s">
        <v>766</v>
      </c>
      <c r="B161" s="93" t="s">
        <v>585</v>
      </c>
      <c r="C161" s="93">
        <v>2</v>
      </c>
      <c r="D161" s="133">
        <v>0.008992860237194639</v>
      </c>
      <c r="E161" s="133">
        <v>1.3579348470004537</v>
      </c>
      <c r="F161" s="93" t="s">
        <v>526</v>
      </c>
      <c r="G161" s="93" t="b">
        <v>0</v>
      </c>
      <c r="H161" s="93" t="b">
        <v>0</v>
      </c>
      <c r="I161" s="93" t="b">
        <v>0</v>
      </c>
      <c r="J161" s="93" t="b">
        <v>0</v>
      </c>
      <c r="K161" s="93" t="b">
        <v>0</v>
      </c>
      <c r="L161"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793</v>
      </c>
      <c r="B2" s="136" t="s">
        <v>794</v>
      </c>
      <c r="C2" s="67" t="s">
        <v>795</v>
      </c>
    </row>
    <row r="3" spans="1:3" ht="15">
      <c r="A3" s="135" t="s">
        <v>525</v>
      </c>
      <c r="B3" s="135" t="s">
        <v>525</v>
      </c>
      <c r="C3" s="36">
        <v>11</v>
      </c>
    </row>
    <row r="4" spans="1:3" ht="15">
      <c r="A4" s="135" t="s">
        <v>525</v>
      </c>
      <c r="B4" s="135" t="s">
        <v>526</v>
      </c>
      <c r="C4" s="36">
        <v>2</v>
      </c>
    </row>
    <row r="5" spans="1:3" ht="15">
      <c r="A5" s="135" t="s">
        <v>525</v>
      </c>
      <c r="B5" s="135" t="s">
        <v>527</v>
      </c>
      <c r="C5" s="36">
        <v>3</v>
      </c>
    </row>
    <row r="6" spans="1:3" ht="15">
      <c r="A6" s="135" t="s">
        <v>526</v>
      </c>
      <c r="B6" s="135" t="s">
        <v>525</v>
      </c>
      <c r="C6" s="36">
        <v>7</v>
      </c>
    </row>
    <row r="7" spans="1:3" ht="15">
      <c r="A7" s="135" t="s">
        <v>526</v>
      </c>
      <c r="B7" s="135" t="s">
        <v>526</v>
      </c>
      <c r="C7" s="36">
        <v>17</v>
      </c>
    </row>
    <row r="8" spans="1:3" ht="15">
      <c r="A8" s="135" t="s">
        <v>526</v>
      </c>
      <c r="B8" s="135" t="s">
        <v>527</v>
      </c>
      <c r="C8" s="36">
        <v>7</v>
      </c>
    </row>
    <row r="9" spans="1:3" ht="15">
      <c r="A9" s="135" t="s">
        <v>527</v>
      </c>
      <c r="B9" s="135" t="s">
        <v>527</v>
      </c>
      <c r="C9" s="36">
        <v>2</v>
      </c>
    </row>
    <row r="10" spans="1:3" ht="15">
      <c r="A10" s="135" t="s">
        <v>528</v>
      </c>
      <c r="B10" s="135" t="s">
        <v>528</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813</v>
      </c>
      <c r="B1" s="13" t="s">
        <v>17</v>
      </c>
    </row>
    <row r="2" spans="1:2" ht="15">
      <c r="A2" s="85" t="s">
        <v>814</v>
      </c>
      <c r="B2" s="85" t="s">
        <v>820</v>
      </c>
    </row>
    <row r="3" spans="1:2" ht="15">
      <c r="A3" s="85" t="s">
        <v>815</v>
      </c>
      <c r="B3" s="85" t="s">
        <v>821</v>
      </c>
    </row>
    <row r="4" spans="1:2" ht="15">
      <c r="A4" s="85" t="s">
        <v>816</v>
      </c>
      <c r="B4" s="85" t="s">
        <v>822</v>
      </c>
    </row>
    <row r="5" spans="1:2" ht="15">
      <c r="A5" s="85" t="s">
        <v>817</v>
      </c>
      <c r="B5" s="85" t="s">
        <v>823</v>
      </c>
    </row>
    <row r="6" spans="1:2" ht="15">
      <c r="A6" s="85" t="s">
        <v>818</v>
      </c>
      <c r="B6" s="85" t="s">
        <v>824</v>
      </c>
    </row>
    <row r="7" spans="1:2" ht="15">
      <c r="A7" s="85" t="s">
        <v>819</v>
      </c>
      <c r="B7" s="85" t="s">
        <v>821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825</v>
      </c>
      <c r="B1" s="13" t="s">
        <v>34</v>
      </c>
    </row>
    <row r="2" spans="1:2" ht="15">
      <c r="A2" s="127" t="s">
        <v>221</v>
      </c>
      <c r="B2" s="85">
        <v>137.8</v>
      </c>
    </row>
    <row r="3" spans="1:2" ht="15">
      <c r="A3" s="127" t="s">
        <v>215</v>
      </c>
      <c r="B3" s="85">
        <v>26</v>
      </c>
    </row>
    <row r="4" spans="1:2" ht="15">
      <c r="A4" s="127" t="s">
        <v>222</v>
      </c>
      <c r="B4" s="85">
        <v>9.4</v>
      </c>
    </row>
    <row r="5" spans="1:2" ht="15">
      <c r="A5" s="127" t="s">
        <v>217</v>
      </c>
      <c r="B5" s="85">
        <v>0.8</v>
      </c>
    </row>
    <row r="6" spans="1:2" ht="15">
      <c r="A6" s="127" t="s">
        <v>218</v>
      </c>
      <c r="B6" s="85">
        <v>0.8</v>
      </c>
    </row>
    <row r="7" spans="1:2" ht="15">
      <c r="A7" s="127" t="s">
        <v>219</v>
      </c>
      <c r="B7" s="85">
        <v>0.4</v>
      </c>
    </row>
    <row r="8" spans="1:2" ht="15">
      <c r="A8" s="127" t="s">
        <v>227</v>
      </c>
      <c r="B8" s="85">
        <v>0.4</v>
      </c>
    </row>
    <row r="9" spans="1:2" ht="15">
      <c r="A9" s="127" t="s">
        <v>216</v>
      </c>
      <c r="B9" s="85">
        <v>0.4</v>
      </c>
    </row>
    <row r="10" spans="1:2" ht="15">
      <c r="A10" s="127" t="s">
        <v>223</v>
      </c>
      <c r="B10" s="85">
        <v>0</v>
      </c>
    </row>
    <row r="11" spans="1:2" ht="15">
      <c r="A11" s="127" t="s">
        <v>229</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833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194</v>
      </c>
      <c r="AU2" s="13" t="s">
        <v>370</v>
      </c>
      <c r="AV2" s="13" t="s">
        <v>371</v>
      </c>
      <c r="AW2" s="13" t="s">
        <v>372</v>
      </c>
      <c r="AX2" s="13" t="s">
        <v>373</v>
      </c>
      <c r="AY2" s="13" t="s">
        <v>374</v>
      </c>
      <c r="AZ2" s="13" t="s">
        <v>375</v>
      </c>
      <c r="BA2" s="13" t="s">
        <v>533</v>
      </c>
      <c r="BB2" s="130" t="s">
        <v>648</v>
      </c>
      <c r="BC2" s="130" t="s">
        <v>650</v>
      </c>
      <c r="BD2" s="130" t="s">
        <v>651</v>
      </c>
      <c r="BE2" s="130" t="s">
        <v>653</v>
      </c>
      <c r="BF2" s="130" t="s">
        <v>655</v>
      </c>
      <c r="BG2" s="130" t="s">
        <v>657</v>
      </c>
      <c r="BH2" s="130" t="s">
        <v>658</v>
      </c>
      <c r="BI2" s="130" t="s">
        <v>670</v>
      </c>
      <c r="BJ2" s="130" t="s">
        <v>675</v>
      </c>
      <c r="BK2" s="130" t="s">
        <v>685</v>
      </c>
      <c r="BL2" s="130" t="s">
        <v>782</v>
      </c>
      <c r="BM2" s="130" t="s">
        <v>783</v>
      </c>
      <c r="BN2" s="130" t="s">
        <v>784</v>
      </c>
      <c r="BO2" s="130" t="s">
        <v>785</v>
      </c>
      <c r="BP2" s="130" t="s">
        <v>786</v>
      </c>
      <c r="BQ2" s="130" t="s">
        <v>787</v>
      </c>
      <c r="BR2" s="130" t="s">
        <v>788</v>
      </c>
      <c r="BS2" s="130" t="s">
        <v>789</v>
      </c>
      <c r="BT2" s="130" t="s">
        <v>791</v>
      </c>
      <c r="BU2" s="3"/>
      <c r="BV2" s="3"/>
    </row>
    <row r="3" spans="1:74" ht="41.45" customHeight="1">
      <c r="A3" s="50" t="s">
        <v>214</v>
      </c>
      <c r="C3" s="53"/>
      <c r="D3" s="53" t="s">
        <v>64</v>
      </c>
      <c r="E3" s="54">
        <v>204.8090141937987</v>
      </c>
      <c r="F3" s="55">
        <v>99.97467939249773</v>
      </c>
      <c r="G3" s="114" t="s">
        <v>267</v>
      </c>
      <c r="H3" s="53"/>
      <c r="I3" s="57" t="s">
        <v>214</v>
      </c>
      <c r="J3" s="56"/>
      <c r="K3" s="56"/>
      <c r="L3" s="116" t="s">
        <v>470</v>
      </c>
      <c r="M3" s="59">
        <v>9.438514460257062</v>
      </c>
      <c r="N3" s="60">
        <v>8676.8447265625</v>
      </c>
      <c r="O3" s="60">
        <v>1382.2147216796875</v>
      </c>
      <c r="P3" s="58"/>
      <c r="Q3" s="61"/>
      <c r="R3" s="61"/>
      <c r="S3" s="51"/>
      <c r="T3" s="51">
        <v>1</v>
      </c>
      <c r="U3" s="51">
        <v>1</v>
      </c>
      <c r="V3" s="52">
        <v>0</v>
      </c>
      <c r="W3" s="52">
        <v>0</v>
      </c>
      <c r="X3" s="52">
        <v>0</v>
      </c>
      <c r="Y3" s="52">
        <v>0.999966</v>
      </c>
      <c r="Z3" s="52">
        <v>0</v>
      </c>
      <c r="AA3" s="52" t="s">
        <v>536</v>
      </c>
      <c r="AB3" s="62">
        <v>3</v>
      </c>
      <c r="AC3" s="62"/>
      <c r="AD3" s="63"/>
      <c r="AE3" s="85" t="s">
        <v>376</v>
      </c>
      <c r="AF3" s="85">
        <v>4414</v>
      </c>
      <c r="AG3" s="85">
        <v>3257</v>
      </c>
      <c r="AH3" s="85">
        <v>1156</v>
      </c>
      <c r="AI3" s="85">
        <v>675</v>
      </c>
      <c r="AJ3" s="85"/>
      <c r="AK3" s="85" t="s">
        <v>392</v>
      </c>
      <c r="AL3" s="85" t="s">
        <v>407</v>
      </c>
      <c r="AM3" s="85"/>
      <c r="AN3" s="85"/>
      <c r="AO3" s="87">
        <v>41381.17329861111</v>
      </c>
      <c r="AP3" s="89" t="s">
        <v>428</v>
      </c>
      <c r="AQ3" s="85" t="b">
        <v>1</v>
      </c>
      <c r="AR3" s="85" t="b">
        <v>0</v>
      </c>
      <c r="AS3" s="85" t="b">
        <v>0</v>
      </c>
      <c r="AT3" s="85"/>
      <c r="AU3" s="85">
        <v>15</v>
      </c>
      <c r="AV3" s="89" t="s">
        <v>443</v>
      </c>
      <c r="AW3" s="85" t="b">
        <v>0</v>
      </c>
      <c r="AX3" s="85" t="s">
        <v>453</v>
      </c>
      <c r="AY3" s="89" t="s">
        <v>454</v>
      </c>
      <c r="AZ3" s="85" t="s">
        <v>66</v>
      </c>
      <c r="BA3" s="85" t="str">
        <f>REPLACE(INDEX(GroupVertices[Group],MATCH(Vertices[[#This Row],[Vertex]],GroupVertices[Vertex],0)),1,1,"")</f>
        <v>4</v>
      </c>
      <c r="BB3" s="51" t="s">
        <v>249</v>
      </c>
      <c r="BC3" s="51" t="s">
        <v>249</v>
      </c>
      <c r="BD3" s="51" t="s">
        <v>259</v>
      </c>
      <c r="BE3" s="51" t="s">
        <v>259</v>
      </c>
      <c r="BF3" s="51"/>
      <c r="BG3" s="51"/>
      <c r="BH3" s="131" t="s">
        <v>659</v>
      </c>
      <c r="BI3" s="131" t="s">
        <v>659</v>
      </c>
      <c r="BJ3" s="131" t="s">
        <v>676</v>
      </c>
      <c r="BK3" s="131" t="s">
        <v>676</v>
      </c>
      <c r="BL3" s="131">
        <v>1</v>
      </c>
      <c r="BM3" s="134">
        <v>50</v>
      </c>
      <c r="BN3" s="131">
        <v>0</v>
      </c>
      <c r="BO3" s="134">
        <v>0</v>
      </c>
      <c r="BP3" s="131">
        <v>0</v>
      </c>
      <c r="BQ3" s="134">
        <v>0</v>
      </c>
      <c r="BR3" s="131">
        <v>1</v>
      </c>
      <c r="BS3" s="134">
        <v>50</v>
      </c>
      <c r="BT3" s="131">
        <v>2</v>
      </c>
      <c r="BU3" s="3"/>
      <c r="BV3" s="3"/>
    </row>
    <row r="4" spans="1:77" ht="41.45" customHeight="1">
      <c r="A4" s="14" t="s">
        <v>215</v>
      </c>
      <c r="C4" s="15"/>
      <c r="D4" s="15" t="s">
        <v>64</v>
      </c>
      <c r="E4" s="95">
        <v>169.19354004332504</v>
      </c>
      <c r="F4" s="81">
        <v>99.99574517639756</v>
      </c>
      <c r="G4" s="114" t="s">
        <v>268</v>
      </c>
      <c r="H4" s="15"/>
      <c r="I4" s="16" t="s">
        <v>215</v>
      </c>
      <c r="J4" s="66"/>
      <c r="K4" s="66"/>
      <c r="L4" s="116" t="s">
        <v>471</v>
      </c>
      <c r="M4" s="96">
        <v>2.417990879239399</v>
      </c>
      <c r="N4" s="97">
        <v>1451.522216796875</v>
      </c>
      <c r="O4" s="97">
        <v>3120.31787109375</v>
      </c>
      <c r="P4" s="77"/>
      <c r="Q4" s="98"/>
      <c r="R4" s="98"/>
      <c r="S4" s="99"/>
      <c r="T4" s="51">
        <v>0</v>
      </c>
      <c r="U4" s="51">
        <v>2</v>
      </c>
      <c r="V4" s="52">
        <v>26</v>
      </c>
      <c r="W4" s="52">
        <v>0.038462</v>
      </c>
      <c r="X4" s="52">
        <v>0.027186</v>
      </c>
      <c r="Y4" s="52">
        <v>0.746335</v>
      </c>
      <c r="Z4" s="52">
        <v>0</v>
      </c>
      <c r="AA4" s="52">
        <v>0</v>
      </c>
      <c r="AB4" s="82">
        <v>4</v>
      </c>
      <c r="AC4" s="82"/>
      <c r="AD4" s="100"/>
      <c r="AE4" s="85" t="s">
        <v>377</v>
      </c>
      <c r="AF4" s="85">
        <v>1147</v>
      </c>
      <c r="AG4" s="85">
        <v>628</v>
      </c>
      <c r="AH4" s="85">
        <v>18654</v>
      </c>
      <c r="AI4" s="85">
        <v>1378</v>
      </c>
      <c r="AJ4" s="85"/>
      <c r="AK4" s="85" t="s">
        <v>393</v>
      </c>
      <c r="AL4" s="85" t="s">
        <v>408</v>
      </c>
      <c r="AM4" s="85"/>
      <c r="AN4" s="85"/>
      <c r="AO4" s="87">
        <v>40267.51216435185</v>
      </c>
      <c r="AP4" s="89" t="s">
        <v>429</v>
      </c>
      <c r="AQ4" s="85" t="b">
        <v>1</v>
      </c>
      <c r="AR4" s="85" t="b">
        <v>0</v>
      </c>
      <c r="AS4" s="85" t="b">
        <v>0</v>
      </c>
      <c r="AT4" s="85"/>
      <c r="AU4" s="85">
        <v>50</v>
      </c>
      <c r="AV4" s="89" t="s">
        <v>443</v>
      </c>
      <c r="AW4" s="85" t="b">
        <v>0</v>
      </c>
      <c r="AX4" s="85" t="s">
        <v>453</v>
      </c>
      <c r="AY4" s="89" t="s">
        <v>455</v>
      </c>
      <c r="AZ4" s="85" t="s">
        <v>66</v>
      </c>
      <c r="BA4" s="85" t="str">
        <f>REPLACE(INDEX(GroupVertices[Group],MATCH(Vertices[[#This Row],[Vertex]],GroupVertices[Vertex],0)),1,1,"")</f>
        <v>1</v>
      </c>
      <c r="BB4" s="51" t="s">
        <v>250</v>
      </c>
      <c r="BC4" s="51" t="s">
        <v>250</v>
      </c>
      <c r="BD4" s="51" t="s">
        <v>259</v>
      </c>
      <c r="BE4" s="51" t="s">
        <v>259</v>
      </c>
      <c r="BF4" s="51"/>
      <c r="BG4" s="51"/>
      <c r="BH4" s="131" t="s">
        <v>660</v>
      </c>
      <c r="BI4" s="131" t="s">
        <v>660</v>
      </c>
      <c r="BJ4" s="131" t="s">
        <v>677</v>
      </c>
      <c r="BK4" s="131" t="s">
        <v>677</v>
      </c>
      <c r="BL4" s="131">
        <v>1</v>
      </c>
      <c r="BM4" s="134">
        <v>33.333333333333336</v>
      </c>
      <c r="BN4" s="131">
        <v>0</v>
      </c>
      <c r="BO4" s="134">
        <v>0</v>
      </c>
      <c r="BP4" s="131">
        <v>0</v>
      </c>
      <c r="BQ4" s="134">
        <v>0</v>
      </c>
      <c r="BR4" s="131">
        <v>2</v>
      </c>
      <c r="BS4" s="134">
        <v>66.66666666666667</v>
      </c>
      <c r="BT4" s="131">
        <v>3</v>
      </c>
      <c r="BU4" s="2"/>
      <c r="BV4" s="3"/>
      <c r="BW4" s="3"/>
      <c r="BX4" s="3"/>
      <c r="BY4" s="3"/>
    </row>
    <row r="5" spans="1:77" ht="41.45" customHeight="1">
      <c r="A5" s="14" t="s">
        <v>226</v>
      </c>
      <c r="C5" s="15"/>
      <c r="D5" s="15" t="s">
        <v>64</v>
      </c>
      <c r="E5" s="95">
        <v>187.34672960651815</v>
      </c>
      <c r="F5" s="81">
        <v>99.98500795676053</v>
      </c>
      <c r="G5" s="114" t="s">
        <v>447</v>
      </c>
      <c r="H5" s="15"/>
      <c r="I5" s="16" t="s">
        <v>226</v>
      </c>
      <c r="J5" s="66"/>
      <c r="K5" s="66"/>
      <c r="L5" s="116" t="s">
        <v>472</v>
      </c>
      <c r="M5" s="96">
        <v>5.996348276943343</v>
      </c>
      <c r="N5" s="97">
        <v>249.87753295898438</v>
      </c>
      <c r="O5" s="97">
        <v>1197.30322265625</v>
      </c>
      <c r="P5" s="77"/>
      <c r="Q5" s="98"/>
      <c r="R5" s="98"/>
      <c r="S5" s="99"/>
      <c r="T5" s="51">
        <v>1</v>
      </c>
      <c r="U5" s="51">
        <v>0</v>
      </c>
      <c r="V5" s="52">
        <v>0</v>
      </c>
      <c r="W5" s="52">
        <v>0.025641</v>
      </c>
      <c r="X5" s="52">
        <v>0.004432</v>
      </c>
      <c r="Y5" s="52">
        <v>0.467191</v>
      </c>
      <c r="Z5" s="52">
        <v>0</v>
      </c>
      <c r="AA5" s="52">
        <v>0</v>
      </c>
      <c r="AB5" s="82">
        <v>5</v>
      </c>
      <c r="AC5" s="82"/>
      <c r="AD5" s="100"/>
      <c r="AE5" s="85" t="s">
        <v>378</v>
      </c>
      <c r="AF5" s="85">
        <v>2487</v>
      </c>
      <c r="AG5" s="85">
        <v>1968</v>
      </c>
      <c r="AH5" s="85">
        <v>739</v>
      </c>
      <c r="AI5" s="85">
        <v>319</v>
      </c>
      <c r="AJ5" s="85"/>
      <c r="AK5" s="85" t="s">
        <v>394</v>
      </c>
      <c r="AL5" s="85" t="s">
        <v>409</v>
      </c>
      <c r="AM5" s="89" t="s">
        <v>420</v>
      </c>
      <c r="AN5" s="85"/>
      <c r="AO5" s="87">
        <v>42232.693506944444</v>
      </c>
      <c r="AP5" s="89" t="s">
        <v>430</v>
      </c>
      <c r="AQ5" s="85" t="b">
        <v>0</v>
      </c>
      <c r="AR5" s="85" t="b">
        <v>0</v>
      </c>
      <c r="AS5" s="85" t="b">
        <v>0</v>
      </c>
      <c r="AT5" s="85"/>
      <c r="AU5" s="85">
        <v>7</v>
      </c>
      <c r="AV5" s="89" t="s">
        <v>443</v>
      </c>
      <c r="AW5" s="85" t="b">
        <v>0</v>
      </c>
      <c r="AX5" s="85" t="s">
        <v>453</v>
      </c>
      <c r="AY5" s="89" t="s">
        <v>456</v>
      </c>
      <c r="AZ5" s="85" t="s">
        <v>65</v>
      </c>
      <c r="BA5" s="85"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221</v>
      </c>
      <c r="C6" s="15"/>
      <c r="D6" s="15" t="s">
        <v>64</v>
      </c>
      <c r="E6" s="95">
        <v>185.54495780658928</v>
      </c>
      <c r="F6" s="81">
        <v>99.98607366587375</v>
      </c>
      <c r="G6" s="114" t="s">
        <v>273</v>
      </c>
      <c r="H6" s="15"/>
      <c r="I6" s="16" t="s">
        <v>221</v>
      </c>
      <c r="J6" s="66"/>
      <c r="K6" s="66"/>
      <c r="L6" s="116" t="s">
        <v>473</v>
      </c>
      <c r="M6" s="96">
        <v>5.641182953141384</v>
      </c>
      <c r="N6" s="97">
        <v>2793.9599609375</v>
      </c>
      <c r="O6" s="97">
        <v>5174.67578125</v>
      </c>
      <c r="P6" s="77"/>
      <c r="Q6" s="98"/>
      <c r="R6" s="98"/>
      <c r="S6" s="99"/>
      <c r="T6" s="51">
        <v>7</v>
      </c>
      <c r="U6" s="51">
        <v>9</v>
      </c>
      <c r="V6" s="52">
        <v>137.8</v>
      </c>
      <c r="W6" s="52">
        <v>0.066667</v>
      </c>
      <c r="X6" s="52">
        <v>0.162316</v>
      </c>
      <c r="Y6" s="52">
        <v>3.281348</v>
      </c>
      <c r="Z6" s="52">
        <v>0.10256410256410256</v>
      </c>
      <c r="AA6" s="52">
        <v>0.07692307692307693</v>
      </c>
      <c r="AB6" s="82">
        <v>6</v>
      </c>
      <c r="AC6" s="82"/>
      <c r="AD6" s="100"/>
      <c r="AE6" s="85" t="s">
        <v>379</v>
      </c>
      <c r="AF6" s="85">
        <v>1494</v>
      </c>
      <c r="AG6" s="85">
        <v>1835</v>
      </c>
      <c r="AH6" s="85">
        <v>9998</v>
      </c>
      <c r="AI6" s="85">
        <v>499</v>
      </c>
      <c r="AJ6" s="85"/>
      <c r="AK6" s="85" t="s">
        <v>395</v>
      </c>
      <c r="AL6" s="85"/>
      <c r="AM6" s="89" t="s">
        <v>421</v>
      </c>
      <c r="AN6" s="85"/>
      <c r="AO6" s="87">
        <v>39919.43027777778</v>
      </c>
      <c r="AP6" s="89" t="s">
        <v>431</v>
      </c>
      <c r="AQ6" s="85" t="b">
        <v>0</v>
      </c>
      <c r="AR6" s="85" t="b">
        <v>0</v>
      </c>
      <c r="AS6" s="85" t="b">
        <v>0</v>
      </c>
      <c r="AT6" s="85"/>
      <c r="AU6" s="85">
        <v>61</v>
      </c>
      <c r="AV6" s="89" t="s">
        <v>444</v>
      </c>
      <c r="AW6" s="85" t="b">
        <v>0</v>
      </c>
      <c r="AX6" s="85" t="s">
        <v>453</v>
      </c>
      <c r="AY6" s="89" t="s">
        <v>457</v>
      </c>
      <c r="AZ6" s="85" t="s">
        <v>66</v>
      </c>
      <c r="BA6" s="85" t="str">
        <f>REPLACE(INDEX(GroupVertices[Group],MATCH(Vertices[[#This Row],[Vertex]],GroupVertices[Vertex],0)),1,1,"")</f>
        <v>1</v>
      </c>
      <c r="BB6" s="51" t="s">
        <v>649</v>
      </c>
      <c r="BC6" s="51" t="s">
        <v>649</v>
      </c>
      <c r="BD6" s="51" t="s">
        <v>652</v>
      </c>
      <c r="BE6" s="51" t="s">
        <v>654</v>
      </c>
      <c r="BF6" s="51" t="s">
        <v>656</v>
      </c>
      <c r="BG6" s="51" t="s">
        <v>656</v>
      </c>
      <c r="BH6" s="131" t="s">
        <v>661</v>
      </c>
      <c r="BI6" s="131" t="s">
        <v>671</v>
      </c>
      <c r="BJ6" s="131" t="s">
        <v>621</v>
      </c>
      <c r="BK6" s="131" t="s">
        <v>621</v>
      </c>
      <c r="BL6" s="131">
        <v>1</v>
      </c>
      <c r="BM6" s="134">
        <v>0.5291005291005291</v>
      </c>
      <c r="BN6" s="131">
        <v>4</v>
      </c>
      <c r="BO6" s="134">
        <v>2.1164021164021163</v>
      </c>
      <c r="BP6" s="131">
        <v>0</v>
      </c>
      <c r="BQ6" s="134">
        <v>0</v>
      </c>
      <c r="BR6" s="131">
        <v>184</v>
      </c>
      <c r="BS6" s="134">
        <v>97.35449735449735</v>
      </c>
      <c r="BT6" s="131">
        <v>189</v>
      </c>
      <c r="BU6" s="2"/>
      <c r="BV6" s="3"/>
      <c r="BW6" s="3"/>
      <c r="BX6" s="3"/>
      <c r="BY6" s="3"/>
    </row>
    <row r="7" spans="1:77" ht="41.45" customHeight="1">
      <c r="A7" s="14" t="s">
        <v>216</v>
      </c>
      <c r="C7" s="15"/>
      <c r="D7" s="15" t="s">
        <v>64</v>
      </c>
      <c r="E7" s="95">
        <v>162</v>
      </c>
      <c r="F7" s="81">
        <v>100</v>
      </c>
      <c r="G7" s="114" t="s">
        <v>269</v>
      </c>
      <c r="H7" s="15"/>
      <c r="I7" s="16" t="s">
        <v>216</v>
      </c>
      <c r="J7" s="66"/>
      <c r="K7" s="66"/>
      <c r="L7" s="116" t="s">
        <v>474</v>
      </c>
      <c r="M7" s="96">
        <v>1</v>
      </c>
      <c r="N7" s="97">
        <v>4482.982421875</v>
      </c>
      <c r="O7" s="97">
        <v>8639.5244140625</v>
      </c>
      <c r="P7" s="77"/>
      <c r="Q7" s="98"/>
      <c r="R7" s="98"/>
      <c r="S7" s="99"/>
      <c r="T7" s="51">
        <v>0</v>
      </c>
      <c r="U7" s="51">
        <v>5</v>
      </c>
      <c r="V7" s="52">
        <v>0.4</v>
      </c>
      <c r="W7" s="52">
        <v>0.041667</v>
      </c>
      <c r="X7" s="52">
        <v>0.093392</v>
      </c>
      <c r="Y7" s="52">
        <v>1.073629</v>
      </c>
      <c r="Z7" s="52">
        <v>0.55</v>
      </c>
      <c r="AA7" s="52">
        <v>0</v>
      </c>
      <c r="AB7" s="82">
        <v>7</v>
      </c>
      <c r="AC7" s="82"/>
      <c r="AD7" s="100"/>
      <c r="AE7" s="85" t="s">
        <v>380</v>
      </c>
      <c r="AF7" s="85">
        <v>34</v>
      </c>
      <c r="AG7" s="85">
        <v>97</v>
      </c>
      <c r="AH7" s="85">
        <v>18834</v>
      </c>
      <c r="AI7" s="85">
        <v>54176</v>
      </c>
      <c r="AJ7" s="85"/>
      <c r="AK7" s="85"/>
      <c r="AL7" s="85"/>
      <c r="AM7" s="85"/>
      <c r="AN7" s="85"/>
      <c r="AO7" s="87">
        <v>41239.74953703704</v>
      </c>
      <c r="AP7" s="85"/>
      <c r="AQ7" s="85" t="b">
        <v>1</v>
      </c>
      <c r="AR7" s="85" t="b">
        <v>1</v>
      </c>
      <c r="AS7" s="85" t="b">
        <v>0</v>
      </c>
      <c r="AT7" s="85"/>
      <c r="AU7" s="85">
        <v>1</v>
      </c>
      <c r="AV7" s="89" t="s">
        <v>443</v>
      </c>
      <c r="AW7" s="85" t="b">
        <v>0</v>
      </c>
      <c r="AX7" s="85" t="s">
        <v>453</v>
      </c>
      <c r="AY7" s="89" t="s">
        <v>458</v>
      </c>
      <c r="AZ7" s="85" t="s">
        <v>66</v>
      </c>
      <c r="BA7" s="85" t="str">
        <f>REPLACE(INDEX(GroupVertices[Group],MATCH(Vertices[[#This Row],[Vertex]],GroupVertices[Vertex],0)),1,1,"")</f>
        <v>2</v>
      </c>
      <c r="BB7" s="51"/>
      <c r="BC7" s="51"/>
      <c r="BD7" s="51"/>
      <c r="BE7" s="51"/>
      <c r="BF7" s="51"/>
      <c r="BG7" s="51"/>
      <c r="BH7" s="131" t="s">
        <v>662</v>
      </c>
      <c r="BI7" s="131" t="s">
        <v>662</v>
      </c>
      <c r="BJ7" s="131" t="s">
        <v>678</v>
      </c>
      <c r="BK7" s="131" t="s">
        <v>678</v>
      </c>
      <c r="BL7" s="131">
        <v>0</v>
      </c>
      <c r="BM7" s="134">
        <v>0</v>
      </c>
      <c r="BN7" s="131">
        <v>3</v>
      </c>
      <c r="BO7" s="134">
        <v>13.043478260869565</v>
      </c>
      <c r="BP7" s="131">
        <v>0</v>
      </c>
      <c r="BQ7" s="134">
        <v>0</v>
      </c>
      <c r="BR7" s="131">
        <v>20</v>
      </c>
      <c r="BS7" s="134">
        <v>86.95652173913044</v>
      </c>
      <c r="BT7" s="131">
        <v>23</v>
      </c>
      <c r="BU7" s="2"/>
      <c r="BV7" s="3"/>
      <c r="BW7" s="3"/>
      <c r="BX7" s="3"/>
      <c r="BY7" s="3"/>
    </row>
    <row r="8" spans="1:77" ht="41.45" customHeight="1">
      <c r="A8" s="14" t="s">
        <v>217</v>
      </c>
      <c r="C8" s="15"/>
      <c r="D8" s="15" t="s">
        <v>64</v>
      </c>
      <c r="E8" s="95">
        <v>167.82527724789034</v>
      </c>
      <c r="F8" s="81">
        <v>99.99655447429558</v>
      </c>
      <c r="G8" s="114" t="s">
        <v>270</v>
      </c>
      <c r="H8" s="15"/>
      <c r="I8" s="16" t="s">
        <v>217</v>
      </c>
      <c r="J8" s="66"/>
      <c r="K8" s="66"/>
      <c r="L8" s="116" t="s">
        <v>475</v>
      </c>
      <c r="M8" s="96">
        <v>2.1482788664273853</v>
      </c>
      <c r="N8" s="97">
        <v>6157.09228515625</v>
      </c>
      <c r="O8" s="97">
        <v>9562.80859375</v>
      </c>
      <c r="P8" s="77"/>
      <c r="Q8" s="98"/>
      <c r="R8" s="98"/>
      <c r="S8" s="99"/>
      <c r="T8" s="51">
        <v>3</v>
      </c>
      <c r="U8" s="51">
        <v>4</v>
      </c>
      <c r="V8" s="52">
        <v>0.8</v>
      </c>
      <c r="W8" s="52">
        <v>0.043478</v>
      </c>
      <c r="X8" s="52">
        <v>0.106484</v>
      </c>
      <c r="Y8" s="52">
        <v>1.260141</v>
      </c>
      <c r="Z8" s="52">
        <v>0.4666666666666667</v>
      </c>
      <c r="AA8" s="52">
        <v>0.16666666666666666</v>
      </c>
      <c r="AB8" s="82">
        <v>8</v>
      </c>
      <c r="AC8" s="82"/>
      <c r="AD8" s="100"/>
      <c r="AE8" s="85" t="s">
        <v>381</v>
      </c>
      <c r="AF8" s="85">
        <v>428</v>
      </c>
      <c r="AG8" s="85">
        <v>527</v>
      </c>
      <c r="AH8" s="85">
        <v>328</v>
      </c>
      <c r="AI8" s="85">
        <v>791</v>
      </c>
      <c r="AJ8" s="85"/>
      <c r="AK8" s="85" t="s">
        <v>396</v>
      </c>
      <c r="AL8" s="85" t="s">
        <v>410</v>
      </c>
      <c r="AM8" s="85"/>
      <c r="AN8" s="85"/>
      <c r="AO8" s="87">
        <v>43678.724444444444</v>
      </c>
      <c r="AP8" s="89" t="s">
        <v>432</v>
      </c>
      <c r="AQ8" s="85" t="b">
        <v>1</v>
      </c>
      <c r="AR8" s="85" t="b">
        <v>0</v>
      </c>
      <c r="AS8" s="85" t="b">
        <v>0</v>
      </c>
      <c r="AT8" s="85"/>
      <c r="AU8" s="85">
        <v>3</v>
      </c>
      <c r="AV8" s="85"/>
      <c r="AW8" s="85" t="b">
        <v>0</v>
      </c>
      <c r="AX8" s="85" t="s">
        <v>453</v>
      </c>
      <c r="AY8" s="89" t="s">
        <v>459</v>
      </c>
      <c r="AZ8" s="85" t="s">
        <v>66</v>
      </c>
      <c r="BA8" s="85" t="str">
        <f>REPLACE(INDEX(GroupVertices[Group],MATCH(Vertices[[#This Row],[Vertex]],GroupVertices[Vertex],0)),1,1,"")</f>
        <v>2</v>
      </c>
      <c r="BB8" s="51"/>
      <c r="BC8" s="51"/>
      <c r="BD8" s="51"/>
      <c r="BE8" s="51"/>
      <c r="BF8" s="51"/>
      <c r="BG8" s="51"/>
      <c r="BH8" s="131" t="s">
        <v>663</v>
      </c>
      <c r="BI8" s="131" t="s">
        <v>672</v>
      </c>
      <c r="BJ8" s="131" t="s">
        <v>679</v>
      </c>
      <c r="BK8" s="131" t="s">
        <v>686</v>
      </c>
      <c r="BL8" s="131">
        <v>0</v>
      </c>
      <c r="BM8" s="134">
        <v>0</v>
      </c>
      <c r="BN8" s="131">
        <v>4</v>
      </c>
      <c r="BO8" s="134">
        <v>8.16326530612245</v>
      </c>
      <c r="BP8" s="131">
        <v>0</v>
      </c>
      <c r="BQ8" s="134">
        <v>0</v>
      </c>
      <c r="BR8" s="131">
        <v>45</v>
      </c>
      <c r="BS8" s="134">
        <v>91.83673469387755</v>
      </c>
      <c r="BT8" s="131">
        <v>49</v>
      </c>
      <c r="BU8" s="2"/>
      <c r="BV8" s="3"/>
      <c r="BW8" s="3"/>
      <c r="BX8" s="3"/>
      <c r="BY8" s="3"/>
    </row>
    <row r="9" spans="1:77" ht="41.45" customHeight="1">
      <c r="A9" s="14" t="s">
        <v>227</v>
      </c>
      <c r="C9" s="15"/>
      <c r="D9" s="15" t="s">
        <v>64</v>
      </c>
      <c r="E9" s="95">
        <v>1000</v>
      </c>
      <c r="F9" s="81">
        <v>70</v>
      </c>
      <c r="G9" s="114" t="s">
        <v>448</v>
      </c>
      <c r="H9" s="15"/>
      <c r="I9" s="16" t="s">
        <v>227</v>
      </c>
      <c r="J9" s="66"/>
      <c r="K9" s="66"/>
      <c r="L9" s="116" t="s">
        <v>476</v>
      </c>
      <c r="M9" s="96">
        <v>9999</v>
      </c>
      <c r="N9" s="97">
        <v>6086.31689453125</v>
      </c>
      <c r="O9" s="97">
        <v>817.6830444335938</v>
      </c>
      <c r="P9" s="77"/>
      <c r="Q9" s="98"/>
      <c r="R9" s="98"/>
      <c r="S9" s="99"/>
      <c r="T9" s="51">
        <v>5</v>
      </c>
      <c r="U9" s="51">
        <v>0</v>
      </c>
      <c r="V9" s="52">
        <v>0.4</v>
      </c>
      <c r="W9" s="52">
        <v>0.041667</v>
      </c>
      <c r="X9" s="52">
        <v>0.091639</v>
      </c>
      <c r="Y9" s="52">
        <v>1.071293</v>
      </c>
      <c r="Z9" s="52">
        <v>0.55</v>
      </c>
      <c r="AA9" s="52">
        <v>0</v>
      </c>
      <c r="AB9" s="82">
        <v>9</v>
      </c>
      <c r="AC9" s="82"/>
      <c r="AD9" s="100"/>
      <c r="AE9" s="85" t="s">
        <v>382</v>
      </c>
      <c r="AF9" s="85">
        <v>795</v>
      </c>
      <c r="AG9" s="85">
        <v>3744083</v>
      </c>
      <c r="AH9" s="85">
        <v>263466</v>
      </c>
      <c r="AI9" s="85">
        <v>38</v>
      </c>
      <c r="AJ9" s="85"/>
      <c r="AK9" s="85" t="s">
        <v>397</v>
      </c>
      <c r="AL9" s="85" t="s">
        <v>411</v>
      </c>
      <c r="AM9" s="89" t="s">
        <v>422</v>
      </c>
      <c r="AN9" s="85"/>
      <c r="AO9" s="87">
        <v>39826.81138888889</v>
      </c>
      <c r="AP9" s="89" t="s">
        <v>433</v>
      </c>
      <c r="AQ9" s="85" t="b">
        <v>0</v>
      </c>
      <c r="AR9" s="85" t="b">
        <v>0</v>
      </c>
      <c r="AS9" s="85" t="b">
        <v>0</v>
      </c>
      <c r="AT9" s="85"/>
      <c r="AU9" s="85">
        <v>35388</v>
      </c>
      <c r="AV9" s="89" t="s">
        <v>443</v>
      </c>
      <c r="AW9" s="85" t="b">
        <v>1</v>
      </c>
      <c r="AX9" s="85" t="s">
        <v>453</v>
      </c>
      <c r="AY9" s="89" t="s">
        <v>460</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218</v>
      </c>
      <c r="C10" s="15"/>
      <c r="D10" s="15" t="s">
        <v>64</v>
      </c>
      <c r="E10" s="95">
        <v>614.4479291280029</v>
      </c>
      <c r="F10" s="81">
        <v>99.73238681982251</v>
      </c>
      <c r="G10" s="114" t="s">
        <v>271</v>
      </c>
      <c r="H10" s="15"/>
      <c r="I10" s="16" t="s">
        <v>218</v>
      </c>
      <c r="J10" s="66"/>
      <c r="K10" s="66"/>
      <c r="L10" s="116" t="s">
        <v>477</v>
      </c>
      <c r="M10" s="96">
        <v>90.18655251381816</v>
      </c>
      <c r="N10" s="97">
        <v>5146.22900390625</v>
      </c>
      <c r="O10" s="97">
        <v>2145.645751953125</v>
      </c>
      <c r="P10" s="77"/>
      <c r="Q10" s="98"/>
      <c r="R10" s="98"/>
      <c r="S10" s="99"/>
      <c r="T10" s="51">
        <v>4</v>
      </c>
      <c r="U10" s="51">
        <v>4</v>
      </c>
      <c r="V10" s="52">
        <v>0.8</v>
      </c>
      <c r="W10" s="52">
        <v>0.043478</v>
      </c>
      <c r="X10" s="52">
        <v>0.106484</v>
      </c>
      <c r="Y10" s="52">
        <v>1.260141</v>
      </c>
      <c r="Z10" s="52">
        <v>0.43333333333333335</v>
      </c>
      <c r="AA10" s="52">
        <v>0.3333333333333333</v>
      </c>
      <c r="AB10" s="82">
        <v>10</v>
      </c>
      <c r="AC10" s="82"/>
      <c r="AD10" s="100"/>
      <c r="AE10" s="85" t="s">
        <v>383</v>
      </c>
      <c r="AF10" s="85">
        <v>3807</v>
      </c>
      <c r="AG10" s="85">
        <v>33495</v>
      </c>
      <c r="AH10" s="85">
        <v>46071</v>
      </c>
      <c r="AI10" s="85">
        <v>28548</v>
      </c>
      <c r="AJ10" s="85"/>
      <c r="AK10" s="85" t="s">
        <v>398</v>
      </c>
      <c r="AL10" s="85" t="s">
        <v>412</v>
      </c>
      <c r="AM10" s="89" t="s">
        <v>423</v>
      </c>
      <c r="AN10" s="85"/>
      <c r="AO10" s="87">
        <v>39965.53346064815</v>
      </c>
      <c r="AP10" s="89" t="s">
        <v>434</v>
      </c>
      <c r="AQ10" s="85" t="b">
        <v>0</v>
      </c>
      <c r="AR10" s="85" t="b">
        <v>0</v>
      </c>
      <c r="AS10" s="85" t="b">
        <v>0</v>
      </c>
      <c r="AT10" s="85"/>
      <c r="AU10" s="85">
        <v>1431</v>
      </c>
      <c r="AV10" s="89" t="s">
        <v>445</v>
      </c>
      <c r="AW10" s="85" t="b">
        <v>1</v>
      </c>
      <c r="AX10" s="85" t="s">
        <v>453</v>
      </c>
      <c r="AY10" s="89" t="s">
        <v>461</v>
      </c>
      <c r="AZ10" s="85" t="s">
        <v>66</v>
      </c>
      <c r="BA10" s="85" t="str">
        <f>REPLACE(INDEX(GroupVertices[Group],MATCH(Vertices[[#This Row],[Vertex]],GroupVertices[Vertex],0)),1,1,"")</f>
        <v>2</v>
      </c>
      <c r="BB10" s="51" t="s">
        <v>251</v>
      </c>
      <c r="BC10" s="51" t="s">
        <v>251</v>
      </c>
      <c r="BD10" s="51" t="s">
        <v>259</v>
      </c>
      <c r="BE10" s="51" t="s">
        <v>259</v>
      </c>
      <c r="BF10" s="51"/>
      <c r="BG10" s="51"/>
      <c r="BH10" s="131" t="s">
        <v>664</v>
      </c>
      <c r="BI10" s="131" t="s">
        <v>673</v>
      </c>
      <c r="BJ10" s="131" t="s">
        <v>680</v>
      </c>
      <c r="BK10" s="131" t="s">
        <v>687</v>
      </c>
      <c r="BL10" s="131">
        <v>0</v>
      </c>
      <c r="BM10" s="134">
        <v>0</v>
      </c>
      <c r="BN10" s="131">
        <v>2</v>
      </c>
      <c r="BO10" s="134">
        <v>3.7735849056603774</v>
      </c>
      <c r="BP10" s="131">
        <v>0</v>
      </c>
      <c r="BQ10" s="134">
        <v>0</v>
      </c>
      <c r="BR10" s="131">
        <v>51</v>
      </c>
      <c r="BS10" s="134">
        <v>96.22641509433963</v>
      </c>
      <c r="BT10" s="131">
        <v>53</v>
      </c>
      <c r="BU10" s="2"/>
      <c r="BV10" s="3"/>
      <c r="BW10" s="3"/>
      <c r="BX10" s="3"/>
      <c r="BY10" s="3"/>
    </row>
    <row r="11" spans="1:77" ht="41.45" customHeight="1">
      <c r="A11" s="14" t="s">
        <v>222</v>
      </c>
      <c r="C11" s="15"/>
      <c r="D11" s="15" t="s">
        <v>64</v>
      </c>
      <c r="E11" s="95">
        <v>191.55989524394582</v>
      </c>
      <c r="F11" s="81">
        <v>99.98251596026267</v>
      </c>
      <c r="G11" s="114" t="s">
        <v>449</v>
      </c>
      <c r="H11" s="15"/>
      <c r="I11" s="16" t="s">
        <v>222</v>
      </c>
      <c r="J11" s="66"/>
      <c r="K11" s="66"/>
      <c r="L11" s="116" t="s">
        <v>478</v>
      </c>
      <c r="M11" s="96">
        <v>6.826847643126871</v>
      </c>
      <c r="N11" s="97">
        <v>8676.8447265625</v>
      </c>
      <c r="O11" s="97">
        <v>8499.150390625</v>
      </c>
      <c r="P11" s="77"/>
      <c r="Q11" s="98"/>
      <c r="R11" s="98"/>
      <c r="S11" s="99"/>
      <c r="T11" s="51">
        <v>5</v>
      </c>
      <c r="U11" s="51">
        <v>2</v>
      </c>
      <c r="V11" s="52">
        <v>9.4</v>
      </c>
      <c r="W11" s="52">
        <v>0.045455</v>
      </c>
      <c r="X11" s="52">
        <v>0.105898</v>
      </c>
      <c r="Y11" s="52">
        <v>1.525592</v>
      </c>
      <c r="Z11" s="52">
        <v>0.30952380952380953</v>
      </c>
      <c r="AA11" s="52">
        <v>0</v>
      </c>
      <c r="AB11" s="82">
        <v>11</v>
      </c>
      <c r="AC11" s="82"/>
      <c r="AD11" s="100"/>
      <c r="AE11" s="85" t="s">
        <v>384</v>
      </c>
      <c r="AF11" s="85">
        <v>2746</v>
      </c>
      <c r="AG11" s="85">
        <v>2279</v>
      </c>
      <c r="AH11" s="85">
        <v>16870</v>
      </c>
      <c r="AI11" s="85">
        <v>3939</v>
      </c>
      <c r="AJ11" s="85"/>
      <c r="AK11" s="85" t="s">
        <v>399</v>
      </c>
      <c r="AL11" s="85" t="s">
        <v>413</v>
      </c>
      <c r="AM11" s="85"/>
      <c r="AN11" s="85"/>
      <c r="AO11" s="87">
        <v>39854.77148148148</v>
      </c>
      <c r="AP11" s="89" t="s">
        <v>435</v>
      </c>
      <c r="AQ11" s="85" t="b">
        <v>1</v>
      </c>
      <c r="AR11" s="85" t="b">
        <v>0</v>
      </c>
      <c r="AS11" s="85" t="b">
        <v>1</v>
      </c>
      <c r="AT11" s="85"/>
      <c r="AU11" s="85">
        <v>82</v>
      </c>
      <c r="AV11" s="89" t="s">
        <v>443</v>
      </c>
      <c r="AW11" s="85" t="b">
        <v>0</v>
      </c>
      <c r="AX11" s="85" t="s">
        <v>453</v>
      </c>
      <c r="AY11" s="89" t="s">
        <v>462</v>
      </c>
      <c r="AZ11" s="85" t="s">
        <v>66</v>
      </c>
      <c r="BA11" s="85" t="str">
        <f>REPLACE(INDEX(GroupVertices[Group],MATCH(Vertices[[#This Row],[Vertex]],GroupVertices[Vertex],0)),1,1,"")</f>
        <v>3</v>
      </c>
      <c r="BB11" s="51"/>
      <c r="BC11" s="51"/>
      <c r="BD11" s="51"/>
      <c r="BE11" s="51"/>
      <c r="BF11" s="51"/>
      <c r="BG11" s="51"/>
      <c r="BH11" s="131" t="s">
        <v>665</v>
      </c>
      <c r="BI11" s="131" t="s">
        <v>665</v>
      </c>
      <c r="BJ11" s="131" t="s">
        <v>681</v>
      </c>
      <c r="BK11" s="131" t="s">
        <v>681</v>
      </c>
      <c r="BL11" s="131">
        <v>1</v>
      </c>
      <c r="BM11" s="134">
        <v>1.7857142857142858</v>
      </c>
      <c r="BN11" s="131">
        <v>1</v>
      </c>
      <c r="BO11" s="134">
        <v>1.7857142857142858</v>
      </c>
      <c r="BP11" s="131">
        <v>0</v>
      </c>
      <c r="BQ11" s="134">
        <v>0</v>
      </c>
      <c r="BR11" s="131">
        <v>54</v>
      </c>
      <c r="BS11" s="134">
        <v>96.42857142857143</v>
      </c>
      <c r="BT11" s="131">
        <v>56</v>
      </c>
      <c r="BU11" s="2"/>
      <c r="BV11" s="3"/>
      <c r="BW11" s="3"/>
      <c r="BX11" s="3"/>
      <c r="BY11" s="3"/>
    </row>
    <row r="12" spans="1:77" ht="41.45" customHeight="1">
      <c r="A12" s="14" t="s">
        <v>219</v>
      </c>
      <c r="C12" s="15"/>
      <c r="D12" s="15" t="s">
        <v>64</v>
      </c>
      <c r="E12" s="95">
        <v>164.62814833974588</v>
      </c>
      <c r="F12" s="81">
        <v>99.99844550700777</v>
      </c>
      <c r="G12" s="114" t="s">
        <v>272</v>
      </c>
      <c r="H12" s="15"/>
      <c r="I12" s="16" t="s">
        <v>219</v>
      </c>
      <c r="J12" s="66"/>
      <c r="K12" s="66"/>
      <c r="L12" s="116" t="s">
        <v>479</v>
      </c>
      <c r="M12" s="96">
        <v>1.5180606978765412</v>
      </c>
      <c r="N12" s="97">
        <v>7354.68994140625</v>
      </c>
      <c r="O12" s="97">
        <v>3275.8837890625</v>
      </c>
      <c r="P12" s="77"/>
      <c r="Q12" s="98"/>
      <c r="R12" s="98"/>
      <c r="S12" s="99"/>
      <c r="T12" s="51">
        <v>0</v>
      </c>
      <c r="U12" s="51">
        <v>5</v>
      </c>
      <c r="V12" s="52">
        <v>0.4</v>
      </c>
      <c r="W12" s="52">
        <v>0.041667</v>
      </c>
      <c r="X12" s="52">
        <v>0.093392</v>
      </c>
      <c r="Y12" s="52">
        <v>1.073629</v>
      </c>
      <c r="Z12" s="52">
        <v>0.55</v>
      </c>
      <c r="AA12" s="52">
        <v>0</v>
      </c>
      <c r="AB12" s="82">
        <v>12</v>
      </c>
      <c r="AC12" s="82"/>
      <c r="AD12" s="100"/>
      <c r="AE12" s="85" t="s">
        <v>385</v>
      </c>
      <c r="AF12" s="85">
        <v>1028</v>
      </c>
      <c r="AG12" s="85">
        <v>291</v>
      </c>
      <c r="AH12" s="85">
        <v>36620</v>
      </c>
      <c r="AI12" s="85">
        <v>25174</v>
      </c>
      <c r="AJ12" s="85"/>
      <c r="AK12" s="85" t="s">
        <v>400</v>
      </c>
      <c r="AL12" s="85" t="s">
        <v>414</v>
      </c>
      <c r="AM12" s="85"/>
      <c r="AN12" s="85"/>
      <c r="AO12" s="87">
        <v>40784.67648148148</v>
      </c>
      <c r="AP12" s="89" t="s">
        <v>436</v>
      </c>
      <c r="AQ12" s="85" t="b">
        <v>1</v>
      </c>
      <c r="AR12" s="85" t="b">
        <v>0</v>
      </c>
      <c r="AS12" s="85" t="b">
        <v>0</v>
      </c>
      <c r="AT12" s="85"/>
      <c r="AU12" s="85">
        <v>64</v>
      </c>
      <c r="AV12" s="89" t="s">
        <v>443</v>
      </c>
      <c r="AW12" s="85" t="b">
        <v>0</v>
      </c>
      <c r="AX12" s="85" t="s">
        <v>453</v>
      </c>
      <c r="AY12" s="89" t="s">
        <v>463</v>
      </c>
      <c r="AZ12" s="85" t="s">
        <v>66</v>
      </c>
      <c r="BA12" s="85" t="str">
        <f>REPLACE(INDEX(GroupVertices[Group],MATCH(Vertices[[#This Row],[Vertex]],GroupVertices[Vertex],0)),1,1,"")</f>
        <v>2</v>
      </c>
      <c r="BB12" s="51"/>
      <c r="BC12" s="51"/>
      <c r="BD12" s="51"/>
      <c r="BE12" s="51"/>
      <c r="BF12" s="51"/>
      <c r="BG12" s="51"/>
      <c r="BH12" s="131" t="s">
        <v>666</v>
      </c>
      <c r="BI12" s="131" t="s">
        <v>674</v>
      </c>
      <c r="BJ12" s="131" t="s">
        <v>682</v>
      </c>
      <c r="BK12" s="131" t="s">
        <v>688</v>
      </c>
      <c r="BL12" s="131">
        <v>1</v>
      </c>
      <c r="BM12" s="134">
        <v>1.7241379310344827</v>
      </c>
      <c r="BN12" s="131">
        <v>2</v>
      </c>
      <c r="BO12" s="134">
        <v>3.4482758620689653</v>
      </c>
      <c r="BP12" s="131">
        <v>0</v>
      </c>
      <c r="BQ12" s="134">
        <v>0</v>
      </c>
      <c r="BR12" s="131">
        <v>55</v>
      </c>
      <c r="BS12" s="134">
        <v>94.82758620689656</v>
      </c>
      <c r="BT12" s="131">
        <v>58</v>
      </c>
      <c r="BU12" s="2"/>
      <c r="BV12" s="3"/>
      <c r="BW12" s="3"/>
      <c r="BX12" s="3"/>
      <c r="BY12" s="3"/>
    </row>
    <row r="13" spans="1:77" ht="41.45" customHeight="1">
      <c r="A13" s="14" t="s">
        <v>220</v>
      </c>
      <c r="C13" s="15"/>
      <c r="D13" s="15" t="s">
        <v>64</v>
      </c>
      <c r="E13" s="95">
        <v>836.2148792395486</v>
      </c>
      <c r="F13" s="81">
        <v>99.60121645754018</v>
      </c>
      <c r="G13" s="114" t="s">
        <v>450</v>
      </c>
      <c r="H13" s="15"/>
      <c r="I13" s="16" t="s">
        <v>220</v>
      </c>
      <c r="J13" s="66"/>
      <c r="K13" s="66"/>
      <c r="L13" s="116" t="s">
        <v>480</v>
      </c>
      <c r="M13" s="96">
        <v>133.90126191711187</v>
      </c>
      <c r="N13" s="97">
        <v>4288.0703125</v>
      </c>
      <c r="O13" s="97">
        <v>4464.7109375</v>
      </c>
      <c r="P13" s="77"/>
      <c r="Q13" s="98"/>
      <c r="R13" s="98"/>
      <c r="S13" s="99"/>
      <c r="T13" s="51">
        <v>2</v>
      </c>
      <c r="U13" s="51">
        <v>1</v>
      </c>
      <c r="V13" s="52">
        <v>0</v>
      </c>
      <c r="W13" s="52">
        <v>0.035714</v>
      </c>
      <c r="X13" s="52">
        <v>0.031619</v>
      </c>
      <c r="Y13" s="52">
        <v>0.607343</v>
      </c>
      <c r="Z13" s="52">
        <v>0</v>
      </c>
      <c r="AA13" s="52">
        <v>0</v>
      </c>
      <c r="AB13" s="82">
        <v>13</v>
      </c>
      <c r="AC13" s="82"/>
      <c r="AD13" s="100"/>
      <c r="AE13" s="85" t="s">
        <v>386</v>
      </c>
      <c r="AF13" s="85">
        <v>127</v>
      </c>
      <c r="AG13" s="85">
        <v>49865</v>
      </c>
      <c r="AH13" s="85">
        <v>4862</v>
      </c>
      <c r="AI13" s="85">
        <v>47</v>
      </c>
      <c r="AJ13" s="85"/>
      <c r="AK13" s="85" t="s">
        <v>401</v>
      </c>
      <c r="AL13" s="85" t="s">
        <v>411</v>
      </c>
      <c r="AM13" s="89" t="s">
        <v>424</v>
      </c>
      <c r="AN13" s="85"/>
      <c r="AO13" s="87">
        <v>39988.67530092593</v>
      </c>
      <c r="AP13" s="89" t="s">
        <v>437</v>
      </c>
      <c r="AQ13" s="85" t="b">
        <v>0</v>
      </c>
      <c r="AR13" s="85" t="b">
        <v>0</v>
      </c>
      <c r="AS13" s="85" t="b">
        <v>0</v>
      </c>
      <c r="AT13" s="85"/>
      <c r="AU13" s="85">
        <v>1822</v>
      </c>
      <c r="AV13" s="89" t="s">
        <v>443</v>
      </c>
      <c r="AW13" s="85" t="b">
        <v>0</v>
      </c>
      <c r="AX13" s="85" t="s">
        <v>453</v>
      </c>
      <c r="AY13" s="89" t="s">
        <v>464</v>
      </c>
      <c r="AZ13" s="85" t="s">
        <v>66</v>
      </c>
      <c r="BA13" s="85" t="str">
        <f>REPLACE(INDEX(GroupVertices[Group],MATCH(Vertices[[#This Row],[Vertex]],GroupVertices[Vertex],0)),1,1,"")</f>
        <v>1</v>
      </c>
      <c r="BB13" s="51" t="s">
        <v>252</v>
      </c>
      <c r="BC13" s="51" t="s">
        <v>252</v>
      </c>
      <c r="BD13" s="51" t="s">
        <v>260</v>
      </c>
      <c r="BE13" s="51" t="s">
        <v>260</v>
      </c>
      <c r="BF13" s="51"/>
      <c r="BG13" s="51"/>
      <c r="BH13" s="131" t="s">
        <v>667</v>
      </c>
      <c r="BI13" s="131" t="s">
        <v>667</v>
      </c>
      <c r="BJ13" s="131" t="s">
        <v>683</v>
      </c>
      <c r="BK13" s="131" t="s">
        <v>683</v>
      </c>
      <c r="BL13" s="131">
        <v>0</v>
      </c>
      <c r="BM13" s="134">
        <v>0</v>
      </c>
      <c r="BN13" s="131">
        <v>1</v>
      </c>
      <c r="BO13" s="134">
        <v>4.166666666666667</v>
      </c>
      <c r="BP13" s="131">
        <v>0</v>
      </c>
      <c r="BQ13" s="134">
        <v>0</v>
      </c>
      <c r="BR13" s="131">
        <v>23</v>
      </c>
      <c r="BS13" s="134">
        <v>95.83333333333333</v>
      </c>
      <c r="BT13" s="131">
        <v>24</v>
      </c>
      <c r="BU13" s="2"/>
      <c r="BV13" s="3"/>
      <c r="BW13" s="3"/>
      <c r="BX13" s="3"/>
      <c r="BY13" s="3"/>
    </row>
    <row r="14" spans="1:77" ht="41.45" customHeight="1">
      <c r="A14" s="14" t="s">
        <v>228</v>
      </c>
      <c r="C14" s="15"/>
      <c r="D14" s="15" t="s">
        <v>64</v>
      </c>
      <c r="E14" s="95">
        <v>1000</v>
      </c>
      <c r="F14" s="81">
        <v>99.50434109529256</v>
      </c>
      <c r="G14" s="114" t="s">
        <v>451</v>
      </c>
      <c r="H14" s="15"/>
      <c r="I14" s="16" t="s">
        <v>228</v>
      </c>
      <c r="J14" s="66"/>
      <c r="K14" s="66"/>
      <c r="L14" s="116" t="s">
        <v>481</v>
      </c>
      <c r="M14" s="96">
        <v>166.18659097550045</v>
      </c>
      <c r="N14" s="97">
        <v>8676.8447265625</v>
      </c>
      <c r="O14" s="97">
        <v>3911.37353515625</v>
      </c>
      <c r="P14" s="77"/>
      <c r="Q14" s="98"/>
      <c r="R14" s="98"/>
      <c r="S14" s="99"/>
      <c r="T14" s="51">
        <v>2</v>
      </c>
      <c r="U14" s="51">
        <v>0</v>
      </c>
      <c r="V14" s="52">
        <v>0</v>
      </c>
      <c r="W14" s="52">
        <v>0.037037</v>
      </c>
      <c r="X14" s="52">
        <v>0.043729</v>
      </c>
      <c r="Y14" s="52">
        <v>0.534473</v>
      </c>
      <c r="Z14" s="52">
        <v>0.5</v>
      </c>
      <c r="AA14" s="52">
        <v>0</v>
      </c>
      <c r="AB14" s="82">
        <v>14</v>
      </c>
      <c r="AC14" s="82"/>
      <c r="AD14" s="100"/>
      <c r="AE14" s="85" t="s">
        <v>387</v>
      </c>
      <c r="AF14" s="85">
        <v>2157</v>
      </c>
      <c r="AG14" s="85">
        <v>61955</v>
      </c>
      <c r="AH14" s="85">
        <v>59817</v>
      </c>
      <c r="AI14" s="85">
        <v>5266</v>
      </c>
      <c r="AJ14" s="85"/>
      <c r="AK14" s="85" t="s">
        <v>402</v>
      </c>
      <c r="AL14" s="85" t="s">
        <v>415</v>
      </c>
      <c r="AM14" s="89" t="s">
        <v>425</v>
      </c>
      <c r="AN14" s="85"/>
      <c r="AO14" s="87">
        <v>40330.50386574074</v>
      </c>
      <c r="AP14" s="89" t="s">
        <v>438</v>
      </c>
      <c r="AQ14" s="85" t="b">
        <v>0</v>
      </c>
      <c r="AR14" s="85" t="b">
        <v>0</v>
      </c>
      <c r="AS14" s="85" t="b">
        <v>1</v>
      </c>
      <c r="AT14" s="85"/>
      <c r="AU14" s="85">
        <v>508</v>
      </c>
      <c r="AV14" s="89" t="s">
        <v>443</v>
      </c>
      <c r="AW14" s="85" t="b">
        <v>1</v>
      </c>
      <c r="AX14" s="85" t="s">
        <v>453</v>
      </c>
      <c r="AY14" s="89" t="s">
        <v>465</v>
      </c>
      <c r="AZ14" s="85" t="s">
        <v>65</v>
      </c>
      <c r="BA14" s="85" t="str">
        <f>REPLACE(INDEX(GroupVertices[Group],MATCH(Vertices[[#This Row],[Vertex]],GroupVertices[Vertex],0)),1,1,"")</f>
        <v>3</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229</v>
      </c>
      <c r="C15" s="15"/>
      <c r="D15" s="15" t="s">
        <v>64</v>
      </c>
      <c r="E15" s="95">
        <v>218.04458598726114</v>
      </c>
      <c r="F15" s="81">
        <v>99.96685083758327</v>
      </c>
      <c r="G15" s="114" t="s">
        <v>452</v>
      </c>
      <c r="H15" s="15"/>
      <c r="I15" s="16" t="s">
        <v>229</v>
      </c>
      <c r="J15" s="66"/>
      <c r="K15" s="66"/>
      <c r="L15" s="116" t="s">
        <v>482</v>
      </c>
      <c r="M15" s="96">
        <v>12.04751086141882</v>
      </c>
      <c r="N15" s="97">
        <v>8676.8447265625</v>
      </c>
      <c r="O15" s="97">
        <v>6205.26171875</v>
      </c>
      <c r="P15" s="77"/>
      <c r="Q15" s="98"/>
      <c r="R15" s="98"/>
      <c r="S15" s="99"/>
      <c r="T15" s="51">
        <v>2</v>
      </c>
      <c r="U15" s="51">
        <v>0</v>
      </c>
      <c r="V15" s="52">
        <v>0</v>
      </c>
      <c r="W15" s="52">
        <v>0.037037</v>
      </c>
      <c r="X15" s="52">
        <v>0.043729</v>
      </c>
      <c r="Y15" s="52">
        <v>0.534473</v>
      </c>
      <c r="Z15" s="52">
        <v>0.5</v>
      </c>
      <c r="AA15" s="52">
        <v>0</v>
      </c>
      <c r="AB15" s="82">
        <v>15</v>
      </c>
      <c r="AC15" s="82"/>
      <c r="AD15" s="100"/>
      <c r="AE15" s="85" t="s">
        <v>388</v>
      </c>
      <c r="AF15" s="85">
        <v>1999</v>
      </c>
      <c r="AG15" s="85">
        <v>4234</v>
      </c>
      <c r="AH15" s="85">
        <v>7929</v>
      </c>
      <c r="AI15" s="85">
        <v>1394</v>
      </c>
      <c r="AJ15" s="85"/>
      <c r="AK15" s="85" t="s">
        <v>403</v>
      </c>
      <c r="AL15" s="85" t="s">
        <v>416</v>
      </c>
      <c r="AM15" s="89" t="s">
        <v>425</v>
      </c>
      <c r="AN15" s="85"/>
      <c r="AO15" s="87">
        <v>39851.39577546297</v>
      </c>
      <c r="AP15" s="89" t="s">
        <v>439</v>
      </c>
      <c r="AQ15" s="85" t="b">
        <v>1</v>
      </c>
      <c r="AR15" s="85" t="b">
        <v>0</v>
      </c>
      <c r="AS15" s="85" t="b">
        <v>1</v>
      </c>
      <c r="AT15" s="85"/>
      <c r="AU15" s="85">
        <v>126</v>
      </c>
      <c r="AV15" s="89" t="s">
        <v>443</v>
      </c>
      <c r="AW15" s="85" t="b">
        <v>1</v>
      </c>
      <c r="AX15" s="85" t="s">
        <v>453</v>
      </c>
      <c r="AY15" s="89" t="s">
        <v>466</v>
      </c>
      <c r="AZ15" s="85" t="s">
        <v>65</v>
      </c>
      <c r="BA15" s="85" t="str">
        <f>REPLACE(INDEX(GroupVertices[Group],MATCH(Vertices[[#This Row],[Vertex]],GroupVertices[Vertex],0)),1,1,"")</f>
        <v>3</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223</v>
      </c>
      <c r="C16" s="15"/>
      <c r="D16" s="15" t="s">
        <v>64</v>
      </c>
      <c r="E16" s="95">
        <v>176.5496459633354</v>
      </c>
      <c r="F16" s="81">
        <v>99.99139419858942</v>
      </c>
      <c r="G16" s="114" t="s">
        <v>274</v>
      </c>
      <c r="H16" s="15"/>
      <c r="I16" s="16" t="s">
        <v>223</v>
      </c>
      <c r="J16" s="66"/>
      <c r="K16" s="66"/>
      <c r="L16" s="116" t="s">
        <v>483</v>
      </c>
      <c r="M16" s="96">
        <v>3.868026750100027</v>
      </c>
      <c r="N16" s="97">
        <v>2033.9345703125</v>
      </c>
      <c r="O16" s="97">
        <v>9554.69140625</v>
      </c>
      <c r="P16" s="77"/>
      <c r="Q16" s="98"/>
      <c r="R16" s="98"/>
      <c r="S16" s="99"/>
      <c r="T16" s="51">
        <v>2</v>
      </c>
      <c r="U16" s="51">
        <v>1</v>
      </c>
      <c r="V16" s="52">
        <v>0</v>
      </c>
      <c r="W16" s="52">
        <v>0.035714</v>
      </c>
      <c r="X16" s="52">
        <v>0.031619</v>
      </c>
      <c r="Y16" s="52">
        <v>0.607343</v>
      </c>
      <c r="Z16" s="52">
        <v>0</v>
      </c>
      <c r="AA16" s="52">
        <v>0</v>
      </c>
      <c r="AB16" s="82">
        <v>16</v>
      </c>
      <c r="AC16" s="82"/>
      <c r="AD16" s="100"/>
      <c r="AE16" s="85" t="s">
        <v>389</v>
      </c>
      <c r="AF16" s="85">
        <v>1692</v>
      </c>
      <c r="AG16" s="85">
        <v>1171</v>
      </c>
      <c r="AH16" s="85">
        <v>2188</v>
      </c>
      <c r="AI16" s="85">
        <v>2761</v>
      </c>
      <c r="AJ16" s="85"/>
      <c r="AK16" s="85" t="s">
        <v>404</v>
      </c>
      <c r="AL16" s="85" t="s">
        <v>417</v>
      </c>
      <c r="AM16" s="89" t="s">
        <v>421</v>
      </c>
      <c r="AN16" s="85"/>
      <c r="AO16" s="87">
        <v>42233.53744212963</v>
      </c>
      <c r="AP16" s="89" t="s">
        <v>440</v>
      </c>
      <c r="AQ16" s="85" t="b">
        <v>1</v>
      </c>
      <c r="AR16" s="85" t="b">
        <v>0</v>
      </c>
      <c r="AS16" s="85" t="b">
        <v>0</v>
      </c>
      <c r="AT16" s="85"/>
      <c r="AU16" s="85">
        <v>34</v>
      </c>
      <c r="AV16" s="89" t="s">
        <v>443</v>
      </c>
      <c r="AW16" s="85" t="b">
        <v>0</v>
      </c>
      <c r="AX16" s="85" t="s">
        <v>453</v>
      </c>
      <c r="AY16" s="89" t="s">
        <v>467</v>
      </c>
      <c r="AZ16" s="85" t="s">
        <v>66</v>
      </c>
      <c r="BA16" s="85" t="str">
        <f>REPLACE(INDEX(GroupVertices[Group],MATCH(Vertices[[#This Row],[Vertex]],GroupVertices[Vertex],0)),1,1,"")</f>
        <v>1</v>
      </c>
      <c r="BB16" s="51" t="s">
        <v>254</v>
      </c>
      <c r="BC16" s="51" t="s">
        <v>254</v>
      </c>
      <c r="BD16" s="51" t="s">
        <v>261</v>
      </c>
      <c r="BE16" s="51" t="s">
        <v>261</v>
      </c>
      <c r="BF16" s="51"/>
      <c r="BG16" s="51"/>
      <c r="BH16" s="131" t="s">
        <v>668</v>
      </c>
      <c r="BI16" s="131" t="s">
        <v>668</v>
      </c>
      <c r="BJ16" s="131" t="s">
        <v>684</v>
      </c>
      <c r="BK16" s="131" t="s">
        <v>684</v>
      </c>
      <c r="BL16" s="131">
        <v>0</v>
      </c>
      <c r="BM16" s="134">
        <v>0</v>
      </c>
      <c r="BN16" s="131">
        <v>0</v>
      </c>
      <c r="BO16" s="134">
        <v>0</v>
      </c>
      <c r="BP16" s="131">
        <v>0</v>
      </c>
      <c r="BQ16" s="134">
        <v>0</v>
      </c>
      <c r="BR16" s="131">
        <v>39</v>
      </c>
      <c r="BS16" s="134">
        <v>100</v>
      </c>
      <c r="BT16" s="131">
        <v>39</v>
      </c>
      <c r="BU16" s="2"/>
      <c r="BV16" s="3"/>
      <c r="BW16" s="3"/>
      <c r="BX16" s="3"/>
      <c r="BY16" s="3"/>
    </row>
    <row r="17" spans="1:77" ht="41.45" customHeight="1">
      <c r="A17" s="14" t="s">
        <v>224</v>
      </c>
      <c r="C17" s="15"/>
      <c r="D17" s="15" t="s">
        <v>64</v>
      </c>
      <c r="E17" s="95">
        <v>187.42801254486082</v>
      </c>
      <c r="F17" s="81">
        <v>99.98495987965767</v>
      </c>
      <c r="G17" s="114" t="s">
        <v>275</v>
      </c>
      <c r="H17" s="15"/>
      <c r="I17" s="16" t="s">
        <v>224</v>
      </c>
      <c r="J17" s="66"/>
      <c r="K17" s="66"/>
      <c r="L17" s="116" t="s">
        <v>484</v>
      </c>
      <c r="M17" s="96">
        <v>6.012370772753958</v>
      </c>
      <c r="N17" s="97">
        <v>3325.04541015625</v>
      </c>
      <c r="O17" s="97">
        <v>452.42559814453125</v>
      </c>
      <c r="P17" s="77"/>
      <c r="Q17" s="98"/>
      <c r="R17" s="98"/>
      <c r="S17" s="99"/>
      <c r="T17" s="51">
        <v>2</v>
      </c>
      <c r="U17" s="51">
        <v>1</v>
      </c>
      <c r="V17" s="52">
        <v>0</v>
      </c>
      <c r="W17" s="52">
        <v>0.035714</v>
      </c>
      <c r="X17" s="52">
        <v>0.031619</v>
      </c>
      <c r="Y17" s="52">
        <v>0.607343</v>
      </c>
      <c r="Z17" s="52">
        <v>0</v>
      </c>
      <c r="AA17" s="52">
        <v>0</v>
      </c>
      <c r="AB17" s="82">
        <v>17</v>
      </c>
      <c r="AC17" s="82"/>
      <c r="AD17" s="100"/>
      <c r="AE17" s="85" t="s">
        <v>390</v>
      </c>
      <c r="AF17" s="85">
        <v>1016</v>
      </c>
      <c r="AG17" s="85">
        <v>1974</v>
      </c>
      <c r="AH17" s="85">
        <v>12552</v>
      </c>
      <c r="AI17" s="85">
        <v>10025</v>
      </c>
      <c r="AJ17" s="85"/>
      <c r="AK17" s="85" t="s">
        <v>405</v>
      </c>
      <c r="AL17" s="85" t="s">
        <v>418</v>
      </c>
      <c r="AM17" s="89" t="s">
        <v>426</v>
      </c>
      <c r="AN17" s="85"/>
      <c r="AO17" s="87">
        <v>39878.72576388889</v>
      </c>
      <c r="AP17" s="89" t="s">
        <v>441</v>
      </c>
      <c r="AQ17" s="85" t="b">
        <v>0</v>
      </c>
      <c r="AR17" s="85" t="b">
        <v>0</v>
      </c>
      <c r="AS17" s="85" t="b">
        <v>1</v>
      </c>
      <c r="AT17" s="85"/>
      <c r="AU17" s="85">
        <v>38</v>
      </c>
      <c r="AV17" s="89" t="s">
        <v>444</v>
      </c>
      <c r="AW17" s="85" t="b">
        <v>0</v>
      </c>
      <c r="AX17" s="85" t="s">
        <v>453</v>
      </c>
      <c r="AY17" s="89" t="s">
        <v>468</v>
      </c>
      <c r="AZ17" s="85" t="s">
        <v>66</v>
      </c>
      <c r="BA17" s="85" t="str">
        <f>REPLACE(INDEX(GroupVertices[Group],MATCH(Vertices[[#This Row],[Vertex]],GroupVertices[Vertex],0)),1,1,"")</f>
        <v>1</v>
      </c>
      <c r="BB17" s="51" t="s">
        <v>255</v>
      </c>
      <c r="BC17" s="51" t="s">
        <v>255</v>
      </c>
      <c r="BD17" s="51" t="s">
        <v>260</v>
      </c>
      <c r="BE17" s="51" t="s">
        <v>260</v>
      </c>
      <c r="BF17" s="51"/>
      <c r="BG17" s="51"/>
      <c r="BH17" s="131" t="s">
        <v>669</v>
      </c>
      <c r="BI17" s="131" t="s">
        <v>669</v>
      </c>
      <c r="BJ17" s="131" t="s">
        <v>621</v>
      </c>
      <c r="BK17" s="131" t="s">
        <v>621</v>
      </c>
      <c r="BL17" s="131">
        <v>0</v>
      </c>
      <c r="BM17" s="134">
        <v>0</v>
      </c>
      <c r="BN17" s="131">
        <v>1</v>
      </c>
      <c r="BO17" s="134">
        <v>5.555555555555555</v>
      </c>
      <c r="BP17" s="131">
        <v>0</v>
      </c>
      <c r="BQ17" s="134">
        <v>0</v>
      </c>
      <c r="BR17" s="131">
        <v>17</v>
      </c>
      <c r="BS17" s="134">
        <v>94.44444444444444</v>
      </c>
      <c r="BT17" s="131">
        <v>18</v>
      </c>
      <c r="BU17" s="2"/>
      <c r="BV17" s="3"/>
      <c r="BW17" s="3"/>
      <c r="BX17" s="3"/>
      <c r="BY17" s="3"/>
    </row>
    <row r="18" spans="1:77" ht="41.45" customHeight="1">
      <c r="A18" s="101" t="s">
        <v>225</v>
      </c>
      <c r="C18" s="102"/>
      <c r="D18" s="102" t="s">
        <v>64</v>
      </c>
      <c r="E18" s="103">
        <v>175.58779785961394</v>
      </c>
      <c r="F18" s="104">
        <v>99.99196311097317</v>
      </c>
      <c r="G18" s="115" t="s">
        <v>276</v>
      </c>
      <c r="H18" s="102"/>
      <c r="I18" s="105" t="s">
        <v>225</v>
      </c>
      <c r="J18" s="106"/>
      <c r="K18" s="106"/>
      <c r="L18" s="117" t="s">
        <v>485</v>
      </c>
      <c r="M18" s="107">
        <v>3.678427216341087</v>
      </c>
      <c r="N18" s="108">
        <v>3601.456787109375</v>
      </c>
      <c r="O18" s="108">
        <v>9406.8330078125</v>
      </c>
      <c r="P18" s="109"/>
      <c r="Q18" s="110"/>
      <c r="R18" s="110"/>
      <c r="S18" s="111"/>
      <c r="T18" s="51">
        <v>0</v>
      </c>
      <c r="U18" s="51">
        <v>1</v>
      </c>
      <c r="V18" s="52">
        <v>0</v>
      </c>
      <c r="W18" s="52">
        <v>0.035714</v>
      </c>
      <c r="X18" s="52">
        <v>0.026464</v>
      </c>
      <c r="Y18" s="52">
        <v>0.349223</v>
      </c>
      <c r="Z18" s="52">
        <v>0</v>
      </c>
      <c r="AA18" s="52">
        <v>0</v>
      </c>
      <c r="AB18" s="112">
        <v>18</v>
      </c>
      <c r="AC18" s="112"/>
      <c r="AD18" s="113"/>
      <c r="AE18" s="85" t="s">
        <v>391</v>
      </c>
      <c r="AF18" s="85">
        <v>1171</v>
      </c>
      <c r="AG18" s="85">
        <v>1100</v>
      </c>
      <c r="AH18" s="85">
        <v>2895</v>
      </c>
      <c r="AI18" s="85">
        <v>3415</v>
      </c>
      <c r="AJ18" s="85"/>
      <c r="AK18" s="85" t="s">
        <v>406</v>
      </c>
      <c r="AL18" s="85" t="s">
        <v>419</v>
      </c>
      <c r="AM18" s="89" t="s">
        <v>427</v>
      </c>
      <c r="AN18" s="85"/>
      <c r="AO18" s="87">
        <v>40855.43305555556</v>
      </c>
      <c r="AP18" s="89" t="s">
        <v>442</v>
      </c>
      <c r="AQ18" s="85" t="b">
        <v>0</v>
      </c>
      <c r="AR18" s="85" t="b">
        <v>0</v>
      </c>
      <c r="AS18" s="85" t="b">
        <v>0</v>
      </c>
      <c r="AT18" s="85"/>
      <c r="AU18" s="85">
        <v>36</v>
      </c>
      <c r="AV18" s="89" t="s">
        <v>446</v>
      </c>
      <c r="AW18" s="85" t="b">
        <v>0</v>
      </c>
      <c r="AX18" s="85" t="s">
        <v>453</v>
      </c>
      <c r="AY18" s="89" t="s">
        <v>469</v>
      </c>
      <c r="AZ18" s="85" t="s">
        <v>66</v>
      </c>
      <c r="BA18" s="85" t="str">
        <f>REPLACE(INDEX(GroupVertices[Group],MATCH(Vertices[[#This Row],[Vertex]],GroupVertices[Vertex],0)),1,1,"")</f>
        <v>1</v>
      </c>
      <c r="BB18" s="51" t="s">
        <v>258</v>
      </c>
      <c r="BC18" s="51" t="s">
        <v>258</v>
      </c>
      <c r="BD18" s="51" t="s">
        <v>259</v>
      </c>
      <c r="BE18" s="51" t="s">
        <v>259</v>
      </c>
      <c r="BF18" s="51"/>
      <c r="BG18" s="51"/>
      <c r="BH18" s="131" t="s">
        <v>340</v>
      </c>
      <c r="BI18" s="131" t="s">
        <v>340</v>
      </c>
      <c r="BJ18" s="131" t="s">
        <v>340</v>
      </c>
      <c r="BK18" s="131" t="s">
        <v>340</v>
      </c>
      <c r="BL18" s="131">
        <v>0</v>
      </c>
      <c r="BM18" s="134">
        <v>0</v>
      </c>
      <c r="BN18" s="131">
        <v>0</v>
      </c>
      <c r="BO18" s="134">
        <v>0</v>
      </c>
      <c r="BP18" s="131">
        <v>0</v>
      </c>
      <c r="BQ18" s="134">
        <v>0</v>
      </c>
      <c r="BR18" s="131">
        <v>1</v>
      </c>
      <c r="BS18" s="134">
        <v>100</v>
      </c>
      <c r="BT18" s="131">
        <v>1</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hyperlinks>
    <hyperlink ref="AM5" r:id="rId1" display="https://t.co/xCSWdWDESF"/>
    <hyperlink ref="AM6" r:id="rId2" display="https://t.co/TrABNUjBi7"/>
    <hyperlink ref="AM9" r:id="rId3" display="http://t.co/dnhLQpd9BY"/>
    <hyperlink ref="AM10" r:id="rId4" display="https://t.co/VZF28wenJw"/>
    <hyperlink ref="AM13" r:id="rId5" display="https://t.co/WedUgBXnNV"/>
    <hyperlink ref="AM14" r:id="rId6" display="https://t.co/gKIYNjGMAF"/>
    <hyperlink ref="AM15" r:id="rId7" display="https://t.co/gKIYNjGMAF"/>
    <hyperlink ref="AM16" r:id="rId8" display="https://t.co/TrABNUjBi7"/>
    <hyperlink ref="AM17" r:id="rId9" display="https://t.co/rB16yDfkAu"/>
    <hyperlink ref="AM18" r:id="rId10" display="https://t.co/vMGATeIgQp"/>
    <hyperlink ref="AP3" r:id="rId11" display="https://pbs.twimg.com/profile_banners/1358506776/1569440321"/>
    <hyperlink ref="AP4" r:id="rId12" display="https://pbs.twimg.com/profile_banners/127846735/1466071235"/>
    <hyperlink ref="AP5" r:id="rId13" display="https://pbs.twimg.com/profile_banners/3426171717/1522344929"/>
    <hyperlink ref="AP6" r:id="rId14" display="https://pbs.twimg.com/profile_banners/31713770/1400621833"/>
    <hyperlink ref="AP8" r:id="rId15" display="https://pbs.twimg.com/profile_banners/1156978698156949506/1570567197"/>
    <hyperlink ref="AP9" r:id="rId16" display="https://pbs.twimg.com/profile_banners/18949452/1568737238"/>
    <hyperlink ref="AP10" r:id="rId17" display="https://pbs.twimg.com/profile_banners/43878033/1480034618"/>
    <hyperlink ref="AP11" r:id="rId18" display="https://pbs.twimg.com/profile_banners/20532692/1570366474"/>
    <hyperlink ref="AP12" r:id="rId19" display="https://pbs.twimg.com/profile_banners/364337959/1511191825"/>
    <hyperlink ref="AP13" r:id="rId20" display="https://pbs.twimg.com/profile_banners/50348344/1415727794"/>
    <hyperlink ref="AP14" r:id="rId21" display="https://pbs.twimg.com/profile_banners/150626780/1523530020"/>
    <hyperlink ref="AP15" r:id="rId22" display="https://pbs.twimg.com/profile_banners/20301082/1560716049"/>
    <hyperlink ref="AP16" r:id="rId23" display="https://pbs.twimg.com/profile_banners/3427975797/1566496195"/>
    <hyperlink ref="AP17" r:id="rId24" display="https://pbs.twimg.com/profile_banners/23091147/1479834484"/>
    <hyperlink ref="AP18" r:id="rId25" display="https://pbs.twimg.com/profile_banners/407644269/1512397482"/>
    <hyperlink ref="AV3" r:id="rId26" display="http://abs.twimg.com/images/themes/theme1/bg.png"/>
    <hyperlink ref="AV4" r:id="rId27" display="http://abs.twimg.com/images/themes/theme1/bg.png"/>
    <hyperlink ref="AV5" r:id="rId28" display="http://abs.twimg.com/images/themes/theme1/bg.png"/>
    <hyperlink ref="AV6" r:id="rId29" display="http://abs.twimg.com/images/themes/theme15/bg.png"/>
    <hyperlink ref="AV7" r:id="rId30" display="http://abs.twimg.com/images/themes/theme1/bg.png"/>
    <hyperlink ref="AV9" r:id="rId31" display="http://abs.twimg.com/images/themes/theme1/bg.png"/>
    <hyperlink ref="AV10" r:id="rId32" display="http://abs.twimg.com/images/themes/theme14/bg.gif"/>
    <hyperlink ref="AV11" r:id="rId33" display="http://abs.twimg.com/images/themes/theme1/bg.png"/>
    <hyperlink ref="AV12" r:id="rId34" display="http://abs.twimg.com/images/themes/theme1/bg.png"/>
    <hyperlink ref="AV13" r:id="rId35" display="http://abs.twimg.com/images/themes/theme1/bg.png"/>
    <hyperlink ref="AV14" r:id="rId36" display="http://abs.twimg.com/images/themes/theme1/bg.png"/>
    <hyperlink ref="AV15" r:id="rId37" display="http://abs.twimg.com/images/themes/theme1/bg.png"/>
    <hyperlink ref="AV16" r:id="rId38" display="http://abs.twimg.com/images/themes/theme1/bg.png"/>
    <hyperlink ref="AV17" r:id="rId39" display="http://abs.twimg.com/images/themes/theme15/bg.png"/>
    <hyperlink ref="AV18" r:id="rId40" display="http://abs.twimg.com/images/themes/theme13/bg.gif"/>
    <hyperlink ref="G3" r:id="rId41" display="http://pbs.twimg.com/profile_images/1157285980996608000/U6OIAItn_normal.jpg"/>
    <hyperlink ref="G4" r:id="rId42" display="http://pbs.twimg.com/profile_images/3083603524/b4ad298f65098e64baa32a7ea0e4f4f6_normal.jpeg"/>
    <hyperlink ref="G5" r:id="rId43" display="http://pbs.twimg.com/profile_images/900076587785347072/BmutWzV8_normal.jpg"/>
    <hyperlink ref="G6" r:id="rId44" display="http://pbs.twimg.com/profile_images/1059725705276211200/Do8Y-lrR_normal.jpg"/>
    <hyperlink ref="G7" r:id="rId45" display="http://abs.twimg.com/sticky/default_profile_images/default_profile_normal.png"/>
    <hyperlink ref="G8" r:id="rId46" display="http://pbs.twimg.com/profile_images/1191268285691641856/6lWk2SJq_normal.jpg"/>
    <hyperlink ref="G9" r:id="rId47" display="http://pbs.twimg.com/profile_images/931156393108885504/EqEMtLhM_normal.jpg"/>
    <hyperlink ref="G10" r:id="rId48" display="http://pbs.twimg.com/profile_images/922511756110557184/IDxUQ_rr_normal.jpg"/>
    <hyperlink ref="G11" r:id="rId49" display="http://pbs.twimg.com/profile_images/918982042460807168/GMM9P8Yz_normal.jpg"/>
    <hyperlink ref="G12" r:id="rId50" display="http://pbs.twimg.com/profile_images/378800000846944336/e9effb8d38d9d4c0b6a80d492edbff30_normal.jpeg"/>
    <hyperlink ref="G13" r:id="rId51" display="http://pbs.twimg.com/profile_images/875751693459361792/u1eaY1Gk_normal.jpg"/>
    <hyperlink ref="G14" r:id="rId52" display="http://pbs.twimg.com/profile_images/1133270859588804608/PlMPWn6v_normal.jpg"/>
    <hyperlink ref="G15" r:id="rId53" display="http://pbs.twimg.com/profile_images/1140548896638287872/nhLUzvcT_normal.jpg"/>
    <hyperlink ref="G16" r:id="rId54" display="http://pbs.twimg.com/profile_images/1068540999012634629/XLw72RJP_normal.jpg"/>
    <hyperlink ref="G17" r:id="rId55" display="http://pbs.twimg.com/profile_images/1072784273420226560/6CgF2VQW_normal.jpg"/>
    <hyperlink ref="G18" r:id="rId56" display="http://pbs.twimg.com/profile_images/1184488137797578752/4tCee-qE_normal.jpg"/>
    <hyperlink ref="AY3" r:id="rId57" display="https://twitter.com/y_crowe"/>
    <hyperlink ref="AY4" r:id="rId58" display="https://twitter.com/robhp"/>
    <hyperlink ref="AY5" r:id="rId59" display="https://twitter.com/tom_bokros"/>
    <hyperlink ref="AY6" r:id="rId60" display="https://twitter.com/alexhomer"/>
    <hyperlink ref="AY7" r:id="rId61" display="https://twitter.com/jenkinskeith9"/>
    <hyperlink ref="AY8" r:id="rId62" display="https://twitter.com/pbrothwood"/>
    <hyperlink ref="AY9" r:id="rId63" display="https://twitter.com/ft"/>
    <hyperlink ref="AY10" r:id="rId64" display="https://twitter.com/jburnmurdoch"/>
    <hyperlink ref="AY11" r:id="rId65" display="https://twitter.com/robmayor"/>
    <hyperlink ref="AY12" r:id="rId66" display="https://twitter.com/ikitorp"/>
    <hyperlink ref="AY13" r:id="rId67" display="https://twitter.com/bbcnewsgraphics"/>
    <hyperlink ref="AY14" r:id="rId68" display="https://twitter.com/bbcwm"/>
    <hyperlink ref="AY15" r:id="rId69" display="https://twitter.com/stanchers"/>
    <hyperlink ref="AY16" r:id="rId70" display="https://twitter.com/petesherlock79"/>
    <hyperlink ref="AY17" r:id="rId71" display="https://twitter.com/jgibbins"/>
    <hyperlink ref="AY18" r:id="rId72" display="https://twitter.com/m_r_barra"/>
  </hyperlinks>
  <printOptions/>
  <pageMargins left="0.7" right="0.7" top="0.75" bottom="0.75" header="0.3" footer="0.3"/>
  <pageSetup horizontalDpi="600" verticalDpi="600" orientation="portrait" r:id="rId77"/>
  <drawing r:id="rId76"/>
  <legacyDrawing r:id="rId74"/>
  <tableParts>
    <tablePart r:id="rId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547</v>
      </c>
      <c r="Z2" s="13" t="s">
        <v>554</v>
      </c>
      <c r="AA2" s="13" t="s">
        <v>565</v>
      </c>
      <c r="AB2" s="13" t="s">
        <v>592</v>
      </c>
      <c r="AC2" s="13" t="s">
        <v>620</v>
      </c>
      <c r="AD2" s="13" t="s">
        <v>633</v>
      </c>
      <c r="AE2" s="13" t="s">
        <v>635</v>
      </c>
      <c r="AF2" s="13" t="s">
        <v>644</v>
      </c>
      <c r="AG2" s="67" t="s">
        <v>782</v>
      </c>
      <c r="AH2" s="67" t="s">
        <v>783</v>
      </c>
      <c r="AI2" s="67" t="s">
        <v>784</v>
      </c>
      <c r="AJ2" s="67" t="s">
        <v>785</v>
      </c>
      <c r="AK2" s="67" t="s">
        <v>786</v>
      </c>
      <c r="AL2" s="67" t="s">
        <v>787</v>
      </c>
      <c r="AM2" s="67" t="s">
        <v>788</v>
      </c>
      <c r="AN2" s="67" t="s">
        <v>789</v>
      </c>
      <c r="AO2" s="67" t="s">
        <v>792</v>
      </c>
    </row>
    <row r="3" spans="1:41" ht="15">
      <c r="A3" s="128" t="s">
        <v>525</v>
      </c>
      <c r="B3" s="129" t="s">
        <v>529</v>
      </c>
      <c r="C3" s="129" t="s">
        <v>56</v>
      </c>
      <c r="D3" s="120"/>
      <c r="E3" s="119"/>
      <c r="F3" s="121" t="s">
        <v>828</v>
      </c>
      <c r="G3" s="122"/>
      <c r="H3" s="122"/>
      <c r="I3" s="123">
        <v>3</v>
      </c>
      <c r="J3" s="124"/>
      <c r="K3" s="51">
        <v>7</v>
      </c>
      <c r="L3" s="51">
        <v>9</v>
      </c>
      <c r="M3" s="51">
        <v>2</v>
      </c>
      <c r="N3" s="51">
        <v>11</v>
      </c>
      <c r="O3" s="51">
        <v>5</v>
      </c>
      <c r="P3" s="52">
        <v>0</v>
      </c>
      <c r="Q3" s="52">
        <v>0</v>
      </c>
      <c r="R3" s="51">
        <v>1</v>
      </c>
      <c r="S3" s="51">
        <v>0</v>
      </c>
      <c r="T3" s="51">
        <v>7</v>
      </c>
      <c r="U3" s="51">
        <v>11</v>
      </c>
      <c r="V3" s="51">
        <v>3</v>
      </c>
      <c r="W3" s="52">
        <v>1.632653</v>
      </c>
      <c r="X3" s="52">
        <v>0.14285714285714285</v>
      </c>
      <c r="Y3" s="85" t="s">
        <v>548</v>
      </c>
      <c r="Z3" s="85" t="s">
        <v>555</v>
      </c>
      <c r="AA3" s="85" t="s">
        <v>566</v>
      </c>
      <c r="AB3" s="93" t="s">
        <v>593</v>
      </c>
      <c r="AC3" s="93" t="s">
        <v>621</v>
      </c>
      <c r="AD3" s="93" t="s">
        <v>221</v>
      </c>
      <c r="AE3" s="93" t="s">
        <v>636</v>
      </c>
      <c r="AF3" s="93" t="s">
        <v>645</v>
      </c>
      <c r="AG3" s="131">
        <v>2</v>
      </c>
      <c r="AH3" s="134">
        <v>0.7299270072992701</v>
      </c>
      <c r="AI3" s="131">
        <v>6</v>
      </c>
      <c r="AJ3" s="134">
        <v>2.18978102189781</v>
      </c>
      <c r="AK3" s="131">
        <v>0</v>
      </c>
      <c r="AL3" s="134">
        <v>0</v>
      </c>
      <c r="AM3" s="131">
        <v>266</v>
      </c>
      <c r="AN3" s="134">
        <v>97.08029197080292</v>
      </c>
      <c r="AO3" s="131">
        <v>274</v>
      </c>
    </row>
    <row r="4" spans="1:41" ht="15">
      <c r="A4" s="128" t="s">
        <v>526</v>
      </c>
      <c r="B4" s="129" t="s">
        <v>530</v>
      </c>
      <c r="C4" s="129" t="s">
        <v>56</v>
      </c>
      <c r="D4" s="125"/>
      <c r="E4" s="102"/>
      <c r="F4" s="105" t="s">
        <v>829</v>
      </c>
      <c r="G4" s="109"/>
      <c r="H4" s="109"/>
      <c r="I4" s="126">
        <v>4</v>
      </c>
      <c r="J4" s="112"/>
      <c r="K4" s="51">
        <v>5</v>
      </c>
      <c r="L4" s="51">
        <v>3</v>
      </c>
      <c r="M4" s="51">
        <v>14</v>
      </c>
      <c r="N4" s="51">
        <v>17</v>
      </c>
      <c r="O4" s="51">
        <v>0</v>
      </c>
      <c r="P4" s="52">
        <v>0.1111111111111111</v>
      </c>
      <c r="Q4" s="52">
        <v>0.2</v>
      </c>
      <c r="R4" s="51">
        <v>1</v>
      </c>
      <c r="S4" s="51">
        <v>0</v>
      </c>
      <c r="T4" s="51">
        <v>5</v>
      </c>
      <c r="U4" s="51">
        <v>17</v>
      </c>
      <c r="V4" s="51">
        <v>2</v>
      </c>
      <c r="W4" s="52">
        <v>0.88</v>
      </c>
      <c r="X4" s="52">
        <v>0.5</v>
      </c>
      <c r="Y4" s="85" t="s">
        <v>251</v>
      </c>
      <c r="Z4" s="85" t="s">
        <v>259</v>
      </c>
      <c r="AA4" s="85"/>
      <c r="AB4" s="93" t="s">
        <v>594</v>
      </c>
      <c r="AC4" s="93" t="s">
        <v>622</v>
      </c>
      <c r="AD4" s="93" t="s">
        <v>634</v>
      </c>
      <c r="AE4" s="93" t="s">
        <v>637</v>
      </c>
      <c r="AF4" s="93" t="s">
        <v>646</v>
      </c>
      <c r="AG4" s="131">
        <v>1</v>
      </c>
      <c r="AH4" s="134">
        <v>0.546448087431694</v>
      </c>
      <c r="AI4" s="131">
        <v>11</v>
      </c>
      <c r="AJ4" s="134">
        <v>6.0109289617486334</v>
      </c>
      <c r="AK4" s="131">
        <v>0</v>
      </c>
      <c r="AL4" s="134">
        <v>0</v>
      </c>
      <c r="AM4" s="131">
        <v>171</v>
      </c>
      <c r="AN4" s="134">
        <v>93.44262295081967</v>
      </c>
      <c r="AO4" s="131">
        <v>183</v>
      </c>
    </row>
    <row r="5" spans="1:41" ht="15">
      <c r="A5" s="128" t="s">
        <v>527</v>
      </c>
      <c r="B5" s="129" t="s">
        <v>531</v>
      </c>
      <c r="C5" s="129" t="s">
        <v>56</v>
      </c>
      <c r="D5" s="125"/>
      <c r="E5" s="102"/>
      <c r="F5" s="105" t="s">
        <v>830</v>
      </c>
      <c r="G5" s="109"/>
      <c r="H5" s="109"/>
      <c r="I5" s="126">
        <v>5</v>
      </c>
      <c r="J5" s="112"/>
      <c r="K5" s="51">
        <v>3</v>
      </c>
      <c r="L5" s="51">
        <v>2</v>
      </c>
      <c r="M5" s="51">
        <v>0</v>
      </c>
      <c r="N5" s="51">
        <v>2</v>
      </c>
      <c r="O5" s="51">
        <v>0</v>
      </c>
      <c r="P5" s="52">
        <v>0</v>
      </c>
      <c r="Q5" s="52">
        <v>0</v>
      </c>
      <c r="R5" s="51">
        <v>1</v>
      </c>
      <c r="S5" s="51">
        <v>0</v>
      </c>
      <c r="T5" s="51">
        <v>3</v>
      </c>
      <c r="U5" s="51">
        <v>2</v>
      </c>
      <c r="V5" s="51">
        <v>2</v>
      </c>
      <c r="W5" s="52">
        <v>0.888889</v>
      </c>
      <c r="X5" s="52">
        <v>0.3333333333333333</v>
      </c>
      <c r="Y5" s="85"/>
      <c r="Z5" s="85"/>
      <c r="AA5" s="85"/>
      <c r="AB5" s="93" t="s">
        <v>590</v>
      </c>
      <c r="AC5" s="93" t="s">
        <v>340</v>
      </c>
      <c r="AD5" s="93"/>
      <c r="AE5" s="93" t="s">
        <v>638</v>
      </c>
      <c r="AF5" s="93" t="s">
        <v>647</v>
      </c>
      <c r="AG5" s="131">
        <v>1</v>
      </c>
      <c r="AH5" s="134">
        <v>1.7857142857142858</v>
      </c>
      <c r="AI5" s="131">
        <v>1</v>
      </c>
      <c r="AJ5" s="134">
        <v>1.7857142857142858</v>
      </c>
      <c r="AK5" s="131">
        <v>0</v>
      </c>
      <c r="AL5" s="134">
        <v>0</v>
      </c>
      <c r="AM5" s="131">
        <v>54</v>
      </c>
      <c r="AN5" s="134">
        <v>96.42857142857143</v>
      </c>
      <c r="AO5" s="131">
        <v>56</v>
      </c>
    </row>
    <row r="6" spans="1:41" ht="15">
      <c r="A6" s="128" t="s">
        <v>528</v>
      </c>
      <c r="B6" s="129" t="s">
        <v>532</v>
      </c>
      <c r="C6" s="129" t="s">
        <v>56</v>
      </c>
      <c r="D6" s="125"/>
      <c r="E6" s="102"/>
      <c r="F6" s="105" t="s">
        <v>528</v>
      </c>
      <c r="G6" s="109"/>
      <c r="H6" s="109"/>
      <c r="I6" s="126">
        <v>6</v>
      </c>
      <c r="J6" s="112"/>
      <c r="K6" s="51">
        <v>1</v>
      </c>
      <c r="L6" s="51">
        <v>1</v>
      </c>
      <c r="M6" s="51">
        <v>0</v>
      </c>
      <c r="N6" s="51">
        <v>1</v>
      </c>
      <c r="O6" s="51">
        <v>1</v>
      </c>
      <c r="P6" s="52" t="s">
        <v>536</v>
      </c>
      <c r="Q6" s="52" t="s">
        <v>536</v>
      </c>
      <c r="R6" s="51">
        <v>1</v>
      </c>
      <c r="S6" s="51">
        <v>1</v>
      </c>
      <c r="T6" s="51">
        <v>1</v>
      </c>
      <c r="U6" s="51">
        <v>1</v>
      </c>
      <c r="V6" s="51">
        <v>0</v>
      </c>
      <c r="W6" s="52">
        <v>0</v>
      </c>
      <c r="X6" s="52" t="s">
        <v>536</v>
      </c>
      <c r="Y6" s="85" t="s">
        <v>249</v>
      </c>
      <c r="Z6" s="85" t="s">
        <v>259</v>
      </c>
      <c r="AA6" s="85"/>
      <c r="AB6" s="93" t="s">
        <v>340</v>
      </c>
      <c r="AC6" s="93" t="s">
        <v>340</v>
      </c>
      <c r="AD6" s="93"/>
      <c r="AE6" s="93"/>
      <c r="AF6" s="93" t="s">
        <v>214</v>
      </c>
      <c r="AG6" s="131">
        <v>1</v>
      </c>
      <c r="AH6" s="134">
        <v>50</v>
      </c>
      <c r="AI6" s="131">
        <v>0</v>
      </c>
      <c r="AJ6" s="134">
        <v>0</v>
      </c>
      <c r="AK6" s="131">
        <v>0</v>
      </c>
      <c r="AL6" s="134">
        <v>0</v>
      </c>
      <c r="AM6" s="131">
        <v>1</v>
      </c>
      <c r="AN6" s="134">
        <v>50</v>
      </c>
      <c r="AO6" s="131">
        <v>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525</v>
      </c>
      <c r="B2" s="93" t="s">
        <v>225</v>
      </c>
      <c r="C2" s="85">
        <f>VLOOKUP(GroupVertices[[#This Row],[Vertex]],Vertices[],MATCH("ID",Vertices[[#Headers],[Vertex]:[Vertex Content Word Count]],0),FALSE)</f>
        <v>18</v>
      </c>
    </row>
    <row r="3" spans="1:3" ht="15">
      <c r="A3" s="85" t="s">
        <v>525</v>
      </c>
      <c r="B3" s="93" t="s">
        <v>221</v>
      </c>
      <c r="C3" s="85">
        <f>VLOOKUP(GroupVertices[[#This Row],[Vertex]],Vertices[],MATCH("ID",Vertices[[#Headers],[Vertex]:[Vertex Content Word Count]],0),FALSE)</f>
        <v>6</v>
      </c>
    </row>
    <row r="4" spans="1:3" ht="15">
      <c r="A4" s="85" t="s">
        <v>525</v>
      </c>
      <c r="B4" s="93" t="s">
        <v>224</v>
      </c>
      <c r="C4" s="85">
        <f>VLOOKUP(GroupVertices[[#This Row],[Vertex]],Vertices[],MATCH("ID",Vertices[[#Headers],[Vertex]:[Vertex Content Word Count]],0),FALSE)</f>
        <v>17</v>
      </c>
    </row>
    <row r="5" spans="1:3" ht="15">
      <c r="A5" s="85" t="s">
        <v>525</v>
      </c>
      <c r="B5" s="93" t="s">
        <v>223</v>
      </c>
      <c r="C5" s="85">
        <f>VLOOKUP(GroupVertices[[#This Row],[Vertex]],Vertices[],MATCH("ID",Vertices[[#Headers],[Vertex]:[Vertex Content Word Count]],0),FALSE)</f>
        <v>16</v>
      </c>
    </row>
    <row r="6" spans="1:3" ht="15">
      <c r="A6" s="85" t="s">
        <v>525</v>
      </c>
      <c r="B6" s="93" t="s">
        <v>220</v>
      </c>
      <c r="C6" s="85">
        <f>VLOOKUP(GroupVertices[[#This Row],[Vertex]],Vertices[],MATCH("ID",Vertices[[#Headers],[Vertex]:[Vertex Content Word Count]],0),FALSE)</f>
        <v>13</v>
      </c>
    </row>
    <row r="7" spans="1:3" ht="15">
      <c r="A7" s="85" t="s">
        <v>525</v>
      </c>
      <c r="B7" s="93" t="s">
        <v>215</v>
      </c>
      <c r="C7" s="85">
        <f>VLOOKUP(GroupVertices[[#This Row],[Vertex]],Vertices[],MATCH("ID",Vertices[[#Headers],[Vertex]:[Vertex Content Word Count]],0),FALSE)</f>
        <v>4</v>
      </c>
    </row>
    <row r="8" spans="1:3" ht="15">
      <c r="A8" s="85" t="s">
        <v>525</v>
      </c>
      <c r="B8" s="93" t="s">
        <v>226</v>
      </c>
      <c r="C8" s="85">
        <f>VLOOKUP(GroupVertices[[#This Row],[Vertex]],Vertices[],MATCH("ID",Vertices[[#Headers],[Vertex]:[Vertex Content Word Count]],0),FALSE)</f>
        <v>5</v>
      </c>
    </row>
    <row r="9" spans="1:3" ht="15">
      <c r="A9" s="85" t="s">
        <v>526</v>
      </c>
      <c r="B9" s="93" t="s">
        <v>219</v>
      </c>
      <c r="C9" s="85">
        <f>VLOOKUP(GroupVertices[[#This Row],[Vertex]],Vertices[],MATCH("ID",Vertices[[#Headers],[Vertex]:[Vertex Content Word Count]],0),FALSE)</f>
        <v>12</v>
      </c>
    </row>
    <row r="10" spans="1:3" ht="15">
      <c r="A10" s="85" t="s">
        <v>526</v>
      </c>
      <c r="B10" s="93" t="s">
        <v>218</v>
      </c>
      <c r="C10" s="85">
        <f>VLOOKUP(GroupVertices[[#This Row],[Vertex]],Vertices[],MATCH("ID",Vertices[[#Headers],[Vertex]:[Vertex Content Word Count]],0),FALSE)</f>
        <v>10</v>
      </c>
    </row>
    <row r="11" spans="1:3" ht="15">
      <c r="A11" s="85" t="s">
        <v>526</v>
      </c>
      <c r="B11" s="93" t="s">
        <v>227</v>
      </c>
      <c r="C11" s="85">
        <f>VLOOKUP(GroupVertices[[#This Row],[Vertex]],Vertices[],MATCH("ID",Vertices[[#Headers],[Vertex]:[Vertex Content Word Count]],0),FALSE)</f>
        <v>9</v>
      </c>
    </row>
    <row r="12" spans="1:3" ht="15">
      <c r="A12" s="85" t="s">
        <v>526</v>
      </c>
      <c r="B12" s="93" t="s">
        <v>217</v>
      </c>
      <c r="C12" s="85">
        <f>VLOOKUP(GroupVertices[[#This Row],[Vertex]],Vertices[],MATCH("ID",Vertices[[#Headers],[Vertex]:[Vertex Content Word Count]],0),FALSE)</f>
        <v>8</v>
      </c>
    </row>
    <row r="13" spans="1:3" ht="15">
      <c r="A13" s="85" t="s">
        <v>526</v>
      </c>
      <c r="B13" s="93" t="s">
        <v>216</v>
      </c>
      <c r="C13" s="85">
        <f>VLOOKUP(GroupVertices[[#This Row],[Vertex]],Vertices[],MATCH("ID",Vertices[[#Headers],[Vertex]:[Vertex Content Word Count]],0),FALSE)</f>
        <v>7</v>
      </c>
    </row>
    <row r="14" spans="1:3" ht="15">
      <c r="A14" s="85" t="s">
        <v>527</v>
      </c>
      <c r="B14" s="93" t="s">
        <v>229</v>
      </c>
      <c r="C14" s="85">
        <f>VLOOKUP(GroupVertices[[#This Row],[Vertex]],Vertices[],MATCH("ID",Vertices[[#Headers],[Vertex]:[Vertex Content Word Count]],0),FALSE)</f>
        <v>15</v>
      </c>
    </row>
    <row r="15" spans="1:3" ht="15">
      <c r="A15" s="85" t="s">
        <v>527</v>
      </c>
      <c r="B15" s="93" t="s">
        <v>222</v>
      </c>
      <c r="C15" s="85">
        <f>VLOOKUP(GroupVertices[[#This Row],[Vertex]],Vertices[],MATCH("ID",Vertices[[#Headers],[Vertex]:[Vertex Content Word Count]],0),FALSE)</f>
        <v>11</v>
      </c>
    </row>
    <row r="16" spans="1:3" ht="15">
      <c r="A16" s="85" t="s">
        <v>527</v>
      </c>
      <c r="B16" s="93" t="s">
        <v>228</v>
      </c>
      <c r="C16" s="85">
        <f>VLOOKUP(GroupVertices[[#This Row],[Vertex]],Vertices[],MATCH("ID",Vertices[[#Headers],[Vertex]:[Vertex Content Word Count]],0),FALSE)</f>
        <v>14</v>
      </c>
    </row>
    <row r="17" spans="1:3" ht="15">
      <c r="A17" s="85" t="s">
        <v>528</v>
      </c>
      <c r="B17" s="93" t="s">
        <v>214</v>
      </c>
      <c r="C1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v>
      </c>
      <c r="B2" s="36" t="s">
        <v>486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0.349223</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2.505454545454546</v>
      </c>
      <c r="K3" s="42">
        <f>COUNTIF(Vertices[Betweenness Centrality],"&gt;= "&amp;J3)-COUNTIF(Vertices[Betweenness Centrality],"&gt;="&amp;J4)</f>
        <v>0</v>
      </c>
      <c r="L3" s="41">
        <f aca="true" t="shared" si="5" ref="L3:L26">L2+($L$57-$L$2)/BinDivisor</f>
        <v>0.0012121272727272727</v>
      </c>
      <c r="M3" s="42">
        <f>COUNTIF(Vertices[Closeness Centrality],"&gt;= "&amp;L3)-COUNTIF(Vertices[Closeness Centrality],"&gt;="&amp;L4)</f>
        <v>0</v>
      </c>
      <c r="N3" s="41">
        <f aca="true" t="shared" si="6" ref="N3:N26">N2+($N$57-$N$2)/BinDivisor</f>
        <v>0.0029511999999999997</v>
      </c>
      <c r="O3" s="42">
        <f>COUNTIF(Vertices[Eigenvector Centrality],"&gt;= "&amp;N3)-COUNTIF(Vertices[Eigenvector Centrality],"&gt;="&amp;N4)</f>
        <v>1</v>
      </c>
      <c r="P3" s="41">
        <f aca="true" t="shared" si="7" ref="P3:P26">P2+($P$57-$P$2)/BinDivisor</f>
        <v>0.40253436363636363</v>
      </c>
      <c r="Q3" s="42">
        <f>COUNTIF(Vertices[PageRank],"&gt;= "&amp;P3)-COUNTIF(Vertices[PageRank],"&gt;="&amp;P4)</f>
        <v>0</v>
      </c>
      <c r="R3" s="41">
        <f aca="true" t="shared" si="8" ref="R3:R26">R2+($R$57-$R$2)/BinDivisor</f>
        <v>0.01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0.2545454545454545</v>
      </c>
      <c r="G4" s="40">
        <f>COUNTIF(Vertices[In-Degree],"&gt;= "&amp;F4)-COUNTIF(Vertices[In-Degree],"&gt;="&amp;F5)</f>
        <v>0</v>
      </c>
      <c r="H4" s="39">
        <f t="shared" si="3"/>
        <v>0.32727272727272727</v>
      </c>
      <c r="I4" s="40">
        <f>COUNTIF(Vertices[Out-Degree],"&gt;= "&amp;H4)-COUNTIF(Vertices[Out-Degree],"&gt;="&amp;H5)</f>
        <v>0</v>
      </c>
      <c r="J4" s="39">
        <f t="shared" si="4"/>
        <v>5.010909090909092</v>
      </c>
      <c r="K4" s="40">
        <f>COUNTIF(Vertices[Betweenness Centrality],"&gt;= "&amp;J4)-COUNTIF(Vertices[Betweenness Centrality],"&gt;="&amp;J5)</f>
        <v>0</v>
      </c>
      <c r="L4" s="39">
        <f t="shared" si="5"/>
        <v>0.0024242545454545455</v>
      </c>
      <c r="M4" s="40">
        <f>COUNTIF(Vertices[Closeness Centrality],"&gt;= "&amp;L4)-COUNTIF(Vertices[Closeness Centrality],"&gt;="&amp;L5)</f>
        <v>0</v>
      </c>
      <c r="N4" s="39">
        <f t="shared" si="6"/>
        <v>0.0059023999999999995</v>
      </c>
      <c r="O4" s="40">
        <f>COUNTIF(Vertices[Eigenvector Centrality],"&gt;= "&amp;N4)-COUNTIF(Vertices[Eigenvector Centrality],"&gt;="&amp;N5)</f>
        <v>0</v>
      </c>
      <c r="P4" s="39">
        <f t="shared" si="7"/>
        <v>0.45584572727272726</v>
      </c>
      <c r="Q4" s="40">
        <f>COUNTIF(Vertices[PageRank],"&gt;= "&amp;P4)-COUNTIF(Vertices[PageRank],"&gt;="&amp;P5)</f>
        <v>1</v>
      </c>
      <c r="R4" s="39">
        <f t="shared" si="8"/>
        <v>0.02</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0.3818181818181818</v>
      </c>
      <c r="G5" s="42">
        <f>COUNTIF(Vertices[In-Degree],"&gt;= "&amp;F5)-COUNTIF(Vertices[In-Degree],"&gt;="&amp;F6)</f>
        <v>0</v>
      </c>
      <c r="H5" s="41">
        <f t="shared" si="3"/>
        <v>0.4909090909090909</v>
      </c>
      <c r="I5" s="42">
        <f>COUNTIF(Vertices[Out-Degree],"&gt;= "&amp;H5)-COUNTIF(Vertices[Out-Degree],"&gt;="&amp;H6)</f>
        <v>0</v>
      </c>
      <c r="J5" s="41">
        <f t="shared" si="4"/>
        <v>7.5163636363636375</v>
      </c>
      <c r="K5" s="42">
        <f>COUNTIF(Vertices[Betweenness Centrality],"&gt;= "&amp;J5)-COUNTIF(Vertices[Betweenness Centrality],"&gt;="&amp;J6)</f>
        <v>1</v>
      </c>
      <c r="L5" s="41">
        <f t="shared" si="5"/>
        <v>0.0036363818181818185</v>
      </c>
      <c r="M5" s="42">
        <f>COUNTIF(Vertices[Closeness Centrality],"&gt;= "&amp;L5)-COUNTIF(Vertices[Closeness Centrality],"&gt;="&amp;L6)</f>
        <v>0</v>
      </c>
      <c r="N5" s="41">
        <f t="shared" si="6"/>
        <v>0.0088536</v>
      </c>
      <c r="O5" s="42">
        <f>COUNTIF(Vertices[Eigenvector Centrality],"&gt;= "&amp;N5)-COUNTIF(Vertices[Eigenvector Centrality],"&gt;="&amp;N6)</f>
        <v>0</v>
      </c>
      <c r="P5" s="41">
        <f t="shared" si="7"/>
        <v>0.5091570909090909</v>
      </c>
      <c r="Q5" s="42">
        <f>COUNTIF(Vertices[PageRank],"&gt;= "&amp;P5)-COUNTIF(Vertices[PageRank],"&gt;="&amp;P6)</f>
        <v>2</v>
      </c>
      <c r="R5" s="41">
        <f t="shared" si="8"/>
        <v>0.03</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0.509090909090909</v>
      </c>
      <c r="G6" s="40">
        <f>COUNTIF(Vertices[In-Degree],"&gt;= "&amp;F6)-COUNTIF(Vertices[In-Degree],"&gt;="&amp;F7)</f>
        <v>0</v>
      </c>
      <c r="H6" s="39">
        <f t="shared" si="3"/>
        <v>0.6545454545454545</v>
      </c>
      <c r="I6" s="40">
        <f>COUNTIF(Vertices[Out-Degree],"&gt;= "&amp;H6)-COUNTIF(Vertices[Out-Degree],"&gt;="&amp;H7)</f>
        <v>0</v>
      </c>
      <c r="J6" s="39">
        <f t="shared" si="4"/>
        <v>10.021818181818183</v>
      </c>
      <c r="K6" s="40">
        <f>COUNTIF(Vertices[Betweenness Centrality],"&gt;= "&amp;J6)-COUNTIF(Vertices[Betweenness Centrality],"&gt;="&amp;J7)</f>
        <v>0</v>
      </c>
      <c r="L6" s="39">
        <f t="shared" si="5"/>
        <v>0.004848509090909091</v>
      </c>
      <c r="M6" s="40">
        <f>COUNTIF(Vertices[Closeness Centrality],"&gt;= "&amp;L6)-COUNTIF(Vertices[Closeness Centrality],"&gt;="&amp;L7)</f>
        <v>0</v>
      </c>
      <c r="N6" s="39">
        <f t="shared" si="6"/>
        <v>0.011804799999999999</v>
      </c>
      <c r="O6" s="40">
        <f>COUNTIF(Vertices[Eigenvector Centrality],"&gt;= "&amp;N6)-COUNTIF(Vertices[Eigenvector Centrality],"&gt;="&amp;N7)</f>
        <v>0</v>
      </c>
      <c r="P6" s="39">
        <f t="shared" si="7"/>
        <v>0.5624684545454546</v>
      </c>
      <c r="Q6" s="40">
        <f>COUNTIF(Vertices[PageRank],"&gt;= "&amp;P6)-COUNTIF(Vertices[PageRank],"&gt;="&amp;P7)</f>
        <v>3</v>
      </c>
      <c r="R6" s="39">
        <f t="shared" si="8"/>
        <v>0.04</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0.6363636363636362</v>
      </c>
      <c r="G7" s="42">
        <f>COUNTIF(Vertices[In-Degree],"&gt;= "&amp;F7)-COUNTIF(Vertices[In-Degree],"&gt;="&amp;F8)</f>
        <v>0</v>
      </c>
      <c r="H7" s="41">
        <f t="shared" si="3"/>
        <v>0.8181818181818181</v>
      </c>
      <c r="I7" s="42">
        <f>COUNTIF(Vertices[Out-Degree],"&gt;= "&amp;H7)-COUNTIF(Vertices[Out-Degree],"&gt;="&amp;H8)</f>
        <v>0</v>
      </c>
      <c r="J7" s="41">
        <f t="shared" si="4"/>
        <v>12.52727272727273</v>
      </c>
      <c r="K7" s="42">
        <f>COUNTIF(Vertices[Betweenness Centrality],"&gt;= "&amp;J7)-COUNTIF(Vertices[Betweenness Centrality],"&gt;="&amp;J8)</f>
        <v>0</v>
      </c>
      <c r="L7" s="41">
        <f t="shared" si="5"/>
        <v>0.0060606363636363635</v>
      </c>
      <c r="M7" s="42">
        <f>COUNTIF(Vertices[Closeness Centrality],"&gt;= "&amp;L7)-COUNTIF(Vertices[Closeness Centrality],"&gt;="&amp;L8)</f>
        <v>0</v>
      </c>
      <c r="N7" s="41">
        <f t="shared" si="6"/>
        <v>0.014755999999999998</v>
      </c>
      <c r="O7" s="42">
        <f>COUNTIF(Vertices[Eigenvector Centrality],"&gt;= "&amp;N7)-COUNTIF(Vertices[Eigenvector Centrality],"&gt;="&amp;N8)</f>
        <v>0</v>
      </c>
      <c r="P7" s="41">
        <f t="shared" si="7"/>
        <v>0.6157798181818183</v>
      </c>
      <c r="Q7" s="42">
        <f>COUNTIF(Vertices[PageRank],"&gt;= "&amp;P7)-COUNTIF(Vertices[PageRank],"&gt;="&amp;P8)</f>
        <v>0</v>
      </c>
      <c r="R7" s="41">
        <f t="shared" si="8"/>
        <v>0.05</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0.7636363636363634</v>
      </c>
      <c r="G8" s="40">
        <f>COUNTIF(Vertices[In-Degree],"&gt;= "&amp;F8)-COUNTIF(Vertices[In-Degree],"&gt;="&amp;F9)</f>
        <v>0</v>
      </c>
      <c r="H8" s="39">
        <f t="shared" si="3"/>
        <v>0.9818181818181817</v>
      </c>
      <c r="I8" s="40">
        <f>COUNTIF(Vertices[Out-Degree],"&gt;= "&amp;H8)-COUNTIF(Vertices[Out-Degree],"&gt;="&amp;H9)</f>
        <v>5</v>
      </c>
      <c r="J8" s="39">
        <f t="shared" si="4"/>
        <v>15.032727272727275</v>
      </c>
      <c r="K8" s="40">
        <f>COUNTIF(Vertices[Betweenness Centrality],"&gt;= "&amp;J8)-COUNTIF(Vertices[Betweenness Centrality],"&gt;="&amp;J9)</f>
        <v>0</v>
      </c>
      <c r="L8" s="39">
        <f t="shared" si="5"/>
        <v>0.007272763636363636</v>
      </c>
      <c r="M8" s="40">
        <f>COUNTIF(Vertices[Closeness Centrality],"&gt;= "&amp;L8)-COUNTIF(Vertices[Closeness Centrality],"&gt;="&amp;L9)</f>
        <v>0</v>
      </c>
      <c r="N8" s="39">
        <f t="shared" si="6"/>
        <v>0.0177072</v>
      </c>
      <c r="O8" s="40">
        <f>COUNTIF(Vertices[Eigenvector Centrality],"&gt;= "&amp;N8)-COUNTIF(Vertices[Eigenvector Centrality],"&gt;="&amp;N9)</f>
        <v>0</v>
      </c>
      <c r="P8" s="39">
        <f t="shared" si="7"/>
        <v>0.669091181818182</v>
      </c>
      <c r="Q8" s="40">
        <f>COUNTIF(Vertices[PageRank],"&gt;= "&amp;P8)-COUNTIF(Vertices[PageRank],"&gt;="&amp;P9)</f>
        <v>0</v>
      </c>
      <c r="R8" s="39">
        <f t="shared" si="8"/>
        <v>0.060000000000000005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0.8909090909090907</v>
      </c>
      <c r="G9" s="42">
        <f>COUNTIF(Vertices[In-Degree],"&gt;= "&amp;F9)-COUNTIF(Vertices[In-Degree],"&gt;="&amp;F10)</f>
        <v>2</v>
      </c>
      <c r="H9" s="41">
        <f t="shared" si="3"/>
        <v>1.1454545454545453</v>
      </c>
      <c r="I9" s="42">
        <f>COUNTIF(Vertices[Out-Degree],"&gt;= "&amp;H9)-COUNTIF(Vertices[Out-Degree],"&gt;="&amp;H10)</f>
        <v>0</v>
      </c>
      <c r="J9" s="41">
        <f t="shared" si="4"/>
        <v>17.53818181818182</v>
      </c>
      <c r="K9" s="42">
        <f>COUNTIF(Vertices[Betweenness Centrality],"&gt;= "&amp;J9)-COUNTIF(Vertices[Betweenness Centrality],"&gt;="&amp;J10)</f>
        <v>0</v>
      </c>
      <c r="L9" s="41">
        <f t="shared" si="5"/>
        <v>0.008484890909090909</v>
      </c>
      <c r="M9" s="42">
        <f>COUNTIF(Vertices[Closeness Centrality],"&gt;= "&amp;L9)-COUNTIF(Vertices[Closeness Centrality],"&gt;="&amp;L10)</f>
        <v>0</v>
      </c>
      <c r="N9" s="41">
        <f t="shared" si="6"/>
        <v>0.0206584</v>
      </c>
      <c r="O9" s="42">
        <f>COUNTIF(Vertices[Eigenvector Centrality],"&gt;= "&amp;N9)-COUNTIF(Vertices[Eigenvector Centrality],"&gt;="&amp;N10)</f>
        <v>0</v>
      </c>
      <c r="P9" s="41">
        <f t="shared" si="7"/>
        <v>0.7224025454545456</v>
      </c>
      <c r="Q9" s="42">
        <f>COUNTIF(Vertices[PageRank],"&gt;= "&amp;P9)-COUNTIF(Vertices[PageRank],"&gt;="&amp;P10)</f>
        <v>1</v>
      </c>
      <c r="R9" s="41">
        <f t="shared" si="8"/>
        <v>0.07</v>
      </c>
      <c r="S9" s="46">
        <f>COUNTIF(Vertices[Clustering Coefficient],"&gt;= "&amp;R9)-COUNTIF(Vertices[Clustering Coefficient],"&gt;="&amp;R10)</f>
        <v>0</v>
      </c>
      <c r="T9" s="41" t="e">
        <f ca="1" t="shared" si="9"/>
        <v>#REF!</v>
      </c>
      <c r="U9" s="42" t="e">
        <f ca="1" t="shared" si="0"/>
        <v>#REF!</v>
      </c>
    </row>
    <row r="10" spans="1:21" ht="15">
      <c r="A10" s="36" t="s">
        <v>151</v>
      </c>
      <c r="B10" s="36">
        <v>6</v>
      </c>
      <c r="D10" s="34">
        <f t="shared" si="1"/>
        <v>0</v>
      </c>
      <c r="E10" s="3">
        <f>COUNTIF(Vertices[Degree],"&gt;= "&amp;D10)-COUNTIF(Vertices[Degree],"&gt;="&amp;D11)</f>
        <v>0</v>
      </c>
      <c r="F10" s="39">
        <f t="shared" si="2"/>
        <v>1.0181818181818179</v>
      </c>
      <c r="G10" s="40">
        <f>COUNTIF(Vertices[In-Degree],"&gt;= "&amp;F10)-COUNTIF(Vertices[In-Degree],"&gt;="&amp;F11)</f>
        <v>0</v>
      </c>
      <c r="H10" s="39">
        <f t="shared" si="3"/>
        <v>1.3090909090909089</v>
      </c>
      <c r="I10" s="40">
        <f>COUNTIF(Vertices[Out-Degree],"&gt;= "&amp;H10)-COUNTIF(Vertices[Out-Degree],"&gt;="&amp;H11)</f>
        <v>0</v>
      </c>
      <c r="J10" s="39">
        <f t="shared" si="4"/>
        <v>20.043636363636367</v>
      </c>
      <c r="K10" s="40">
        <f>COUNTIF(Vertices[Betweenness Centrality],"&gt;= "&amp;J10)-COUNTIF(Vertices[Betweenness Centrality],"&gt;="&amp;J11)</f>
        <v>0</v>
      </c>
      <c r="L10" s="39">
        <f t="shared" si="5"/>
        <v>0.009697018181818182</v>
      </c>
      <c r="M10" s="40">
        <f>COUNTIF(Vertices[Closeness Centrality],"&gt;= "&amp;L10)-COUNTIF(Vertices[Closeness Centrality],"&gt;="&amp;L11)</f>
        <v>0</v>
      </c>
      <c r="N10" s="39">
        <f t="shared" si="6"/>
        <v>0.0236096</v>
      </c>
      <c r="O10" s="40">
        <f>COUNTIF(Vertices[Eigenvector Centrality],"&gt;= "&amp;N10)-COUNTIF(Vertices[Eigenvector Centrality],"&gt;="&amp;N11)</f>
        <v>1</v>
      </c>
      <c r="P10" s="39">
        <f t="shared" si="7"/>
        <v>0.7757139090909093</v>
      </c>
      <c r="Q10" s="40">
        <f>COUNTIF(Vertices[PageRank],"&gt;= "&amp;P10)-COUNTIF(Vertices[PageRank],"&gt;="&amp;P11)</f>
        <v>0</v>
      </c>
      <c r="R10" s="39">
        <f t="shared" si="8"/>
        <v>0.08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1.145454545454545</v>
      </c>
      <c r="G11" s="42">
        <f>COUNTIF(Vertices[In-Degree],"&gt;= "&amp;F11)-COUNTIF(Vertices[In-Degree],"&gt;="&amp;F12)</f>
        <v>0</v>
      </c>
      <c r="H11" s="41">
        <f t="shared" si="3"/>
        <v>1.4727272727272724</v>
      </c>
      <c r="I11" s="42">
        <f>COUNTIF(Vertices[Out-Degree],"&gt;= "&amp;H11)-COUNTIF(Vertices[Out-Degree],"&gt;="&amp;H12)</f>
        <v>0</v>
      </c>
      <c r="J11" s="41">
        <f t="shared" si="4"/>
        <v>22.549090909090914</v>
      </c>
      <c r="K11" s="42">
        <f>COUNTIF(Vertices[Betweenness Centrality],"&gt;= "&amp;J11)-COUNTIF(Vertices[Betweenness Centrality],"&gt;="&amp;J12)</f>
        <v>0</v>
      </c>
      <c r="L11" s="41">
        <f t="shared" si="5"/>
        <v>0.010909145454545455</v>
      </c>
      <c r="M11" s="42">
        <f>COUNTIF(Vertices[Closeness Centrality],"&gt;= "&amp;L11)-COUNTIF(Vertices[Closeness Centrality],"&gt;="&amp;L12)</f>
        <v>0</v>
      </c>
      <c r="N11" s="41">
        <f t="shared" si="6"/>
        <v>0.026560800000000002</v>
      </c>
      <c r="O11" s="42">
        <f>COUNTIF(Vertices[Eigenvector Centrality],"&gt;= "&amp;N11)-COUNTIF(Vertices[Eigenvector Centrality],"&gt;="&amp;N12)</f>
        <v>1</v>
      </c>
      <c r="P11" s="41">
        <f t="shared" si="7"/>
        <v>0.829025272727273</v>
      </c>
      <c r="Q11" s="42">
        <f>COUNTIF(Vertices[PageRank],"&gt;= "&amp;P11)-COUNTIF(Vertices[PageRank],"&gt;="&amp;P12)</f>
        <v>0</v>
      </c>
      <c r="R11" s="41">
        <f t="shared" si="8"/>
        <v>0.09</v>
      </c>
      <c r="S11" s="46">
        <f>COUNTIF(Vertices[Clustering Coefficient],"&gt;= "&amp;R11)-COUNTIF(Vertices[Clustering Coefficient],"&gt;="&amp;R12)</f>
        <v>0</v>
      </c>
      <c r="T11" s="41" t="e">
        <f ca="1" t="shared" si="9"/>
        <v>#REF!</v>
      </c>
      <c r="U11" s="42" t="e">
        <f ca="1" t="shared" si="0"/>
        <v>#REF!</v>
      </c>
    </row>
    <row r="12" spans="1:21" ht="15">
      <c r="A12" s="36" t="s">
        <v>170</v>
      </c>
      <c r="B12" s="36">
        <v>0.06896551724137931</v>
      </c>
      <c r="D12" s="34">
        <f t="shared" si="1"/>
        <v>0</v>
      </c>
      <c r="E12" s="3">
        <f>COUNTIF(Vertices[Degree],"&gt;= "&amp;D12)-COUNTIF(Vertices[Degree],"&gt;="&amp;D13)</f>
        <v>0</v>
      </c>
      <c r="F12" s="39">
        <f t="shared" si="2"/>
        <v>1.2727272727272723</v>
      </c>
      <c r="G12" s="40">
        <f>COUNTIF(Vertices[In-Degree],"&gt;= "&amp;F12)-COUNTIF(Vertices[In-Degree],"&gt;="&amp;F13)</f>
        <v>0</v>
      </c>
      <c r="H12" s="39">
        <f t="shared" si="3"/>
        <v>1.636363636363636</v>
      </c>
      <c r="I12" s="40">
        <f>COUNTIF(Vertices[Out-Degree],"&gt;= "&amp;H12)-COUNTIF(Vertices[Out-Degree],"&gt;="&amp;H13)</f>
        <v>0</v>
      </c>
      <c r="J12" s="39">
        <f t="shared" si="4"/>
        <v>25.054545454545462</v>
      </c>
      <c r="K12" s="40">
        <f>COUNTIF(Vertices[Betweenness Centrality],"&gt;= "&amp;J12)-COUNTIF(Vertices[Betweenness Centrality],"&gt;="&amp;J13)</f>
        <v>1</v>
      </c>
      <c r="L12" s="39">
        <f t="shared" si="5"/>
        <v>0.012121272727272729</v>
      </c>
      <c r="M12" s="40">
        <f>COUNTIF(Vertices[Closeness Centrality],"&gt;= "&amp;L12)-COUNTIF(Vertices[Closeness Centrality],"&gt;="&amp;L13)</f>
        <v>0</v>
      </c>
      <c r="N12" s="39">
        <f t="shared" si="6"/>
        <v>0.029512000000000004</v>
      </c>
      <c r="O12" s="40">
        <f>COUNTIF(Vertices[Eigenvector Centrality],"&gt;= "&amp;N12)-COUNTIF(Vertices[Eigenvector Centrality],"&gt;="&amp;N13)</f>
        <v>3</v>
      </c>
      <c r="P12" s="39">
        <f t="shared" si="7"/>
        <v>0.8823366363636367</v>
      </c>
      <c r="Q12" s="40">
        <f>COUNTIF(Vertices[PageRank],"&gt;= "&amp;P12)-COUNTIF(Vertices[PageRank],"&gt;="&amp;P13)</f>
        <v>0</v>
      </c>
      <c r="R12" s="39">
        <f t="shared" si="8"/>
        <v>0.09999999999999999</v>
      </c>
      <c r="S12" s="45">
        <f>COUNTIF(Vertices[Clustering Coefficient],"&gt;= "&amp;R12)-COUNTIF(Vertices[Clustering Coefficient],"&gt;="&amp;R13)</f>
        <v>1</v>
      </c>
      <c r="T12" s="39" t="e">
        <f ca="1" t="shared" si="9"/>
        <v>#REF!</v>
      </c>
      <c r="U12" s="40" t="e">
        <f ca="1" t="shared" si="0"/>
        <v>#REF!</v>
      </c>
    </row>
    <row r="13" spans="1:21" ht="15">
      <c r="A13" s="36" t="s">
        <v>171</v>
      </c>
      <c r="B13" s="36">
        <v>0.12903225806451613</v>
      </c>
      <c r="D13" s="34">
        <f t="shared" si="1"/>
        <v>0</v>
      </c>
      <c r="E13" s="3">
        <f>COUNTIF(Vertices[Degree],"&gt;= "&amp;D13)-COUNTIF(Vertices[Degree],"&gt;="&amp;D14)</f>
        <v>0</v>
      </c>
      <c r="F13" s="41">
        <f t="shared" si="2"/>
        <v>1.3999999999999995</v>
      </c>
      <c r="G13" s="42">
        <f>COUNTIF(Vertices[In-Degree],"&gt;= "&amp;F13)-COUNTIF(Vertices[In-Degree],"&gt;="&amp;F14)</f>
        <v>0</v>
      </c>
      <c r="H13" s="41">
        <f t="shared" si="3"/>
        <v>1.7999999999999996</v>
      </c>
      <c r="I13" s="42">
        <f>COUNTIF(Vertices[Out-Degree],"&gt;= "&amp;H13)-COUNTIF(Vertices[Out-Degree],"&gt;="&amp;H14)</f>
        <v>0</v>
      </c>
      <c r="J13" s="41">
        <f t="shared" si="4"/>
        <v>27.56000000000001</v>
      </c>
      <c r="K13" s="42">
        <f>COUNTIF(Vertices[Betweenness Centrality],"&gt;= "&amp;J13)-COUNTIF(Vertices[Betweenness Centrality],"&gt;="&amp;J14)</f>
        <v>0</v>
      </c>
      <c r="L13" s="41">
        <f t="shared" si="5"/>
        <v>0.013333400000000002</v>
      </c>
      <c r="M13" s="42">
        <f>COUNTIF(Vertices[Closeness Centrality],"&gt;= "&amp;L13)-COUNTIF(Vertices[Closeness Centrality],"&gt;="&amp;L14)</f>
        <v>0</v>
      </c>
      <c r="N13" s="41">
        <f t="shared" si="6"/>
        <v>0.032463200000000005</v>
      </c>
      <c r="O13" s="42">
        <f>COUNTIF(Vertices[Eigenvector Centrality],"&gt;= "&amp;N13)-COUNTIF(Vertices[Eigenvector Centrality],"&gt;="&amp;N14)</f>
        <v>0</v>
      </c>
      <c r="P13" s="41">
        <f t="shared" si="7"/>
        <v>0.9356480000000004</v>
      </c>
      <c r="Q13" s="42">
        <f>COUNTIF(Vertices[PageRank],"&gt;= "&amp;P13)-COUNTIF(Vertices[PageRank],"&gt;="&amp;P14)</f>
        <v>0</v>
      </c>
      <c r="R13" s="41">
        <f t="shared" si="8"/>
        <v>0.10999999999999999</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1.5272727272727267</v>
      </c>
      <c r="G14" s="40">
        <f>COUNTIF(Vertices[In-Degree],"&gt;= "&amp;F14)-COUNTIF(Vertices[In-Degree],"&gt;="&amp;F15)</f>
        <v>0</v>
      </c>
      <c r="H14" s="39">
        <f t="shared" si="3"/>
        <v>1.9636363636363632</v>
      </c>
      <c r="I14" s="40">
        <f>COUNTIF(Vertices[Out-Degree],"&gt;= "&amp;H14)-COUNTIF(Vertices[Out-Degree],"&gt;="&amp;H15)</f>
        <v>2</v>
      </c>
      <c r="J14" s="39">
        <f t="shared" si="4"/>
        <v>30.065454545454557</v>
      </c>
      <c r="K14" s="40">
        <f>COUNTIF(Vertices[Betweenness Centrality],"&gt;= "&amp;J14)-COUNTIF(Vertices[Betweenness Centrality],"&gt;="&amp;J15)</f>
        <v>0</v>
      </c>
      <c r="L14" s="39">
        <f t="shared" si="5"/>
        <v>0.014545527272727276</v>
      </c>
      <c r="M14" s="40">
        <f>COUNTIF(Vertices[Closeness Centrality],"&gt;= "&amp;L14)-COUNTIF(Vertices[Closeness Centrality],"&gt;="&amp;L15)</f>
        <v>0</v>
      </c>
      <c r="N14" s="39">
        <f t="shared" si="6"/>
        <v>0.035414400000000006</v>
      </c>
      <c r="O14" s="40">
        <f>COUNTIF(Vertices[Eigenvector Centrality],"&gt;= "&amp;N14)-COUNTIF(Vertices[Eigenvector Centrality],"&gt;="&amp;N15)</f>
        <v>0</v>
      </c>
      <c r="P14" s="39">
        <f t="shared" si="7"/>
        <v>0.988959363636364</v>
      </c>
      <c r="Q14" s="40">
        <f>COUNTIF(Vertices[PageRank],"&gt;= "&amp;P14)-COUNTIF(Vertices[PageRank],"&gt;="&amp;P15)</f>
        <v>1</v>
      </c>
      <c r="R14" s="39">
        <f t="shared" si="8"/>
        <v>0.11999999999999998</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1.6545454545454539</v>
      </c>
      <c r="G15" s="42">
        <f>COUNTIF(Vertices[In-Degree],"&gt;= "&amp;F15)-COUNTIF(Vertices[In-Degree],"&gt;="&amp;F16)</f>
        <v>0</v>
      </c>
      <c r="H15" s="41">
        <f t="shared" si="3"/>
        <v>2.127272727272727</v>
      </c>
      <c r="I15" s="42">
        <f>COUNTIF(Vertices[Out-Degree],"&gt;= "&amp;H15)-COUNTIF(Vertices[Out-Degree],"&gt;="&amp;H16)</f>
        <v>0</v>
      </c>
      <c r="J15" s="41">
        <f t="shared" si="4"/>
        <v>32.570909090909105</v>
      </c>
      <c r="K15" s="42">
        <f>COUNTIF(Vertices[Betweenness Centrality],"&gt;= "&amp;J15)-COUNTIF(Vertices[Betweenness Centrality],"&gt;="&amp;J16)</f>
        <v>0</v>
      </c>
      <c r="L15" s="41">
        <f t="shared" si="5"/>
        <v>0.01575765454545455</v>
      </c>
      <c r="M15" s="42">
        <f>COUNTIF(Vertices[Closeness Centrality],"&gt;= "&amp;L15)-COUNTIF(Vertices[Closeness Centrality],"&gt;="&amp;L16)</f>
        <v>0</v>
      </c>
      <c r="N15" s="41">
        <f t="shared" si="6"/>
        <v>0.03836560000000001</v>
      </c>
      <c r="O15" s="42">
        <f>COUNTIF(Vertices[Eigenvector Centrality],"&gt;= "&amp;N15)-COUNTIF(Vertices[Eigenvector Centrality],"&gt;="&amp;N16)</f>
        <v>0</v>
      </c>
      <c r="P15" s="41">
        <f t="shared" si="7"/>
        <v>1.0422707272727276</v>
      </c>
      <c r="Q15" s="42">
        <f>COUNTIF(Vertices[PageRank],"&gt;= "&amp;P15)-COUNTIF(Vertices[PageRank],"&gt;="&amp;P16)</f>
        <v>3</v>
      </c>
      <c r="R15" s="41">
        <f t="shared" si="8"/>
        <v>0.12999999999999998</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1.781818181818181</v>
      </c>
      <c r="G16" s="40">
        <f>COUNTIF(Vertices[In-Degree],"&gt;= "&amp;F16)-COUNTIF(Vertices[In-Degree],"&gt;="&amp;F17)</f>
        <v>0</v>
      </c>
      <c r="H16" s="39">
        <f t="shared" si="3"/>
        <v>2.2909090909090906</v>
      </c>
      <c r="I16" s="40">
        <f>COUNTIF(Vertices[Out-Degree],"&gt;= "&amp;H16)-COUNTIF(Vertices[Out-Degree],"&gt;="&amp;H17)</f>
        <v>0</v>
      </c>
      <c r="J16" s="39">
        <f t="shared" si="4"/>
        <v>35.07636363636365</v>
      </c>
      <c r="K16" s="40">
        <f>COUNTIF(Vertices[Betweenness Centrality],"&gt;= "&amp;J16)-COUNTIF(Vertices[Betweenness Centrality],"&gt;="&amp;J17)</f>
        <v>0</v>
      </c>
      <c r="L16" s="39">
        <f t="shared" si="5"/>
        <v>0.01696978181818182</v>
      </c>
      <c r="M16" s="40">
        <f>COUNTIF(Vertices[Closeness Centrality],"&gt;= "&amp;L16)-COUNTIF(Vertices[Closeness Centrality],"&gt;="&amp;L17)</f>
        <v>0</v>
      </c>
      <c r="N16" s="39">
        <f t="shared" si="6"/>
        <v>0.04131680000000001</v>
      </c>
      <c r="O16" s="40">
        <f>COUNTIF(Vertices[Eigenvector Centrality],"&gt;= "&amp;N16)-COUNTIF(Vertices[Eigenvector Centrality],"&gt;="&amp;N17)</f>
        <v>2</v>
      </c>
      <c r="P16" s="39">
        <f t="shared" si="7"/>
        <v>1.0955820909090912</v>
      </c>
      <c r="Q16" s="40">
        <f>COUNTIF(Vertices[PageRank],"&gt;= "&amp;P16)-COUNTIF(Vertices[PageRank],"&gt;="&amp;P17)</f>
        <v>0</v>
      </c>
      <c r="R16" s="39">
        <f t="shared" si="8"/>
        <v>0.13999999999999999</v>
      </c>
      <c r="S16" s="45">
        <f>COUNTIF(Vertices[Clustering Coefficient],"&gt;= "&amp;R16)-COUNTIF(Vertices[Clustering Coefficient],"&gt;="&amp;R17)</f>
        <v>0</v>
      </c>
      <c r="T16" s="39" t="e">
        <f ca="1" t="shared" si="9"/>
        <v>#REF!</v>
      </c>
      <c r="U16" s="40" t="e">
        <f ca="1" t="shared" si="0"/>
        <v>#REF!</v>
      </c>
    </row>
    <row r="17" spans="1:21" ht="15">
      <c r="A17" s="36" t="s">
        <v>154</v>
      </c>
      <c r="B17" s="36">
        <v>15</v>
      </c>
      <c r="D17" s="34">
        <f t="shared" si="1"/>
        <v>0</v>
      </c>
      <c r="E17" s="3">
        <f>COUNTIF(Vertices[Degree],"&gt;= "&amp;D17)-COUNTIF(Vertices[Degree],"&gt;="&amp;D18)</f>
        <v>0</v>
      </c>
      <c r="F17" s="41">
        <f t="shared" si="2"/>
        <v>1.9090909090909083</v>
      </c>
      <c r="G17" s="42">
        <f>COUNTIF(Vertices[In-Degree],"&gt;= "&amp;F17)-COUNTIF(Vertices[In-Degree],"&gt;="&amp;F18)</f>
        <v>5</v>
      </c>
      <c r="H17" s="41">
        <f t="shared" si="3"/>
        <v>2.454545454545454</v>
      </c>
      <c r="I17" s="42">
        <f>COUNTIF(Vertices[Out-Degree],"&gt;= "&amp;H17)-COUNTIF(Vertices[Out-Degree],"&gt;="&amp;H18)</f>
        <v>0</v>
      </c>
      <c r="J17" s="41">
        <f t="shared" si="4"/>
        <v>37.5818181818182</v>
      </c>
      <c r="K17" s="42">
        <f>COUNTIF(Vertices[Betweenness Centrality],"&gt;= "&amp;J17)-COUNTIF(Vertices[Betweenness Centrality],"&gt;="&amp;J18)</f>
        <v>0</v>
      </c>
      <c r="L17" s="41">
        <f t="shared" si="5"/>
        <v>0.018181909090909092</v>
      </c>
      <c r="M17" s="42">
        <f>COUNTIF(Vertices[Closeness Centrality],"&gt;= "&amp;L17)-COUNTIF(Vertices[Closeness Centrality],"&gt;="&amp;L18)</f>
        <v>0</v>
      </c>
      <c r="N17" s="41">
        <f t="shared" si="6"/>
        <v>0.04426800000000001</v>
      </c>
      <c r="O17" s="42">
        <f>COUNTIF(Vertices[Eigenvector Centrality],"&gt;= "&amp;N17)-COUNTIF(Vertices[Eigenvector Centrality],"&gt;="&amp;N18)</f>
        <v>0</v>
      </c>
      <c r="P17" s="41">
        <f t="shared" si="7"/>
        <v>1.1488934545454548</v>
      </c>
      <c r="Q17" s="42">
        <f>COUNTIF(Vertices[PageRank],"&gt;= "&amp;P17)-COUNTIF(Vertices[PageRank],"&gt;="&amp;P18)</f>
        <v>0</v>
      </c>
      <c r="R17" s="41">
        <f t="shared" si="8"/>
        <v>0.15</v>
      </c>
      <c r="S17" s="46">
        <f>COUNTIF(Vertices[Clustering Coefficient],"&gt;= "&amp;R17)-COUNTIF(Vertices[Clustering Coefficient],"&gt;="&amp;R18)</f>
        <v>0</v>
      </c>
      <c r="T17" s="41" t="e">
        <f ca="1" t="shared" si="9"/>
        <v>#REF!</v>
      </c>
      <c r="U17" s="42" t="e">
        <f ca="1" t="shared" si="0"/>
        <v>#REF!</v>
      </c>
    </row>
    <row r="18" spans="1:21" ht="15">
      <c r="A18" s="36" t="s">
        <v>155</v>
      </c>
      <c r="B18" s="36">
        <v>49</v>
      </c>
      <c r="D18" s="34">
        <f t="shared" si="1"/>
        <v>0</v>
      </c>
      <c r="E18" s="3">
        <f>COUNTIF(Vertices[Degree],"&gt;= "&amp;D18)-COUNTIF(Vertices[Degree],"&gt;="&amp;D19)</f>
        <v>0</v>
      </c>
      <c r="F18" s="39">
        <f t="shared" si="2"/>
        <v>2.0363636363636357</v>
      </c>
      <c r="G18" s="40">
        <f>COUNTIF(Vertices[In-Degree],"&gt;= "&amp;F18)-COUNTIF(Vertices[In-Degree],"&gt;="&amp;F19)</f>
        <v>0</v>
      </c>
      <c r="H18" s="39">
        <f t="shared" si="3"/>
        <v>2.6181818181818177</v>
      </c>
      <c r="I18" s="40">
        <f>COUNTIF(Vertices[Out-Degree],"&gt;= "&amp;H18)-COUNTIF(Vertices[Out-Degree],"&gt;="&amp;H19)</f>
        <v>0</v>
      </c>
      <c r="J18" s="39">
        <f t="shared" si="4"/>
        <v>40.08727272727275</v>
      </c>
      <c r="K18" s="40">
        <f>COUNTIF(Vertices[Betweenness Centrality],"&gt;= "&amp;J18)-COUNTIF(Vertices[Betweenness Centrality],"&gt;="&amp;J19)</f>
        <v>0</v>
      </c>
      <c r="L18" s="39">
        <f t="shared" si="5"/>
        <v>0.019394036363636364</v>
      </c>
      <c r="M18" s="40">
        <f>COUNTIF(Vertices[Closeness Centrality],"&gt;= "&amp;L18)-COUNTIF(Vertices[Closeness Centrality],"&gt;="&amp;L19)</f>
        <v>0</v>
      </c>
      <c r="N18" s="39">
        <f t="shared" si="6"/>
        <v>0.04721920000000001</v>
      </c>
      <c r="O18" s="40">
        <f>COUNTIF(Vertices[Eigenvector Centrality],"&gt;= "&amp;N18)-COUNTIF(Vertices[Eigenvector Centrality],"&gt;="&amp;N19)</f>
        <v>0</v>
      </c>
      <c r="P18" s="39">
        <f t="shared" si="7"/>
        <v>1.2022048181818183</v>
      </c>
      <c r="Q18" s="40">
        <f>COUNTIF(Vertices[PageRank],"&gt;= "&amp;P18)-COUNTIF(Vertices[PageRank],"&gt;="&amp;P19)</f>
        <v>0</v>
      </c>
      <c r="R18" s="39">
        <f t="shared" si="8"/>
        <v>0.16</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2.163636363636363</v>
      </c>
      <c r="G19" s="42">
        <f>COUNTIF(Vertices[In-Degree],"&gt;= "&amp;F19)-COUNTIF(Vertices[In-Degree],"&gt;="&amp;F20)</f>
        <v>0</v>
      </c>
      <c r="H19" s="41">
        <f t="shared" si="3"/>
        <v>2.7818181818181813</v>
      </c>
      <c r="I19" s="42">
        <f>COUNTIF(Vertices[Out-Degree],"&gt;= "&amp;H19)-COUNTIF(Vertices[Out-Degree],"&gt;="&amp;H20)</f>
        <v>0</v>
      </c>
      <c r="J19" s="41">
        <f t="shared" si="4"/>
        <v>42.592727272727295</v>
      </c>
      <c r="K19" s="42">
        <f>COUNTIF(Vertices[Betweenness Centrality],"&gt;= "&amp;J19)-COUNTIF(Vertices[Betweenness Centrality],"&gt;="&amp;J20)</f>
        <v>0</v>
      </c>
      <c r="L19" s="41">
        <f t="shared" si="5"/>
        <v>0.020606163636363636</v>
      </c>
      <c r="M19" s="42">
        <f>COUNTIF(Vertices[Closeness Centrality],"&gt;= "&amp;L19)-COUNTIF(Vertices[Closeness Centrality],"&gt;="&amp;L20)</f>
        <v>0</v>
      </c>
      <c r="N19" s="41">
        <f t="shared" si="6"/>
        <v>0.05017040000000001</v>
      </c>
      <c r="O19" s="42">
        <f>COUNTIF(Vertices[Eigenvector Centrality],"&gt;= "&amp;N19)-COUNTIF(Vertices[Eigenvector Centrality],"&gt;="&amp;N20)</f>
        <v>0</v>
      </c>
      <c r="P19" s="41">
        <f t="shared" si="7"/>
        <v>1.255516181818182</v>
      </c>
      <c r="Q19" s="42">
        <f>COUNTIF(Vertices[PageRank],"&gt;= "&amp;P19)-COUNTIF(Vertices[PageRank],"&gt;="&amp;P20)</f>
        <v>2</v>
      </c>
      <c r="R19" s="41">
        <f t="shared" si="8"/>
        <v>0.17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2.2909090909090906</v>
      </c>
      <c r="G20" s="40">
        <f>COUNTIF(Vertices[In-Degree],"&gt;= "&amp;F20)-COUNTIF(Vertices[In-Degree],"&gt;="&amp;F21)</f>
        <v>0</v>
      </c>
      <c r="H20" s="39">
        <f t="shared" si="3"/>
        <v>2.945454545454545</v>
      </c>
      <c r="I20" s="40">
        <f>COUNTIF(Vertices[Out-Degree],"&gt;= "&amp;H20)-COUNTIF(Vertices[Out-Degree],"&gt;="&amp;H21)</f>
        <v>0</v>
      </c>
      <c r="J20" s="39">
        <f t="shared" si="4"/>
        <v>45.09818181818184</v>
      </c>
      <c r="K20" s="40">
        <f>COUNTIF(Vertices[Betweenness Centrality],"&gt;= "&amp;J20)-COUNTIF(Vertices[Betweenness Centrality],"&gt;="&amp;J21)</f>
        <v>0</v>
      </c>
      <c r="L20" s="39">
        <f t="shared" si="5"/>
        <v>0.021818290909090907</v>
      </c>
      <c r="M20" s="40">
        <f>COUNTIF(Vertices[Closeness Centrality],"&gt;= "&amp;L20)-COUNTIF(Vertices[Closeness Centrality],"&gt;="&amp;L21)</f>
        <v>0</v>
      </c>
      <c r="N20" s="39">
        <f t="shared" si="6"/>
        <v>0.05312160000000001</v>
      </c>
      <c r="O20" s="40">
        <f>COUNTIF(Vertices[Eigenvector Centrality],"&gt;= "&amp;N20)-COUNTIF(Vertices[Eigenvector Centrality],"&gt;="&amp;N21)</f>
        <v>0</v>
      </c>
      <c r="P20" s="39">
        <f t="shared" si="7"/>
        <v>1.3088275454545455</v>
      </c>
      <c r="Q20" s="40">
        <f>COUNTIF(Vertices[PageRank],"&gt;= "&amp;P20)-COUNTIF(Vertices[PageRank],"&gt;="&amp;P21)</f>
        <v>0</v>
      </c>
      <c r="R20" s="39">
        <f t="shared" si="8"/>
        <v>0.18000000000000002</v>
      </c>
      <c r="S20" s="45">
        <f>COUNTIF(Vertices[Clustering Coefficient],"&gt;= "&amp;R20)-COUNTIF(Vertices[Clustering Coefficient],"&gt;="&amp;R21)</f>
        <v>0</v>
      </c>
      <c r="T20" s="39" t="e">
        <f ca="1" t="shared" si="9"/>
        <v>#REF!</v>
      </c>
      <c r="U20" s="40" t="e">
        <f ca="1" t="shared" si="0"/>
        <v>#REF!</v>
      </c>
    </row>
    <row r="21" spans="1:21" ht="15">
      <c r="A21" s="36" t="s">
        <v>157</v>
      </c>
      <c r="B21" s="36">
        <v>1.707965</v>
      </c>
      <c r="D21" s="34">
        <f t="shared" si="1"/>
        <v>0</v>
      </c>
      <c r="E21" s="3">
        <f>COUNTIF(Vertices[Degree],"&gt;= "&amp;D21)-COUNTIF(Vertices[Degree],"&gt;="&amp;D22)</f>
        <v>0</v>
      </c>
      <c r="F21" s="41">
        <f t="shared" si="2"/>
        <v>2.418181818181818</v>
      </c>
      <c r="G21" s="42">
        <f>COUNTIF(Vertices[In-Degree],"&gt;= "&amp;F21)-COUNTIF(Vertices[In-Degree],"&gt;="&amp;F22)</f>
        <v>0</v>
      </c>
      <c r="H21" s="41">
        <f t="shared" si="3"/>
        <v>3.1090909090909085</v>
      </c>
      <c r="I21" s="42">
        <f>COUNTIF(Vertices[Out-Degree],"&gt;= "&amp;H21)-COUNTIF(Vertices[Out-Degree],"&gt;="&amp;H22)</f>
        <v>0</v>
      </c>
      <c r="J21" s="41">
        <f t="shared" si="4"/>
        <v>47.60363636363639</v>
      </c>
      <c r="K21" s="42">
        <f>COUNTIF(Vertices[Betweenness Centrality],"&gt;= "&amp;J21)-COUNTIF(Vertices[Betweenness Centrality],"&gt;="&amp;J22)</f>
        <v>0</v>
      </c>
      <c r="L21" s="41">
        <f t="shared" si="5"/>
        <v>0.02303041818181818</v>
      </c>
      <c r="M21" s="42">
        <f>COUNTIF(Vertices[Closeness Centrality],"&gt;= "&amp;L21)-COUNTIF(Vertices[Closeness Centrality],"&gt;="&amp;L22)</f>
        <v>0</v>
      </c>
      <c r="N21" s="41">
        <f t="shared" si="6"/>
        <v>0.05607280000000001</v>
      </c>
      <c r="O21" s="42">
        <f>COUNTIF(Vertices[Eigenvector Centrality],"&gt;= "&amp;N21)-COUNTIF(Vertices[Eigenvector Centrality],"&gt;="&amp;N22)</f>
        <v>0</v>
      </c>
      <c r="P21" s="41">
        <f t="shared" si="7"/>
        <v>1.362138909090909</v>
      </c>
      <c r="Q21" s="42">
        <f>COUNTIF(Vertices[PageRank],"&gt;= "&amp;P21)-COUNTIF(Vertices[PageRank],"&gt;="&amp;P22)</f>
        <v>0</v>
      </c>
      <c r="R21" s="41">
        <f t="shared" si="8"/>
        <v>0.19000000000000003</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2.5454545454545454</v>
      </c>
      <c r="G22" s="40">
        <f>COUNTIF(Vertices[In-Degree],"&gt;= "&amp;F22)-COUNTIF(Vertices[In-Degree],"&gt;="&amp;F23)</f>
        <v>0</v>
      </c>
      <c r="H22" s="39">
        <f t="shared" si="3"/>
        <v>3.272727272727272</v>
      </c>
      <c r="I22" s="40">
        <f>COUNTIF(Vertices[Out-Degree],"&gt;= "&amp;H22)-COUNTIF(Vertices[Out-Degree],"&gt;="&amp;H23)</f>
        <v>0</v>
      </c>
      <c r="J22" s="39">
        <f t="shared" si="4"/>
        <v>50.10909090909094</v>
      </c>
      <c r="K22" s="40">
        <f>COUNTIF(Vertices[Betweenness Centrality],"&gt;= "&amp;J22)-COUNTIF(Vertices[Betweenness Centrality],"&gt;="&amp;J23)</f>
        <v>0</v>
      </c>
      <c r="L22" s="39">
        <f t="shared" si="5"/>
        <v>0.02424254545454545</v>
      </c>
      <c r="M22" s="40">
        <f>COUNTIF(Vertices[Closeness Centrality],"&gt;= "&amp;L22)-COUNTIF(Vertices[Closeness Centrality],"&gt;="&amp;L23)</f>
        <v>0</v>
      </c>
      <c r="N22" s="39">
        <f t="shared" si="6"/>
        <v>0.059024000000000014</v>
      </c>
      <c r="O22" s="40">
        <f>COUNTIF(Vertices[Eigenvector Centrality],"&gt;= "&amp;N22)-COUNTIF(Vertices[Eigenvector Centrality],"&gt;="&amp;N23)</f>
        <v>0</v>
      </c>
      <c r="P22" s="39">
        <f t="shared" si="7"/>
        <v>1.4154502727272726</v>
      </c>
      <c r="Q22" s="40">
        <f>COUNTIF(Vertices[PageRank],"&gt;= "&amp;P22)-COUNTIF(Vertices[PageRank],"&gt;="&amp;P23)</f>
        <v>0</v>
      </c>
      <c r="R22" s="39">
        <f t="shared" si="8"/>
        <v>0.20000000000000004</v>
      </c>
      <c r="S22" s="45">
        <f>COUNTIF(Vertices[Clustering Coefficient],"&gt;= "&amp;R22)-COUNTIF(Vertices[Clustering Coefficient],"&gt;="&amp;R23)</f>
        <v>0</v>
      </c>
      <c r="T22" s="39" t="e">
        <f ca="1" t="shared" si="9"/>
        <v>#REF!</v>
      </c>
      <c r="U22" s="40" t="e">
        <f ca="1" t="shared" si="0"/>
        <v>#REF!</v>
      </c>
    </row>
    <row r="23" spans="1:21" ht="15">
      <c r="A23" s="36" t="s">
        <v>158</v>
      </c>
      <c r="B23" s="36">
        <v>0.12916666666666668</v>
      </c>
      <c r="D23" s="34">
        <f t="shared" si="1"/>
        <v>0</v>
      </c>
      <c r="E23" s="3">
        <f>COUNTIF(Vertices[Degree],"&gt;= "&amp;D23)-COUNTIF(Vertices[Degree],"&gt;="&amp;D24)</f>
        <v>0</v>
      </c>
      <c r="F23" s="41">
        <f t="shared" si="2"/>
        <v>2.672727272727273</v>
      </c>
      <c r="G23" s="42">
        <f>COUNTIF(Vertices[In-Degree],"&gt;= "&amp;F23)-COUNTIF(Vertices[In-Degree],"&gt;="&amp;F24)</f>
        <v>0</v>
      </c>
      <c r="H23" s="41">
        <f t="shared" si="3"/>
        <v>3.4363636363636356</v>
      </c>
      <c r="I23" s="42">
        <f>COUNTIF(Vertices[Out-Degree],"&gt;= "&amp;H23)-COUNTIF(Vertices[Out-Degree],"&gt;="&amp;H24)</f>
        <v>0</v>
      </c>
      <c r="J23" s="41">
        <f t="shared" si="4"/>
        <v>52.614545454545485</v>
      </c>
      <c r="K23" s="42">
        <f>COUNTIF(Vertices[Betweenness Centrality],"&gt;= "&amp;J23)-COUNTIF(Vertices[Betweenness Centrality],"&gt;="&amp;J24)</f>
        <v>0</v>
      </c>
      <c r="L23" s="41">
        <f t="shared" si="5"/>
        <v>0.025454672727272722</v>
      </c>
      <c r="M23" s="42">
        <f>COUNTIF(Vertices[Closeness Centrality],"&gt;= "&amp;L23)-COUNTIF(Vertices[Closeness Centrality],"&gt;="&amp;L24)</f>
        <v>1</v>
      </c>
      <c r="N23" s="41">
        <f t="shared" si="6"/>
        <v>0.061975200000000015</v>
      </c>
      <c r="O23" s="42">
        <f>COUNTIF(Vertices[Eigenvector Centrality],"&gt;= "&amp;N23)-COUNTIF(Vertices[Eigenvector Centrality],"&gt;="&amp;N24)</f>
        <v>0</v>
      </c>
      <c r="P23" s="41">
        <f t="shared" si="7"/>
        <v>1.4687616363636362</v>
      </c>
      <c r="Q23" s="42">
        <f>COUNTIF(Vertices[PageRank],"&gt;= "&amp;P23)-COUNTIF(Vertices[PageRank],"&gt;="&amp;P24)</f>
        <v>0</v>
      </c>
      <c r="R23" s="41">
        <f t="shared" si="8"/>
        <v>0.21000000000000005</v>
      </c>
      <c r="S23" s="46">
        <f>COUNTIF(Vertices[Clustering Coefficient],"&gt;= "&amp;R23)-COUNTIF(Vertices[Clustering Coefficient],"&gt;="&amp;R24)</f>
        <v>0</v>
      </c>
      <c r="T23" s="41" t="e">
        <f ca="1" t="shared" si="9"/>
        <v>#REF!</v>
      </c>
      <c r="U23" s="42" t="e">
        <f ca="1" t="shared" si="0"/>
        <v>#REF!</v>
      </c>
    </row>
    <row r="24" spans="1:21" ht="15">
      <c r="A24" s="36" t="s">
        <v>797</v>
      </c>
      <c r="B24" s="36">
        <v>0.2473</v>
      </c>
      <c r="D24" s="34">
        <f t="shared" si="1"/>
        <v>0</v>
      </c>
      <c r="E24" s="3">
        <f>COUNTIF(Vertices[Degree],"&gt;= "&amp;D24)-COUNTIF(Vertices[Degree],"&gt;="&amp;D25)</f>
        <v>0</v>
      </c>
      <c r="F24" s="39">
        <f t="shared" si="2"/>
        <v>2.8000000000000003</v>
      </c>
      <c r="G24" s="40">
        <f>COUNTIF(Vertices[In-Degree],"&gt;= "&amp;F24)-COUNTIF(Vertices[In-Degree],"&gt;="&amp;F25)</f>
        <v>0</v>
      </c>
      <c r="H24" s="39">
        <f t="shared" si="3"/>
        <v>3.599999999999999</v>
      </c>
      <c r="I24" s="40">
        <f>COUNTIF(Vertices[Out-Degree],"&gt;= "&amp;H24)-COUNTIF(Vertices[Out-Degree],"&gt;="&amp;H25)</f>
        <v>0</v>
      </c>
      <c r="J24" s="39">
        <f t="shared" si="4"/>
        <v>55.12000000000003</v>
      </c>
      <c r="K24" s="40">
        <f>COUNTIF(Vertices[Betweenness Centrality],"&gt;= "&amp;J24)-COUNTIF(Vertices[Betweenness Centrality],"&gt;="&amp;J25)</f>
        <v>0</v>
      </c>
      <c r="L24" s="39">
        <f t="shared" si="5"/>
        <v>0.026666799999999994</v>
      </c>
      <c r="M24" s="40">
        <f>COUNTIF(Vertices[Closeness Centrality],"&gt;= "&amp;L24)-COUNTIF(Vertices[Closeness Centrality],"&gt;="&amp;L25)</f>
        <v>0</v>
      </c>
      <c r="N24" s="39">
        <f t="shared" si="6"/>
        <v>0.06492640000000001</v>
      </c>
      <c r="O24" s="40">
        <f>COUNTIF(Vertices[Eigenvector Centrality],"&gt;= "&amp;N24)-COUNTIF(Vertices[Eigenvector Centrality],"&gt;="&amp;N25)</f>
        <v>0</v>
      </c>
      <c r="P24" s="39">
        <f t="shared" si="7"/>
        <v>1.5220729999999998</v>
      </c>
      <c r="Q24" s="40">
        <f>COUNTIF(Vertices[PageRank],"&gt;= "&amp;P24)-COUNTIF(Vertices[PageRank],"&gt;="&amp;P25)</f>
        <v>1</v>
      </c>
      <c r="R24" s="39">
        <f t="shared" si="8"/>
        <v>0.22000000000000006</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2.9272727272727277</v>
      </c>
      <c r="G25" s="42">
        <f>COUNTIF(Vertices[In-Degree],"&gt;= "&amp;F25)-COUNTIF(Vertices[In-Degree],"&gt;="&amp;F26)</f>
        <v>1</v>
      </c>
      <c r="H25" s="41">
        <f t="shared" si="3"/>
        <v>3.763636363636363</v>
      </c>
      <c r="I25" s="42">
        <f>COUNTIF(Vertices[Out-Degree],"&gt;= "&amp;H25)-COUNTIF(Vertices[Out-Degree],"&gt;="&amp;H26)</f>
        <v>0</v>
      </c>
      <c r="J25" s="41">
        <f t="shared" si="4"/>
        <v>57.62545454545458</v>
      </c>
      <c r="K25" s="42">
        <f>COUNTIF(Vertices[Betweenness Centrality],"&gt;= "&amp;J25)-COUNTIF(Vertices[Betweenness Centrality],"&gt;="&amp;J26)</f>
        <v>0</v>
      </c>
      <c r="L25" s="41">
        <f t="shared" si="5"/>
        <v>0.027878927272727266</v>
      </c>
      <c r="M25" s="42">
        <f>COUNTIF(Vertices[Closeness Centrality],"&gt;= "&amp;L25)-COUNTIF(Vertices[Closeness Centrality],"&gt;="&amp;L26)</f>
        <v>0</v>
      </c>
      <c r="N25" s="41">
        <f t="shared" si="6"/>
        <v>0.06787760000000001</v>
      </c>
      <c r="O25" s="42">
        <f>COUNTIF(Vertices[Eigenvector Centrality],"&gt;= "&amp;N25)-COUNTIF(Vertices[Eigenvector Centrality],"&gt;="&amp;N26)</f>
        <v>0</v>
      </c>
      <c r="P25" s="41">
        <f t="shared" si="7"/>
        <v>1.5753843636363634</v>
      </c>
      <c r="Q25" s="42">
        <f>COUNTIF(Vertices[PageRank],"&gt;= "&amp;P25)-COUNTIF(Vertices[PageRank],"&gt;="&amp;P26)</f>
        <v>0</v>
      </c>
      <c r="R25" s="41">
        <f t="shared" si="8"/>
        <v>0.23000000000000007</v>
      </c>
      <c r="S25" s="46">
        <f>COUNTIF(Vertices[Clustering Coefficient],"&gt;= "&amp;R25)-COUNTIF(Vertices[Clustering Coefficient],"&gt;="&amp;R26)</f>
        <v>0</v>
      </c>
      <c r="T25" s="41" t="e">
        <f ca="1" t="shared" si="9"/>
        <v>#REF!</v>
      </c>
      <c r="U25" s="42" t="e">
        <f ca="1" t="shared" si="0"/>
        <v>#REF!</v>
      </c>
    </row>
    <row r="26" spans="1:21" ht="15">
      <c r="A26" s="36" t="s">
        <v>798</v>
      </c>
      <c r="B26" s="36" t="s">
        <v>812</v>
      </c>
      <c r="D26" s="34">
        <f t="shared" si="1"/>
        <v>0</v>
      </c>
      <c r="E26" s="3">
        <f>COUNTIF(Vertices[Degree],"&gt;= "&amp;D26)-COUNTIF(Vertices[Degree],"&gt;="&amp;D28)</f>
        <v>0</v>
      </c>
      <c r="F26" s="39">
        <f t="shared" si="2"/>
        <v>3.054545454545455</v>
      </c>
      <c r="G26" s="40">
        <f>COUNTIF(Vertices[In-Degree],"&gt;= "&amp;F26)-COUNTIF(Vertices[In-Degree],"&gt;="&amp;F28)</f>
        <v>0</v>
      </c>
      <c r="H26" s="39">
        <f t="shared" si="3"/>
        <v>3.9272727272727264</v>
      </c>
      <c r="I26" s="40">
        <f>COUNTIF(Vertices[Out-Degree],"&gt;= "&amp;H26)-COUNTIF(Vertices[Out-Degree],"&gt;="&amp;H28)</f>
        <v>2</v>
      </c>
      <c r="J26" s="39">
        <f t="shared" si="4"/>
        <v>60.13090909090913</v>
      </c>
      <c r="K26" s="40">
        <f>COUNTIF(Vertices[Betweenness Centrality],"&gt;= "&amp;J26)-COUNTIF(Vertices[Betweenness Centrality],"&gt;="&amp;J28)</f>
        <v>0</v>
      </c>
      <c r="L26" s="39">
        <f t="shared" si="5"/>
        <v>0.029091054545454537</v>
      </c>
      <c r="M26" s="40">
        <f>COUNTIF(Vertices[Closeness Centrality],"&gt;= "&amp;L26)-COUNTIF(Vertices[Closeness Centrality],"&gt;="&amp;L28)</f>
        <v>0</v>
      </c>
      <c r="N26" s="39">
        <f t="shared" si="6"/>
        <v>0.07082880000000001</v>
      </c>
      <c r="O26" s="40">
        <f>COUNTIF(Vertices[Eigenvector Centrality],"&gt;= "&amp;N26)-COUNTIF(Vertices[Eigenvector Centrality],"&gt;="&amp;N28)</f>
        <v>0</v>
      </c>
      <c r="P26" s="39">
        <f t="shared" si="7"/>
        <v>1.628695727272727</v>
      </c>
      <c r="Q26" s="40">
        <f>COUNTIF(Vertices[PageRank],"&gt;= "&amp;P26)-COUNTIF(Vertices[PageRank],"&gt;="&amp;P28)</f>
        <v>0</v>
      </c>
      <c r="R26" s="39">
        <f t="shared" si="8"/>
        <v>0.24000000000000007</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-14</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799</v>
      </c>
      <c r="B28" s="36" t="s">
        <v>85</v>
      </c>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4.09090909090909</v>
      </c>
      <c r="I28" s="42">
        <f>COUNTIF(Vertices[Out-Degree],"&gt;= "&amp;H28)-COUNTIF(Vertices[Out-Degree],"&gt;="&amp;H40)</f>
        <v>0</v>
      </c>
      <c r="J28" s="41">
        <f>J26+($J$57-$J$2)/BinDivisor</f>
        <v>62.636363636363676</v>
      </c>
      <c r="K28" s="42">
        <f>COUNTIF(Vertices[Betweenness Centrality],"&gt;= "&amp;J28)-COUNTIF(Vertices[Betweenness Centrality],"&gt;="&amp;J40)</f>
        <v>0</v>
      </c>
      <c r="L28" s="41">
        <f>L26+($L$57-$L$2)/BinDivisor</f>
        <v>0.03030318181818181</v>
      </c>
      <c r="M28" s="42">
        <f>COUNTIF(Vertices[Closeness Centrality],"&gt;= "&amp;L28)-COUNTIF(Vertices[Closeness Centrality],"&gt;="&amp;L40)</f>
        <v>0</v>
      </c>
      <c r="N28" s="41">
        <f>N26+($N$57-$N$2)/BinDivisor</f>
        <v>0.07378000000000001</v>
      </c>
      <c r="O28" s="42">
        <f>COUNTIF(Vertices[Eigenvector Centrality],"&gt;= "&amp;N28)-COUNTIF(Vertices[Eigenvector Centrality],"&gt;="&amp;N40)</f>
        <v>0</v>
      </c>
      <c r="P28" s="41">
        <f>P26+($P$57-$P$2)/BinDivisor</f>
        <v>1.6820070909090905</v>
      </c>
      <c r="Q28" s="42">
        <f>COUNTIF(Vertices[PageRank],"&gt;= "&amp;P28)-COUNTIF(Vertices[PageRank],"&gt;="&amp;P40)</f>
        <v>0</v>
      </c>
      <c r="R28" s="41">
        <f>R26+($R$57-$R$2)/BinDivisor</f>
        <v>0.25000000000000006</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800</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801</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802</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803</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805</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806</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808</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-14</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-14</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809</v>
      </c>
      <c r="B40" s="36" t="s">
        <v>85</v>
      </c>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4.254545454545454</v>
      </c>
      <c r="I40" s="40">
        <f>COUNTIF(Vertices[Out-Degree],"&gt;= "&amp;H40)-COUNTIF(Vertices[Out-Degree],"&gt;="&amp;H41)</f>
        <v>0</v>
      </c>
      <c r="J40" s="39">
        <f>J28+($J$57-$J$2)/BinDivisor</f>
        <v>65.14181818181822</v>
      </c>
      <c r="K40" s="40">
        <f>COUNTIF(Vertices[Betweenness Centrality],"&gt;= "&amp;J40)-COUNTIF(Vertices[Betweenness Centrality],"&gt;="&amp;J41)</f>
        <v>0</v>
      </c>
      <c r="L40" s="39">
        <f>L28+($L$57-$L$2)/BinDivisor</f>
        <v>0.031515309090909084</v>
      </c>
      <c r="M40" s="40">
        <f>COUNTIF(Vertices[Closeness Centrality],"&gt;= "&amp;L40)-COUNTIF(Vertices[Closeness Centrality],"&gt;="&amp;L41)</f>
        <v>0</v>
      </c>
      <c r="N40" s="39">
        <f>N28+($N$57-$N$2)/BinDivisor</f>
        <v>0.07673120000000001</v>
      </c>
      <c r="O40" s="40">
        <f>COUNTIF(Vertices[Eigenvector Centrality],"&gt;= "&amp;N40)-COUNTIF(Vertices[Eigenvector Centrality],"&gt;="&amp;N41)</f>
        <v>0</v>
      </c>
      <c r="P40" s="39">
        <f>P28+($P$57-$P$2)/BinDivisor</f>
        <v>1.735318454545454</v>
      </c>
      <c r="Q40" s="40">
        <f>COUNTIF(Vertices[PageRank],"&gt;= "&amp;P40)-COUNTIF(Vertices[PageRank],"&gt;="&amp;P41)</f>
        <v>0</v>
      </c>
      <c r="R40" s="39">
        <f>R28+($R$57-$R$2)/BinDivisor</f>
        <v>0.26000000000000006</v>
      </c>
      <c r="S40" s="45">
        <f>COUNTIF(Vertices[Clustering Coefficient],"&gt;= "&amp;R40)-COUNTIF(Vertices[Clustering Coefficient],"&gt;="&amp;R41)</f>
        <v>0</v>
      </c>
      <c r="T40" s="39" t="e">
        <f ca="1">T28+($T$57-$T$2)/BinDivisor</f>
        <v>#REF!</v>
      </c>
      <c r="U40" s="40" t="e">
        <f ca="1" t="shared" si="0"/>
        <v>#REF!</v>
      </c>
    </row>
    <row r="41" spans="1:21" ht="15">
      <c r="A41" s="36" t="s">
        <v>810</v>
      </c>
      <c r="B41" s="36" t="s">
        <v>85</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67.64727272727276</v>
      </c>
      <c r="K41" s="42">
        <f>COUNTIF(Vertices[Betweenness Centrality],"&gt;= "&amp;J41)-COUNTIF(Vertices[Betweenness Centrality],"&gt;="&amp;J42)</f>
        <v>0</v>
      </c>
      <c r="L41" s="41">
        <f aca="true" t="shared" si="14" ref="L41:L56">L40+($L$57-$L$2)/BinDivisor</f>
        <v>0.032727436363636356</v>
      </c>
      <c r="M41" s="42">
        <f>COUNTIF(Vertices[Closeness Centrality],"&gt;= "&amp;L41)-COUNTIF(Vertices[Closeness Centrality],"&gt;="&amp;L42)</f>
        <v>0</v>
      </c>
      <c r="N41" s="41">
        <f aca="true" t="shared" si="15" ref="N41:N56">N40+($N$57-$N$2)/BinDivisor</f>
        <v>0.07968240000000001</v>
      </c>
      <c r="O41" s="42">
        <f>COUNTIF(Vertices[Eigenvector Centrality],"&gt;= "&amp;N41)-COUNTIF(Vertices[Eigenvector Centrality],"&gt;="&amp;N42)</f>
        <v>0</v>
      </c>
      <c r="P41" s="41">
        <f aca="true" t="shared" si="16" ref="P41:P56">P40+($P$57-$P$2)/BinDivisor</f>
        <v>1.7886298181818177</v>
      </c>
      <c r="Q41" s="42">
        <f>COUNTIF(Vertices[PageRank],"&gt;= "&amp;P41)-COUNTIF(Vertices[PageRank],"&gt;="&amp;P42)</f>
        <v>0</v>
      </c>
      <c r="R41" s="41">
        <f aca="true" t="shared" si="17" ref="R41:R56">R40+($R$57-$R$2)/BinDivisor</f>
        <v>0.2700000000000001</v>
      </c>
      <c r="S41" s="46">
        <f>COUNTIF(Vertices[Clustering Coefficient],"&gt;= "&amp;R41)-COUNTIF(Vertices[Clustering Coefficient],"&gt;="&amp;R42)</f>
        <v>0</v>
      </c>
      <c r="T41" s="41" t="e">
        <f aca="true" t="shared" si="18" ref="T41:T56">T40+($T$57-$T$2)/BinDivisor</f>
        <v>#REF!</v>
      </c>
      <c r="U41" s="42" t="e">
        <f ca="1" t="shared" si="0"/>
        <v>#REF!</v>
      </c>
    </row>
    <row r="42" spans="1:21" ht="15">
      <c r="A42" s="36" t="s">
        <v>811</v>
      </c>
      <c r="B42" s="36" t="s">
        <v>85</v>
      </c>
      <c r="D42" s="34">
        <f t="shared" si="10"/>
        <v>0</v>
      </c>
      <c r="E42" s="3">
        <f>COUNTIF(Vertices[Degree],"&gt;= "&amp;D42)-COUNTIF(Vertices[Degree],"&gt;="&amp;D43)</f>
        <v>0</v>
      </c>
      <c r="F42" s="39">
        <f t="shared" si="11"/>
        <v>3.563636363636365</v>
      </c>
      <c r="G42" s="40">
        <f>COUNTIF(Vertices[In-Degree],"&gt;= "&amp;F42)-COUNTIF(Vertices[In-Degree],"&gt;="&amp;F43)</f>
        <v>0</v>
      </c>
      <c r="H42" s="39">
        <f t="shared" si="12"/>
        <v>4.581818181818182</v>
      </c>
      <c r="I42" s="40">
        <f>COUNTIF(Vertices[Out-Degree],"&gt;= "&amp;H42)-COUNTIF(Vertices[Out-Degree],"&gt;="&amp;H43)</f>
        <v>0</v>
      </c>
      <c r="J42" s="39">
        <f t="shared" si="13"/>
        <v>70.1527272727273</v>
      </c>
      <c r="K42" s="40">
        <f>COUNTIF(Vertices[Betweenness Centrality],"&gt;= "&amp;J42)-COUNTIF(Vertices[Betweenness Centrality],"&gt;="&amp;J43)</f>
        <v>0</v>
      </c>
      <c r="L42" s="39">
        <f t="shared" si="14"/>
        <v>0.03393956363636363</v>
      </c>
      <c r="M42" s="40">
        <f>COUNTIF(Vertices[Closeness Centrality],"&gt;= "&amp;L42)-COUNTIF(Vertices[Closeness Centrality],"&gt;="&amp;L43)</f>
        <v>0</v>
      </c>
      <c r="N42" s="39">
        <f t="shared" si="15"/>
        <v>0.08263360000000002</v>
      </c>
      <c r="O42" s="40">
        <f>COUNTIF(Vertices[Eigenvector Centrality],"&gt;= "&amp;N42)-COUNTIF(Vertices[Eigenvector Centrality],"&gt;="&amp;N43)</f>
        <v>0</v>
      </c>
      <c r="P42" s="39">
        <f t="shared" si="16"/>
        <v>1.8419411818181812</v>
      </c>
      <c r="Q42" s="40">
        <f>COUNTIF(Vertices[PageRank],"&gt;= "&amp;P42)-COUNTIF(Vertices[PageRank],"&gt;="&amp;P43)</f>
        <v>0</v>
      </c>
      <c r="R42" s="39">
        <f t="shared" si="17"/>
        <v>0.2800000000000001</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3.6909090909090922</v>
      </c>
      <c r="G43" s="42">
        <f>COUNTIF(Vertices[In-Degree],"&gt;= "&amp;F43)-COUNTIF(Vertices[In-Degree],"&gt;="&amp;F44)</f>
        <v>0</v>
      </c>
      <c r="H43" s="41">
        <f t="shared" si="12"/>
        <v>4.745454545454546</v>
      </c>
      <c r="I43" s="42">
        <f>COUNTIF(Vertices[Out-Degree],"&gt;= "&amp;H43)-COUNTIF(Vertices[Out-Degree],"&gt;="&amp;H44)</f>
        <v>0</v>
      </c>
      <c r="J43" s="41">
        <f t="shared" si="13"/>
        <v>72.65818181818184</v>
      </c>
      <c r="K43" s="42">
        <f>COUNTIF(Vertices[Betweenness Centrality],"&gt;= "&amp;J43)-COUNTIF(Vertices[Betweenness Centrality],"&gt;="&amp;J44)</f>
        <v>0</v>
      </c>
      <c r="L43" s="41">
        <f t="shared" si="14"/>
        <v>0.0351516909090909</v>
      </c>
      <c r="M43" s="42">
        <f>COUNTIF(Vertices[Closeness Centrality],"&gt;= "&amp;L43)-COUNTIF(Vertices[Closeness Centrality],"&gt;="&amp;L44)</f>
        <v>4</v>
      </c>
      <c r="N43" s="41">
        <f t="shared" si="15"/>
        <v>0.08558480000000002</v>
      </c>
      <c r="O43" s="42">
        <f>COUNTIF(Vertices[Eigenvector Centrality],"&gt;= "&amp;N43)-COUNTIF(Vertices[Eigenvector Centrality],"&gt;="&amp;N44)</f>
        <v>0</v>
      </c>
      <c r="P43" s="41">
        <f t="shared" si="16"/>
        <v>1.8952525454545448</v>
      </c>
      <c r="Q43" s="42">
        <f>COUNTIF(Vertices[PageRank],"&gt;= "&amp;P43)-COUNTIF(Vertices[PageRank],"&gt;="&amp;P44)</f>
        <v>0</v>
      </c>
      <c r="R43" s="41">
        <f t="shared" si="17"/>
        <v>0.2900000000000001</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4.90909090909091</v>
      </c>
      <c r="I44" s="40">
        <f>COUNTIF(Vertices[Out-Degree],"&gt;= "&amp;H44)-COUNTIF(Vertices[Out-Degree],"&gt;="&amp;H45)</f>
        <v>2</v>
      </c>
      <c r="J44" s="39">
        <f t="shared" si="13"/>
        <v>75.16363636363639</v>
      </c>
      <c r="K44" s="40">
        <f>COUNTIF(Vertices[Betweenness Centrality],"&gt;= "&amp;J44)-COUNTIF(Vertices[Betweenness Centrality],"&gt;="&amp;J45)</f>
        <v>0</v>
      </c>
      <c r="L44" s="39">
        <f t="shared" si="14"/>
        <v>0.03636381818181817</v>
      </c>
      <c r="M44" s="40">
        <f>COUNTIF(Vertices[Closeness Centrality],"&gt;= "&amp;L44)-COUNTIF(Vertices[Closeness Centrality],"&gt;="&amp;L45)</f>
        <v>2</v>
      </c>
      <c r="N44" s="39">
        <f t="shared" si="15"/>
        <v>0.08853600000000002</v>
      </c>
      <c r="O44" s="40">
        <f>COUNTIF(Vertices[Eigenvector Centrality],"&gt;= "&amp;N44)-COUNTIF(Vertices[Eigenvector Centrality],"&gt;="&amp;N45)</f>
        <v>0</v>
      </c>
      <c r="P44" s="39">
        <f t="shared" si="16"/>
        <v>1.9485639090909084</v>
      </c>
      <c r="Q44" s="40">
        <f>COUNTIF(Vertices[PageRank],"&gt;= "&amp;P44)-COUNTIF(Vertices[PageRank],"&gt;="&amp;P45)</f>
        <v>0</v>
      </c>
      <c r="R44" s="39">
        <f t="shared" si="17"/>
        <v>0.3000000000000001</v>
      </c>
      <c r="S44" s="45">
        <f>COUNTIF(Vertices[Clustering Coefficient],"&gt;= "&amp;R44)-COUNTIF(Vertices[Clustering Coefficient],"&gt;="&amp;R45)</f>
        <v>1</v>
      </c>
      <c r="T44" s="39" t="e">
        <f ca="1" t="shared" si="18"/>
        <v>#REF!</v>
      </c>
      <c r="U44" s="40" t="e">
        <f ca="1" t="shared" si="0"/>
        <v>#REF!</v>
      </c>
    </row>
    <row r="45" spans="1:21" ht="15">
      <c r="A45" s="35"/>
      <c r="B45" s="35"/>
      <c r="D45" s="34">
        <f t="shared" si="10"/>
        <v>0</v>
      </c>
      <c r="E45" s="3">
        <f>COUNTIF(Vertices[Degree],"&gt;= "&amp;D45)-COUNTIF(Vertices[Degree],"&gt;="&amp;D46)</f>
        <v>0</v>
      </c>
      <c r="F45" s="41">
        <f t="shared" si="11"/>
        <v>3.945454545454547</v>
      </c>
      <c r="G45" s="42">
        <f>COUNTIF(Vertices[In-Degree],"&gt;= "&amp;F45)-COUNTIF(Vertices[In-Degree],"&gt;="&amp;F46)</f>
        <v>1</v>
      </c>
      <c r="H45" s="41">
        <f t="shared" si="12"/>
        <v>5.072727272727274</v>
      </c>
      <c r="I45" s="42">
        <f>COUNTIF(Vertices[Out-Degree],"&gt;= "&amp;H45)-COUNTIF(Vertices[Out-Degree],"&gt;="&amp;H46)</f>
        <v>0</v>
      </c>
      <c r="J45" s="41">
        <f t="shared" si="13"/>
        <v>77.66909090909093</v>
      </c>
      <c r="K45" s="42">
        <f>COUNTIF(Vertices[Betweenness Centrality],"&gt;= "&amp;J45)-COUNTIF(Vertices[Betweenness Centrality],"&gt;="&amp;J46)</f>
        <v>0</v>
      </c>
      <c r="L45" s="41">
        <f t="shared" si="14"/>
        <v>0.03757594545454544</v>
      </c>
      <c r="M45" s="42">
        <f>COUNTIF(Vertices[Closeness Centrality],"&gt;= "&amp;L45)-COUNTIF(Vertices[Closeness Centrality],"&gt;="&amp;L46)</f>
        <v>1</v>
      </c>
      <c r="N45" s="41">
        <f t="shared" si="15"/>
        <v>0.09148720000000002</v>
      </c>
      <c r="O45" s="42">
        <f>COUNTIF(Vertices[Eigenvector Centrality],"&gt;= "&amp;N45)-COUNTIF(Vertices[Eigenvector Centrality],"&gt;="&amp;N46)</f>
        <v>3</v>
      </c>
      <c r="P45" s="41">
        <f t="shared" si="16"/>
        <v>2.001875272727272</v>
      </c>
      <c r="Q45" s="42">
        <f>COUNTIF(Vertices[PageRank],"&gt;= "&amp;P45)-COUNTIF(Vertices[PageRank],"&gt;="&amp;P46)</f>
        <v>0</v>
      </c>
      <c r="R45" s="41">
        <f t="shared" si="17"/>
        <v>0.3100000000000001</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4.072727272727274</v>
      </c>
      <c r="G46" s="40">
        <f>COUNTIF(Vertices[In-Degree],"&gt;= "&amp;F46)-COUNTIF(Vertices[In-Degree],"&gt;="&amp;F47)</f>
        <v>0</v>
      </c>
      <c r="H46" s="39">
        <f t="shared" si="12"/>
        <v>5.236363636363638</v>
      </c>
      <c r="I46" s="40">
        <f>COUNTIF(Vertices[Out-Degree],"&gt;= "&amp;H46)-COUNTIF(Vertices[Out-Degree],"&gt;="&amp;H47)</f>
        <v>0</v>
      </c>
      <c r="J46" s="39">
        <f t="shared" si="13"/>
        <v>80.17454545454547</v>
      </c>
      <c r="K46" s="40">
        <f>COUNTIF(Vertices[Betweenness Centrality],"&gt;= "&amp;J46)-COUNTIF(Vertices[Betweenness Centrality],"&gt;="&amp;J47)</f>
        <v>0</v>
      </c>
      <c r="L46" s="39">
        <f t="shared" si="14"/>
        <v>0.038788072727272714</v>
      </c>
      <c r="M46" s="40">
        <f>COUNTIF(Vertices[Closeness Centrality],"&gt;= "&amp;L46)-COUNTIF(Vertices[Closeness Centrality],"&gt;="&amp;L47)</f>
        <v>0</v>
      </c>
      <c r="N46" s="39">
        <f t="shared" si="15"/>
        <v>0.09443840000000002</v>
      </c>
      <c r="O46" s="40">
        <f>COUNTIF(Vertices[Eigenvector Centrality],"&gt;= "&amp;N46)-COUNTIF(Vertices[Eigenvector Centrality],"&gt;="&amp;N47)</f>
        <v>0</v>
      </c>
      <c r="P46" s="39">
        <f t="shared" si="16"/>
        <v>2.0551866363636355</v>
      </c>
      <c r="Q46" s="40">
        <f>COUNTIF(Vertices[PageRank],"&gt;= "&amp;P46)-COUNTIF(Vertices[PageRank],"&gt;="&amp;P47)</f>
        <v>0</v>
      </c>
      <c r="R46" s="39">
        <f t="shared" si="17"/>
        <v>0.3200000000000001</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5.400000000000002</v>
      </c>
      <c r="I47" s="42">
        <f>COUNTIF(Vertices[Out-Degree],"&gt;= "&amp;H47)-COUNTIF(Vertices[Out-Degree],"&gt;="&amp;H48)</f>
        <v>0</v>
      </c>
      <c r="J47" s="41">
        <f t="shared" si="13"/>
        <v>82.68</v>
      </c>
      <c r="K47" s="42">
        <f>COUNTIF(Vertices[Betweenness Centrality],"&gt;= "&amp;J47)-COUNTIF(Vertices[Betweenness Centrality],"&gt;="&amp;J48)</f>
        <v>0</v>
      </c>
      <c r="L47" s="41">
        <f t="shared" si="14"/>
        <v>0.040000199999999986</v>
      </c>
      <c r="M47" s="42">
        <f>COUNTIF(Vertices[Closeness Centrality],"&gt;= "&amp;L47)-COUNTIF(Vertices[Closeness Centrality],"&gt;="&amp;L48)</f>
        <v>0</v>
      </c>
      <c r="N47" s="41">
        <f t="shared" si="15"/>
        <v>0.09738960000000002</v>
      </c>
      <c r="O47" s="42">
        <f>COUNTIF(Vertices[Eigenvector Centrality],"&gt;= "&amp;N47)-COUNTIF(Vertices[Eigenvector Centrality],"&gt;="&amp;N48)</f>
        <v>0</v>
      </c>
      <c r="P47" s="41">
        <f t="shared" si="16"/>
        <v>2.108497999999999</v>
      </c>
      <c r="Q47" s="42">
        <f>COUNTIF(Vertices[PageRank],"&gt;= "&amp;P47)-COUNTIF(Vertices[PageRank],"&gt;="&amp;P48)</f>
        <v>0</v>
      </c>
      <c r="R47" s="41">
        <f t="shared" si="17"/>
        <v>0.3300000000000001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5.563636363636366</v>
      </c>
      <c r="I48" s="40">
        <f>COUNTIF(Vertices[Out-Degree],"&gt;= "&amp;H48)-COUNTIF(Vertices[Out-Degree],"&gt;="&amp;H49)</f>
        <v>0</v>
      </c>
      <c r="J48" s="39">
        <f t="shared" si="13"/>
        <v>85.18545454545455</v>
      </c>
      <c r="K48" s="40">
        <f>COUNTIF(Vertices[Betweenness Centrality],"&gt;= "&amp;J48)-COUNTIF(Vertices[Betweenness Centrality],"&gt;="&amp;J49)</f>
        <v>0</v>
      </c>
      <c r="L48" s="39">
        <f t="shared" si="14"/>
        <v>0.04121232727272726</v>
      </c>
      <c r="M48" s="40">
        <f>COUNTIF(Vertices[Closeness Centrality],"&gt;= "&amp;L48)-COUNTIF(Vertices[Closeness Centrality],"&gt;="&amp;L49)</f>
        <v>3</v>
      </c>
      <c r="N48" s="39">
        <f t="shared" si="15"/>
        <v>0.10034080000000002</v>
      </c>
      <c r="O48" s="40">
        <f>COUNTIF(Vertices[Eigenvector Centrality],"&gt;= "&amp;N48)-COUNTIF(Vertices[Eigenvector Centrality],"&gt;="&amp;N49)</f>
        <v>0</v>
      </c>
      <c r="P48" s="39">
        <f t="shared" si="16"/>
        <v>2.1618093636363627</v>
      </c>
      <c r="Q48" s="40">
        <f>COUNTIF(Vertices[PageRank],"&gt;= "&amp;P48)-COUNTIF(Vertices[PageRank],"&gt;="&amp;P49)</f>
        <v>0</v>
      </c>
      <c r="R48" s="39">
        <f t="shared" si="17"/>
        <v>0.34000000000000014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5.72727272727273</v>
      </c>
      <c r="I49" s="42">
        <f>COUNTIF(Vertices[Out-Degree],"&gt;= "&amp;H49)-COUNTIF(Vertices[Out-Degree],"&gt;="&amp;H50)</f>
        <v>0</v>
      </c>
      <c r="J49" s="41">
        <f t="shared" si="13"/>
        <v>87.69090909090909</v>
      </c>
      <c r="K49" s="42">
        <f>COUNTIF(Vertices[Betweenness Centrality],"&gt;= "&amp;J49)-COUNTIF(Vertices[Betweenness Centrality],"&gt;="&amp;J50)</f>
        <v>0</v>
      </c>
      <c r="L49" s="41">
        <f t="shared" si="14"/>
        <v>0.04242445454545453</v>
      </c>
      <c r="M49" s="42">
        <f>COUNTIF(Vertices[Closeness Centrality],"&gt;= "&amp;L49)-COUNTIF(Vertices[Closeness Centrality],"&gt;="&amp;L50)</f>
        <v>2</v>
      </c>
      <c r="N49" s="41">
        <f t="shared" si="15"/>
        <v>0.10329200000000002</v>
      </c>
      <c r="O49" s="42">
        <f>COUNTIF(Vertices[Eigenvector Centrality],"&gt;= "&amp;N49)-COUNTIF(Vertices[Eigenvector Centrality],"&gt;="&amp;N50)</f>
        <v>1</v>
      </c>
      <c r="P49" s="41">
        <f t="shared" si="16"/>
        <v>2.2151207272727262</v>
      </c>
      <c r="Q49" s="42">
        <f>COUNTIF(Vertices[PageRank],"&gt;= "&amp;P49)-COUNTIF(Vertices[PageRank],"&gt;="&amp;P50)</f>
        <v>0</v>
      </c>
      <c r="R49" s="41">
        <f t="shared" si="17"/>
        <v>0.35000000000000014</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5.890909090909094</v>
      </c>
      <c r="I50" s="40">
        <f>COUNTIF(Vertices[Out-Degree],"&gt;= "&amp;H50)-COUNTIF(Vertices[Out-Degree],"&gt;="&amp;H51)</f>
        <v>0</v>
      </c>
      <c r="J50" s="39">
        <f t="shared" si="13"/>
        <v>90.19636363636363</v>
      </c>
      <c r="K50" s="40">
        <f>COUNTIF(Vertices[Betweenness Centrality],"&gt;= "&amp;J50)-COUNTIF(Vertices[Betweenness Centrality],"&gt;="&amp;J51)</f>
        <v>0</v>
      </c>
      <c r="L50" s="39">
        <f t="shared" si="14"/>
        <v>0.0436365818181818</v>
      </c>
      <c r="M50" s="40">
        <f>COUNTIF(Vertices[Closeness Centrality],"&gt;= "&amp;L50)-COUNTIF(Vertices[Closeness Centrality],"&gt;="&amp;L51)</f>
        <v>0</v>
      </c>
      <c r="N50" s="39">
        <f t="shared" si="15"/>
        <v>0.10624320000000002</v>
      </c>
      <c r="O50" s="40">
        <f>COUNTIF(Vertices[Eigenvector Centrality],"&gt;= "&amp;N50)-COUNTIF(Vertices[Eigenvector Centrality],"&gt;="&amp;N51)</f>
        <v>2</v>
      </c>
      <c r="P50" s="39">
        <f t="shared" si="16"/>
        <v>2.26843209090909</v>
      </c>
      <c r="Q50" s="40">
        <f>COUNTIF(Vertices[PageRank],"&gt;= "&amp;P50)-COUNTIF(Vertices[PageRank],"&gt;="&amp;P51)</f>
        <v>0</v>
      </c>
      <c r="R50" s="39">
        <f t="shared" si="17"/>
        <v>0.36000000000000015</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6.054545454545458</v>
      </c>
      <c r="I51" s="42">
        <f>COUNTIF(Vertices[Out-Degree],"&gt;= "&amp;H51)-COUNTIF(Vertices[Out-Degree],"&gt;="&amp;H52)</f>
        <v>0</v>
      </c>
      <c r="J51" s="41">
        <f t="shared" si="13"/>
        <v>92.70181818181817</v>
      </c>
      <c r="K51" s="42">
        <f>COUNTIF(Vertices[Betweenness Centrality],"&gt;= "&amp;J51)-COUNTIF(Vertices[Betweenness Centrality],"&gt;="&amp;J52)</f>
        <v>0</v>
      </c>
      <c r="L51" s="41">
        <f t="shared" si="14"/>
        <v>0.04484870909090907</v>
      </c>
      <c r="M51" s="42">
        <f>COUNTIF(Vertices[Closeness Centrality],"&gt;= "&amp;L51)-COUNTIF(Vertices[Closeness Centrality],"&gt;="&amp;L52)</f>
        <v>1</v>
      </c>
      <c r="N51" s="41">
        <f t="shared" si="15"/>
        <v>0.10919440000000002</v>
      </c>
      <c r="O51" s="42">
        <f>COUNTIF(Vertices[Eigenvector Centrality],"&gt;= "&amp;N51)-COUNTIF(Vertices[Eigenvector Centrality],"&gt;="&amp;N52)</f>
        <v>0</v>
      </c>
      <c r="P51" s="41">
        <f t="shared" si="16"/>
        <v>2.3217434545454534</v>
      </c>
      <c r="Q51" s="42">
        <f>COUNTIF(Vertices[PageRank],"&gt;= "&amp;P51)-COUNTIF(Vertices[PageRank],"&gt;="&amp;P52)</f>
        <v>0</v>
      </c>
      <c r="R51" s="41">
        <f t="shared" si="17"/>
        <v>0.37000000000000016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6.218181818181822</v>
      </c>
      <c r="I52" s="40">
        <f>COUNTIF(Vertices[Out-Degree],"&gt;= "&amp;H52)-COUNTIF(Vertices[Out-Degree],"&gt;="&amp;H53)</f>
        <v>0</v>
      </c>
      <c r="J52" s="39">
        <f t="shared" si="13"/>
        <v>95.20727272727271</v>
      </c>
      <c r="K52" s="40">
        <f>COUNTIF(Vertices[Betweenness Centrality],"&gt;= "&amp;J52)-COUNTIF(Vertices[Betweenness Centrality],"&gt;="&amp;J53)</f>
        <v>0</v>
      </c>
      <c r="L52" s="39">
        <f t="shared" si="14"/>
        <v>0.046060836363636344</v>
      </c>
      <c r="M52" s="40">
        <f>COUNTIF(Vertices[Closeness Centrality],"&gt;= "&amp;L52)-COUNTIF(Vertices[Closeness Centrality],"&gt;="&amp;L53)</f>
        <v>0</v>
      </c>
      <c r="N52" s="39">
        <f t="shared" si="15"/>
        <v>0.11214560000000003</v>
      </c>
      <c r="O52" s="40">
        <f>COUNTIF(Vertices[Eigenvector Centrality],"&gt;= "&amp;N52)-COUNTIF(Vertices[Eigenvector Centrality],"&gt;="&amp;N53)</f>
        <v>0</v>
      </c>
      <c r="P52" s="39">
        <f t="shared" si="16"/>
        <v>2.375054818181817</v>
      </c>
      <c r="Q52" s="40">
        <f>COUNTIF(Vertices[PageRank],"&gt;= "&amp;P52)-COUNTIF(Vertices[PageRank],"&gt;="&amp;P53)</f>
        <v>0</v>
      </c>
      <c r="R52" s="39">
        <f t="shared" si="17"/>
        <v>0.38000000000000017</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2</v>
      </c>
      <c r="H53" s="41">
        <f t="shared" si="12"/>
        <v>6.381818181818186</v>
      </c>
      <c r="I53" s="42">
        <f>COUNTIF(Vertices[Out-Degree],"&gt;= "&amp;H53)-COUNTIF(Vertices[Out-Degree],"&gt;="&amp;H54)</f>
        <v>0</v>
      </c>
      <c r="J53" s="41">
        <f t="shared" si="13"/>
        <v>97.71272727272725</v>
      </c>
      <c r="K53" s="42">
        <f>COUNTIF(Vertices[Betweenness Centrality],"&gt;= "&amp;J53)-COUNTIF(Vertices[Betweenness Centrality],"&gt;="&amp;J54)</f>
        <v>0</v>
      </c>
      <c r="L53" s="41">
        <f t="shared" si="14"/>
        <v>0.047272963636363616</v>
      </c>
      <c r="M53" s="42">
        <f>COUNTIF(Vertices[Closeness Centrality],"&gt;= "&amp;L53)-COUNTIF(Vertices[Closeness Centrality],"&gt;="&amp;L54)</f>
        <v>0</v>
      </c>
      <c r="N53" s="41">
        <f t="shared" si="15"/>
        <v>0.11509680000000003</v>
      </c>
      <c r="O53" s="42">
        <f>COUNTIF(Vertices[Eigenvector Centrality],"&gt;= "&amp;N53)-COUNTIF(Vertices[Eigenvector Centrality],"&gt;="&amp;N54)</f>
        <v>0</v>
      </c>
      <c r="P53" s="41">
        <f t="shared" si="16"/>
        <v>2.4283661818181805</v>
      </c>
      <c r="Q53" s="42">
        <f>COUNTIF(Vertices[PageRank],"&gt;= "&amp;P53)-COUNTIF(Vertices[PageRank],"&gt;="&amp;P54)</f>
        <v>0</v>
      </c>
      <c r="R53" s="41">
        <f t="shared" si="17"/>
        <v>0.3900000000000002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6.54545454545455</v>
      </c>
      <c r="I54" s="40">
        <f>COUNTIF(Vertices[Out-Degree],"&gt;= "&amp;H54)-COUNTIF(Vertices[Out-Degree],"&gt;="&amp;H55)</f>
        <v>0</v>
      </c>
      <c r="J54" s="39">
        <f t="shared" si="13"/>
        <v>100.21818181818179</v>
      </c>
      <c r="K54" s="40">
        <f>COUNTIF(Vertices[Betweenness Centrality],"&gt;= "&amp;J54)-COUNTIF(Vertices[Betweenness Centrality],"&gt;="&amp;J55)</f>
        <v>0</v>
      </c>
      <c r="L54" s="39">
        <f t="shared" si="14"/>
        <v>0.04848509090909089</v>
      </c>
      <c r="M54" s="40">
        <f>COUNTIF(Vertices[Closeness Centrality],"&gt;= "&amp;L54)-COUNTIF(Vertices[Closeness Centrality],"&gt;="&amp;L55)</f>
        <v>0</v>
      </c>
      <c r="N54" s="39">
        <f t="shared" si="15"/>
        <v>0.11804800000000003</v>
      </c>
      <c r="O54" s="40">
        <f>COUNTIF(Vertices[Eigenvector Centrality],"&gt;= "&amp;N54)-COUNTIF(Vertices[Eigenvector Centrality],"&gt;="&amp;N55)</f>
        <v>0</v>
      </c>
      <c r="P54" s="39">
        <f t="shared" si="16"/>
        <v>2.481677545454544</v>
      </c>
      <c r="Q54" s="40">
        <f>COUNTIF(Vertices[PageRank],"&gt;= "&amp;P54)-COUNTIF(Vertices[PageRank],"&gt;="&amp;P55)</f>
        <v>0</v>
      </c>
      <c r="R54" s="39">
        <f t="shared" si="17"/>
        <v>0.4000000000000002</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5.218181818181817</v>
      </c>
      <c r="G55" s="42">
        <f>COUNTIF(Vertices[In-Degree],"&gt;= "&amp;F55)-COUNTIF(Vertices[In-Degree],"&gt;="&amp;F56)</f>
        <v>0</v>
      </c>
      <c r="H55" s="41">
        <f t="shared" si="12"/>
        <v>6.709090909090914</v>
      </c>
      <c r="I55" s="42">
        <f>COUNTIF(Vertices[Out-Degree],"&gt;= "&amp;H55)-COUNTIF(Vertices[Out-Degree],"&gt;="&amp;H56)</f>
        <v>0</v>
      </c>
      <c r="J55" s="41">
        <f t="shared" si="13"/>
        <v>102.72363636363633</v>
      </c>
      <c r="K55" s="42">
        <f>COUNTIF(Vertices[Betweenness Centrality],"&gt;= "&amp;J55)-COUNTIF(Vertices[Betweenness Centrality],"&gt;="&amp;J56)</f>
        <v>0</v>
      </c>
      <c r="L55" s="41">
        <f t="shared" si="14"/>
        <v>0.04969721818181816</v>
      </c>
      <c r="M55" s="42">
        <f>COUNTIF(Vertices[Closeness Centrality],"&gt;= "&amp;L55)-COUNTIF(Vertices[Closeness Centrality],"&gt;="&amp;L56)</f>
        <v>0</v>
      </c>
      <c r="N55" s="41">
        <f t="shared" si="15"/>
        <v>0.12099920000000003</v>
      </c>
      <c r="O55" s="42">
        <f>COUNTIF(Vertices[Eigenvector Centrality],"&gt;= "&amp;N55)-COUNTIF(Vertices[Eigenvector Centrality],"&gt;="&amp;N56)</f>
        <v>0</v>
      </c>
      <c r="P55" s="41">
        <f t="shared" si="16"/>
        <v>2.5349889090909077</v>
      </c>
      <c r="Q55" s="42">
        <f>COUNTIF(Vertices[PageRank],"&gt;= "&amp;P55)-COUNTIF(Vertices[PageRank],"&gt;="&amp;P56)</f>
        <v>0</v>
      </c>
      <c r="R55" s="41">
        <f t="shared" si="17"/>
        <v>0.4100000000000002</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5.345454545454544</v>
      </c>
      <c r="G56" s="40">
        <f>COUNTIF(Vertices[In-Degree],"&gt;= "&amp;F56)-COUNTIF(Vertices[In-Degree],"&gt;="&amp;F57)</f>
        <v>0</v>
      </c>
      <c r="H56" s="39">
        <f t="shared" si="12"/>
        <v>6.872727272727278</v>
      </c>
      <c r="I56" s="40">
        <f>COUNTIF(Vertices[Out-Degree],"&gt;= "&amp;H56)-COUNTIF(Vertices[Out-Degree],"&gt;="&amp;H57)</f>
        <v>0</v>
      </c>
      <c r="J56" s="39">
        <f t="shared" si="13"/>
        <v>105.22909090909087</v>
      </c>
      <c r="K56" s="40">
        <f>COUNTIF(Vertices[Betweenness Centrality],"&gt;= "&amp;J56)-COUNTIF(Vertices[Betweenness Centrality],"&gt;="&amp;J57)</f>
        <v>0</v>
      </c>
      <c r="L56" s="39">
        <f t="shared" si="14"/>
        <v>0.05090934545454543</v>
      </c>
      <c r="M56" s="40">
        <f>COUNTIF(Vertices[Closeness Centrality],"&gt;= "&amp;L56)-COUNTIF(Vertices[Closeness Centrality],"&gt;="&amp;L57)</f>
        <v>0</v>
      </c>
      <c r="N56" s="39">
        <f t="shared" si="15"/>
        <v>0.12395040000000003</v>
      </c>
      <c r="O56" s="40">
        <f>COUNTIF(Vertices[Eigenvector Centrality],"&gt;= "&amp;N56)-COUNTIF(Vertices[Eigenvector Centrality],"&gt;="&amp;N57)</f>
        <v>0</v>
      </c>
      <c r="P56" s="39">
        <f t="shared" si="16"/>
        <v>2.5883002727272713</v>
      </c>
      <c r="Q56" s="40">
        <f>COUNTIF(Vertices[PageRank],"&gt;= "&amp;P56)-COUNTIF(Vertices[PageRank],"&gt;="&amp;P57)</f>
        <v>0</v>
      </c>
      <c r="R56" s="39">
        <f t="shared" si="17"/>
        <v>0.4200000000000002</v>
      </c>
      <c r="S56" s="45">
        <f>COUNTIF(Vertices[Clustering Coefficient],"&gt;= "&amp;R56)-COUNTIF(Vertices[Clustering Coefficient],"&gt;="&amp;R57)</f>
        <v>4</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9</v>
      </c>
      <c r="I57" s="44">
        <f>COUNTIF(Vertices[Out-Degree],"&gt;= "&amp;H57)-COUNTIF(Vertices[Out-Degree],"&gt;="&amp;H58)</f>
        <v>1</v>
      </c>
      <c r="J57" s="43">
        <f>MAX(Vertices[Betweenness Centrality])</f>
        <v>137.8</v>
      </c>
      <c r="K57" s="44">
        <f>COUNTIF(Vertices[Betweenness Centrality],"&gt;= "&amp;J57)-COUNTIF(Vertices[Betweenness Centrality],"&gt;="&amp;J58)</f>
        <v>1</v>
      </c>
      <c r="L57" s="43">
        <f>MAX(Vertices[Closeness Centrality])</f>
        <v>0.066667</v>
      </c>
      <c r="M57" s="44">
        <f>COUNTIF(Vertices[Closeness Centrality],"&gt;= "&amp;L57)-COUNTIF(Vertices[Closeness Centrality],"&gt;="&amp;L58)</f>
        <v>1</v>
      </c>
      <c r="N57" s="43">
        <f>MAX(Vertices[Eigenvector Centrality])</f>
        <v>0.162316</v>
      </c>
      <c r="O57" s="44">
        <f>COUNTIF(Vertices[Eigenvector Centrality],"&gt;= "&amp;N57)-COUNTIF(Vertices[Eigenvector Centrality],"&gt;="&amp;N58)</f>
        <v>1</v>
      </c>
      <c r="P57" s="43">
        <f>MAX(Vertices[PageRank])</f>
        <v>3.281348</v>
      </c>
      <c r="Q57" s="44">
        <f>COUNTIF(Vertices[PageRank],"&gt;= "&amp;P57)-COUNTIF(Vertices[PageRank],"&gt;="&amp;P58)</f>
        <v>1</v>
      </c>
      <c r="R57" s="43">
        <f>MAX(Vertices[Clustering Coefficient])</f>
        <v>0.55</v>
      </c>
      <c r="S57" s="47">
        <f>COUNTIF(Vertices[Clustering Coefficient],"&gt;= "&amp;R57)-COUNTIF(Vertices[Clustering Coefficient],"&gt;="&amp;R58)</f>
        <v>3</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7</v>
      </c>
    </row>
    <row r="73" spans="1:2" ht="15">
      <c r="A73" s="35" t="s">
        <v>90</v>
      </c>
      <c r="B73" s="49">
        <f>_xlfn.IFERROR(AVERAGE(Vertices[In-Degree]),NoMetricMessage)</f>
        <v>2.25</v>
      </c>
    </row>
    <row r="74" spans="1:2" ht="15">
      <c r="A74" s="35" t="s">
        <v>91</v>
      </c>
      <c r="B74" s="49">
        <f>_xlfn.IFERROR(MEDIAN(Vertices[In-Degree]),NoMetricMessage)</f>
        <v>2</v>
      </c>
    </row>
    <row r="85" spans="1:2" ht="15">
      <c r="A85" s="35" t="s">
        <v>94</v>
      </c>
      <c r="B85" s="48">
        <f>IF(COUNT(Vertices[Out-Degree])&gt;0,H2,NoMetricMessage)</f>
        <v>0</v>
      </c>
    </row>
    <row r="86" spans="1:2" ht="15">
      <c r="A86" s="35" t="s">
        <v>95</v>
      </c>
      <c r="B86" s="48">
        <f>IF(COUNT(Vertices[Out-Degree])&gt;0,H57,NoMetricMessage)</f>
        <v>9</v>
      </c>
    </row>
    <row r="87" spans="1:2" ht="15">
      <c r="A87" s="35" t="s">
        <v>96</v>
      </c>
      <c r="B87" s="49">
        <f>_xlfn.IFERROR(AVERAGE(Vertices[Out-Degree]),NoMetricMessage)</f>
        <v>2.25</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137.8</v>
      </c>
    </row>
    <row r="101" spans="1:2" ht="15">
      <c r="A101" s="35" t="s">
        <v>102</v>
      </c>
      <c r="B101" s="49">
        <f>_xlfn.IFERROR(AVERAGE(Vertices[Betweenness Centrality]),NoMetricMessage)</f>
        <v>11.000000000000004</v>
      </c>
    </row>
    <row r="102" spans="1:2" ht="15">
      <c r="A102" s="35" t="s">
        <v>103</v>
      </c>
      <c r="B102" s="49">
        <f>_xlfn.IFERROR(MEDIAN(Vertices[Betweenness Centrality]),NoMetricMessage)</f>
        <v>0.2</v>
      </c>
    </row>
    <row r="113" spans="1:2" ht="15">
      <c r="A113" s="35" t="s">
        <v>106</v>
      </c>
      <c r="B113" s="49">
        <f>IF(COUNT(Vertices[Closeness Centrality])&gt;0,L2,NoMetricMessage)</f>
        <v>0</v>
      </c>
    </row>
    <row r="114" spans="1:2" ht="15">
      <c r="A114" s="35" t="s">
        <v>107</v>
      </c>
      <c r="B114" s="49">
        <f>IF(COUNT(Vertices[Closeness Centrality])&gt;0,L57,NoMetricMessage)</f>
        <v>0.066667</v>
      </c>
    </row>
    <row r="115" spans="1:2" ht="15">
      <c r="A115" s="35" t="s">
        <v>108</v>
      </c>
      <c r="B115" s="49">
        <f>_xlfn.IFERROR(AVERAGE(Vertices[Closeness Centrality]),NoMetricMessage)</f>
        <v>0.037819500000000006</v>
      </c>
    </row>
    <row r="116" spans="1:2" ht="15">
      <c r="A116" s="35" t="s">
        <v>109</v>
      </c>
      <c r="B116" s="49">
        <f>_xlfn.IFERROR(MEDIAN(Vertices[Closeness Centrality]),NoMetricMessage)</f>
        <v>0.037749500000000005</v>
      </c>
    </row>
    <row r="127" spans="1:2" ht="15">
      <c r="A127" s="35" t="s">
        <v>112</v>
      </c>
      <c r="B127" s="49">
        <f>IF(COUNT(Vertices[Eigenvector Centrality])&gt;0,N2,NoMetricMessage)</f>
        <v>0</v>
      </c>
    </row>
    <row r="128" spans="1:2" ht="15">
      <c r="A128" s="35" t="s">
        <v>113</v>
      </c>
      <c r="B128" s="49">
        <f>IF(COUNT(Vertices[Eigenvector Centrality])&gt;0,N57,NoMetricMessage)</f>
        <v>0.162316</v>
      </c>
    </row>
    <row r="129" spans="1:2" ht="15">
      <c r="A129" s="35" t="s">
        <v>114</v>
      </c>
      <c r="B129" s="49">
        <f>_xlfn.IFERROR(AVERAGE(Vertices[Eigenvector Centrality]),NoMetricMessage)</f>
        <v>0.062500125</v>
      </c>
    </row>
    <row r="130" spans="1:2" ht="15">
      <c r="A130" s="35" t="s">
        <v>115</v>
      </c>
      <c r="B130" s="49">
        <f>_xlfn.IFERROR(MEDIAN(Vertices[Eigenvector Centrality]),NoMetricMessage)</f>
        <v>0.043729</v>
      </c>
    </row>
    <row r="141" spans="1:2" ht="15">
      <c r="A141" s="35" t="s">
        <v>140</v>
      </c>
      <c r="B141" s="49">
        <f>IF(COUNT(Vertices[PageRank])&gt;0,P2,NoMetricMessage)</f>
        <v>0.349223</v>
      </c>
    </row>
    <row r="142" spans="1:2" ht="15">
      <c r="A142" s="35" t="s">
        <v>141</v>
      </c>
      <c r="B142" s="49">
        <f>IF(COUNT(Vertices[PageRank])&gt;0,P57,NoMetricMessage)</f>
        <v>3.281348</v>
      </c>
    </row>
    <row r="143" spans="1:2" ht="15">
      <c r="A143" s="35" t="s">
        <v>142</v>
      </c>
      <c r="B143" s="49">
        <f>_xlfn.IFERROR(AVERAGE(Vertices[PageRank]),NoMetricMessage)</f>
        <v>0.9999664375</v>
      </c>
    </row>
    <row r="144" spans="1:2" ht="15">
      <c r="A144" s="35" t="s">
        <v>143</v>
      </c>
      <c r="B144" s="49">
        <f>_xlfn.IFERROR(MEDIAN(Vertices[PageRank]),NoMetricMessage)</f>
        <v>0.8731504999999999</v>
      </c>
    </row>
    <row r="155" spans="1:2" ht="15">
      <c r="A155" s="35" t="s">
        <v>118</v>
      </c>
      <c r="B155" s="49">
        <f>IF(COUNT(Vertices[Clustering Coefficient])&gt;0,R2,NoMetricMessage)</f>
        <v>0</v>
      </c>
    </row>
    <row r="156" spans="1:2" ht="15">
      <c r="A156" s="35" t="s">
        <v>119</v>
      </c>
      <c r="B156" s="49">
        <f>IF(COUNT(Vertices[Clustering Coefficient])&gt;0,R57,NoMetricMessage)</f>
        <v>0.55</v>
      </c>
    </row>
    <row r="157" spans="1:2" ht="15">
      <c r="A157" s="35" t="s">
        <v>120</v>
      </c>
      <c r="B157" s="49">
        <f>_xlfn.IFERROR(AVERAGE(Vertices[Clustering Coefficient]),NoMetricMessage)</f>
        <v>0.24763049450549451</v>
      </c>
    </row>
    <row r="158" spans="1:2" ht="15">
      <c r="A158" s="35" t="s">
        <v>121</v>
      </c>
      <c r="B158" s="49">
        <f>_xlfn.IFERROR(MEDIAN(Vertices[Clustering Coefficient]),NoMetricMessage)</f>
        <v>0.20604395604395603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488</v>
      </c>
      <c r="K7" s="13" t="s">
        <v>489</v>
      </c>
    </row>
    <row r="8" spans="1:11" ht="409.5">
      <c r="A8"/>
      <c r="B8">
        <v>2</v>
      </c>
      <c r="C8">
        <v>2</v>
      </c>
      <c r="D8" t="s">
        <v>61</v>
      </c>
      <c r="E8" t="s">
        <v>61</v>
      </c>
      <c r="H8" t="s">
        <v>73</v>
      </c>
      <c r="J8" t="s">
        <v>490</v>
      </c>
      <c r="K8" s="13" t="s">
        <v>491</v>
      </c>
    </row>
    <row r="9" spans="1:11" ht="409.5">
      <c r="A9"/>
      <c r="B9">
        <v>3</v>
      </c>
      <c r="C9">
        <v>4</v>
      </c>
      <c r="D9" t="s">
        <v>62</v>
      </c>
      <c r="E9" t="s">
        <v>62</v>
      </c>
      <c r="H9" t="s">
        <v>74</v>
      </c>
      <c r="J9" t="s">
        <v>492</v>
      </c>
      <c r="K9" s="118" t="s">
        <v>493</v>
      </c>
    </row>
    <row r="10" spans="1:11" ht="409.5">
      <c r="A10"/>
      <c r="B10">
        <v>4</v>
      </c>
      <c r="D10" t="s">
        <v>63</v>
      </c>
      <c r="E10" t="s">
        <v>63</v>
      </c>
      <c r="H10" t="s">
        <v>75</v>
      </c>
      <c r="J10" t="s">
        <v>494</v>
      </c>
      <c r="K10" s="13" t="s">
        <v>495</v>
      </c>
    </row>
    <row r="11" spans="1:11" ht="15">
      <c r="A11"/>
      <c r="B11">
        <v>5</v>
      </c>
      <c r="D11" t="s">
        <v>46</v>
      </c>
      <c r="E11">
        <v>1</v>
      </c>
      <c r="H11" t="s">
        <v>76</v>
      </c>
      <c r="J11" t="s">
        <v>496</v>
      </c>
      <c r="K11" t="s">
        <v>497</v>
      </c>
    </row>
    <row r="12" spans="1:11" ht="15">
      <c r="A12"/>
      <c r="B12"/>
      <c r="D12" t="s">
        <v>64</v>
      </c>
      <c r="E12">
        <v>2</v>
      </c>
      <c r="H12">
        <v>0</v>
      </c>
      <c r="J12" t="s">
        <v>498</v>
      </c>
      <c r="K12" t="s">
        <v>499</v>
      </c>
    </row>
    <row r="13" spans="1:11" ht="15">
      <c r="A13"/>
      <c r="B13"/>
      <c r="D13">
        <v>1</v>
      </c>
      <c r="E13">
        <v>3</v>
      </c>
      <c r="H13">
        <v>1</v>
      </c>
      <c r="J13" t="s">
        <v>500</v>
      </c>
      <c r="K13" t="s">
        <v>501</v>
      </c>
    </row>
    <row r="14" spans="4:11" ht="15">
      <c r="D14">
        <v>2</v>
      </c>
      <c r="E14">
        <v>4</v>
      </c>
      <c r="H14">
        <v>2</v>
      </c>
      <c r="J14" t="s">
        <v>502</v>
      </c>
      <c r="K14" t="s">
        <v>503</v>
      </c>
    </row>
    <row r="15" spans="4:11" ht="15">
      <c r="D15">
        <v>3</v>
      </c>
      <c r="E15">
        <v>5</v>
      </c>
      <c r="H15">
        <v>3</v>
      </c>
      <c r="J15" t="s">
        <v>504</v>
      </c>
      <c r="K15" t="s">
        <v>505</v>
      </c>
    </row>
    <row r="16" spans="4:11" ht="15">
      <c r="D16">
        <v>4</v>
      </c>
      <c r="E16">
        <v>6</v>
      </c>
      <c r="H16">
        <v>4</v>
      </c>
      <c r="J16" t="s">
        <v>506</v>
      </c>
      <c r="K16" t="s">
        <v>507</v>
      </c>
    </row>
    <row r="17" spans="4:11" ht="15">
      <c r="D17">
        <v>5</v>
      </c>
      <c r="E17">
        <v>7</v>
      </c>
      <c r="H17">
        <v>5</v>
      </c>
      <c r="J17" t="s">
        <v>508</v>
      </c>
      <c r="K17" t="s">
        <v>509</v>
      </c>
    </row>
    <row r="18" spans="4:11" ht="15">
      <c r="D18">
        <v>6</v>
      </c>
      <c r="E18">
        <v>8</v>
      </c>
      <c r="H18">
        <v>6</v>
      </c>
      <c r="J18" t="s">
        <v>510</v>
      </c>
      <c r="K18" t="s">
        <v>511</v>
      </c>
    </row>
    <row r="19" spans="4:11" ht="15">
      <c r="D19">
        <v>7</v>
      </c>
      <c r="E19">
        <v>9</v>
      </c>
      <c r="H19">
        <v>7</v>
      </c>
      <c r="J19" t="s">
        <v>512</v>
      </c>
      <c r="K19" t="s">
        <v>513</v>
      </c>
    </row>
    <row r="20" spans="4:11" ht="15">
      <c r="D20">
        <v>8</v>
      </c>
      <c r="H20">
        <v>8</v>
      </c>
      <c r="J20" t="s">
        <v>514</v>
      </c>
      <c r="K20" t="s">
        <v>515</v>
      </c>
    </row>
    <row r="21" spans="4:11" ht="409.5">
      <c r="D21">
        <v>9</v>
      </c>
      <c r="H21">
        <v>9</v>
      </c>
      <c r="J21" t="s">
        <v>516</v>
      </c>
      <c r="K21" s="13" t="s">
        <v>517</v>
      </c>
    </row>
    <row r="22" spans="4:11" ht="409.5">
      <c r="D22">
        <v>10</v>
      </c>
      <c r="J22" t="s">
        <v>518</v>
      </c>
      <c r="K22" s="13" t="s">
        <v>519</v>
      </c>
    </row>
    <row r="23" spans="4:11" ht="409.5">
      <c r="D23">
        <v>11</v>
      </c>
      <c r="J23" t="s">
        <v>520</v>
      </c>
      <c r="K23" s="13" t="s">
        <v>521</v>
      </c>
    </row>
    <row r="24" spans="10:11" ht="409.5">
      <c r="J24" t="s">
        <v>522</v>
      </c>
      <c r="K24" s="13" t="s">
        <v>834</v>
      </c>
    </row>
    <row r="25" spans="10:11" ht="15">
      <c r="J25" t="s">
        <v>523</v>
      </c>
      <c r="K25" t="b">
        <v>0</v>
      </c>
    </row>
    <row r="26" spans="10:11" ht="15">
      <c r="J26" t="s">
        <v>831</v>
      </c>
      <c r="K26" t="s">
        <v>832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537</v>
      </c>
      <c r="B1" s="13" t="s">
        <v>538</v>
      </c>
      <c r="C1" s="13" t="s">
        <v>539</v>
      </c>
      <c r="D1" s="13" t="s">
        <v>541</v>
      </c>
      <c r="E1" s="13" t="s">
        <v>540</v>
      </c>
      <c r="F1" s="13" t="s">
        <v>543</v>
      </c>
      <c r="G1" s="85" t="s">
        <v>542</v>
      </c>
      <c r="H1" s="85" t="s">
        <v>545</v>
      </c>
      <c r="I1" s="13" t="s">
        <v>544</v>
      </c>
      <c r="J1" s="13" t="s">
        <v>546</v>
      </c>
    </row>
    <row r="2" spans="1:10" ht="15">
      <c r="A2" s="89" t="s">
        <v>258</v>
      </c>
      <c r="B2" s="85">
        <v>1</v>
      </c>
      <c r="C2" s="89" t="s">
        <v>258</v>
      </c>
      <c r="D2" s="85">
        <v>1</v>
      </c>
      <c r="E2" s="89" t="s">
        <v>251</v>
      </c>
      <c r="F2" s="85">
        <v>1</v>
      </c>
      <c r="G2" s="85"/>
      <c r="H2" s="85"/>
      <c r="I2" s="89" t="s">
        <v>249</v>
      </c>
      <c r="J2" s="85">
        <v>1</v>
      </c>
    </row>
    <row r="3" spans="1:10" ht="15">
      <c r="A3" s="89" t="s">
        <v>255</v>
      </c>
      <c r="B3" s="85">
        <v>1</v>
      </c>
      <c r="C3" s="89" t="s">
        <v>256</v>
      </c>
      <c r="D3" s="85">
        <v>1</v>
      </c>
      <c r="E3" s="85"/>
      <c r="F3" s="85"/>
      <c r="G3" s="85"/>
      <c r="H3" s="85"/>
      <c r="I3" s="85"/>
      <c r="J3" s="85"/>
    </row>
    <row r="4" spans="1:10" ht="15">
      <c r="A4" s="89" t="s">
        <v>254</v>
      </c>
      <c r="B4" s="85">
        <v>1</v>
      </c>
      <c r="C4" s="89" t="s">
        <v>257</v>
      </c>
      <c r="D4" s="85">
        <v>1</v>
      </c>
      <c r="E4" s="85"/>
      <c r="F4" s="85"/>
      <c r="G4" s="85"/>
      <c r="H4" s="85"/>
      <c r="I4" s="85"/>
      <c r="J4" s="85"/>
    </row>
    <row r="5" spans="1:10" ht="15">
      <c r="A5" s="89" t="s">
        <v>252</v>
      </c>
      <c r="B5" s="85">
        <v>1</v>
      </c>
      <c r="C5" s="89" t="s">
        <v>253</v>
      </c>
      <c r="D5" s="85">
        <v>1</v>
      </c>
      <c r="E5" s="85"/>
      <c r="F5" s="85"/>
      <c r="G5" s="85"/>
      <c r="H5" s="85"/>
      <c r="I5" s="85"/>
      <c r="J5" s="85"/>
    </row>
    <row r="6" spans="1:10" ht="15">
      <c r="A6" s="89" t="s">
        <v>251</v>
      </c>
      <c r="B6" s="85">
        <v>1</v>
      </c>
      <c r="C6" s="89" t="s">
        <v>255</v>
      </c>
      <c r="D6" s="85">
        <v>1</v>
      </c>
      <c r="E6" s="85"/>
      <c r="F6" s="85"/>
      <c r="G6" s="85"/>
      <c r="H6" s="85"/>
      <c r="I6" s="85"/>
      <c r="J6" s="85"/>
    </row>
    <row r="7" spans="1:10" ht="15">
      <c r="A7" s="89" t="s">
        <v>253</v>
      </c>
      <c r="B7" s="85">
        <v>1</v>
      </c>
      <c r="C7" s="89" t="s">
        <v>254</v>
      </c>
      <c r="D7" s="85">
        <v>1</v>
      </c>
      <c r="E7" s="85"/>
      <c r="F7" s="85"/>
      <c r="G7" s="85"/>
      <c r="H7" s="85"/>
      <c r="I7" s="85"/>
      <c r="J7" s="85"/>
    </row>
    <row r="8" spans="1:10" ht="15">
      <c r="A8" s="89" t="s">
        <v>257</v>
      </c>
      <c r="B8" s="85">
        <v>1</v>
      </c>
      <c r="C8" s="89" t="s">
        <v>252</v>
      </c>
      <c r="D8" s="85">
        <v>1</v>
      </c>
      <c r="E8" s="85"/>
      <c r="F8" s="85"/>
      <c r="G8" s="85"/>
      <c r="H8" s="85"/>
      <c r="I8" s="85"/>
      <c r="J8" s="85"/>
    </row>
    <row r="9" spans="1:10" ht="15">
      <c r="A9" s="89" t="s">
        <v>256</v>
      </c>
      <c r="B9" s="85">
        <v>1</v>
      </c>
      <c r="C9" s="89" t="s">
        <v>250</v>
      </c>
      <c r="D9" s="85">
        <v>1</v>
      </c>
      <c r="E9" s="85"/>
      <c r="F9" s="85"/>
      <c r="G9" s="85"/>
      <c r="H9" s="85"/>
      <c r="I9" s="85"/>
      <c r="J9" s="85"/>
    </row>
    <row r="10" spans="1:10" ht="15">
      <c r="A10" s="89" t="s">
        <v>250</v>
      </c>
      <c r="B10" s="85">
        <v>1</v>
      </c>
      <c r="C10" s="85"/>
      <c r="D10" s="85"/>
      <c r="E10" s="85"/>
      <c r="F10" s="85"/>
      <c r="G10" s="85"/>
      <c r="H10" s="85"/>
      <c r="I10" s="85"/>
      <c r="J10" s="85"/>
    </row>
    <row r="11" spans="1:10" ht="15">
      <c r="A11" s="89" t="s">
        <v>249</v>
      </c>
      <c r="B11" s="85">
        <v>1</v>
      </c>
      <c r="C11" s="85"/>
      <c r="D11" s="85"/>
      <c r="E11" s="85"/>
      <c r="F11" s="85"/>
      <c r="G11" s="85"/>
      <c r="H11" s="85"/>
      <c r="I11" s="85"/>
      <c r="J11" s="85"/>
    </row>
    <row r="14" spans="1:10" ht="15" customHeight="1">
      <c r="A14" s="13" t="s">
        <v>549</v>
      </c>
      <c r="B14" s="13" t="s">
        <v>538</v>
      </c>
      <c r="C14" s="13" t="s">
        <v>550</v>
      </c>
      <c r="D14" s="13" t="s">
        <v>541</v>
      </c>
      <c r="E14" s="13" t="s">
        <v>551</v>
      </c>
      <c r="F14" s="13" t="s">
        <v>543</v>
      </c>
      <c r="G14" s="85" t="s">
        <v>552</v>
      </c>
      <c r="H14" s="85" t="s">
        <v>545</v>
      </c>
      <c r="I14" s="13" t="s">
        <v>553</v>
      </c>
      <c r="J14" s="13" t="s">
        <v>546</v>
      </c>
    </row>
    <row r="15" spans="1:10" ht="15">
      <c r="A15" s="85" t="s">
        <v>259</v>
      </c>
      <c r="B15" s="85">
        <v>5</v>
      </c>
      <c r="C15" s="85" t="s">
        <v>260</v>
      </c>
      <c r="D15" s="85">
        <v>4</v>
      </c>
      <c r="E15" s="85" t="s">
        <v>259</v>
      </c>
      <c r="F15" s="85">
        <v>1</v>
      </c>
      <c r="G15" s="85"/>
      <c r="H15" s="85"/>
      <c r="I15" s="85" t="s">
        <v>259</v>
      </c>
      <c r="J15" s="85">
        <v>1</v>
      </c>
    </row>
    <row r="16" spans="1:10" ht="15">
      <c r="A16" s="85" t="s">
        <v>260</v>
      </c>
      <c r="B16" s="85">
        <v>4</v>
      </c>
      <c r="C16" s="85" t="s">
        <v>259</v>
      </c>
      <c r="D16" s="85">
        <v>3</v>
      </c>
      <c r="E16" s="85"/>
      <c r="F16" s="85"/>
      <c r="G16" s="85"/>
      <c r="H16" s="85"/>
      <c r="I16" s="85"/>
      <c r="J16" s="85"/>
    </row>
    <row r="17" spans="1:10" ht="15">
      <c r="A17" s="85" t="s">
        <v>261</v>
      </c>
      <c r="B17" s="85">
        <v>1</v>
      </c>
      <c r="C17" s="85" t="s">
        <v>261</v>
      </c>
      <c r="D17" s="85">
        <v>1</v>
      </c>
      <c r="E17" s="85"/>
      <c r="F17" s="85"/>
      <c r="G17" s="85"/>
      <c r="H17" s="85"/>
      <c r="I17" s="85"/>
      <c r="J17" s="85"/>
    </row>
    <row r="20" spans="1:10" ht="15" customHeight="1">
      <c r="A20" s="13" t="s">
        <v>556</v>
      </c>
      <c r="B20" s="13" t="s">
        <v>538</v>
      </c>
      <c r="C20" s="13" t="s">
        <v>561</v>
      </c>
      <c r="D20" s="13" t="s">
        <v>541</v>
      </c>
      <c r="E20" s="85" t="s">
        <v>562</v>
      </c>
      <c r="F20" s="85" t="s">
        <v>543</v>
      </c>
      <c r="G20" s="85" t="s">
        <v>563</v>
      </c>
      <c r="H20" s="85" t="s">
        <v>545</v>
      </c>
      <c r="I20" s="85" t="s">
        <v>564</v>
      </c>
      <c r="J20" s="85" t="s">
        <v>546</v>
      </c>
    </row>
    <row r="21" spans="1:10" ht="15">
      <c r="A21" s="85" t="s">
        <v>557</v>
      </c>
      <c r="B21" s="85">
        <v>1</v>
      </c>
      <c r="C21" s="85" t="s">
        <v>559</v>
      </c>
      <c r="D21" s="85">
        <v>1</v>
      </c>
      <c r="E21" s="85"/>
      <c r="F21" s="85"/>
      <c r="G21" s="85"/>
      <c r="H21" s="85"/>
      <c r="I21" s="85"/>
      <c r="J21" s="85"/>
    </row>
    <row r="22" spans="1:10" ht="15">
      <c r="A22" s="85" t="s">
        <v>558</v>
      </c>
      <c r="B22" s="85">
        <v>1</v>
      </c>
      <c r="C22" s="85" t="s">
        <v>560</v>
      </c>
      <c r="D22" s="85">
        <v>1</v>
      </c>
      <c r="E22" s="85"/>
      <c r="F22" s="85"/>
      <c r="G22" s="85"/>
      <c r="H22" s="85"/>
      <c r="I22" s="85"/>
      <c r="J22" s="85"/>
    </row>
    <row r="23" spans="1:10" ht="15">
      <c r="A23" s="85" t="s">
        <v>559</v>
      </c>
      <c r="B23" s="85">
        <v>1</v>
      </c>
      <c r="C23" s="85" t="s">
        <v>557</v>
      </c>
      <c r="D23" s="85">
        <v>1</v>
      </c>
      <c r="E23" s="85"/>
      <c r="F23" s="85"/>
      <c r="G23" s="85"/>
      <c r="H23" s="85"/>
      <c r="I23" s="85"/>
      <c r="J23" s="85"/>
    </row>
    <row r="24" spans="1:10" ht="15">
      <c r="A24" s="85" t="s">
        <v>560</v>
      </c>
      <c r="B24" s="85">
        <v>1</v>
      </c>
      <c r="C24" s="85" t="s">
        <v>558</v>
      </c>
      <c r="D24" s="85">
        <v>1</v>
      </c>
      <c r="E24" s="85"/>
      <c r="F24" s="85"/>
      <c r="G24" s="85"/>
      <c r="H24" s="85"/>
      <c r="I24" s="85"/>
      <c r="J24" s="85"/>
    </row>
    <row r="27" spans="1:10" ht="15" customHeight="1">
      <c r="A27" s="13" t="s">
        <v>567</v>
      </c>
      <c r="B27" s="13" t="s">
        <v>538</v>
      </c>
      <c r="C27" s="13" t="s">
        <v>574</v>
      </c>
      <c r="D27" s="13" t="s">
        <v>541</v>
      </c>
      <c r="E27" s="13" t="s">
        <v>584</v>
      </c>
      <c r="F27" s="13" t="s">
        <v>543</v>
      </c>
      <c r="G27" s="13" t="s">
        <v>589</v>
      </c>
      <c r="H27" s="13" t="s">
        <v>545</v>
      </c>
      <c r="I27" s="85" t="s">
        <v>591</v>
      </c>
      <c r="J27" s="85" t="s">
        <v>546</v>
      </c>
    </row>
    <row r="28" spans="1:10" ht="15">
      <c r="A28" s="93" t="s">
        <v>568</v>
      </c>
      <c r="B28" s="93">
        <v>5</v>
      </c>
      <c r="C28" s="93" t="s">
        <v>575</v>
      </c>
      <c r="D28" s="93">
        <v>4</v>
      </c>
      <c r="E28" s="93" t="s">
        <v>227</v>
      </c>
      <c r="F28" s="93">
        <v>8</v>
      </c>
      <c r="G28" s="93" t="s">
        <v>590</v>
      </c>
      <c r="H28" s="93">
        <v>2</v>
      </c>
      <c r="I28" s="93"/>
      <c r="J28" s="93"/>
    </row>
    <row r="29" spans="1:10" ht="15">
      <c r="A29" s="93" t="s">
        <v>569</v>
      </c>
      <c r="B29" s="93">
        <v>18</v>
      </c>
      <c r="C29" s="93" t="s">
        <v>576</v>
      </c>
      <c r="D29" s="93">
        <v>4</v>
      </c>
      <c r="E29" s="93" t="s">
        <v>221</v>
      </c>
      <c r="F29" s="93">
        <v>7</v>
      </c>
      <c r="G29" s="93"/>
      <c r="H29" s="93"/>
      <c r="I29" s="93"/>
      <c r="J29" s="93"/>
    </row>
    <row r="30" spans="1:10" ht="15">
      <c r="A30" s="93" t="s">
        <v>570</v>
      </c>
      <c r="B30" s="93">
        <v>0</v>
      </c>
      <c r="C30" s="93" t="s">
        <v>577</v>
      </c>
      <c r="D30" s="93">
        <v>3</v>
      </c>
      <c r="E30" s="93" t="s">
        <v>222</v>
      </c>
      <c r="F30" s="93">
        <v>7</v>
      </c>
      <c r="G30" s="93"/>
      <c r="H30" s="93"/>
      <c r="I30" s="93"/>
      <c r="J30" s="93"/>
    </row>
    <row r="31" spans="1:10" ht="15">
      <c r="A31" s="93" t="s">
        <v>571</v>
      </c>
      <c r="B31" s="93">
        <v>492</v>
      </c>
      <c r="C31" s="93" t="s">
        <v>578</v>
      </c>
      <c r="D31" s="93">
        <v>3</v>
      </c>
      <c r="E31" s="93" t="s">
        <v>218</v>
      </c>
      <c r="F31" s="93">
        <v>5</v>
      </c>
      <c r="G31" s="93"/>
      <c r="H31" s="93"/>
      <c r="I31" s="93"/>
      <c r="J31" s="93"/>
    </row>
    <row r="32" spans="1:10" ht="15">
      <c r="A32" s="93" t="s">
        <v>572</v>
      </c>
      <c r="B32" s="93">
        <v>515</v>
      </c>
      <c r="C32" s="93" t="s">
        <v>579</v>
      </c>
      <c r="D32" s="93">
        <v>3</v>
      </c>
      <c r="E32" s="93" t="s">
        <v>573</v>
      </c>
      <c r="F32" s="93">
        <v>5</v>
      </c>
      <c r="G32" s="93"/>
      <c r="H32" s="93"/>
      <c r="I32" s="93"/>
      <c r="J32" s="93"/>
    </row>
    <row r="33" spans="1:10" ht="15">
      <c r="A33" s="93" t="s">
        <v>221</v>
      </c>
      <c r="B33" s="93">
        <v>9</v>
      </c>
      <c r="C33" s="93" t="s">
        <v>580</v>
      </c>
      <c r="D33" s="93">
        <v>3</v>
      </c>
      <c r="E33" s="93" t="s">
        <v>585</v>
      </c>
      <c r="F33" s="93">
        <v>5</v>
      </c>
      <c r="G33" s="93"/>
      <c r="H33" s="93"/>
      <c r="I33" s="93"/>
      <c r="J33" s="93"/>
    </row>
    <row r="34" spans="1:10" ht="15">
      <c r="A34" s="93" t="s">
        <v>227</v>
      </c>
      <c r="B34" s="93">
        <v>9</v>
      </c>
      <c r="C34" s="93" t="s">
        <v>581</v>
      </c>
      <c r="D34" s="93">
        <v>3</v>
      </c>
      <c r="E34" s="93" t="s">
        <v>217</v>
      </c>
      <c r="F34" s="93">
        <v>4</v>
      </c>
      <c r="G34" s="93"/>
      <c r="H34" s="93"/>
      <c r="I34" s="93"/>
      <c r="J34" s="93"/>
    </row>
    <row r="35" spans="1:10" ht="15">
      <c r="A35" s="93" t="s">
        <v>222</v>
      </c>
      <c r="B35" s="93">
        <v>7</v>
      </c>
      <c r="C35" s="93" t="s">
        <v>582</v>
      </c>
      <c r="D35" s="93">
        <v>3</v>
      </c>
      <c r="E35" s="93" t="s">
        <v>586</v>
      </c>
      <c r="F35" s="93">
        <v>3</v>
      </c>
      <c r="G35" s="93"/>
      <c r="H35" s="93"/>
      <c r="I35" s="93"/>
      <c r="J35" s="93"/>
    </row>
    <row r="36" spans="1:10" ht="15">
      <c r="A36" s="93" t="s">
        <v>218</v>
      </c>
      <c r="B36" s="93">
        <v>6</v>
      </c>
      <c r="C36" s="93" t="s">
        <v>221</v>
      </c>
      <c r="D36" s="93">
        <v>2</v>
      </c>
      <c r="E36" s="93" t="s">
        <v>587</v>
      </c>
      <c r="F36" s="93">
        <v>2</v>
      </c>
      <c r="G36" s="93"/>
      <c r="H36" s="93"/>
      <c r="I36" s="93"/>
      <c r="J36" s="93"/>
    </row>
    <row r="37" spans="1:10" ht="15">
      <c r="A37" s="93" t="s">
        <v>573</v>
      </c>
      <c r="B37" s="93">
        <v>5</v>
      </c>
      <c r="C37" s="93" t="s">
        <v>583</v>
      </c>
      <c r="D37" s="93">
        <v>2</v>
      </c>
      <c r="E37" s="93" t="s">
        <v>588</v>
      </c>
      <c r="F37" s="93">
        <v>2</v>
      </c>
      <c r="G37" s="93"/>
      <c r="H37" s="93"/>
      <c r="I37" s="93"/>
      <c r="J37" s="93"/>
    </row>
    <row r="40" spans="1:10" ht="15" customHeight="1">
      <c r="A40" s="13" t="s">
        <v>595</v>
      </c>
      <c r="B40" s="13" t="s">
        <v>538</v>
      </c>
      <c r="C40" s="13" t="s">
        <v>606</v>
      </c>
      <c r="D40" s="13" t="s">
        <v>541</v>
      </c>
      <c r="E40" s="13" t="s">
        <v>612</v>
      </c>
      <c r="F40" s="13" t="s">
        <v>543</v>
      </c>
      <c r="G40" s="85" t="s">
        <v>618</v>
      </c>
      <c r="H40" s="85" t="s">
        <v>545</v>
      </c>
      <c r="I40" s="85" t="s">
        <v>619</v>
      </c>
      <c r="J40" s="85" t="s">
        <v>546</v>
      </c>
    </row>
    <row r="41" spans="1:10" ht="15">
      <c r="A41" s="93" t="s">
        <v>596</v>
      </c>
      <c r="B41" s="93">
        <v>7</v>
      </c>
      <c r="C41" s="93" t="s">
        <v>601</v>
      </c>
      <c r="D41" s="93">
        <v>2</v>
      </c>
      <c r="E41" s="93" t="s">
        <v>596</v>
      </c>
      <c r="F41" s="93">
        <v>7</v>
      </c>
      <c r="G41" s="93"/>
      <c r="H41" s="93"/>
      <c r="I41" s="93"/>
      <c r="J41" s="93"/>
    </row>
    <row r="42" spans="1:10" ht="15">
      <c r="A42" s="93" t="s">
        <v>597</v>
      </c>
      <c r="B42" s="93">
        <v>4</v>
      </c>
      <c r="C42" s="93" t="s">
        <v>602</v>
      </c>
      <c r="D42" s="93">
        <v>2</v>
      </c>
      <c r="E42" s="93" t="s">
        <v>597</v>
      </c>
      <c r="F42" s="93">
        <v>4</v>
      </c>
      <c r="G42" s="93"/>
      <c r="H42" s="93"/>
      <c r="I42" s="93"/>
      <c r="J42" s="93"/>
    </row>
    <row r="43" spans="1:10" ht="15">
      <c r="A43" s="93" t="s">
        <v>598</v>
      </c>
      <c r="B43" s="93">
        <v>4</v>
      </c>
      <c r="C43" s="93" t="s">
        <v>603</v>
      </c>
      <c r="D43" s="93">
        <v>2</v>
      </c>
      <c r="E43" s="93" t="s">
        <v>599</v>
      </c>
      <c r="F43" s="93">
        <v>3</v>
      </c>
      <c r="G43" s="93"/>
      <c r="H43" s="93"/>
      <c r="I43" s="93"/>
      <c r="J43" s="93"/>
    </row>
    <row r="44" spans="1:10" ht="15">
      <c r="A44" s="93" t="s">
        <v>599</v>
      </c>
      <c r="B44" s="93">
        <v>3</v>
      </c>
      <c r="C44" s="93" t="s">
        <v>604</v>
      </c>
      <c r="D44" s="93">
        <v>2</v>
      </c>
      <c r="E44" s="93" t="s">
        <v>600</v>
      </c>
      <c r="F44" s="93">
        <v>3</v>
      </c>
      <c r="G44" s="93"/>
      <c r="H44" s="93"/>
      <c r="I44" s="93"/>
      <c r="J44" s="93"/>
    </row>
    <row r="45" spans="1:10" ht="15">
      <c r="A45" s="93" t="s">
        <v>600</v>
      </c>
      <c r="B45" s="93">
        <v>3</v>
      </c>
      <c r="C45" s="93" t="s">
        <v>605</v>
      </c>
      <c r="D45" s="93">
        <v>2</v>
      </c>
      <c r="E45" s="93" t="s">
        <v>598</v>
      </c>
      <c r="F45" s="93">
        <v>3</v>
      </c>
      <c r="G45" s="93"/>
      <c r="H45" s="93"/>
      <c r="I45" s="93"/>
      <c r="J45" s="93"/>
    </row>
    <row r="46" spans="1:10" ht="15">
      <c r="A46" s="93" t="s">
        <v>601</v>
      </c>
      <c r="B46" s="93">
        <v>2</v>
      </c>
      <c r="C46" s="93" t="s">
        <v>607</v>
      </c>
      <c r="D46" s="93">
        <v>2</v>
      </c>
      <c r="E46" s="93" t="s">
        <v>613</v>
      </c>
      <c r="F46" s="93">
        <v>2</v>
      </c>
      <c r="G46" s="93"/>
      <c r="H46" s="93"/>
      <c r="I46" s="93"/>
      <c r="J46" s="93"/>
    </row>
    <row r="47" spans="1:10" ht="15">
      <c r="A47" s="93" t="s">
        <v>602</v>
      </c>
      <c r="B47" s="93">
        <v>2</v>
      </c>
      <c r="C47" s="93" t="s">
        <v>608</v>
      </c>
      <c r="D47" s="93">
        <v>2</v>
      </c>
      <c r="E47" s="93" t="s">
        <v>614</v>
      </c>
      <c r="F47" s="93">
        <v>2</v>
      </c>
      <c r="G47" s="93"/>
      <c r="H47" s="93"/>
      <c r="I47" s="93"/>
      <c r="J47" s="93"/>
    </row>
    <row r="48" spans="1:10" ht="15">
      <c r="A48" s="93" t="s">
        <v>603</v>
      </c>
      <c r="B48" s="93">
        <v>2</v>
      </c>
      <c r="C48" s="93" t="s">
        <v>609</v>
      </c>
      <c r="D48" s="93">
        <v>2</v>
      </c>
      <c r="E48" s="93" t="s">
        <v>615</v>
      </c>
      <c r="F48" s="93">
        <v>2</v>
      </c>
      <c r="G48" s="93"/>
      <c r="H48" s="93"/>
      <c r="I48" s="93"/>
      <c r="J48" s="93"/>
    </row>
    <row r="49" spans="1:10" ht="15">
      <c r="A49" s="93" t="s">
        <v>604</v>
      </c>
      <c r="B49" s="93">
        <v>2</v>
      </c>
      <c r="C49" s="93" t="s">
        <v>610</v>
      </c>
      <c r="D49" s="93">
        <v>2</v>
      </c>
      <c r="E49" s="93" t="s">
        <v>616</v>
      </c>
      <c r="F49" s="93">
        <v>2</v>
      </c>
      <c r="G49" s="93"/>
      <c r="H49" s="93"/>
      <c r="I49" s="93"/>
      <c r="J49" s="93"/>
    </row>
    <row r="50" spans="1:10" ht="15">
      <c r="A50" s="93" t="s">
        <v>605</v>
      </c>
      <c r="B50" s="93">
        <v>2</v>
      </c>
      <c r="C50" s="93" t="s">
        <v>611</v>
      </c>
      <c r="D50" s="93">
        <v>2</v>
      </c>
      <c r="E50" s="93" t="s">
        <v>617</v>
      </c>
      <c r="F50" s="93">
        <v>2</v>
      </c>
      <c r="G50" s="93"/>
      <c r="H50" s="93"/>
      <c r="I50" s="93"/>
      <c r="J50" s="93"/>
    </row>
    <row r="53" spans="1:10" ht="15" customHeight="1">
      <c r="A53" s="13" t="s">
        <v>623</v>
      </c>
      <c r="B53" s="13" t="s">
        <v>538</v>
      </c>
      <c r="C53" s="13" t="s">
        <v>625</v>
      </c>
      <c r="D53" s="13" t="s">
        <v>541</v>
      </c>
      <c r="E53" s="13" t="s">
        <v>626</v>
      </c>
      <c r="F53" s="13" t="s">
        <v>543</v>
      </c>
      <c r="G53" s="85" t="s">
        <v>629</v>
      </c>
      <c r="H53" s="85" t="s">
        <v>545</v>
      </c>
      <c r="I53" s="85" t="s">
        <v>631</v>
      </c>
      <c r="J53" s="85" t="s">
        <v>546</v>
      </c>
    </row>
    <row r="54" spans="1:10" ht="15">
      <c r="A54" s="85" t="s">
        <v>217</v>
      </c>
      <c r="B54" s="85">
        <v>4</v>
      </c>
      <c r="C54" s="85" t="s">
        <v>221</v>
      </c>
      <c r="D54" s="85">
        <v>1</v>
      </c>
      <c r="E54" s="85" t="s">
        <v>217</v>
      </c>
      <c r="F54" s="85">
        <v>4</v>
      </c>
      <c r="G54" s="85"/>
      <c r="H54" s="85"/>
      <c r="I54" s="85"/>
      <c r="J54" s="85"/>
    </row>
    <row r="55" spans="1:10" ht="15">
      <c r="A55" s="85" t="s">
        <v>221</v>
      </c>
      <c r="B55" s="85">
        <v>3</v>
      </c>
      <c r="C55" s="85"/>
      <c r="D55" s="85"/>
      <c r="E55" s="85" t="s">
        <v>221</v>
      </c>
      <c r="F55" s="85">
        <v>2</v>
      </c>
      <c r="G55" s="85"/>
      <c r="H55" s="85"/>
      <c r="I55" s="85"/>
      <c r="J55" s="85"/>
    </row>
    <row r="56" spans="1:10" ht="15">
      <c r="A56" s="85" t="s">
        <v>218</v>
      </c>
      <c r="B56" s="85">
        <v>1</v>
      </c>
      <c r="C56" s="85"/>
      <c r="D56" s="85"/>
      <c r="E56" s="85" t="s">
        <v>218</v>
      </c>
      <c r="F56" s="85">
        <v>1</v>
      </c>
      <c r="G56" s="85"/>
      <c r="H56" s="85"/>
      <c r="I56" s="85"/>
      <c r="J56" s="85"/>
    </row>
    <row r="59" spans="1:10" ht="15" customHeight="1">
      <c r="A59" s="13" t="s">
        <v>624</v>
      </c>
      <c r="B59" s="13" t="s">
        <v>538</v>
      </c>
      <c r="C59" s="13" t="s">
        <v>627</v>
      </c>
      <c r="D59" s="13" t="s">
        <v>541</v>
      </c>
      <c r="E59" s="13" t="s">
        <v>628</v>
      </c>
      <c r="F59" s="13" t="s">
        <v>543</v>
      </c>
      <c r="G59" s="13" t="s">
        <v>630</v>
      </c>
      <c r="H59" s="13" t="s">
        <v>545</v>
      </c>
      <c r="I59" s="85" t="s">
        <v>632</v>
      </c>
      <c r="J59" s="85" t="s">
        <v>546</v>
      </c>
    </row>
    <row r="60" spans="1:10" ht="15">
      <c r="A60" s="85" t="s">
        <v>227</v>
      </c>
      <c r="B60" s="85">
        <v>8</v>
      </c>
      <c r="C60" s="85" t="s">
        <v>218</v>
      </c>
      <c r="D60" s="85">
        <v>1</v>
      </c>
      <c r="E60" s="85" t="s">
        <v>222</v>
      </c>
      <c r="F60" s="85">
        <v>7</v>
      </c>
      <c r="G60" s="85" t="s">
        <v>229</v>
      </c>
      <c r="H60" s="85">
        <v>1</v>
      </c>
      <c r="I60" s="85"/>
      <c r="J60" s="85"/>
    </row>
    <row r="61" spans="1:10" ht="15">
      <c r="A61" s="85" t="s">
        <v>222</v>
      </c>
      <c r="B61" s="85">
        <v>7</v>
      </c>
      <c r="C61" s="85" t="s">
        <v>227</v>
      </c>
      <c r="D61" s="85">
        <v>1</v>
      </c>
      <c r="E61" s="85" t="s">
        <v>227</v>
      </c>
      <c r="F61" s="85">
        <v>7</v>
      </c>
      <c r="G61" s="85" t="s">
        <v>228</v>
      </c>
      <c r="H61" s="85">
        <v>1</v>
      </c>
      <c r="I61" s="85"/>
      <c r="J61" s="85"/>
    </row>
    <row r="62" spans="1:10" ht="15">
      <c r="A62" s="85" t="s">
        <v>221</v>
      </c>
      <c r="B62" s="85">
        <v>6</v>
      </c>
      <c r="C62" s="85" t="s">
        <v>229</v>
      </c>
      <c r="D62" s="85">
        <v>1</v>
      </c>
      <c r="E62" s="85" t="s">
        <v>221</v>
      </c>
      <c r="F62" s="85">
        <v>5</v>
      </c>
      <c r="G62" s="85"/>
      <c r="H62" s="85"/>
      <c r="I62" s="85"/>
      <c r="J62" s="85"/>
    </row>
    <row r="63" spans="1:10" ht="15">
      <c r="A63" s="85" t="s">
        <v>218</v>
      </c>
      <c r="B63" s="85">
        <v>5</v>
      </c>
      <c r="C63" s="85" t="s">
        <v>228</v>
      </c>
      <c r="D63" s="85">
        <v>1</v>
      </c>
      <c r="E63" s="85" t="s">
        <v>218</v>
      </c>
      <c r="F63" s="85">
        <v>4</v>
      </c>
      <c r="G63" s="85"/>
      <c r="H63" s="85"/>
      <c r="I63" s="85"/>
      <c r="J63" s="85"/>
    </row>
    <row r="64" spans="1:10" ht="15">
      <c r="A64" s="85" t="s">
        <v>229</v>
      </c>
      <c r="B64" s="85">
        <v>2</v>
      </c>
      <c r="C64" s="85" t="s">
        <v>221</v>
      </c>
      <c r="D64" s="85">
        <v>1</v>
      </c>
      <c r="E64" s="85"/>
      <c r="F64" s="85"/>
      <c r="G64" s="85"/>
      <c r="H64" s="85"/>
      <c r="I64" s="85"/>
      <c r="J64" s="85"/>
    </row>
    <row r="65" spans="1:10" ht="15">
      <c r="A65" s="85" t="s">
        <v>228</v>
      </c>
      <c r="B65" s="85">
        <v>2</v>
      </c>
      <c r="C65" s="85" t="s">
        <v>226</v>
      </c>
      <c r="D65" s="85">
        <v>1</v>
      </c>
      <c r="E65" s="85"/>
      <c r="F65" s="85"/>
      <c r="G65" s="85"/>
      <c r="H65" s="85"/>
      <c r="I65" s="85"/>
      <c r="J65" s="85"/>
    </row>
    <row r="66" spans="1:10" ht="15">
      <c r="A66" s="85" t="s">
        <v>226</v>
      </c>
      <c r="B66" s="85">
        <v>1</v>
      </c>
      <c r="C66" s="85"/>
      <c r="D66" s="85"/>
      <c r="E66" s="85"/>
      <c r="F66" s="85"/>
      <c r="G66" s="85"/>
      <c r="H66" s="85"/>
      <c r="I66" s="85"/>
      <c r="J66" s="85"/>
    </row>
    <row r="69" spans="1:10" ht="15" customHeight="1">
      <c r="A69" s="13" t="s">
        <v>639</v>
      </c>
      <c r="B69" s="13" t="s">
        <v>538</v>
      </c>
      <c r="C69" s="13" t="s">
        <v>640</v>
      </c>
      <c r="D69" s="13" t="s">
        <v>541</v>
      </c>
      <c r="E69" s="13" t="s">
        <v>641</v>
      </c>
      <c r="F69" s="13" t="s">
        <v>543</v>
      </c>
      <c r="G69" s="13" t="s">
        <v>642</v>
      </c>
      <c r="H69" s="13" t="s">
        <v>545</v>
      </c>
      <c r="I69" s="13" t="s">
        <v>643</v>
      </c>
      <c r="J69" s="13" t="s">
        <v>546</v>
      </c>
    </row>
    <row r="70" spans="1:10" ht="15">
      <c r="A70" s="127" t="s">
        <v>227</v>
      </c>
      <c r="B70" s="85">
        <v>263466</v>
      </c>
      <c r="C70" s="127" t="s">
        <v>215</v>
      </c>
      <c r="D70" s="85">
        <v>18654</v>
      </c>
      <c r="E70" s="127" t="s">
        <v>227</v>
      </c>
      <c r="F70" s="85">
        <v>263466</v>
      </c>
      <c r="G70" s="127" t="s">
        <v>228</v>
      </c>
      <c r="H70" s="85">
        <v>59817</v>
      </c>
      <c r="I70" s="127" t="s">
        <v>214</v>
      </c>
      <c r="J70" s="85">
        <v>1156</v>
      </c>
    </row>
    <row r="71" spans="1:10" ht="15">
      <c r="A71" s="127" t="s">
        <v>228</v>
      </c>
      <c r="B71" s="85">
        <v>59817</v>
      </c>
      <c r="C71" s="127" t="s">
        <v>224</v>
      </c>
      <c r="D71" s="85">
        <v>12552</v>
      </c>
      <c r="E71" s="127" t="s">
        <v>218</v>
      </c>
      <c r="F71" s="85">
        <v>46071</v>
      </c>
      <c r="G71" s="127" t="s">
        <v>222</v>
      </c>
      <c r="H71" s="85">
        <v>16870</v>
      </c>
      <c r="I71" s="127"/>
      <c r="J71" s="85"/>
    </row>
    <row r="72" spans="1:10" ht="15">
      <c r="A72" s="127" t="s">
        <v>218</v>
      </c>
      <c r="B72" s="85">
        <v>46071</v>
      </c>
      <c r="C72" s="127" t="s">
        <v>221</v>
      </c>
      <c r="D72" s="85">
        <v>9998</v>
      </c>
      <c r="E72" s="127" t="s">
        <v>219</v>
      </c>
      <c r="F72" s="85">
        <v>36620</v>
      </c>
      <c r="G72" s="127" t="s">
        <v>229</v>
      </c>
      <c r="H72" s="85">
        <v>7929</v>
      </c>
      <c r="I72" s="127"/>
      <c r="J72" s="85"/>
    </row>
    <row r="73" spans="1:10" ht="15">
      <c r="A73" s="127" t="s">
        <v>219</v>
      </c>
      <c r="B73" s="85">
        <v>36620</v>
      </c>
      <c r="C73" s="127" t="s">
        <v>220</v>
      </c>
      <c r="D73" s="85">
        <v>4862</v>
      </c>
      <c r="E73" s="127" t="s">
        <v>216</v>
      </c>
      <c r="F73" s="85">
        <v>18834</v>
      </c>
      <c r="G73" s="127"/>
      <c r="H73" s="85"/>
      <c r="I73" s="127"/>
      <c r="J73" s="85"/>
    </row>
    <row r="74" spans="1:10" ht="15">
      <c r="A74" s="127" t="s">
        <v>216</v>
      </c>
      <c r="B74" s="85">
        <v>18834</v>
      </c>
      <c r="C74" s="127" t="s">
        <v>225</v>
      </c>
      <c r="D74" s="85">
        <v>2895</v>
      </c>
      <c r="E74" s="127" t="s">
        <v>217</v>
      </c>
      <c r="F74" s="85">
        <v>328</v>
      </c>
      <c r="G74" s="127"/>
      <c r="H74" s="85"/>
      <c r="I74" s="127"/>
      <c r="J74" s="85"/>
    </row>
    <row r="75" spans="1:10" ht="15">
      <c r="A75" s="127" t="s">
        <v>215</v>
      </c>
      <c r="B75" s="85">
        <v>18654</v>
      </c>
      <c r="C75" s="127" t="s">
        <v>223</v>
      </c>
      <c r="D75" s="85">
        <v>2188</v>
      </c>
      <c r="E75" s="127"/>
      <c r="F75" s="85"/>
      <c r="G75" s="127"/>
      <c r="H75" s="85"/>
      <c r="I75" s="127"/>
      <c r="J75" s="85"/>
    </row>
    <row r="76" spans="1:10" ht="15">
      <c r="A76" s="127" t="s">
        <v>222</v>
      </c>
      <c r="B76" s="85">
        <v>16870</v>
      </c>
      <c r="C76" s="127" t="s">
        <v>226</v>
      </c>
      <c r="D76" s="85">
        <v>739</v>
      </c>
      <c r="E76" s="127"/>
      <c r="F76" s="85"/>
      <c r="G76" s="127"/>
      <c r="H76" s="85"/>
      <c r="I76" s="127"/>
      <c r="J76" s="85"/>
    </row>
    <row r="77" spans="1:10" ht="15">
      <c r="A77" s="127" t="s">
        <v>224</v>
      </c>
      <c r="B77" s="85">
        <v>12552</v>
      </c>
      <c r="C77" s="127"/>
      <c r="D77" s="85"/>
      <c r="E77" s="127"/>
      <c r="F77" s="85"/>
      <c r="G77" s="127"/>
      <c r="H77" s="85"/>
      <c r="I77" s="127"/>
      <c r="J77" s="85"/>
    </row>
    <row r="78" spans="1:10" ht="15">
      <c r="A78" s="127" t="s">
        <v>221</v>
      </c>
      <c r="B78" s="85">
        <v>9998</v>
      </c>
      <c r="C78" s="127"/>
      <c r="D78" s="85"/>
      <c r="E78" s="127"/>
      <c r="F78" s="85"/>
      <c r="G78" s="127"/>
      <c r="H78" s="85"/>
      <c r="I78" s="127"/>
      <c r="J78" s="85"/>
    </row>
    <row r="79" spans="1:10" ht="15">
      <c r="A79" s="127" t="s">
        <v>229</v>
      </c>
      <c r="B79" s="85">
        <v>7929</v>
      </c>
      <c r="C79" s="127"/>
      <c r="D79" s="85"/>
      <c r="E79" s="127"/>
      <c r="F79" s="85"/>
      <c r="G79" s="127"/>
      <c r="H79" s="85"/>
      <c r="I79" s="127"/>
      <c r="J79" s="85"/>
    </row>
  </sheetData>
  <hyperlinks>
    <hyperlink ref="A2" r:id="rId1" display="https://twitter.com/estwebber/status/1191418646800863236"/>
    <hyperlink ref="A3" r:id="rId2" display="https://www.pressgazette.co.uk/bbc-plans-expansion-of-local-democracy-reporting-service-dependent-on-new-external-funding-sources/"/>
    <hyperlink ref="A4" r:id="rId3" display="https://www.gov.uk/government/news/new-league-table-reveals-electric-car-charging-availability-across-uk-as-transport-secretary-calls-on-local-authorities-to-do-more"/>
    <hyperlink ref="A5" r:id="rId4" display="https://www.bbc.co.uk/news/uk-politics-50215171"/>
    <hyperlink ref="A6" r:id="rId5" display="https://twitter.com/jburnmurdoch/status/1189114192130924545"/>
    <hyperlink ref="A7" r:id="rId6" display="https://twitter.com/jburnmurdoch/status/1188728193945100288"/>
    <hyperlink ref="A8" r:id="rId7" display="https://www.bbc.co.uk/mediacentre/latestnews/2019/lnp-expansion"/>
    <hyperlink ref="A9" r:id="rId8" display="https://www.bbc.co.uk/news/uk-politics-50229318"/>
    <hyperlink ref="A10" r:id="rId9" display="https://twitter.com/page_eco/status/1188749430020698112"/>
    <hyperlink ref="A11" r:id="rId10" display="https://twitter.com/alexhomer/status/1188803479738945538"/>
    <hyperlink ref="C2" r:id="rId11" display="https://twitter.com/estwebber/status/1191418646800863236"/>
    <hyperlink ref="C3" r:id="rId12" display="https://www.bbc.co.uk/news/uk-politics-50229318"/>
    <hyperlink ref="C4" r:id="rId13" display="https://www.bbc.co.uk/mediacentre/latestnews/2019/lnp-expansion"/>
    <hyperlink ref="C5" r:id="rId14" display="https://twitter.com/jburnmurdoch/status/1188728193945100288"/>
    <hyperlink ref="C6" r:id="rId15" display="https://www.pressgazette.co.uk/bbc-plans-expansion-of-local-democracy-reporting-service-dependent-on-new-external-funding-sources/"/>
    <hyperlink ref="C7" r:id="rId16" display="https://www.gov.uk/government/news/new-league-table-reveals-electric-car-charging-availability-across-uk-as-transport-secretary-calls-on-local-authorities-to-do-more"/>
    <hyperlink ref="C8" r:id="rId17" display="https://www.bbc.co.uk/news/uk-politics-50215171"/>
    <hyperlink ref="C9" r:id="rId18" display="https://twitter.com/page_eco/status/1188749430020698112"/>
    <hyperlink ref="E2" r:id="rId19" display="https://twitter.com/jburnmurdoch/status/1189114192130924545"/>
    <hyperlink ref="I2" r:id="rId20" display="https://twitter.com/alexhomer/status/1188803479738945538"/>
  </hyperlinks>
  <printOptions/>
  <pageMargins left="0.7" right="0.7" top="0.75" bottom="0.75" header="0.3" footer="0.3"/>
  <pageSetup orientation="portrait" paperSize="9"/>
  <tableParts>
    <tablePart r:id="rId23"/>
    <tablePart r:id="rId21"/>
    <tablePart r:id="rId22"/>
    <tablePart r:id="rId28"/>
    <tablePart r:id="rId26"/>
    <tablePart r:id="rId27"/>
    <tablePart r:id="rId25"/>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689</v>
      </c>
      <c r="B1" s="13" t="s">
        <v>767</v>
      </c>
      <c r="C1" s="13" t="s">
        <v>768</v>
      </c>
      <c r="D1" s="13" t="s">
        <v>144</v>
      </c>
      <c r="E1" s="13" t="s">
        <v>770</v>
      </c>
      <c r="F1" s="13" t="s">
        <v>771</v>
      </c>
      <c r="G1" s="13" t="s">
        <v>772</v>
      </c>
    </row>
    <row r="2" spans="1:7" ht="15">
      <c r="A2" s="85" t="s">
        <v>568</v>
      </c>
      <c r="B2" s="85">
        <v>5</v>
      </c>
      <c r="C2" s="132">
        <v>0.00970873786407767</v>
      </c>
      <c r="D2" s="85" t="s">
        <v>769</v>
      </c>
      <c r="E2" s="85"/>
      <c r="F2" s="85"/>
      <c r="G2" s="85"/>
    </row>
    <row r="3" spans="1:7" ht="15">
      <c r="A3" s="85" t="s">
        <v>569</v>
      </c>
      <c r="B3" s="85">
        <v>18</v>
      </c>
      <c r="C3" s="132">
        <v>0.03495145631067961</v>
      </c>
      <c r="D3" s="85" t="s">
        <v>769</v>
      </c>
      <c r="E3" s="85"/>
      <c r="F3" s="85"/>
      <c r="G3" s="85"/>
    </row>
    <row r="4" spans="1:7" ht="15">
      <c r="A4" s="85" t="s">
        <v>570</v>
      </c>
      <c r="B4" s="85">
        <v>0</v>
      </c>
      <c r="C4" s="132">
        <v>0</v>
      </c>
      <c r="D4" s="85" t="s">
        <v>769</v>
      </c>
      <c r="E4" s="85"/>
      <c r="F4" s="85"/>
      <c r="G4" s="85"/>
    </row>
    <row r="5" spans="1:7" ht="15">
      <c r="A5" s="85" t="s">
        <v>571</v>
      </c>
      <c r="B5" s="85">
        <v>492</v>
      </c>
      <c r="C5" s="132">
        <v>0.9553398058252427</v>
      </c>
      <c r="D5" s="85" t="s">
        <v>769</v>
      </c>
      <c r="E5" s="85"/>
      <c r="F5" s="85"/>
      <c r="G5" s="85"/>
    </row>
    <row r="6" spans="1:7" ht="15">
      <c r="A6" s="85" t="s">
        <v>572</v>
      </c>
      <c r="B6" s="85">
        <v>515</v>
      </c>
      <c r="C6" s="132">
        <v>1</v>
      </c>
      <c r="D6" s="85" t="s">
        <v>769</v>
      </c>
      <c r="E6" s="85"/>
      <c r="F6" s="85"/>
      <c r="G6" s="85"/>
    </row>
    <row r="7" spans="1:7" ht="15">
      <c r="A7" s="93" t="s">
        <v>221</v>
      </c>
      <c r="B7" s="93">
        <v>9</v>
      </c>
      <c r="C7" s="133">
        <v>0.010066234248180395</v>
      </c>
      <c r="D7" s="93" t="s">
        <v>769</v>
      </c>
      <c r="E7" s="93" t="b">
        <v>0</v>
      </c>
      <c r="F7" s="93" t="b">
        <v>0</v>
      </c>
      <c r="G7" s="93" t="b">
        <v>0</v>
      </c>
    </row>
    <row r="8" spans="1:7" ht="15">
      <c r="A8" s="93" t="s">
        <v>227</v>
      </c>
      <c r="B8" s="93">
        <v>9</v>
      </c>
      <c r="C8" s="133">
        <v>0.011465543372880794</v>
      </c>
      <c r="D8" s="93" t="s">
        <v>769</v>
      </c>
      <c r="E8" s="93" t="b">
        <v>0</v>
      </c>
      <c r="F8" s="93" t="b">
        <v>0</v>
      </c>
      <c r="G8" s="93" t="b">
        <v>0</v>
      </c>
    </row>
    <row r="9" spans="1:7" ht="15">
      <c r="A9" s="93" t="s">
        <v>222</v>
      </c>
      <c r="B9" s="93">
        <v>7</v>
      </c>
      <c r="C9" s="133">
        <v>0.010151516057865158</v>
      </c>
      <c r="D9" s="93" t="s">
        <v>769</v>
      </c>
      <c r="E9" s="93" t="b">
        <v>0</v>
      </c>
      <c r="F9" s="93" t="b">
        <v>0</v>
      </c>
      <c r="G9" s="93" t="b">
        <v>0</v>
      </c>
    </row>
    <row r="10" spans="1:7" ht="15">
      <c r="A10" s="93" t="s">
        <v>218</v>
      </c>
      <c r="B10" s="93">
        <v>6</v>
      </c>
      <c r="C10" s="133">
        <v>0.009922213574777064</v>
      </c>
      <c r="D10" s="93" t="s">
        <v>769</v>
      </c>
      <c r="E10" s="93" t="b">
        <v>0</v>
      </c>
      <c r="F10" s="93" t="b">
        <v>0</v>
      </c>
      <c r="G10" s="93" t="b">
        <v>0</v>
      </c>
    </row>
    <row r="11" spans="1:7" ht="15">
      <c r="A11" s="93" t="s">
        <v>573</v>
      </c>
      <c r="B11" s="93">
        <v>5</v>
      </c>
      <c r="C11" s="133">
        <v>0.012843435258575332</v>
      </c>
      <c r="D11" s="93" t="s">
        <v>769</v>
      </c>
      <c r="E11" s="93" t="b">
        <v>0</v>
      </c>
      <c r="F11" s="93" t="b">
        <v>0</v>
      </c>
      <c r="G11" s="93" t="b">
        <v>0</v>
      </c>
    </row>
    <row r="12" spans="1:7" ht="15">
      <c r="A12" s="93" t="s">
        <v>585</v>
      </c>
      <c r="B12" s="93">
        <v>5</v>
      </c>
      <c r="C12" s="133">
        <v>0.012843435258575332</v>
      </c>
      <c r="D12" s="93" t="s">
        <v>769</v>
      </c>
      <c r="E12" s="93" t="b">
        <v>0</v>
      </c>
      <c r="F12" s="93" t="b">
        <v>0</v>
      </c>
      <c r="G12" s="93" t="b">
        <v>0</v>
      </c>
    </row>
    <row r="13" spans="1:7" ht="15">
      <c r="A13" s="93" t="s">
        <v>576</v>
      </c>
      <c r="B13" s="93">
        <v>4</v>
      </c>
      <c r="C13" s="133">
        <v>0.012415675368631465</v>
      </c>
      <c r="D13" s="93" t="s">
        <v>769</v>
      </c>
      <c r="E13" s="93" t="b">
        <v>0</v>
      </c>
      <c r="F13" s="93" t="b">
        <v>0</v>
      </c>
      <c r="G13" s="93" t="b">
        <v>0</v>
      </c>
    </row>
    <row r="14" spans="1:7" ht="15">
      <c r="A14" s="93" t="s">
        <v>575</v>
      </c>
      <c r="B14" s="93">
        <v>4</v>
      </c>
      <c r="C14" s="133">
        <v>0.008755736211622577</v>
      </c>
      <c r="D14" s="93" t="s">
        <v>769</v>
      </c>
      <c r="E14" s="93" t="b">
        <v>0</v>
      </c>
      <c r="F14" s="93" t="b">
        <v>0</v>
      </c>
      <c r="G14" s="93" t="b">
        <v>0</v>
      </c>
    </row>
    <row r="15" spans="1:7" ht="15">
      <c r="A15" s="93" t="s">
        <v>590</v>
      </c>
      <c r="B15" s="93">
        <v>4</v>
      </c>
      <c r="C15" s="133">
        <v>0.012415675368631465</v>
      </c>
      <c r="D15" s="93" t="s">
        <v>769</v>
      </c>
      <c r="E15" s="93" t="b">
        <v>0</v>
      </c>
      <c r="F15" s="93" t="b">
        <v>0</v>
      </c>
      <c r="G15" s="93" t="b">
        <v>0</v>
      </c>
    </row>
    <row r="16" spans="1:7" ht="15">
      <c r="A16" s="93" t="s">
        <v>217</v>
      </c>
      <c r="B16" s="93">
        <v>4</v>
      </c>
      <c r="C16" s="133">
        <v>0.008755736211622577</v>
      </c>
      <c r="D16" s="93" t="s">
        <v>769</v>
      </c>
      <c r="E16" s="93" t="b">
        <v>0</v>
      </c>
      <c r="F16" s="93" t="b">
        <v>0</v>
      </c>
      <c r="G16" s="93" t="b">
        <v>0</v>
      </c>
    </row>
    <row r="17" spans="1:7" ht="15">
      <c r="A17" s="93" t="s">
        <v>577</v>
      </c>
      <c r="B17" s="93">
        <v>3</v>
      </c>
      <c r="C17" s="133">
        <v>0.007706061155145199</v>
      </c>
      <c r="D17" s="93" t="s">
        <v>769</v>
      </c>
      <c r="E17" s="93" t="b">
        <v>0</v>
      </c>
      <c r="F17" s="93" t="b">
        <v>0</v>
      </c>
      <c r="G17" s="93" t="b">
        <v>0</v>
      </c>
    </row>
    <row r="18" spans="1:7" ht="15">
      <c r="A18" s="93" t="s">
        <v>578</v>
      </c>
      <c r="B18" s="93">
        <v>3</v>
      </c>
      <c r="C18" s="133">
        <v>0.007706061155145199</v>
      </c>
      <c r="D18" s="93" t="s">
        <v>769</v>
      </c>
      <c r="E18" s="93" t="b">
        <v>0</v>
      </c>
      <c r="F18" s="93" t="b">
        <v>0</v>
      </c>
      <c r="G18" s="93" t="b">
        <v>0</v>
      </c>
    </row>
    <row r="19" spans="1:7" ht="15">
      <c r="A19" s="93" t="s">
        <v>579</v>
      </c>
      <c r="B19" s="93">
        <v>3</v>
      </c>
      <c r="C19" s="133">
        <v>0.007706061155145199</v>
      </c>
      <c r="D19" s="93" t="s">
        <v>769</v>
      </c>
      <c r="E19" s="93" t="b">
        <v>0</v>
      </c>
      <c r="F19" s="93" t="b">
        <v>0</v>
      </c>
      <c r="G19" s="93" t="b">
        <v>0</v>
      </c>
    </row>
    <row r="20" spans="1:7" ht="15">
      <c r="A20" s="93" t="s">
        <v>580</v>
      </c>
      <c r="B20" s="93">
        <v>3</v>
      </c>
      <c r="C20" s="133">
        <v>0.007706061155145199</v>
      </c>
      <c r="D20" s="93" t="s">
        <v>769</v>
      </c>
      <c r="E20" s="93" t="b">
        <v>0</v>
      </c>
      <c r="F20" s="93" t="b">
        <v>0</v>
      </c>
      <c r="G20" s="93" t="b">
        <v>0</v>
      </c>
    </row>
    <row r="21" spans="1:7" ht="15">
      <c r="A21" s="93" t="s">
        <v>690</v>
      </c>
      <c r="B21" s="93">
        <v>3</v>
      </c>
      <c r="C21" s="133">
        <v>0.007706061155145199</v>
      </c>
      <c r="D21" s="93" t="s">
        <v>769</v>
      </c>
      <c r="E21" s="93" t="b">
        <v>0</v>
      </c>
      <c r="F21" s="93" t="b">
        <v>0</v>
      </c>
      <c r="G21" s="93" t="b">
        <v>0</v>
      </c>
    </row>
    <row r="22" spans="1:7" ht="15">
      <c r="A22" s="93" t="s">
        <v>582</v>
      </c>
      <c r="B22" s="93">
        <v>3</v>
      </c>
      <c r="C22" s="133">
        <v>0.007706061155145199</v>
      </c>
      <c r="D22" s="93" t="s">
        <v>769</v>
      </c>
      <c r="E22" s="93" t="b">
        <v>0</v>
      </c>
      <c r="F22" s="93" t="b">
        <v>0</v>
      </c>
      <c r="G22" s="93" t="b">
        <v>0</v>
      </c>
    </row>
    <row r="23" spans="1:7" ht="15">
      <c r="A23" s="93" t="s">
        <v>581</v>
      </c>
      <c r="B23" s="93">
        <v>3</v>
      </c>
      <c r="C23" s="133">
        <v>0.007706061155145199</v>
      </c>
      <c r="D23" s="93" t="s">
        <v>769</v>
      </c>
      <c r="E23" s="93" t="b">
        <v>0</v>
      </c>
      <c r="F23" s="93" t="b">
        <v>0</v>
      </c>
      <c r="G23" s="93" t="b">
        <v>0</v>
      </c>
    </row>
    <row r="24" spans="1:7" ht="15">
      <c r="A24" s="93" t="s">
        <v>586</v>
      </c>
      <c r="B24" s="93">
        <v>3</v>
      </c>
      <c r="C24" s="133">
        <v>0.007706061155145199</v>
      </c>
      <c r="D24" s="93" t="s">
        <v>769</v>
      </c>
      <c r="E24" s="93" t="b">
        <v>0</v>
      </c>
      <c r="F24" s="93" t="b">
        <v>1</v>
      </c>
      <c r="G24" s="93" t="b">
        <v>0</v>
      </c>
    </row>
    <row r="25" spans="1:7" ht="15">
      <c r="A25" s="93" t="s">
        <v>583</v>
      </c>
      <c r="B25" s="93">
        <v>2</v>
      </c>
      <c r="C25" s="133">
        <v>0.0062078376843157325</v>
      </c>
      <c r="D25" s="93" t="s">
        <v>769</v>
      </c>
      <c r="E25" s="93" t="b">
        <v>0</v>
      </c>
      <c r="F25" s="93" t="b">
        <v>1</v>
      </c>
      <c r="G25" s="93" t="b">
        <v>0</v>
      </c>
    </row>
    <row r="26" spans="1:7" ht="15">
      <c r="A26" s="93" t="s">
        <v>691</v>
      </c>
      <c r="B26" s="93">
        <v>2</v>
      </c>
      <c r="C26" s="133">
        <v>0.0062078376843157325</v>
      </c>
      <c r="D26" s="93" t="s">
        <v>769</v>
      </c>
      <c r="E26" s="93" t="b">
        <v>0</v>
      </c>
      <c r="F26" s="93" t="b">
        <v>0</v>
      </c>
      <c r="G26" s="93" t="b">
        <v>0</v>
      </c>
    </row>
    <row r="27" spans="1:7" ht="15">
      <c r="A27" s="93" t="s">
        <v>692</v>
      </c>
      <c r="B27" s="93">
        <v>2</v>
      </c>
      <c r="C27" s="133">
        <v>0.0062078376843157325</v>
      </c>
      <c r="D27" s="93" t="s">
        <v>769</v>
      </c>
      <c r="E27" s="93" t="b">
        <v>0</v>
      </c>
      <c r="F27" s="93" t="b">
        <v>0</v>
      </c>
      <c r="G27" s="93" t="b">
        <v>0</v>
      </c>
    </row>
    <row r="28" spans="1:7" ht="15">
      <c r="A28" s="93" t="s">
        <v>693</v>
      </c>
      <c r="B28" s="93">
        <v>2</v>
      </c>
      <c r="C28" s="133">
        <v>0.0062078376843157325</v>
      </c>
      <c r="D28" s="93" t="s">
        <v>769</v>
      </c>
      <c r="E28" s="93" t="b">
        <v>0</v>
      </c>
      <c r="F28" s="93" t="b">
        <v>0</v>
      </c>
      <c r="G28" s="93" t="b">
        <v>0</v>
      </c>
    </row>
    <row r="29" spans="1:7" ht="15">
      <c r="A29" s="93" t="s">
        <v>694</v>
      </c>
      <c r="B29" s="93">
        <v>2</v>
      </c>
      <c r="C29" s="133">
        <v>0.0062078376843157325</v>
      </c>
      <c r="D29" s="93" t="s">
        <v>769</v>
      </c>
      <c r="E29" s="93" t="b">
        <v>0</v>
      </c>
      <c r="F29" s="93" t="b">
        <v>0</v>
      </c>
      <c r="G29" s="93" t="b">
        <v>0</v>
      </c>
    </row>
    <row r="30" spans="1:7" ht="15">
      <c r="A30" s="93" t="s">
        <v>695</v>
      </c>
      <c r="B30" s="93">
        <v>2</v>
      </c>
      <c r="C30" s="133">
        <v>0.0062078376843157325</v>
      </c>
      <c r="D30" s="93" t="s">
        <v>769</v>
      </c>
      <c r="E30" s="93" t="b">
        <v>0</v>
      </c>
      <c r="F30" s="93" t="b">
        <v>0</v>
      </c>
      <c r="G30" s="93" t="b">
        <v>0</v>
      </c>
    </row>
    <row r="31" spans="1:7" ht="15">
      <c r="A31" s="93" t="s">
        <v>696</v>
      </c>
      <c r="B31" s="93">
        <v>2</v>
      </c>
      <c r="C31" s="133">
        <v>0.0062078376843157325</v>
      </c>
      <c r="D31" s="93" t="s">
        <v>769</v>
      </c>
      <c r="E31" s="93" t="b">
        <v>0</v>
      </c>
      <c r="F31" s="93" t="b">
        <v>0</v>
      </c>
      <c r="G31" s="93" t="b">
        <v>0</v>
      </c>
    </row>
    <row r="32" spans="1:7" ht="15">
      <c r="A32" s="93" t="s">
        <v>697</v>
      </c>
      <c r="B32" s="93">
        <v>2</v>
      </c>
      <c r="C32" s="133">
        <v>0.0062078376843157325</v>
      </c>
      <c r="D32" s="93" t="s">
        <v>769</v>
      </c>
      <c r="E32" s="93" t="b">
        <v>0</v>
      </c>
      <c r="F32" s="93" t="b">
        <v>0</v>
      </c>
      <c r="G32" s="93" t="b">
        <v>0</v>
      </c>
    </row>
    <row r="33" spans="1:7" ht="15">
      <c r="A33" s="93" t="s">
        <v>698</v>
      </c>
      <c r="B33" s="93">
        <v>2</v>
      </c>
      <c r="C33" s="133">
        <v>0.0062078376843157325</v>
      </c>
      <c r="D33" s="93" t="s">
        <v>769</v>
      </c>
      <c r="E33" s="93" t="b">
        <v>0</v>
      </c>
      <c r="F33" s="93" t="b">
        <v>0</v>
      </c>
      <c r="G33" s="93" t="b">
        <v>0</v>
      </c>
    </row>
    <row r="34" spans="1:7" ht="15">
      <c r="A34" s="93" t="s">
        <v>699</v>
      </c>
      <c r="B34" s="93">
        <v>2</v>
      </c>
      <c r="C34" s="133">
        <v>0.0062078376843157325</v>
      </c>
      <c r="D34" s="93" t="s">
        <v>769</v>
      </c>
      <c r="E34" s="93" t="b">
        <v>0</v>
      </c>
      <c r="F34" s="93" t="b">
        <v>0</v>
      </c>
      <c r="G34" s="93" t="b">
        <v>0</v>
      </c>
    </row>
    <row r="35" spans="1:7" ht="15">
      <c r="A35" s="93" t="s">
        <v>700</v>
      </c>
      <c r="B35" s="93">
        <v>2</v>
      </c>
      <c r="C35" s="133">
        <v>0.0062078376843157325</v>
      </c>
      <c r="D35" s="93" t="s">
        <v>769</v>
      </c>
      <c r="E35" s="93" t="b">
        <v>0</v>
      </c>
      <c r="F35" s="93" t="b">
        <v>0</v>
      </c>
      <c r="G35" s="93" t="b">
        <v>0</v>
      </c>
    </row>
    <row r="36" spans="1:7" ht="15">
      <c r="A36" s="93" t="s">
        <v>701</v>
      </c>
      <c r="B36" s="93">
        <v>2</v>
      </c>
      <c r="C36" s="133">
        <v>0.0062078376843157325</v>
      </c>
      <c r="D36" s="93" t="s">
        <v>769</v>
      </c>
      <c r="E36" s="93" t="b">
        <v>0</v>
      </c>
      <c r="F36" s="93" t="b">
        <v>0</v>
      </c>
      <c r="G36" s="93" t="b">
        <v>0</v>
      </c>
    </row>
    <row r="37" spans="1:7" ht="15">
      <c r="A37" s="93" t="s">
        <v>702</v>
      </c>
      <c r="B37" s="93">
        <v>2</v>
      </c>
      <c r="C37" s="133">
        <v>0.0062078376843157325</v>
      </c>
      <c r="D37" s="93" t="s">
        <v>769</v>
      </c>
      <c r="E37" s="93" t="b">
        <v>0</v>
      </c>
      <c r="F37" s="93" t="b">
        <v>0</v>
      </c>
      <c r="G37" s="93" t="b">
        <v>0</v>
      </c>
    </row>
    <row r="38" spans="1:7" ht="15">
      <c r="A38" s="93" t="s">
        <v>703</v>
      </c>
      <c r="B38" s="93">
        <v>2</v>
      </c>
      <c r="C38" s="133">
        <v>0.0062078376843157325</v>
      </c>
      <c r="D38" s="93" t="s">
        <v>769</v>
      </c>
      <c r="E38" s="93" t="b">
        <v>0</v>
      </c>
      <c r="F38" s="93" t="b">
        <v>0</v>
      </c>
      <c r="G38" s="93" t="b">
        <v>0</v>
      </c>
    </row>
    <row r="39" spans="1:7" ht="15">
      <c r="A39" s="93" t="s">
        <v>704</v>
      </c>
      <c r="B39" s="93">
        <v>2</v>
      </c>
      <c r="C39" s="133">
        <v>0.0062078376843157325</v>
      </c>
      <c r="D39" s="93" t="s">
        <v>769</v>
      </c>
      <c r="E39" s="93" t="b">
        <v>0</v>
      </c>
      <c r="F39" s="93" t="b">
        <v>0</v>
      </c>
      <c r="G39" s="93" t="b">
        <v>0</v>
      </c>
    </row>
    <row r="40" spans="1:7" ht="15">
      <c r="A40" s="93" t="s">
        <v>705</v>
      </c>
      <c r="B40" s="93">
        <v>2</v>
      </c>
      <c r="C40" s="133">
        <v>0.0062078376843157325</v>
      </c>
      <c r="D40" s="93" t="s">
        <v>769</v>
      </c>
      <c r="E40" s="93" t="b">
        <v>0</v>
      </c>
      <c r="F40" s="93" t="b">
        <v>0</v>
      </c>
      <c r="G40" s="93" t="b">
        <v>0</v>
      </c>
    </row>
    <row r="41" spans="1:7" ht="15">
      <c r="A41" s="93" t="s">
        <v>706</v>
      </c>
      <c r="B41" s="93">
        <v>2</v>
      </c>
      <c r="C41" s="133">
        <v>0.0062078376843157325</v>
      </c>
      <c r="D41" s="93" t="s">
        <v>769</v>
      </c>
      <c r="E41" s="93" t="b">
        <v>0</v>
      </c>
      <c r="F41" s="93" t="b">
        <v>0</v>
      </c>
      <c r="G41" s="93" t="b">
        <v>0</v>
      </c>
    </row>
    <row r="42" spans="1:7" ht="15">
      <c r="A42" s="93" t="s">
        <v>707</v>
      </c>
      <c r="B42" s="93">
        <v>2</v>
      </c>
      <c r="C42" s="133">
        <v>0.0062078376843157325</v>
      </c>
      <c r="D42" s="93" t="s">
        <v>769</v>
      </c>
      <c r="E42" s="93" t="b">
        <v>0</v>
      </c>
      <c r="F42" s="93" t="b">
        <v>0</v>
      </c>
      <c r="G42" s="93" t="b">
        <v>0</v>
      </c>
    </row>
    <row r="43" spans="1:7" ht="15">
      <c r="A43" s="93" t="s">
        <v>708</v>
      </c>
      <c r="B43" s="93">
        <v>2</v>
      </c>
      <c r="C43" s="133">
        <v>0.0062078376843157325</v>
      </c>
      <c r="D43" s="93" t="s">
        <v>769</v>
      </c>
      <c r="E43" s="93" t="b">
        <v>0</v>
      </c>
      <c r="F43" s="93" t="b">
        <v>0</v>
      </c>
      <c r="G43" s="93" t="b">
        <v>0</v>
      </c>
    </row>
    <row r="44" spans="1:7" ht="15">
      <c r="A44" s="93" t="s">
        <v>709</v>
      </c>
      <c r="B44" s="93">
        <v>2</v>
      </c>
      <c r="C44" s="133">
        <v>0.0062078376843157325</v>
      </c>
      <c r="D44" s="93" t="s">
        <v>769</v>
      </c>
      <c r="E44" s="93" t="b">
        <v>0</v>
      </c>
      <c r="F44" s="93" t="b">
        <v>0</v>
      </c>
      <c r="G44" s="93" t="b">
        <v>0</v>
      </c>
    </row>
    <row r="45" spans="1:7" ht="15">
      <c r="A45" s="93" t="s">
        <v>710</v>
      </c>
      <c r="B45" s="93">
        <v>2</v>
      </c>
      <c r="C45" s="133">
        <v>0.0062078376843157325</v>
      </c>
      <c r="D45" s="93" t="s">
        <v>769</v>
      </c>
      <c r="E45" s="93" t="b">
        <v>0</v>
      </c>
      <c r="F45" s="93" t="b">
        <v>0</v>
      </c>
      <c r="G45" s="93" t="b">
        <v>0</v>
      </c>
    </row>
    <row r="46" spans="1:7" ht="15">
      <c r="A46" s="93" t="s">
        <v>711</v>
      </c>
      <c r="B46" s="93">
        <v>2</v>
      </c>
      <c r="C46" s="133">
        <v>0.0062078376843157325</v>
      </c>
      <c r="D46" s="93" t="s">
        <v>769</v>
      </c>
      <c r="E46" s="93" t="b">
        <v>0</v>
      </c>
      <c r="F46" s="93" t="b">
        <v>0</v>
      </c>
      <c r="G46" s="93" t="b">
        <v>0</v>
      </c>
    </row>
    <row r="47" spans="1:7" ht="15">
      <c r="A47" s="93" t="s">
        <v>712</v>
      </c>
      <c r="B47" s="93">
        <v>2</v>
      </c>
      <c r="C47" s="133">
        <v>0.0062078376843157325</v>
      </c>
      <c r="D47" s="93" t="s">
        <v>769</v>
      </c>
      <c r="E47" s="93" t="b">
        <v>0</v>
      </c>
      <c r="F47" s="93" t="b">
        <v>0</v>
      </c>
      <c r="G47" s="93" t="b">
        <v>0</v>
      </c>
    </row>
    <row r="48" spans="1:7" ht="15">
      <c r="A48" s="93" t="s">
        <v>713</v>
      </c>
      <c r="B48" s="93">
        <v>2</v>
      </c>
      <c r="C48" s="133">
        <v>0.0062078376843157325</v>
      </c>
      <c r="D48" s="93" t="s">
        <v>769</v>
      </c>
      <c r="E48" s="93" t="b">
        <v>0</v>
      </c>
      <c r="F48" s="93" t="b">
        <v>0</v>
      </c>
      <c r="G48" s="93" t="b">
        <v>0</v>
      </c>
    </row>
    <row r="49" spans="1:7" ht="15">
      <c r="A49" s="93" t="s">
        <v>714</v>
      </c>
      <c r="B49" s="93">
        <v>2</v>
      </c>
      <c r="C49" s="133">
        <v>0.0062078376843157325</v>
      </c>
      <c r="D49" s="93" t="s">
        <v>769</v>
      </c>
      <c r="E49" s="93" t="b">
        <v>0</v>
      </c>
      <c r="F49" s="93" t="b">
        <v>0</v>
      </c>
      <c r="G49" s="93" t="b">
        <v>0</v>
      </c>
    </row>
    <row r="50" spans="1:7" ht="15">
      <c r="A50" s="93" t="s">
        <v>715</v>
      </c>
      <c r="B50" s="93">
        <v>2</v>
      </c>
      <c r="C50" s="133">
        <v>0.0062078376843157325</v>
      </c>
      <c r="D50" s="93" t="s">
        <v>769</v>
      </c>
      <c r="E50" s="93" t="b">
        <v>0</v>
      </c>
      <c r="F50" s="93" t="b">
        <v>0</v>
      </c>
      <c r="G50" s="93" t="b">
        <v>0</v>
      </c>
    </row>
    <row r="51" spans="1:7" ht="15">
      <c r="A51" s="93" t="s">
        <v>716</v>
      </c>
      <c r="B51" s="93">
        <v>2</v>
      </c>
      <c r="C51" s="133">
        <v>0.0062078376843157325</v>
      </c>
      <c r="D51" s="93" t="s">
        <v>769</v>
      </c>
      <c r="E51" s="93" t="b">
        <v>0</v>
      </c>
      <c r="F51" s="93" t="b">
        <v>0</v>
      </c>
      <c r="G51" s="93" t="b">
        <v>0</v>
      </c>
    </row>
    <row r="52" spans="1:7" ht="15">
      <c r="A52" s="93" t="s">
        <v>717</v>
      </c>
      <c r="B52" s="93">
        <v>2</v>
      </c>
      <c r="C52" s="133">
        <v>0.0062078376843157325</v>
      </c>
      <c r="D52" s="93" t="s">
        <v>769</v>
      </c>
      <c r="E52" s="93" t="b">
        <v>0</v>
      </c>
      <c r="F52" s="93" t="b">
        <v>0</v>
      </c>
      <c r="G52" s="93" t="b">
        <v>0</v>
      </c>
    </row>
    <row r="53" spans="1:7" ht="15">
      <c r="A53" s="93" t="s">
        <v>718</v>
      </c>
      <c r="B53" s="93">
        <v>2</v>
      </c>
      <c r="C53" s="133">
        <v>0.0062078376843157325</v>
      </c>
      <c r="D53" s="93" t="s">
        <v>769</v>
      </c>
      <c r="E53" s="93" t="b">
        <v>0</v>
      </c>
      <c r="F53" s="93" t="b">
        <v>0</v>
      </c>
      <c r="G53" s="93" t="b">
        <v>0</v>
      </c>
    </row>
    <row r="54" spans="1:7" ht="15">
      <c r="A54" s="93" t="s">
        <v>719</v>
      </c>
      <c r="B54" s="93">
        <v>2</v>
      </c>
      <c r="C54" s="133">
        <v>0.0062078376843157325</v>
      </c>
      <c r="D54" s="93" t="s">
        <v>769</v>
      </c>
      <c r="E54" s="93" t="b">
        <v>0</v>
      </c>
      <c r="F54" s="93" t="b">
        <v>0</v>
      </c>
      <c r="G54" s="93" t="b">
        <v>0</v>
      </c>
    </row>
    <row r="55" spans="1:7" ht="15">
      <c r="A55" s="93" t="s">
        <v>229</v>
      </c>
      <c r="B55" s="93">
        <v>2</v>
      </c>
      <c r="C55" s="133">
        <v>0.0062078376843157325</v>
      </c>
      <c r="D55" s="93" t="s">
        <v>769</v>
      </c>
      <c r="E55" s="93" t="b">
        <v>0</v>
      </c>
      <c r="F55" s="93" t="b">
        <v>0</v>
      </c>
      <c r="G55" s="93" t="b">
        <v>0</v>
      </c>
    </row>
    <row r="56" spans="1:7" ht="15">
      <c r="A56" s="93" t="s">
        <v>720</v>
      </c>
      <c r="B56" s="93">
        <v>2</v>
      </c>
      <c r="C56" s="133">
        <v>0.0062078376843157325</v>
      </c>
      <c r="D56" s="93" t="s">
        <v>769</v>
      </c>
      <c r="E56" s="93" t="b">
        <v>0</v>
      </c>
      <c r="F56" s="93" t="b">
        <v>0</v>
      </c>
      <c r="G56" s="93" t="b">
        <v>0</v>
      </c>
    </row>
    <row r="57" spans="1:7" ht="15">
      <c r="A57" s="93" t="s">
        <v>228</v>
      </c>
      <c r="B57" s="93">
        <v>2</v>
      </c>
      <c r="C57" s="133">
        <v>0.0062078376843157325</v>
      </c>
      <c r="D57" s="93" t="s">
        <v>769</v>
      </c>
      <c r="E57" s="93" t="b">
        <v>0</v>
      </c>
      <c r="F57" s="93" t="b">
        <v>0</v>
      </c>
      <c r="G57" s="93" t="b">
        <v>0</v>
      </c>
    </row>
    <row r="58" spans="1:7" ht="15">
      <c r="A58" s="93" t="s">
        <v>721</v>
      </c>
      <c r="B58" s="93">
        <v>2</v>
      </c>
      <c r="C58" s="133">
        <v>0.0062078376843157325</v>
      </c>
      <c r="D58" s="93" t="s">
        <v>769</v>
      </c>
      <c r="E58" s="93" t="b">
        <v>0</v>
      </c>
      <c r="F58" s="93" t="b">
        <v>0</v>
      </c>
      <c r="G58" s="93" t="b">
        <v>0</v>
      </c>
    </row>
    <row r="59" spans="1:7" ht="15">
      <c r="A59" s="93" t="s">
        <v>722</v>
      </c>
      <c r="B59" s="93">
        <v>2</v>
      </c>
      <c r="C59" s="133">
        <v>0.0062078376843157325</v>
      </c>
      <c r="D59" s="93" t="s">
        <v>769</v>
      </c>
      <c r="E59" s="93" t="b">
        <v>0</v>
      </c>
      <c r="F59" s="93" t="b">
        <v>0</v>
      </c>
      <c r="G59" s="93" t="b">
        <v>0</v>
      </c>
    </row>
    <row r="60" spans="1:7" ht="15">
      <c r="A60" s="93" t="s">
        <v>723</v>
      </c>
      <c r="B60" s="93">
        <v>2</v>
      </c>
      <c r="C60" s="133">
        <v>0.0062078376843157325</v>
      </c>
      <c r="D60" s="93" t="s">
        <v>769</v>
      </c>
      <c r="E60" s="93" t="b">
        <v>0</v>
      </c>
      <c r="F60" s="93" t="b">
        <v>0</v>
      </c>
      <c r="G60" s="93" t="b">
        <v>0</v>
      </c>
    </row>
    <row r="61" spans="1:7" ht="15">
      <c r="A61" s="93" t="s">
        <v>724</v>
      </c>
      <c r="B61" s="93">
        <v>2</v>
      </c>
      <c r="C61" s="133">
        <v>0.0062078376843157325</v>
      </c>
      <c r="D61" s="93" t="s">
        <v>769</v>
      </c>
      <c r="E61" s="93" t="b">
        <v>0</v>
      </c>
      <c r="F61" s="93" t="b">
        <v>1</v>
      </c>
      <c r="G61" s="93" t="b">
        <v>0</v>
      </c>
    </row>
    <row r="62" spans="1:7" ht="15">
      <c r="A62" s="93" t="s">
        <v>725</v>
      </c>
      <c r="B62" s="93">
        <v>2</v>
      </c>
      <c r="C62" s="133">
        <v>0.0062078376843157325</v>
      </c>
      <c r="D62" s="93" t="s">
        <v>769</v>
      </c>
      <c r="E62" s="93" t="b">
        <v>0</v>
      </c>
      <c r="F62" s="93" t="b">
        <v>0</v>
      </c>
      <c r="G62" s="93" t="b">
        <v>0</v>
      </c>
    </row>
    <row r="63" spans="1:7" ht="15">
      <c r="A63" s="93" t="s">
        <v>726</v>
      </c>
      <c r="B63" s="93">
        <v>2</v>
      </c>
      <c r="C63" s="133">
        <v>0.0062078376843157325</v>
      </c>
      <c r="D63" s="93" t="s">
        <v>769</v>
      </c>
      <c r="E63" s="93" t="b">
        <v>0</v>
      </c>
      <c r="F63" s="93" t="b">
        <v>0</v>
      </c>
      <c r="G63" s="93" t="b">
        <v>0</v>
      </c>
    </row>
    <row r="64" spans="1:7" ht="15">
      <c r="A64" s="93" t="s">
        <v>727</v>
      </c>
      <c r="B64" s="93">
        <v>2</v>
      </c>
      <c r="C64" s="133">
        <v>0.0062078376843157325</v>
      </c>
      <c r="D64" s="93" t="s">
        <v>769</v>
      </c>
      <c r="E64" s="93" t="b">
        <v>0</v>
      </c>
      <c r="F64" s="93" t="b">
        <v>0</v>
      </c>
      <c r="G64" s="93" t="b">
        <v>0</v>
      </c>
    </row>
    <row r="65" spans="1:7" ht="15">
      <c r="A65" s="93" t="s">
        <v>728</v>
      </c>
      <c r="B65" s="93">
        <v>2</v>
      </c>
      <c r="C65" s="133">
        <v>0.0062078376843157325</v>
      </c>
      <c r="D65" s="93" t="s">
        <v>769</v>
      </c>
      <c r="E65" s="93" t="b">
        <v>0</v>
      </c>
      <c r="F65" s="93" t="b">
        <v>0</v>
      </c>
      <c r="G65" s="93" t="b">
        <v>0</v>
      </c>
    </row>
    <row r="66" spans="1:7" ht="15">
      <c r="A66" s="93" t="s">
        <v>729</v>
      </c>
      <c r="B66" s="93">
        <v>2</v>
      </c>
      <c r="C66" s="133">
        <v>0.0062078376843157325</v>
      </c>
      <c r="D66" s="93" t="s">
        <v>769</v>
      </c>
      <c r="E66" s="93" t="b">
        <v>0</v>
      </c>
      <c r="F66" s="93" t="b">
        <v>0</v>
      </c>
      <c r="G66" s="93" t="b">
        <v>0</v>
      </c>
    </row>
    <row r="67" spans="1:7" ht="15">
      <c r="A67" s="93" t="s">
        <v>730</v>
      </c>
      <c r="B67" s="93">
        <v>2</v>
      </c>
      <c r="C67" s="133">
        <v>0.0062078376843157325</v>
      </c>
      <c r="D67" s="93" t="s">
        <v>769</v>
      </c>
      <c r="E67" s="93" t="b">
        <v>0</v>
      </c>
      <c r="F67" s="93" t="b">
        <v>0</v>
      </c>
      <c r="G67" s="93" t="b">
        <v>0</v>
      </c>
    </row>
    <row r="68" spans="1:7" ht="15">
      <c r="A68" s="93" t="s">
        <v>731</v>
      </c>
      <c r="B68" s="93">
        <v>2</v>
      </c>
      <c r="C68" s="133">
        <v>0.0062078376843157325</v>
      </c>
      <c r="D68" s="93" t="s">
        <v>769</v>
      </c>
      <c r="E68" s="93" t="b">
        <v>0</v>
      </c>
      <c r="F68" s="93" t="b">
        <v>0</v>
      </c>
      <c r="G68" s="93" t="b">
        <v>0</v>
      </c>
    </row>
    <row r="69" spans="1:7" ht="15">
      <c r="A69" s="93" t="s">
        <v>732</v>
      </c>
      <c r="B69" s="93">
        <v>2</v>
      </c>
      <c r="C69" s="133">
        <v>0.0062078376843157325</v>
      </c>
      <c r="D69" s="93" t="s">
        <v>769</v>
      </c>
      <c r="E69" s="93" t="b">
        <v>0</v>
      </c>
      <c r="F69" s="93" t="b">
        <v>0</v>
      </c>
      <c r="G69" s="93" t="b">
        <v>0</v>
      </c>
    </row>
    <row r="70" spans="1:7" ht="15">
      <c r="A70" s="93" t="s">
        <v>733</v>
      </c>
      <c r="B70" s="93">
        <v>2</v>
      </c>
      <c r="C70" s="133">
        <v>0.0062078376843157325</v>
      </c>
      <c r="D70" s="93" t="s">
        <v>769</v>
      </c>
      <c r="E70" s="93" t="b">
        <v>0</v>
      </c>
      <c r="F70" s="93" t="b">
        <v>0</v>
      </c>
      <c r="G70" s="93" t="b">
        <v>0</v>
      </c>
    </row>
    <row r="71" spans="1:7" ht="15">
      <c r="A71" s="93" t="s">
        <v>734</v>
      </c>
      <c r="B71" s="93">
        <v>2</v>
      </c>
      <c r="C71" s="133">
        <v>0.0062078376843157325</v>
      </c>
      <c r="D71" s="93" t="s">
        <v>769</v>
      </c>
      <c r="E71" s="93" t="b">
        <v>0</v>
      </c>
      <c r="F71" s="93" t="b">
        <v>0</v>
      </c>
      <c r="G71" s="93" t="b">
        <v>0</v>
      </c>
    </row>
    <row r="72" spans="1:7" ht="15">
      <c r="A72" s="93" t="s">
        <v>735</v>
      </c>
      <c r="B72" s="93">
        <v>2</v>
      </c>
      <c r="C72" s="133">
        <v>0.0062078376843157325</v>
      </c>
      <c r="D72" s="93" t="s">
        <v>769</v>
      </c>
      <c r="E72" s="93" t="b">
        <v>0</v>
      </c>
      <c r="F72" s="93" t="b">
        <v>0</v>
      </c>
      <c r="G72" s="93" t="b">
        <v>0</v>
      </c>
    </row>
    <row r="73" spans="1:7" ht="15">
      <c r="A73" s="93" t="s">
        <v>736</v>
      </c>
      <c r="B73" s="93">
        <v>2</v>
      </c>
      <c r="C73" s="133">
        <v>0.0062078376843157325</v>
      </c>
      <c r="D73" s="93" t="s">
        <v>769</v>
      </c>
      <c r="E73" s="93" t="b">
        <v>0</v>
      </c>
      <c r="F73" s="93" t="b">
        <v>0</v>
      </c>
      <c r="G73" s="93" t="b">
        <v>0</v>
      </c>
    </row>
    <row r="74" spans="1:7" ht="15">
      <c r="A74" s="93" t="s">
        <v>737</v>
      </c>
      <c r="B74" s="93">
        <v>2</v>
      </c>
      <c r="C74" s="133">
        <v>0.0062078376843157325</v>
      </c>
      <c r="D74" s="93" t="s">
        <v>769</v>
      </c>
      <c r="E74" s="93" t="b">
        <v>0</v>
      </c>
      <c r="F74" s="93" t="b">
        <v>0</v>
      </c>
      <c r="G74" s="93" t="b">
        <v>0</v>
      </c>
    </row>
    <row r="75" spans="1:7" ht="15">
      <c r="A75" s="93" t="s">
        <v>738</v>
      </c>
      <c r="B75" s="93">
        <v>2</v>
      </c>
      <c r="C75" s="133">
        <v>0.0062078376843157325</v>
      </c>
      <c r="D75" s="93" t="s">
        <v>769</v>
      </c>
      <c r="E75" s="93" t="b">
        <v>0</v>
      </c>
      <c r="F75" s="93" t="b">
        <v>0</v>
      </c>
      <c r="G75" s="93" t="b">
        <v>0</v>
      </c>
    </row>
    <row r="76" spans="1:7" ht="15">
      <c r="A76" s="93" t="s">
        <v>739</v>
      </c>
      <c r="B76" s="93">
        <v>2</v>
      </c>
      <c r="C76" s="133">
        <v>0.0062078376843157325</v>
      </c>
      <c r="D76" s="93" t="s">
        <v>769</v>
      </c>
      <c r="E76" s="93" t="b">
        <v>0</v>
      </c>
      <c r="F76" s="93" t="b">
        <v>0</v>
      </c>
      <c r="G76" s="93" t="b">
        <v>0</v>
      </c>
    </row>
    <row r="77" spans="1:7" ht="15">
      <c r="A77" s="93" t="s">
        <v>740</v>
      </c>
      <c r="B77" s="93">
        <v>2</v>
      </c>
      <c r="C77" s="133">
        <v>0.0062078376843157325</v>
      </c>
      <c r="D77" s="93" t="s">
        <v>769</v>
      </c>
      <c r="E77" s="93" t="b">
        <v>0</v>
      </c>
      <c r="F77" s="93" t="b">
        <v>0</v>
      </c>
      <c r="G77" s="93" t="b">
        <v>0</v>
      </c>
    </row>
    <row r="78" spans="1:7" ht="15">
      <c r="A78" s="93" t="s">
        <v>741</v>
      </c>
      <c r="B78" s="93">
        <v>2</v>
      </c>
      <c r="C78" s="133">
        <v>0.0062078376843157325</v>
      </c>
      <c r="D78" s="93" t="s">
        <v>769</v>
      </c>
      <c r="E78" s="93" t="b">
        <v>0</v>
      </c>
      <c r="F78" s="93" t="b">
        <v>0</v>
      </c>
      <c r="G78" s="93" t="b">
        <v>0</v>
      </c>
    </row>
    <row r="79" spans="1:7" ht="15">
      <c r="A79" s="93" t="s">
        <v>742</v>
      </c>
      <c r="B79" s="93">
        <v>2</v>
      </c>
      <c r="C79" s="133">
        <v>0.0062078376843157325</v>
      </c>
      <c r="D79" s="93" t="s">
        <v>769</v>
      </c>
      <c r="E79" s="93" t="b">
        <v>0</v>
      </c>
      <c r="F79" s="93" t="b">
        <v>0</v>
      </c>
      <c r="G79" s="93" t="b">
        <v>0</v>
      </c>
    </row>
    <row r="80" spans="1:7" ht="15">
      <c r="A80" s="93" t="s">
        <v>743</v>
      </c>
      <c r="B80" s="93">
        <v>2</v>
      </c>
      <c r="C80" s="133">
        <v>0.0062078376843157325</v>
      </c>
      <c r="D80" s="93" t="s">
        <v>769</v>
      </c>
      <c r="E80" s="93" t="b">
        <v>0</v>
      </c>
      <c r="F80" s="93" t="b">
        <v>0</v>
      </c>
      <c r="G80" s="93" t="b">
        <v>0</v>
      </c>
    </row>
    <row r="81" spans="1:7" ht="15">
      <c r="A81" s="93" t="s">
        <v>744</v>
      </c>
      <c r="B81" s="93">
        <v>2</v>
      </c>
      <c r="C81" s="133">
        <v>0.0062078376843157325</v>
      </c>
      <c r="D81" s="93" t="s">
        <v>769</v>
      </c>
      <c r="E81" s="93" t="b">
        <v>0</v>
      </c>
      <c r="F81" s="93" t="b">
        <v>1</v>
      </c>
      <c r="G81" s="93" t="b">
        <v>0</v>
      </c>
    </row>
    <row r="82" spans="1:7" ht="15">
      <c r="A82" s="93" t="s">
        <v>745</v>
      </c>
      <c r="B82" s="93">
        <v>2</v>
      </c>
      <c r="C82" s="133">
        <v>0.0062078376843157325</v>
      </c>
      <c r="D82" s="93" t="s">
        <v>769</v>
      </c>
      <c r="E82" s="93" t="b">
        <v>0</v>
      </c>
      <c r="F82" s="93" t="b">
        <v>0</v>
      </c>
      <c r="G82" s="93" t="b">
        <v>0</v>
      </c>
    </row>
    <row r="83" spans="1:7" ht="15">
      <c r="A83" s="93" t="s">
        <v>746</v>
      </c>
      <c r="B83" s="93">
        <v>2</v>
      </c>
      <c r="C83" s="133">
        <v>0.0062078376843157325</v>
      </c>
      <c r="D83" s="93" t="s">
        <v>769</v>
      </c>
      <c r="E83" s="93" t="b">
        <v>0</v>
      </c>
      <c r="F83" s="93" t="b">
        <v>0</v>
      </c>
      <c r="G83" s="93" t="b">
        <v>0</v>
      </c>
    </row>
    <row r="84" spans="1:7" ht="15">
      <c r="A84" s="93" t="s">
        <v>747</v>
      </c>
      <c r="B84" s="93">
        <v>2</v>
      </c>
      <c r="C84" s="133">
        <v>0.0062078376843157325</v>
      </c>
      <c r="D84" s="93" t="s">
        <v>769</v>
      </c>
      <c r="E84" s="93" t="b">
        <v>0</v>
      </c>
      <c r="F84" s="93" t="b">
        <v>0</v>
      </c>
      <c r="G84" s="93" t="b">
        <v>0</v>
      </c>
    </row>
    <row r="85" spans="1:7" ht="15">
      <c r="A85" s="93" t="s">
        <v>748</v>
      </c>
      <c r="B85" s="93">
        <v>2</v>
      </c>
      <c r="C85" s="133">
        <v>0.0062078376843157325</v>
      </c>
      <c r="D85" s="93" t="s">
        <v>769</v>
      </c>
      <c r="E85" s="93" t="b">
        <v>0</v>
      </c>
      <c r="F85" s="93" t="b">
        <v>0</v>
      </c>
      <c r="G85" s="93" t="b">
        <v>0</v>
      </c>
    </row>
    <row r="86" spans="1:7" ht="15">
      <c r="A86" s="93" t="s">
        <v>749</v>
      </c>
      <c r="B86" s="93">
        <v>2</v>
      </c>
      <c r="C86" s="133">
        <v>0.0062078376843157325</v>
      </c>
      <c r="D86" s="93" t="s">
        <v>769</v>
      </c>
      <c r="E86" s="93" t="b">
        <v>0</v>
      </c>
      <c r="F86" s="93" t="b">
        <v>0</v>
      </c>
      <c r="G86" s="93" t="b">
        <v>0</v>
      </c>
    </row>
    <row r="87" spans="1:7" ht="15">
      <c r="A87" s="93" t="s">
        <v>750</v>
      </c>
      <c r="B87" s="93">
        <v>2</v>
      </c>
      <c r="C87" s="133">
        <v>0.0062078376843157325</v>
      </c>
      <c r="D87" s="93" t="s">
        <v>769</v>
      </c>
      <c r="E87" s="93" t="b">
        <v>0</v>
      </c>
      <c r="F87" s="93" t="b">
        <v>0</v>
      </c>
      <c r="G87" s="93" t="b">
        <v>0</v>
      </c>
    </row>
    <row r="88" spans="1:7" ht="15">
      <c r="A88" s="93" t="s">
        <v>751</v>
      </c>
      <c r="B88" s="93">
        <v>2</v>
      </c>
      <c r="C88" s="133">
        <v>0.0062078376843157325</v>
      </c>
      <c r="D88" s="93" t="s">
        <v>769</v>
      </c>
      <c r="E88" s="93" t="b">
        <v>0</v>
      </c>
      <c r="F88" s="93" t="b">
        <v>0</v>
      </c>
      <c r="G88" s="93" t="b">
        <v>0</v>
      </c>
    </row>
    <row r="89" spans="1:7" ht="15">
      <c r="A89" s="93" t="s">
        <v>752</v>
      </c>
      <c r="B89" s="93">
        <v>2</v>
      </c>
      <c r="C89" s="133">
        <v>0.0062078376843157325</v>
      </c>
      <c r="D89" s="93" t="s">
        <v>769</v>
      </c>
      <c r="E89" s="93" t="b">
        <v>0</v>
      </c>
      <c r="F89" s="93" t="b">
        <v>0</v>
      </c>
      <c r="G89" s="93" t="b">
        <v>0</v>
      </c>
    </row>
    <row r="90" spans="1:7" ht="15">
      <c r="A90" s="93" t="s">
        <v>753</v>
      </c>
      <c r="B90" s="93">
        <v>2</v>
      </c>
      <c r="C90" s="133">
        <v>0.0062078376843157325</v>
      </c>
      <c r="D90" s="93" t="s">
        <v>769</v>
      </c>
      <c r="E90" s="93" t="b">
        <v>0</v>
      </c>
      <c r="F90" s="93" t="b">
        <v>0</v>
      </c>
      <c r="G90" s="93" t="b">
        <v>0</v>
      </c>
    </row>
    <row r="91" spans="1:7" ht="15">
      <c r="A91" s="93" t="s">
        <v>754</v>
      </c>
      <c r="B91" s="93">
        <v>2</v>
      </c>
      <c r="C91" s="133">
        <v>0.0062078376843157325</v>
      </c>
      <c r="D91" s="93" t="s">
        <v>769</v>
      </c>
      <c r="E91" s="93" t="b">
        <v>0</v>
      </c>
      <c r="F91" s="93" t="b">
        <v>0</v>
      </c>
      <c r="G91" s="93" t="b">
        <v>0</v>
      </c>
    </row>
    <row r="92" spans="1:7" ht="15">
      <c r="A92" s="93" t="s">
        <v>755</v>
      </c>
      <c r="B92" s="93">
        <v>2</v>
      </c>
      <c r="C92" s="133">
        <v>0.0062078376843157325</v>
      </c>
      <c r="D92" s="93" t="s">
        <v>769</v>
      </c>
      <c r="E92" s="93" t="b">
        <v>0</v>
      </c>
      <c r="F92" s="93" t="b">
        <v>0</v>
      </c>
      <c r="G92" s="93" t="b">
        <v>0</v>
      </c>
    </row>
    <row r="93" spans="1:7" ht="15">
      <c r="A93" s="93" t="s">
        <v>587</v>
      </c>
      <c r="B93" s="93">
        <v>2</v>
      </c>
      <c r="C93" s="133">
        <v>0.0062078376843157325</v>
      </c>
      <c r="D93" s="93" t="s">
        <v>769</v>
      </c>
      <c r="E93" s="93" t="b">
        <v>0</v>
      </c>
      <c r="F93" s="93" t="b">
        <v>0</v>
      </c>
      <c r="G93" s="93" t="b">
        <v>0</v>
      </c>
    </row>
    <row r="94" spans="1:7" ht="15">
      <c r="A94" s="93" t="s">
        <v>588</v>
      </c>
      <c r="B94" s="93">
        <v>2</v>
      </c>
      <c r="C94" s="133">
        <v>0.0062078376843157325</v>
      </c>
      <c r="D94" s="93" t="s">
        <v>769</v>
      </c>
      <c r="E94" s="93" t="b">
        <v>0</v>
      </c>
      <c r="F94" s="93" t="b">
        <v>0</v>
      </c>
      <c r="G94" s="93" t="b">
        <v>0</v>
      </c>
    </row>
    <row r="95" spans="1:7" ht="15">
      <c r="A95" s="93" t="s">
        <v>756</v>
      </c>
      <c r="B95" s="93">
        <v>2</v>
      </c>
      <c r="C95" s="133">
        <v>0.0062078376843157325</v>
      </c>
      <c r="D95" s="93" t="s">
        <v>769</v>
      </c>
      <c r="E95" s="93" t="b">
        <v>0</v>
      </c>
      <c r="F95" s="93" t="b">
        <v>0</v>
      </c>
      <c r="G95" s="93" t="b">
        <v>0</v>
      </c>
    </row>
    <row r="96" spans="1:7" ht="15">
      <c r="A96" s="93" t="s">
        <v>757</v>
      </c>
      <c r="B96" s="93">
        <v>2</v>
      </c>
      <c r="C96" s="133">
        <v>0.008037807262820178</v>
      </c>
      <c r="D96" s="93" t="s">
        <v>769</v>
      </c>
      <c r="E96" s="93" t="b">
        <v>0</v>
      </c>
      <c r="F96" s="93" t="b">
        <v>0</v>
      </c>
      <c r="G96" s="93" t="b">
        <v>0</v>
      </c>
    </row>
    <row r="97" spans="1:7" ht="15">
      <c r="A97" s="93" t="s">
        <v>758</v>
      </c>
      <c r="B97" s="93">
        <v>2</v>
      </c>
      <c r="C97" s="133">
        <v>0.0062078376843157325</v>
      </c>
      <c r="D97" s="93" t="s">
        <v>769</v>
      </c>
      <c r="E97" s="93" t="b">
        <v>0</v>
      </c>
      <c r="F97" s="93" t="b">
        <v>0</v>
      </c>
      <c r="G97" s="93" t="b">
        <v>0</v>
      </c>
    </row>
    <row r="98" spans="1:7" ht="15">
      <c r="A98" s="93" t="s">
        <v>759</v>
      </c>
      <c r="B98" s="93">
        <v>2</v>
      </c>
      <c r="C98" s="133">
        <v>0.008037807262820178</v>
      </c>
      <c r="D98" s="93" t="s">
        <v>769</v>
      </c>
      <c r="E98" s="93" t="b">
        <v>0</v>
      </c>
      <c r="F98" s="93" t="b">
        <v>0</v>
      </c>
      <c r="G98" s="93" t="b">
        <v>0</v>
      </c>
    </row>
    <row r="99" spans="1:7" ht="15">
      <c r="A99" s="93" t="s">
        <v>760</v>
      </c>
      <c r="B99" s="93">
        <v>2</v>
      </c>
      <c r="C99" s="133">
        <v>0.0062078376843157325</v>
      </c>
      <c r="D99" s="93" t="s">
        <v>769</v>
      </c>
      <c r="E99" s="93" t="b">
        <v>0</v>
      </c>
      <c r="F99" s="93" t="b">
        <v>0</v>
      </c>
      <c r="G99" s="93" t="b">
        <v>0</v>
      </c>
    </row>
    <row r="100" spans="1:7" ht="15">
      <c r="A100" s="93" t="s">
        <v>761</v>
      </c>
      <c r="B100" s="93">
        <v>2</v>
      </c>
      <c r="C100" s="133">
        <v>0.0062078376843157325</v>
      </c>
      <c r="D100" s="93" t="s">
        <v>769</v>
      </c>
      <c r="E100" s="93" t="b">
        <v>0</v>
      </c>
      <c r="F100" s="93" t="b">
        <v>1</v>
      </c>
      <c r="G100" s="93" t="b">
        <v>0</v>
      </c>
    </row>
    <row r="101" spans="1:7" ht="15">
      <c r="A101" s="93" t="s">
        <v>762</v>
      </c>
      <c r="B101" s="93">
        <v>2</v>
      </c>
      <c r="C101" s="133">
        <v>0.0062078376843157325</v>
      </c>
      <c r="D101" s="93" t="s">
        <v>769</v>
      </c>
      <c r="E101" s="93" t="b">
        <v>0</v>
      </c>
      <c r="F101" s="93" t="b">
        <v>0</v>
      </c>
      <c r="G101" s="93" t="b">
        <v>0</v>
      </c>
    </row>
    <row r="102" spans="1:7" ht="15">
      <c r="A102" s="93" t="s">
        <v>763</v>
      </c>
      <c r="B102" s="93">
        <v>2</v>
      </c>
      <c r="C102" s="133">
        <v>0.0062078376843157325</v>
      </c>
      <c r="D102" s="93" t="s">
        <v>769</v>
      </c>
      <c r="E102" s="93" t="b">
        <v>0</v>
      </c>
      <c r="F102" s="93" t="b">
        <v>0</v>
      </c>
      <c r="G102" s="93" t="b">
        <v>0</v>
      </c>
    </row>
    <row r="103" spans="1:7" ht="15">
      <c r="A103" s="93" t="s">
        <v>764</v>
      </c>
      <c r="B103" s="93">
        <v>2</v>
      </c>
      <c r="C103" s="133">
        <v>0.0062078376843157325</v>
      </c>
      <c r="D103" s="93" t="s">
        <v>769</v>
      </c>
      <c r="E103" s="93" t="b">
        <v>0</v>
      </c>
      <c r="F103" s="93" t="b">
        <v>1</v>
      </c>
      <c r="G103" s="93" t="b">
        <v>0</v>
      </c>
    </row>
    <row r="104" spans="1:7" ht="15">
      <c r="A104" s="93" t="s">
        <v>765</v>
      </c>
      <c r="B104" s="93">
        <v>2</v>
      </c>
      <c r="C104" s="133">
        <v>0.0062078376843157325</v>
      </c>
      <c r="D104" s="93" t="s">
        <v>769</v>
      </c>
      <c r="E104" s="93" t="b">
        <v>0</v>
      </c>
      <c r="F104" s="93" t="b">
        <v>0</v>
      </c>
      <c r="G104" s="93" t="b">
        <v>0</v>
      </c>
    </row>
    <row r="105" spans="1:7" ht="15">
      <c r="A105" s="93" t="s">
        <v>766</v>
      </c>
      <c r="B105" s="93">
        <v>2</v>
      </c>
      <c r="C105" s="133">
        <v>0.0062078376843157325</v>
      </c>
      <c r="D105" s="93" t="s">
        <v>769</v>
      </c>
      <c r="E105" s="93" t="b">
        <v>0</v>
      </c>
      <c r="F105" s="93" t="b">
        <v>0</v>
      </c>
      <c r="G105" s="93" t="b">
        <v>0</v>
      </c>
    </row>
    <row r="106" spans="1:7" ht="15">
      <c r="A106" s="93" t="s">
        <v>575</v>
      </c>
      <c r="B106" s="93">
        <v>4</v>
      </c>
      <c r="C106" s="133">
        <v>0.01090562867930657</v>
      </c>
      <c r="D106" s="93" t="s">
        <v>525</v>
      </c>
      <c r="E106" s="93" t="b">
        <v>0</v>
      </c>
      <c r="F106" s="93" t="b">
        <v>0</v>
      </c>
      <c r="G106" s="93" t="b">
        <v>0</v>
      </c>
    </row>
    <row r="107" spans="1:7" ht="15">
      <c r="A107" s="93" t="s">
        <v>576</v>
      </c>
      <c r="B107" s="93">
        <v>4</v>
      </c>
      <c r="C107" s="133">
        <v>0.017786314294483282</v>
      </c>
      <c r="D107" s="93" t="s">
        <v>525</v>
      </c>
      <c r="E107" s="93" t="b">
        <v>0</v>
      </c>
      <c r="F107" s="93" t="b">
        <v>0</v>
      </c>
      <c r="G107" s="93" t="b">
        <v>0</v>
      </c>
    </row>
    <row r="108" spans="1:7" ht="15">
      <c r="A108" s="93" t="s">
        <v>577</v>
      </c>
      <c r="B108" s="93">
        <v>3</v>
      </c>
      <c r="C108" s="133">
        <v>0.01032102842276507</v>
      </c>
      <c r="D108" s="93" t="s">
        <v>525</v>
      </c>
      <c r="E108" s="93" t="b">
        <v>0</v>
      </c>
      <c r="F108" s="93" t="b">
        <v>0</v>
      </c>
      <c r="G108" s="93" t="b">
        <v>0</v>
      </c>
    </row>
    <row r="109" spans="1:7" ht="15">
      <c r="A109" s="93" t="s">
        <v>578</v>
      </c>
      <c r="B109" s="93">
        <v>3</v>
      </c>
      <c r="C109" s="133">
        <v>0.01032102842276507</v>
      </c>
      <c r="D109" s="93" t="s">
        <v>525</v>
      </c>
      <c r="E109" s="93" t="b">
        <v>0</v>
      </c>
      <c r="F109" s="93" t="b">
        <v>0</v>
      </c>
      <c r="G109" s="93" t="b">
        <v>0</v>
      </c>
    </row>
    <row r="110" spans="1:7" ht="15">
      <c r="A110" s="93" t="s">
        <v>579</v>
      </c>
      <c r="B110" s="93">
        <v>3</v>
      </c>
      <c r="C110" s="133">
        <v>0.01032102842276507</v>
      </c>
      <c r="D110" s="93" t="s">
        <v>525</v>
      </c>
      <c r="E110" s="93" t="b">
        <v>0</v>
      </c>
      <c r="F110" s="93" t="b">
        <v>0</v>
      </c>
      <c r="G110" s="93" t="b">
        <v>0</v>
      </c>
    </row>
    <row r="111" spans="1:7" ht="15">
      <c r="A111" s="93" t="s">
        <v>580</v>
      </c>
      <c r="B111" s="93">
        <v>3</v>
      </c>
      <c r="C111" s="133">
        <v>0.01032102842276507</v>
      </c>
      <c r="D111" s="93" t="s">
        <v>525</v>
      </c>
      <c r="E111" s="93" t="b">
        <v>0</v>
      </c>
      <c r="F111" s="93" t="b">
        <v>0</v>
      </c>
      <c r="G111" s="93" t="b">
        <v>0</v>
      </c>
    </row>
    <row r="112" spans="1:7" ht="15">
      <c r="A112" s="93" t="s">
        <v>581</v>
      </c>
      <c r="B112" s="93">
        <v>3</v>
      </c>
      <c r="C112" s="133">
        <v>0.01032102842276507</v>
      </c>
      <c r="D112" s="93" t="s">
        <v>525</v>
      </c>
      <c r="E112" s="93" t="b">
        <v>0</v>
      </c>
      <c r="F112" s="93" t="b">
        <v>0</v>
      </c>
      <c r="G112" s="93" t="b">
        <v>0</v>
      </c>
    </row>
    <row r="113" spans="1:7" ht="15">
      <c r="A113" s="93" t="s">
        <v>582</v>
      </c>
      <c r="B113" s="93">
        <v>3</v>
      </c>
      <c r="C113" s="133">
        <v>0.01032102842276507</v>
      </c>
      <c r="D113" s="93" t="s">
        <v>525</v>
      </c>
      <c r="E113" s="93" t="b">
        <v>0</v>
      </c>
      <c r="F113" s="93" t="b">
        <v>0</v>
      </c>
      <c r="G113" s="93" t="b">
        <v>0</v>
      </c>
    </row>
    <row r="114" spans="1:7" ht="15">
      <c r="A114" s="93" t="s">
        <v>221</v>
      </c>
      <c r="B114" s="93">
        <v>2</v>
      </c>
      <c r="C114" s="133">
        <v>0.008893157147241641</v>
      </c>
      <c r="D114" s="93" t="s">
        <v>525</v>
      </c>
      <c r="E114" s="93" t="b">
        <v>0</v>
      </c>
      <c r="F114" s="93" t="b">
        <v>0</v>
      </c>
      <c r="G114" s="93" t="b">
        <v>0</v>
      </c>
    </row>
    <row r="115" spans="1:7" ht="15">
      <c r="A115" s="93" t="s">
        <v>583</v>
      </c>
      <c r="B115" s="93">
        <v>2</v>
      </c>
      <c r="C115" s="133">
        <v>0.008893157147241641</v>
      </c>
      <c r="D115" s="93" t="s">
        <v>525</v>
      </c>
      <c r="E115" s="93" t="b">
        <v>0</v>
      </c>
      <c r="F115" s="93" t="b">
        <v>1</v>
      </c>
      <c r="G115" s="93" t="b">
        <v>0</v>
      </c>
    </row>
    <row r="116" spans="1:7" ht="15">
      <c r="A116" s="93" t="s">
        <v>691</v>
      </c>
      <c r="B116" s="93">
        <v>2</v>
      </c>
      <c r="C116" s="133">
        <v>0.008893157147241641</v>
      </c>
      <c r="D116" s="93" t="s">
        <v>525</v>
      </c>
      <c r="E116" s="93" t="b">
        <v>0</v>
      </c>
      <c r="F116" s="93" t="b">
        <v>0</v>
      </c>
      <c r="G116" s="93" t="b">
        <v>0</v>
      </c>
    </row>
    <row r="117" spans="1:7" ht="15">
      <c r="A117" s="93" t="s">
        <v>692</v>
      </c>
      <c r="B117" s="93">
        <v>2</v>
      </c>
      <c r="C117" s="133">
        <v>0.008893157147241641</v>
      </c>
      <c r="D117" s="93" t="s">
        <v>525</v>
      </c>
      <c r="E117" s="93" t="b">
        <v>0</v>
      </c>
      <c r="F117" s="93" t="b">
        <v>0</v>
      </c>
      <c r="G117" s="93" t="b">
        <v>0</v>
      </c>
    </row>
    <row r="118" spans="1:7" ht="15">
      <c r="A118" s="93" t="s">
        <v>693</v>
      </c>
      <c r="B118" s="93">
        <v>2</v>
      </c>
      <c r="C118" s="133">
        <v>0.008893157147241641</v>
      </c>
      <c r="D118" s="93" t="s">
        <v>525</v>
      </c>
      <c r="E118" s="93" t="b">
        <v>0</v>
      </c>
      <c r="F118" s="93" t="b">
        <v>0</v>
      </c>
      <c r="G118" s="93" t="b">
        <v>0</v>
      </c>
    </row>
    <row r="119" spans="1:7" ht="15">
      <c r="A119" s="93" t="s">
        <v>694</v>
      </c>
      <c r="B119" s="93">
        <v>2</v>
      </c>
      <c r="C119" s="133">
        <v>0.008893157147241641</v>
      </c>
      <c r="D119" s="93" t="s">
        <v>525</v>
      </c>
      <c r="E119" s="93" t="b">
        <v>0</v>
      </c>
      <c r="F119" s="93" t="b">
        <v>0</v>
      </c>
      <c r="G119" s="93" t="b">
        <v>0</v>
      </c>
    </row>
    <row r="120" spans="1:7" ht="15">
      <c r="A120" s="93" t="s">
        <v>695</v>
      </c>
      <c r="B120" s="93">
        <v>2</v>
      </c>
      <c r="C120" s="133">
        <v>0.008893157147241641</v>
      </c>
      <c r="D120" s="93" t="s">
        <v>525</v>
      </c>
      <c r="E120" s="93" t="b">
        <v>0</v>
      </c>
      <c r="F120" s="93" t="b">
        <v>0</v>
      </c>
      <c r="G120" s="93" t="b">
        <v>0</v>
      </c>
    </row>
    <row r="121" spans="1:7" ht="15">
      <c r="A121" s="93" t="s">
        <v>696</v>
      </c>
      <c r="B121" s="93">
        <v>2</v>
      </c>
      <c r="C121" s="133">
        <v>0.008893157147241641</v>
      </c>
      <c r="D121" s="93" t="s">
        <v>525</v>
      </c>
      <c r="E121" s="93" t="b">
        <v>0</v>
      </c>
      <c r="F121" s="93" t="b">
        <v>0</v>
      </c>
      <c r="G121" s="93" t="b">
        <v>0</v>
      </c>
    </row>
    <row r="122" spans="1:7" ht="15">
      <c r="A122" s="93" t="s">
        <v>697</v>
      </c>
      <c r="B122" s="93">
        <v>2</v>
      </c>
      <c r="C122" s="133">
        <v>0.008893157147241641</v>
      </c>
      <c r="D122" s="93" t="s">
        <v>525</v>
      </c>
      <c r="E122" s="93" t="b">
        <v>0</v>
      </c>
      <c r="F122" s="93" t="b">
        <v>0</v>
      </c>
      <c r="G122" s="93" t="b">
        <v>0</v>
      </c>
    </row>
    <row r="123" spans="1:7" ht="15">
      <c r="A123" s="93" t="s">
        <v>698</v>
      </c>
      <c r="B123" s="93">
        <v>2</v>
      </c>
      <c r="C123" s="133">
        <v>0.008893157147241641</v>
      </c>
      <c r="D123" s="93" t="s">
        <v>525</v>
      </c>
      <c r="E123" s="93" t="b">
        <v>0</v>
      </c>
      <c r="F123" s="93" t="b">
        <v>0</v>
      </c>
      <c r="G123" s="93" t="b">
        <v>0</v>
      </c>
    </row>
    <row r="124" spans="1:7" ht="15">
      <c r="A124" s="93" t="s">
        <v>744</v>
      </c>
      <c r="B124" s="93">
        <v>2</v>
      </c>
      <c r="C124" s="133">
        <v>0.008893157147241641</v>
      </c>
      <c r="D124" s="93" t="s">
        <v>525</v>
      </c>
      <c r="E124" s="93" t="b">
        <v>0</v>
      </c>
      <c r="F124" s="93" t="b">
        <v>1</v>
      </c>
      <c r="G124" s="93" t="b">
        <v>0</v>
      </c>
    </row>
    <row r="125" spans="1:7" ht="15">
      <c r="A125" s="93" t="s">
        <v>745</v>
      </c>
      <c r="B125" s="93">
        <v>2</v>
      </c>
      <c r="C125" s="133">
        <v>0.008893157147241641</v>
      </c>
      <c r="D125" s="93" t="s">
        <v>525</v>
      </c>
      <c r="E125" s="93" t="b">
        <v>0</v>
      </c>
      <c r="F125" s="93" t="b">
        <v>0</v>
      </c>
      <c r="G125" s="93" t="b">
        <v>0</v>
      </c>
    </row>
    <row r="126" spans="1:7" ht="15">
      <c r="A126" s="93" t="s">
        <v>746</v>
      </c>
      <c r="B126" s="93">
        <v>2</v>
      </c>
      <c r="C126" s="133">
        <v>0.008893157147241641</v>
      </c>
      <c r="D126" s="93" t="s">
        <v>525</v>
      </c>
      <c r="E126" s="93" t="b">
        <v>0</v>
      </c>
      <c r="F126" s="93" t="b">
        <v>0</v>
      </c>
      <c r="G126" s="93" t="b">
        <v>0</v>
      </c>
    </row>
    <row r="127" spans="1:7" ht="15">
      <c r="A127" s="93" t="s">
        <v>747</v>
      </c>
      <c r="B127" s="93">
        <v>2</v>
      </c>
      <c r="C127" s="133">
        <v>0.008893157147241641</v>
      </c>
      <c r="D127" s="93" t="s">
        <v>525</v>
      </c>
      <c r="E127" s="93" t="b">
        <v>0</v>
      </c>
      <c r="F127" s="93" t="b">
        <v>0</v>
      </c>
      <c r="G127" s="93" t="b">
        <v>0</v>
      </c>
    </row>
    <row r="128" spans="1:7" ht="15">
      <c r="A128" s="93" t="s">
        <v>748</v>
      </c>
      <c r="B128" s="93">
        <v>2</v>
      </c>
      <c r="C128" s="133">
        <v>0.008893157147241641</v>
      </c>
      <c r="D128" s="93" t="s">
        <v>525</v>
      </c>
      <c r="E128" s="93" t="b">
        <v>0</v>
      </c>
      <c r="F128" s="93" t="b">
        <v>0</v>
      </c>
      <c r="G128" s="93" t="b">
        <v>0</v>
      </c>
    </row>
    <row r="129" spans="1:7" ht="15">
      <c r="A129" s="93" t="s">
        <v>749</v>
      </c>
      <c r="B129" s="93">
        <v>2</v>
      </c>
      <c r="C129" s="133">
        <v>0.008893157147241641</v>
      </c>
      <c r="D129" s="93" t="s">
        <v>525</v>
      </c>
      <c r="E129" s="93" t="b">
        <v>0</v>
      </c>
      <c r="F129" s="93" t="b">
        <v>0</v>
      </c>
      <c r="G129" s="93" t="b">
        <v>0</v>
      </c>
    </row>
    <row r="130" spans="1:7" ht="15">
      <c r="A130" s="93" t="s">
        <v>750</v>
      </c>
      <c r="B130" s="93">
        <v>2</v>
      </c>
      <c r="C130" s="133">
        <v>0.008893157147241641</v>
      </c>
      <c r="D130" s="93" t="s">
        <v>525</v>
      </c>
      <c r="E130" s="93" t="b">
        <v>0</v>
      </c>
      <c r="F130" s="93" t="b">
        <v>0</v>
      </c>
      <c r="G130" s="93" t="b">
        <v>0</v>
      </c>
    </row>
    <row r="131" spans="1:7" ht="15">
      <c r="A131" s="93" t="s">
        <v>751</v>
      </c>
      <c r="B131" s="93">
        <v>2</v>
      </c>
      <c r="C131" s="133">
        <v>0.008893157147241641</v>
      </c>
      <c r="D131" s="93" t="s">
        <v>525</v>
      </c>
      <c r="E131" s="93" t="b">
        <v>0</v>
      </c>
      <c r="F131" s="93" t="b">
        <v>0</v>
      </c>
      <c r="G131" s="93" t="b">
        <v>0</v>
      </c>
    </row>
    <row r="132" spans="1:7" ht="15">
      <c r="A132" s="93" t="s">
        <v>752</v>
      </c>
      <c r="B132" s="93">
        <v>2</v>
      </c>
      <c r="C132" s="133">
        <v>0.008893157147241641</v>
      </c>
      <c r="D132" s="93" t="s">
        <v>525</v>
      </c>
      <c r="E132" s="93" t="b">
        <v>0</v>
      </c>
      <c r="F132" s="93" t="b">
        <v>0</v>
      </c>
      <c r="G132" s="93" t="b">
        <v>0</v>
      </c>
    </row>
    <row r="133" spans="1:7" ht="15">
      <c r="A133" s="93" t="s">
        <v>753</v>
      </c>
      <c r="B133" s="93">
        <v>2</v>
      </c>
      <c r="C133" s="133">
        <v>0.008893157147241641</v>
      </c>
      <c r="D133" s="93" t="s">
        <v>525</v>
      </c>
      <c r="E133" s="93" t="b">
        <v>0</v>
      </c>
      <c r="F133" s="93" t="b">
        <v>0</v>
      </c>
      <c r="G133" s="93" t="b">
        <v>0</v>
      </c>
    </row>
    <row r="134" spans="1:7" ht="15">
      <c r="A134" s="93" t="s">
        <v>754</v>
      </c>
      <c r="B134" s="93">
        <v>2</v>
      </c>
      <c r="C134" s="133">
        <v>0.008893157147241641</v>
      </c>
      <c r="D134" s="93" t="s">
        <v>525</v>
      </c>
      <c r="E134" s="93" t="b">
        <v>0</v>
      </c>
      <c r="F134" s="93" t="b">
        <v>0</v>
      </c>
      <c r="G134" s="93" t="b">
        <v>0</v>
      </c>
    </row>
    <row r="135" spans="1:7" ht="15">
      <c r="A135" s="93" t="s">
        <v>755</v>
      </c>
      <c r="B135" s="93">
        <v>2</v>
      </c>
      <c r="C135" s="133">
        <v>0.008893157147241641</v>
      </c>
      <c r="D135" s="93" t="s">
        <v>525</v>
      </c>
      <c r="E135" s="93" t="b">
        <v>0</v>
      </c>
      <c r="F135" s="93" t="b">
        <v>0</v>
      </c>
      <c r="G135" s="93" t="b">
        <v>0</v>
      </c>
    </row>
    <row r="136" spans="1:7" ht="15">
      <c r="A136" s="93" t="s">
        <v>590</v>
      </c>
      <c r="B136" s="93">
        <v>2</v>
      </c>
      <c r="C136" s="133">
        <v>0.01233349995483</v>
      </c>
      <c r="D136" s="93" t="s">
        <v>525</v>
      </c>
      <c r="E136" s="93" t="b">
        <v>0</v>
      </c>
      <c r="F136" s="93" t="b">
        <v>0</v>
      </c>
      <c r="G136" s="93" t="b">
        <v>0</v>
      </c>
    </row>
    <row r="137" spans="1:7" ht="15">
      <c r="A137" s="93" t="s">
        <v>699</v>
      </c>
      <c r="B137" s="93">
        <v>2</v>
      </c>
      <c r="C137" s="133">
        <v>0.008893157147241641</v>
      </c>
      <c r="D137" s="93" t="s">
        <v>525</v>
      </c>
      <c r="E137" s="93" t="b">
        <v>0</v>
      </c>
      <c r="F137" s="93" t="b">
        <v>0</v>
      </c>
      <c r="G137" s="93" t="b">
        <v>0</v>
      </c>
    </row>
    <row r="138" spans="1:7" ht="15">
      <c r="A138" s="93" t="s">
        <v>700</v>
      </c>
      <c r="B138" s="93">
        <v>2</v>
      </c>
      <c r="C138" s="133">
        <v>0.008893157147241641</v>
      </c>
      <c r="D138" s="93" t="s">
        <v>525</v>
      </c>
      <c r="E138" s="93" t="b">
        <v>0</v>
      </c>
      <c r="F138" s="93" t="b">
        <v>0</v>
      </c>
      <c r="G138" s="93" t="b">
        <v>0</v>
      </c>
    </row>
    <row r="139" spans="1:7" ht="15">
      <c r="A139" s="93" t="s">
        <v>701</v>
      </c>
      <c r="B139" s="93">
        <v>2</v>
      </c>
      <c r="C139" s="133">
        <v>0.008893157147241641</v>
      </c>
      <c r="D139" s="93" t="s">
        <v>525</v>
      </c>
      <c r="E139" s="93" t="b">
        <v>0</v>
      </c>
      <c r="F139" s="93" t="b">
        <v>0</v>
      </c>
      <c r="G139" s="93" t="b">
        <v>0</v>
      </c>
    </row>
    <row r="140" spans="1:7" ht="15">
      <c r="A140" s="93" t="s">
        <v>702</v>
      </c>
      <c r="B140" s="93">
        <v>2</v>
      </c>
      <c r="C140" s="133">
        <v>0.008893157147241641</v>
      </c>
      <c r="D140" s="93" t="s">
        <v>525</v>
      </c>
      <c r="E140" s="93" t="b">
        <v>0</v>
      </c>
      <c r="F140" s="93" t="b">
        <v>0</v>
      </c>
      <c r="G140" s="93" t="b">
        <v>0</v>
      </c>
    </row>
    <row r="141" spans="1:7" ht="15">
      <c r="A141" s="93" t="s">
        <v>703</v>
      </c>
      <c r="B141" s="93">
        <v>2</v>
      </c>
      <c r="C141" s="133">
        <v>0.008893157147241641</v>
      </c>
      <c r="D141" s="93" t="s">
        <v>525</v>
      </c>
      <c r="E141" s="93" t="b">
        <v>0</v>
      </c>
      <c r="F141" s="93" t="b">
        <v>0</v>
      </c>
      <c r="G141" s="93" t="b">
        <v>0</v>
      </c>
    </row>
    <row r="142" spans="1:7" ht="15">
      <c r="A142" s="93" t="s">
        <v>704</v>
      </c>
      <c r="B142" s="93">
        <v>2</v>
      </c>
      <c r="C142" s="133">
        <v>0.008893157147241641</v>
      </c>
      <c r="D142" s="93" t="s">
        <v>525</v>
      </c>
      <c r="E142" s="93" t="b">
        <v>0</v>
      </c>
      <c r="F142" s="93" t="b">
        <v>0</v>
      </c>
      <c r="G142" s="93" t="b">
        <v>0</v>
      </c>
    </row>
    <row r="143" spans="1:7" ht="15">
      <c r="A143" s="93" t="s">
        <v>705</v>
      </c>
      <c r="B143" s="93">
        <v>2</v>
      </c>
      <c r="C143" s="133">
        <v>0.008893157147241641</v>
      </c>
      <c r="D143" s="93" t="s">
        <v>525</v>
      </c>
      <c r="E143" s="93" t="b">
        <v>0</v>
      </c>
      <c r="F143" s="93" t="b">
        <v>0</v>
      </c>
      <c r="G143" s="93" t="b">
        <v>0</v>
      </c>
    </row>
    <row r="144" spans="1:7" ht="15">
      <c r="A144" s="93" t="s">
        <v>706</v>
      </c>
      <c r="B144" s="93">
        <v>2</v>
      </c>
      <c r="C144" s="133">
        <v>0.008893157147241641</v>
      </c>
      <c r="D144" s="93" t="s">
        <v>525</v>
      </c>
      <c r="E144" s="93" t="b">
        <v>0</v>
      </c>
      <c r="F144" s="93" t="b">
        <v>0</v>
      </c>
      <c r="G144" s="93" t="b">
        <v>0</v>
      </c>
    </row>
    <row r="145" spans="1:7" ht="15">
      <c r="A145" s="93" t="s">
        <v>707</v>
      </c>
      <c r="B145" s="93">
        <v>2</v>
      </c>
      <c r="C145" s="133">
        <v>0.008893157147241641</v>
      </c>
      <c r="D145" s="93" t="s">
        <v>525</v>
      </c>
      <c r="E145" s="93" t="b">
        <v>0</v>
      </c>
      <c r="F145" s="93" t="b">
        <v>0</v>
      </c>
      <c r="G145" s="93" t="b">
        <v>0</v>
      </c>
    </row>
    <row r="146" spans="1:7" ht="15">
      <c r="A146" s="93" t="s">
        <v>708</v>
      </c>
      <c r="B146" s="93">
        <v>2</v>
      </c>
      <c r="C146" s="133">
        <v>0.008893157147241641</v>
      </c>
      <c r="D146" s="93" t="s">
        <v>525</v>
      </c>
      <c r="E146" s="93" t="b">
        <v>0</v>
      </c>
      <c r="F146" s="93" t="b">
        <v>0</v>
      </c>
      <c r="G146" s="93" t="b">
        <v>0</v>
      </c>
    </row>
    <row r="147" spans="1:7" ht="15">
      <c r="A147" s="93" t="s">
        <v>709</v>
      </c>
      <c r="B147" s="93">
        <v>2</v>
      </c>
      <c r="C147" s="133">
        <v>0.008893157147241641</v>
      </c>
      <c r="D147" s="93" t="s">
        <v>525</v>
      </c>
      <c r="E147" s="93" t="b">
        <v>0</v>
      </c>
      <c r="F147" s="93" t="b">
        <v>0</v>
      </c>
      <c r="G147" s="93" t="b">
        <v>0</v>
      </c>
    </row>
    <row r="148" spans="1:7" ht="15">
      <c r="A148" s="93" t="s">
        <v>710</v>
      </c>
      <c r="B148" s="93">
        <v>2</v>
      </c>
      <c r="C148" s="133">
        <v>0.008893157147241641</v>
      </c>
      <c r="D148" s="93" t="s">
        <v>525</v>
      </c>
      <c r="E148" s="93" t="b">
        <v>0</v>
      </c>
      <c r="F148" s="93" t="b">
        <v>0</v>
      </c>
      <c r="G148" s="93" t="b">
        <v>0</v>
      </c>
    </row>
    <row r="149" spans="1:7" ht="15">
      <c r="A149" s="93" t="s">
        <v>711</v>
      </c>
      <c r="B149" s="93">
        <v>2</v>
      </c>
      <c r="C149" s="133">
        <v>0.008893157147241641</v>
      </c>
      <c r="D149" s="93" t="s">
        <v>525</v>
      </c>
      <c r="E149" s="93" t="b">
        <v>0</v>
      </c>
      <c r="F149" s="93" t="b">
        <v>0</v>
      </c>
      <c r="G149" s="93" t="b">
        <v>0</v>
      </c>
    </row>
    <row r="150" spans="1:7" ht="15">
      <c r="A150" s="93" t="s">
        <v>712</v>
      </c>
      <c r="B150" s="93">
        <v>2</v>
      </c>
      <c r="C150" s="133">
        <v>0.008893157147241641</v>
      </c>
      <c r="D150" s="93" t="s">
        <v>525</v>
      </c>
      <c r="E150" s="93" t="b">
        <v>0</v>
      </c>
      <c r="F150" s="93" t="b">
        <v>0</v>
      </c>
      <c r="G150" s="93" t="b">
        <v>0</v>
      </c>
    </row>
    <row r="151" spans="1:7" ht="15">
      <c r="A151" s="93" t="s">
        <v>713</v>
      </c>
      <c r="B151" s="93">
        <v>2</v>
      </c>
      <c r="C151" s="133">
        <v>0.008893157147241641</v>
      </c>
      <c r="D151" s="93" t="s">
        <v>525</v>
      </c>
      <c r="E151" s="93" t="b">
        <v>0</v>
      </c>
      <c r="F151" s="93" t="b">
        <v>0</v>
      </c>
      <c r="G151" s="93" t="b">
        <v>0</v>
      </c>
    </row>
    <row r="152" spans="1:7" ht="15">
      <c r="A152" s="93" t="s">
        <v>714</v>
      </c>
      <c r="B152" s="93">
        <v>2</v>
      </c>
      <c r="C152" s="133">
        <v>0.008893157147241641</v>
      </c>
      <c r="D152" s="93" t="s">
        <v>525</v>
      </c>
      <c r="E152" s="93" t="b">
        <v>0</v>
      </c>
      <c r="F152" s="93" t="b">
        <v>0</v>
      </c>
      <c r="G152" s="93" t="b">
        <v>0</v>
      </c>
    </row>
    <row r="153" spans="1:7" ht="15">
      <c r="A153" s="93" t="s">
        <v>715</v>
      </c>
      <c r="B153" s="93">
        <v>2</v>
      </c>
      <c r="C153" s="133">
        <v>0.008893157147241641</v>
      </c>
      <c r="D153" s="93" t="s">
        <v>525</v>
      </c>
      <c r="E153" s="93" t="b">
        <v>0</v>
      </c>
      <c r="F153" s="93" t="b">
        <v>0</v>
      </c>
      <c r="G153" s="93" t="b">
        <v>0</v>
      </c>
    </row>
    <row r="154" spans="1:7" ht="15">
      <c r="A154" s="93" t="s">
        <v>716</v>
      </c>
      <c r="B154" s="93">
        <v>2</v>
      </c>
      <c r="C154" s="133">
        <v>0.008893157147241641</v>
      </c>
      <c r="D154" s="93" t="s">
        <v>525</v>
      </c>
      <c r="E154" s="93" t="b">
        <v>0</v>
      </c>
      <c r="F154" s="93" t="b">
        <v>0</v>
      </c>
      <c r="G154" s="93" t="b">
        <v>0</v>
      </c>
    </row>
    <row r="155" spans="1:7" ht="15">
      <c r="A155" s="93" t="s">
        <v>717</v>
      </c>
      <c r="B155" s="93">
        <v>2</v>
      </c>
      <c r="C155" s="133">
        <v>0.008893157147241641</v>
      </c>
      <c r="D155" s="93" t="s">
        <v>525</v>
      </c>
      <c r="E155" s="93" t="b">
        <v>0</v>
      </c>
      <c r="F155" s="93" t="b">
        <v>0</v>
      </c>
      <c r="G155" s="93" t="b">
        <v>0</v>
      </c>
    </row>
    <row r="156" spans="1:7" ht="15">
      <c r="A156" s="93" t="s">
        <v>227</v>
      </c>
      <c r="B156" s="93">
        <v>8</v>
      </c>
      <c r="C156" s="133">
        <v>0</v>
      </c>
      <c r="D156" s="93" t="s">
        <v>526</v>
      </c>
      <c r="E156" s="93" t="b">
        <v>0</v>
      </c>
      <c r="F156" s="93" t="b">
        <v>0</v>
      </c>
      <c r="G156" s="93" t="b">
        <v>0</v>
      </c>
    </row>
    <row r="157" spans="1:7" ht="15">
      <c r="A157" s="93" t="s">
        <v>221</v>
      </c>
      <c r="B157" s="93">
        <v>7</v>
      </c>
      <c r="C157" s="133">
        <v>0</v>
      </c>
      <c r="D157" s="93" t="s">
        <v>526</v>
      </c>
      <c r="E157" s="93" t="b">
        <v>0</v>
      </c>
      <c r="F157" s="93" t="b">
        <v>0</v>
      </c>
      <c r="G157" s="93" t="b">
        <v>0</v>
      </c>
    </row>
    <row r="158" spans="1:7" ht="15">
      <c r="A158" s="93" t="s">
        <v>222</v>
      </c>
      <c r="B158" s="93">
        <v>7</v>
      </c>
      <c r="C158" s="133">
        <v>0</v>
      </c>
      <c r="D158" s="93" t="s">
        <v>526</v>
      </c>
      <c r="E158" s="93" t="b">
        <v>0</v>
      </c>
      <c r="F158" s="93" t="b">
        <v>0</v>
      </c>
      <c r="G158" s="93" t="b">
        <v>0</v>
      </c>
    </row>
    <row r="159" spans="1:7" ht="15">
      <c r="A159" s="93" t="s">
        <v>218</v>
      </c>
      <c r="B159" s="93">
        <v>5</v>
      </c>
      <c r="C159" s="133">
        <v>0.006038348581745372</v>
      </c>
      <c r="D159" s="93" t="s">
        <v>526</v>
      </c>
      <c r="E159" s="93" t="b">
        <v>0</v>
      </c>
      <c r="F159" s="93" t="b">
        <v>0</v>
      </c>
      <c r="G159" s="93" t="b">
        <v>0</v>
      </c>
    </row>
    <row r="160" spans="1:7" ht="15">
      <c r="A160" s="93" t="s">
        <v>573</v>
      </c>
      <c r="B160" s="93">
        <v>5</v>
      </c>
      <c r="C160" s="133">
        <v>0.015205652284900596</v>
      </c>
      <c r="D160" s="93" t="s">
        <v>526</v>
      </c>
      <c r="E160" s="93" t="b">
        <v>0</v>
      </c>
      <c r="F160" s="93" t="b">
        <v>0</v>
      </c>
      <c r="G160" s="93" t="b">
        <v>0</v>
      </c>
    </row>
    <row r="161" spans="1:7" ht="15">
      <c r="A161" s="93" t="s">
        <v>585</v>
      </c>
      <c r="B161" s="93">
        <v>5</v>
      </c>
      <c r="C161" s="133">
        <v>0.015205652284900596</v>
      </c>
      <c r="D161" s="93" t="s">
        <v>526</v>
      </c>
      <c r="E161" s="93" t="b">
        <v>0</v>
      </c>
      <c r="F161" s="93" t="b">
        <v>0</v>
      </c>
      <c r="G161" s="93" t="b">
        <v>0</v>
      </c>
    </row>
    <row r="162" spans="1:7" ht="15">
      <c r="A162" s="93" t="s">
        <v>217</v>
      </c>
      <c r="B162" s="93">
        <v>4</v>
      </c>
      <c r="C162" s="133">
        <v>0.008034315659051057</v>
      </c>
      <c r="D162" s="93" t="s">
        <v>526</v>
      </c>
      <c r="E162" s="93" t="b">
        <v>0</v>
      </c>
      <c r="F162" s="93" t="b">
        <v>0</v>
      </c>
      <c r="G162" s="93" t="b">
        <v>0</v>
      </c>
    </row>
    <row r="163" spans="1:7" ht="15">
      <c r="A163" s="93" t="s">
        <v>586</v>
      </c>
      <c r="B163" s="93">
        <v>3</v>
      </c>
      <c r="C163" s="133">
        <v>0.009123391370940358</v>
      </c>
      <c r="D163" s="93" t="s">
        <v>526</v>
      </c>
      <c r="E163" s="93" t="b">
        <v>0</v>
      </c>
      <c r="F163" s="93" t="b">
        <v>1</v>
      </c>
      <c r="G163" s="93" t="b">
        <v>0</v>
      </c>
    </row>
    <row r="164" spans="1:7" ht="15">
      <c r="A164" s="93" t="s">
        <v>587</v>
      </c>
      <c r="B164" s="93">
        <v>2</v>
      </c>
      <c r="C164" s="133">
        <v>0.008992860237194639</v>
      </c>
      <c r="D164" s="93" t="s">
        <v>526</v>
      </c>
      <c r="E164" s="93" t="b">
        <v>0</v>
      </c>
      <c r="F164" s="93" t="b">
        <v>0</v>
      </c>
      <c r="G164" s="93" t="b">
        <v>0</v>
      </c>
    </row>
    <row r="165" spans="1:7" ht="15">
      <c r="A165" s="93" t="s">
        <v>588</v>
      </c>
      <c r="B165" s="93">
        <v>2</v>
      </c>
      <c r="C165" s="133">
        <v>0.008992860237194639</v>
      </c>
      <c r="D165" s="93" t="s">
        <v>526</v>
      </c>
      <c r="E165" s="93" t="b">
        <v>0</v>
      </c>
      <c r="F165" s="93" t="b">
        <v>0</v>
      </c>
      <c r="G165" s="93" t="b">
        <v>0</v>
      </c>
    </row>
    <row r="166" spans="1:7" ht="15">
      <c r="A166" s="93" t="s">
        <v>756</v>
      </c>
      <c r="B166" s="93">
        <v>2</v>
      </c>
      <c r="C166" s="133">
        <v>0.008992860237194639</v>
      </c>
      <c r="D166" s="93" t="s">
        <v>526</v>
      </c>
      <c r="E166" s="93" t="b">
        <v>0</v>
      </c>
      <c r="F166" s="93" t="b">
        <v>0</v>
      </c>
      <c r="G166" s="93" t="b">
        <v>0</v>
      </c>
    </row>
    <row r="167" spans="1:7" ht="15">
      <c r="A167" s="93" t="s">
        <v>757</v>
      </c>
      <c r="B167" s="93">
        <v>2</v>
      </c>
      <c r="C167" s="133">
        <v>0.01396856264486375</v>
      </c>
      <c r="D167" s="93" t="s">
        <v>526</v>
      </c>
      <c r="E167" s="93" t="b">
        <v>0</v>
      </c>
      <c r="F167" s="93" t="b">
        <v>0</v>
      </c>
      <c r="G167" s="93" t="b">
        <v>0</v>
      </c>
    </row>
    <row r="168" spans="1:7" ht="15">
      <c r="A168" s="93" t="s">
        <v>759</v>
      </c>
      <c r="B168" s="93">
        <v>2</v>
      </c>
      <c r="C168" s="133">
        <v>0.01396856264486375</v>
      </c>
      <c r="D168" s="93" t="s">
        <v>526</v>
      </c>
      <c r="E168" s="93" t="b">
        <v>0</v>
      </c>
      <c r="F168" s="93" t="b">
        <v>0</v>
      </c>
      <c r="G168" s="93" t="b">
        <v>0</v>
      </c>
    </row>
    <row r="169" spans="1:7" ht="15">
      <c r="A169" s="93" t="s">
        <v>760</v>
      </c>
      <c r="B169" s="93">
        <v>2</v>
      </c>
      <c r="C169" s="133">
        <v>0.008992860237194639</v>
      </c>
      <c r="D169" s="93" t="s">
        <v>526</v>
      </c>
      <c r="E169" s="93" t="b">
        <v>0</v>
      </c>
      <c r="F169" s="93" t="b">
        <v>0</v>
      </c>
      <c r="G169" s="93" t="b">
        <v>0</v>
      </c>
    </row>
    <row r="170" spans="1:7" ht="15">
      <c r="A170" s="93" t="s">
        <v>761</v>
      </c>
      <c r="B170" s="93">
        <v>2</v>
      </c>
      <c r="C170" s="133">
        <v>0.008992860237194639</v>
      </c>
      <c r="D170" s="93" t="s">
        <v>526</v>
      </c>
      <c r="E170" s="93" t="b">
        <v>0</v>
      </c>
      <c r="F170" s="93" t="b">
        <v>1</v>
      </c>
      <c r="G170" s="93" t="b">
        <v>0</v>
      </c>
    </row>
    <row r="171" spans="1:7" ht="15">
      <c r="A171" s="93" t="s">
        <v>762</v>
      </c>
      <c r="B171" s="93">
        <v>2</v>
      </c>
      <c r="C171" s="133">
        <v>0.008992860237194639</v>
      </c>
      <c r="D171" s="93" t="s">
        <v>526</v>
      </c>
      <c r="E171" s="93" t="b">
        <v>0</v>
      </c>
      <c r="F171" s="93" t="b">
        <v>0</v>
      </c>
      <c r="G171" s="93" t="b">
        <v>0</v>
      </c>
    </row>
    <row r="172" spans="1:7" ht="15">
      <c r="A172" s="93" t="s">
        <v>763</v>
      </c>
      <c r="B172" s="93">
        <v>2</v>
      </c>
      <c r="C172" s="133">
        <v>0.008992860237194639</v>
      </c>
      <c r="D172" s="93" t="s">
        <v>526</v>
      </c>
      <c r="E172" s="93" t="b">
        <v>0</v>
      </c>
      <c r="F172" s="93" t="b">
        <v>0</v>
      </c>
      <c r="G172" s="93" t="b">
        <v>0</v>
      </c>
    </row>
    <row r="173" spans="1:7" ht="15">
      <c r="A173" s="93" t="s">
        <v>764</v>
      </c>
      <c r="B173" s="93">
        <v>2</v>
      </c>
      <c r="C173" s="133">
        <v>0.008992860237194639</v>
      </c>
      <c r="D173" s="93" t="s">
        <v>526</v>
      </c>
      <c r="E173" s="93" t="b">
        <v>0</v>
      </c>
      <c r="F173" s="93" t="b">
        <v>1</v>
      </c>
      <c r="G173" s="93" t="b">
        <v>0</v>
      </c>
    </row>
    <row r="174" spans="1:7" ht="15">
      <c r="A174" s="93" t="s">
        <v>765</v>
      </c>
      <c r="B174" s="93">
        <v>2</v>
      </c>
      <c r="C174" s="133">
        <v>0.008992860237194639</v>
      </c>
      <c r="D174" s="93" t="s">
        <v>526</v>
      </c>
      <c r="E174" s="93" t="b">
        <v>0</v>
      </c>
      <c r="F174" s="93" t="b">
        <v>0</v>
      </c>
      <c r="G174" s="93" t="b">
        <v>0</v>
      </c>
    </row>
    <row r="175" spans="1:7" ht="15">
      <c r="A175" s="93" t="s">
        <v>766</v>
      </c>
      <c r="B175" s="93">
        <v>2</v>
      </c>
      <c r="C175" s="133">
        <v>0.008992860237194639</v>
      </c>
      <c r="D175" s="93" t="s">
        <v>526</v>
      </c>
      <c r="E175" s="93" t="b">
        <v>0</v>
      </c>
      <c r="F175" s="93" t="b">
        <v>0</v>
      </c>
      <c r="G175" s="93" t="b">
        <v>0</v>
      </c>
    </row>
    <row r="176" spans="1:7" ht="15">
      <c r="A176" s="93" t="s">
        <v>590</v>
      </c>
      <c r="B176" s="93">
        <v>2</v>
      </c>
      <c r="C176" s="133">
        <v>0</v>
      </c>
      <c r="D176" s="93" t="s">
        <v>527</v>
      </c>
      <c r="E176" s="93" t="b">
        <v>0</v>
      </c>
      <c r="F176" s="93" t="b">
        <v>0</v>
      </c>
      <c r="G17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2019-11-06T18:50:16Z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