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hidePivotFieldList="1" defaultThemeVersion="124226"/>
  <bookViews>
    <workbookView xWindow="65416" yWindow="65416" windowWidth="29040" windowHeight="1584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<sst xmlns="http://schemas.openxmlformats.org/spreadsheetml/2006/main" count="10710" uniqueCount="2020">
  <si>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</si>
  <si>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</si>
  <si>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</si>
  <si>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</si>
  <si>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</si>
  <si>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</si>
  <si>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</si>
  <si>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</si>
  <si>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</si>
  <si>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</si>
  <si>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</si>
  <si>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</si>
  <si>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</si>
  <si>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</si>
  <si>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</si>
  <si>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</si>
  <si>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</si>
  <si>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</si>
  <si>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</si>
  <si>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</si>
  <si>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</si>
  <si>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</si>
  <si>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</si>
  <si>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</si>
  <si>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</si>
  <si>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</si>
  <si>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</si>
  <si>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</si>
  <si>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</si>
  <si>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</si>
  <si>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</si>
  <si>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</si>
  <si>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</si>
  <si>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</si>
  <si>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</si>
  <si>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</si>
  <si>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</si>
  <si>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</si>
  <si>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</si>
  <si>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</si>
  <si>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</si>
  <si>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</si>
  <si>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</si>
  <si>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</si>
  <si>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</si>
  <si>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</si>
  <si>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</si>
  <si>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</si>
  <si>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</si>
  <si>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</si>
  <si>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</si>
  <si>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</si>
  <si>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</si>
  <si>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</si>
  <si>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</si>
  <si>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</si>
  <si>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</si>
  <si>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</si>
  <si>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</si>
  <si>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</si>
  <si>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</si>
  <si>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</si>
  <si>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</si>
  <si>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</si>
  <si>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</si>
  <si>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</si>
  <si>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</si>
  <si>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</si>
  <si>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</si>
  <si>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</si>
  <si>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</si>
  <si>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</si>
  <si>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</si>
  <si>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</si>
  <si>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</si>
  <si>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</si>
  <si>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</si>
  <si>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</si>
  <si>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</si>
  <si>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</si>
  <si>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</si>
  <si>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</si>
  <si>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</si>
  <si>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</si>
  <si>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</si>
  <si>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</si>
  <si>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</si>
  <si>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</si>
  <si>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</si>
  <si>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</si>
  <si>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</si>
  <si>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</si>
  <si>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</si>
  <si>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</si>
  <si>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</si>
  <si>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</si>
  <si>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</si>
  <si>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</si>
  <si>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</si>
  <si>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</si>
  <si>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</si>
  <si>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</si>
  <si>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</si>
  <si>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</si>
  <si>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</si>
  <si>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</si>
  <si>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</si>
  <si>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</si>
  <si>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</si>
  <si>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</si>
  <si>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</si>
  <si>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</si>
  <si>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</si>
  <si>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</si>
  <si>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</si>
  <si>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</si>
  <si>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</si>
  <si>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</si>
  <si>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</si>
  <si>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</si>
  <si>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</si>
  <si>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</si>
  <si>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</si>
  <si>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</si>
  <si>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</si>
  <si>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</si>
  <si>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</si>
  <si>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</si>
  <si>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</si>
  <si>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</si>
  <si>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</si>
  <si>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</si>
  <si>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</si>
  <si>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</si>
  <si>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</si>
  <si>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</si>
  <si>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</si>
  <si>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</si>
  <si>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</si>
  <si>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</si>
  <si>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</si>
  <si>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</si>
  <si>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</si>
  <si>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</si>
  <si>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</si>
  <si>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</si>
  <si>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</si>
  <si>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</si>
  <si>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</si>
  <si>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</si>
  <si>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</si>
  <si>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</si>
  <si>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</si>
  <si>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</si>
  <si>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</si>
  <si>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</si>
  <si>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</si>
  <si>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</si>
  <si>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</si>
  <si>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</si>
  <si>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</si>
  <si>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</si>
  <si>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</si>
  <si>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</si>
  <si>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</si>
  <si>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</si>
  <si>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</si>
  <si>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</si>
  <si>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</si>
  <si>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</si>
  <si>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</si>
  <si>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</si>
  <si>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</si>
  <si>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</si>
  <si>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</si>
  <si>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</si>
  <si>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</si>
  <si>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</si>
  <si>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</si>
  <si>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</si>
  <si>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</si>
  <si>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</si>
  <si>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t>
  </si>
  <si>
    <t>Workbook Settings 6</t>
  </si>
  <si>
    <t>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t>
  </si>
  <si>
    <t>Workbook Settings 7</t>
  </si>
  <si>
    <t>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t>
  </si>
  <si>
    <t>Workbook Settings 8</t>
  </si>
  <si>
    <t>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t>
  </si>
  <si>
    <t>Workbook Settings 9</t>
  </si>
  <si>
    <t>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t>
  </si>
  <si>
    <t>Workbook Settings 10</t>
  </si>
  <si>
    <t>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t>
  </si>
  <si>
    <t>Workbook Settings 11</t>
  </si>
  <si>
    <t>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t>
  </si>
  <si>
    <t>Workbook Settings 12</t>
  </si>
  <si>
    <t>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t>
  </si>
  <si>
    <t>Workbook Settings 13</t>
  </si>
  <si>
    <t>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t>
  </si>
  <si>
    <t>Workbook Settings 14</t>
  </si>
  <si>
    <t>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t>
  </si>
  <si>
    <t>Workbook Settings 15</t>
  </si>
  <si>
    <t xml:space="preserve">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t>
  </si>
  <si>
    <t>Workbook Settings 16</t>
  </si>
  <si>
    <t xml:space="preserve">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t>
  </si>
  <si>
    <t>Workbook Settings 17</t>
  </si>
  <si>
    <t>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t>
  </si>
  <si>
    <t>Workbook Settings 18</t>
  </si>
  <si>
    <t>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t>
  </si>
  <si>
    <t>Workbook Settings 19</t>
  </si>
  <si>
    <t>Workbook Settings 20</t>
  </si>
  <si>
    <t>Workbook Settings 21</t>
  </si>
  <si>
    <t xml:space="preserve">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</si>
  <si>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</si>
  <si>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</si>
  <si>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</si>
  <si>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</si>
  <si>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</si>
  <si>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</si>
  <si>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</si>
  <si>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</si>
  <si>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</si>
  <si>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</si>
  <si>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</si>
  <si>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</si>
  <si>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</si>
  <si>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</si>
  <si>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</si>
  <si>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</si>
  <si>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</si>
  <si>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</si>
  <si>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</si>
  <si>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</si>
  <si>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</si>
  <si>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</si>
  <si>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</si>
  <si>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</si>
  <si>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</si>
  <si>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</si>
  <si>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</si>
  <si>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</si>
  <si>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</si>
  <si>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</si>
  <si>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</si>
  <si>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</si>
  <si>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</si>
  <si>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</si>
  <si>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</si>
  <si>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</si>
  <si>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</si>
  <si>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</si>
  <si>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</si>
  <si>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</si>
  <si>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</si>
  <si>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</si>
  <si>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hrmtaxiservice</t>
  </si>
  <si>
    <t>joanne_thorburn</t>
  </si>
  <si>
    <t>nimsay1872</t>
  </si>
  <si>
    <t>loubyrfc</t>
  </si>
  <si>
    <t>michaelseafarer</t>
  </si>
  <si>
    <t>david_harvey59</t>
  </si>
  <si>
    <t>eviesparkles</t>
  </si>
  <si>
    <t>shorerdloyal</t>
  </si>
  <si>
    <t>micmcan74</t>
  </si>
  <si>
    <t>darthg1nger</t>
  </si>
  <si>
    <t>panton_lewis</t>
  </si>
  <si>
    <t>plasmatron</t>
  </si>
  <si>
    <t>mcilhare_jack</t>
  </si>
  <si>
    <t>cluthadubh</t>
  </si>
  <si>
    <t>fcjaybird</t>
  </si>
  <si>
    <t>mychalyschyn</t>
  </si>
  <si>
    <t>lornamccallum2</t>
  </si>
  <si>
    <t>jackmulligan</t>
  </si>
  <si>
    <t>tinym0vingparts</t>
  </si>
  <si>
    <t>orlysheepboy</t>
  </si>
  <si>
    <t>wirralranger</t>
  </si>
  <si>
    <t>cass316x</t>
  </si>
  <si>
    <t>4menhadadream</t>
  </si>
  <si>
    <t>domrogic</t>
  </si>
  <si>
    <t>philipwatp</t>
  </si>
  <si>
    <t>lh_1872</t>
  </si>
  <si>
    <t>glxn72</t>
  </si>
  <si>
    <t>mitchellm1872</t>
  </si>
  <si>
    <t>nathanc1872</t>
  </si>
  <si>
    <t>aimeeworsley1</t>
  </si>
  <si>
    <t>swanny532</t>
  </si>
  <si>
    <t>traveleff</t>
  </si>
  <si>
    <t>ryankentloyal</t>
  </si>
  <si>
    <t>coreysharp1888</t>
  </si>
  <si>
    <t>stoogzy_</t>
  </si>
  <si>
    <t>johnfaetheshops</t>
  </si>
  <si>
    <t>blondelmo1888</t>
  </si>
  <si>
    <t>kierangeorgedfc</t>
  </si>
  <si>
    <t>garythebear72</t>
  </si>
  <si>
    <t>claire_mcharg</t>
  </si>
  <si>
    <t>suzanalou</t>
  </si>
  <si>
    <t>ewenh72</t>
  </si>
  <si>
    <t>mrmcdiddle</t>
  </si>
  <si>
    <t>phiiip1872</t>
  </si>
  <si>
    <t>1872ewan</t>
  </si>
  <si>
    <t>malkywhite1975</t>
  </si>
  <si>
    <t>stillsweatshirt</t>
  </si>
  <si>
    <t>nxstii</t>
  </si>
  <si>
    <t>wilf1872</t>
  </si>
  <si>
    <t>conorhiggins</t>
  </si>
  <si>
    <t>baldyweemongo</t>
  </si>
  <si>
    <t>colinbfisher</t>
  </si>
  <si>
    <t>stonenu</t>
  </si>
  <si>
    <t>rangersfcnewsn1</t>
  </si>
  <si>
    <t>thepaulmclellan</t>
  </si>
  <si>
    <t>coinneachmac</t>
  </si>
  <si>
    <t>pagegregor15</t>
  </si>
  <si>
    <t>andypeahead</t>
  </si>
  <si>
    <t>colincarstairs1</t>
  </si>
  <si>
    <t>callumoneill44</t>
  </si>
  <si>
    <t>robbiemay08</t>
  </si>
  <si>
    <t>richard54124413</t>
  </si>
  <si>
    <t>zoerfc1872</t>
  </si>
  <si>
    <t>kingpindazza</t>
  </si>
  <si>
    <t>g72m3</t>
  </si>
  <si>
    <t>taylorcrosbie67</t>
  </si>
  <si>
    <t>jack_hannah94</t>
  </si>
  <si>
    <t>markgibb9</t>
  </si>
  <si>
    <t>grahammccno1</t>
  </si>
  <si>
    <t>suzdowson73</t>
  </si>
  <si>
    <t>55incoming</t>
  </si>
  <si>
    <t>celtic__1888</t>
  </si>
  <si>
    <t>brosephbartley</t>
  </si>
  <si>
    <t>cairo1872</t>
  </si>
  <si>
    <t>_teenageriot</t>
  </si>
  <si>
    <t>rascalmultitude</t>
  </si>
  <si>
    <t>henbell</t>
  </si>
  <si>
    <t>_rosstaylor04</t>
  </si>
  <si>
    <t>pieandbeans</t>
  </si>
  <si>
    <t>peasan3</t>
  </si>
  <si>
    <t>duncanmaclure</t>
  </si>
  <si>
    <t>svurtak</t>
  </si>
  <si>
    <t>david_taylor75</t>
  </si>
  <si>
    <t>stewie_21</t>
  </si>
  <si>
    <t>willhoyles</t>
  </si>
  <si>
    <t>amc_83</t>
  </si>
  <si>
    <t>craigross_</t>
  </si>
  <si>
    <t>dugdale24</t>
  </si>
  <si>
    <t>dianelambie71</t>
  </si>
  <si>
    <t>connorhrfc</t>
  </si>
  <si>
    <t>_sl91</t>
  </si>
  <si>
    <t>savo01</t>
  </si>
  <si>
    <t>babeclaire1</t>
  </si>
  <si>
    <t>oldfirmfacts1</t>
  </si>
  <si>
    <t>liammscullion</t>
  </si>
  <si>
    <t>nosychick1</t>
  </si>
  <si>
    <t>robertr19812017</t>
  </si>
  <si>
    <t>aliceclay4</t>
  </si>
  <si>
    <t>alexfenton</t>
  </si>
  <si>
    <t>nesta_press</t>
  </si>
  <si>
    <t>irangersapp</t>
  </si>
  <si>
    <t>gersfan46</t>
  </si>
  <si>
    <t>glasgow_live</t>
  </si>
  <si>
    <t>rangersnewsuk</t>
  </si>
  <si>
    <t>rfc_charity</t>
  </si>
  <si>
    <t>rangersfc</t>
  </si>
  <si>
    <t>davie2_me</t>
  </si>
  <si>
    <t>jalexzurita</t>
  </si>
  <si>
    <t>startupsbot</t>
  </si>
  <si>
    <t>manoftheminch</t>
  </si>
  <si>
    <t>marcleckie</t>
  </si>
  <si>
    <t>jlyons1978</t>
  </si>
  <si>
    <t>steven_day19</t>
  </si>
  <si>
    <t>Retweet</t>
  </si>
  <si>
    <t>Mentions</t>
  </si>
  <si>
    <t>Replies to</t>
  </si>
  <si>
    <t>Meet our new app, Fit Bears! 
_xD83D__xDC5F_ Track your exercise
_xD83C__xDFC6_ Compete for prizes
_xD83D__xDCF1_ @RangersFC and @RFC_Charity updates on the go
MORE ➡️ https://t.co/zPr6WFUZQl https://t.co/GInymGv00s</t>
  </si>
  <si>
    <t>Rangers take on Grindr in the Fit Bears market https://t.co/uL13vcWrB8</t>
  </si>
  <si>
    <t>"The aim is to create some friendly competition amongst fans and really encourage them to get moving and do more exercise."
https://t.co/5Wh9hFvOZp</t>
  </si>
  <si>
    <t>@Oldfirmfacts1 Fit bears? Rangers died.</t>
  </si>
  <si>
    <t>Rangers Tinder coming to IOS and Android July 12th 2020 
_xD83D__xDCF1_Find Fit Burds 
_xD83D__xDC3B_Meet Fellow Bears 
T&amp;amp;C Apply https://t.co/lecEuUW9M1</t>
  </si>
  <si>
    <t>‘ fit bears app ‘ no rangers Da’s this isn’t a new dating app where you can creep on the young girls like you do on twitter</t>
  </si>
  <si>
    <t>PSA to Rangers Fans: Using your preferred internet search engine with the phrase 'Fit Bears' may not give you the results you expect. https://t.co/oOZYin1zLF</t>
  </si>
  <si>
    <t>Rangers launch new fitness app Fit Bears https://t.co/dmzmYP9n3s https://t.co/IZk3191pqQ</t>
  </si>
  <si>
    <t>Rangers launch free Fit Bears fitness app to try and get supporters to workout and ditch the… https://t.co/vJQimaQKqF https://t.co/DZ9PbDTsQn</t>
  </si>
  <si>
    <t>@manoftheminch Rangers marketing department when they see who signs up for Fit Bears https://t.co/iswbRAvKjU</t>
  </si>
  <si>
    <t>_xD83C__xDFC3_‍♂️CHARITY: The @RFC_Charity today released a new app, Fit Bears, which aims to encourage physical activity amongst supporters.
_xD83D__xDCF2_ Learn More and Download for iOS &amp;amp; Android: https://t.co/5QBE3aHunZ https://t.co/IvLBNboX3f</t>
  </si>
  <si>
    <t>One of our #HealthierLivesDataFund grantees launched their fitness app with @RangersFC today which encourages fans to create health and wellbeing competitions with their friends and family https://t.co/eOotc5vns9</t>
  </si>
  <si>
    <t>Happy to see this launching in Glasgow today. FitBears uses a fan's passion for their football team to encourage them to change lifestyle behaviours. An excellent example of tech + community = good outcomes. https://t.co/cong4lMDgS</t>
  </si>
  <si>
    <t>Glasgow Live: Rangers launch new fitness app Fit Bears https://t.co/gWD0TJkY21 #Rangers #RangersFC https://t.co/YQTsweXZZx</t>
  </si>
  <si>
    <t>To celebrate the launch of Fit Bears, the fans who top the fitness league for December and January will both win a signed Rangers First Team shirt. Runners up will win a Garmin Wristband.
https://t.co/CoW3BSCwO7</t>
  </si>
  <si>
    <t>The app is the first of its kind in Scottish football ⚽️ @RangersFC @rfc_charity
https://t.co/5Wh9hFvOZp</t>
  </si>
  <si>
    <t>Rangers in pioneering Scottish football first as club offer special reward https://t.co/U7llyKNtvE</t>
  </si>
  <si>
    <t>Rangers launch new #fitness app Fit Bears'
Got to like this,  much like the #FanActiv initiative a few years back. However, could the club have worked with an existing #startup rather than create a new product?
@steven_day19 @Jlyons1978 @marcleckie _xD83D__xDC47_
 https://t.co/W3wYQa3k7Y</t>
  </si>
  <si>
    <t>https://twitter.com/RFC_Charity/status/1191397191648083971</t>
  </si>
  <si>
    <t>http://rangers.toffeenews.com/rangers-launch-new-fitness-app-fit-bears/?utm_source=dlvr.it&amp;utm_medium=twitter</t>
  </si>
  <si>
    <t>http://rangers.toffeenews.com/rangers-launch-free-fit-bears-fitness-app-to-try-and-get-supporters-to-workout-and-ditch-the/?utm_source=dlvr.it&amp;utm_medium=twitter</t>
  </si>
  <si>
    <t>https://www.glasgowlive.co.uk/whats-on/rangers-fitness-app-fit-bears-17196829</t>
  </si>
  <si>
    <t>https://www.football-news365.co.uk/go/23/83343522</t>
  </si>
  <si>
    <t>https://www.glasgowlive.co.uk/whats-on/rangers-fitness-app-fit-bears-17196829?fbclid=IwAR12oHJEOJjv1-8rl1OvtHMPNVm3v2nWC5k6xNADZd9ej2-8CZJyg2nG0aY</t>
  </si>
  <si>
    <t>https://www.rangersnews.uk/news/rangers-charity-foundation-launch-pioneering-new-fit-bears-mobile-app/</t>
  </si>
  <si>
    <t>https://www.rangerscharity.org.uk/news/foundation-launches-rangers-fitness-app</t>
  </si>
  <si>
    <t>https://rangers.co.uk/news/club/foundation-launches-rangers-fitness-app/</t>
  </si>
  <si>
    <t>https://www.glasgowlive.co.uk/whats-on/rangers-fitness-app-fit-bears-17196829.amp</t>
  </si>
  <si>
    <t>twitter.com</t>
  </si>
  <si>
    <t>toffeenews.com</t>
  </si>
  <si>
    <t>co.uk</t>
  </si>
  <si>
    <t>rangersnews.uk</t>
  </si>
  <si>
    <t>org.uk</t>
  </si>
  <si>
    <t>healthierlivesdatafund</t>
  </si>
  <si>
    <t>rangers rangersfc</t>
  </si>
  <si>
    <t>fitness fanactiv startup</t>
  </si>
  <si>
    <t>fitness fanactiv</t>
  </si>
  <si>
    <t>https://pbs.twimg.com/media/EIi03ITWwAAK426.jpg</t>
  </si>
  <si>
    <t>https://pbs.twimg.com/media/EIi-T8bX0AEIYDm.jpg</t>
  </si>
  <si>
    <t>https://pbs.twimg.com/media/EIh8WJ8VAAE9QPX.jpg</t>
  </si>
  <si>
    <t>https://pbs.twimg.com/media/EIjsud9U4AEXQ0B.jpg</t>
  </si>
  <si>
    <t>https://pbs.twimg.com/tweet_video_thumb/EIjxjiLWsAQqYWj.jpg</t>
  </si>
  <si>
    <t>https://pbs.twimg.com/media/EIh1-vTWsAE8I1S.jpg</t>
  </si>
  <si>
    <t>https://pbs.twimg.com/media/EIiL-pTXkAAAJiT.jpg</t>
  </si>
  <si>
    <t>https://pbs.twimg.com/media/EIj1EhpWkAYczfA.jpg</t>
  </si>
  <si>
    <t>http://pbs.twimg.com/profile_images/1178215184051163136/zvrWNF8L_normal.jpg</t>
  </si>
  <si>
    <t>http://pbs.twimg.com/profile_images/1164090546211741696/v6qK64DY_normal.jpg</t>
  </si>
  <si>
    <t>http://pbs.twimg.com/profile_images/1191308316732997632/mRvmeiWb_normal.jpg</t>
  </si>
  <si>
    <t>http://pbs.twimg.com/profile_images/1106104838285332481/VJGPaMvb_normal.jpg</t>
  </si>
  <si>
    <t>http://pbs.twimg.com/profile_images/1186607023829475328/IgBTGIsk_normal.jpg</t>
  </si>
  <si>
    <t>http://pbs.twimg.com/profile_images/1107195701388369920/Mb7wveLR_normal.jpg</t>
  </si>
  <si>
    <t>http://pbs.twimg.com/profile_images/871194090590928896/KWfcCCv-_normal.jpg</t>
  </si>
  <si>
    <t>http://pbs.twimg.com/profile_images/1191765774333075456/zaF8S_e2_normal.jpg</t>
  </si>
  <si>
    <t>http://pbs.twimg.com/profile_images/1191134812913856512/wY5oRqYR_normal.png</t>
  </si>
  <si>
    <t>http://pbs.twimg.com/profile_images/1173246779816632320/jO-gfCA8_normal.jpg</t>
  </si>
  <si>
    <t>http://pbs.twimg.com/profile_images/1079109420330745857/xyNDD8Ct_normal.jpg</t>
  </si>
  <si>
    <t>http://pbs.twimg.com/profile_images/1079329366541328385/xBbZnTHo_normal.jpg</t>
  </si>
  <si>
    <t>http://pbs.twimg.com/profile_images/1139952193715474432/5_YY5tAH_normal.jpg</t>
  </si>
  <si>
    <t>http://pbs.twimg.com/profile_images/1184980025705222144/zIumjgxw_normal.jpg</t>
  </si>
  <si>
    <t>http://pbs.twimg.com/profile_images/1132028028131991552/3RN4ZxU-_normal.jpg</t>
  </si>
  <si>
    <t>http://pbs.twimg.com/profile_images/1177908036704374785/RLwZa1eK_normal.jpg</t>
  </si>
  <si>
    <t>http://pbs.twimg.com/profile_images/1190378586324254727/_LFAbVV9_normal.jpg</t>
  </si>
  <si>
    <t>http://pbs.twimg.com/profile_images/1178081533552402433/fy1BpF4G_normal.jpg</t>
  </si>
  <si>
    <t>http://pbs.twimg.com/profile_images/1188175939047428098/WQPU3VvD_normal.jpg</t>
  </si>
  <si>
    <t>http://pbs.twimg.com/profile_images/1188454211345932288/sc-cGOgS_normal.jpg</t>
  </si>
  <si>
    <t>http://pbs.twimg.com/profile_images/971451979045265408/Hn5yuGgF_normal.jpg</t>
  </si>
  <si>
    <t>http://pbs.twimg.com/profile_images/1160638312320831493/ss7G7n_x_normal.jpg</t>
  </si>
  <si>
    <t>http://pbs.twimg.com/profile_images/1000718007243542528/wTHzSSQ-_normal.jpg</t>
  </si>
  <si>
    <t>http://pbs.twimg.com/profile_images/1177959509962219520/o9-nVVX2_normal.jpg</t>
  </si>
  <si>
    <t>http://pbs.twimg.com/profile_images/1096866200200667136/9OBeBjSk_normal.jpg</t>
  </si>
  <si>
    <t>http://pbs.twimg.com/profile_images/1149791866071764998/7AWAfHqX_normal.jpg</t>
  </si>
  <si>
    <t>http://pbs.twimg.com/profile_images/1186682891427811328/MDRnK-bU_normal.jpg</t>
  </si>
  <si>
    <t>http://pbs.twimg.com/profile_images/1183051502841147393/Ft6woy_7_normal.jpg</t>
  </si>
  <si>
    <t>http://pbs.twimg.com/profile_images/1139677422763335680/Ygg0ZoVB_normal.jpg</t>
  </si>
  <si>
    <t>http://pbs.twimg.com/profile_images/1188925423884886017/JEOv6trP_normal.jpg</t>
  </si>
  <si>
    <t>http://pbs.twimg.com/profile_images/1162755629380976640/FXYo_bm5_normal.jpg</t>
  </si>
  <si>
    <t>http://pbs.twimg.com/profile_images/1174454552382386176/t3cOH-BU_normal.jpg</t>
  </si>
  <si>
    <t>http://pbs.twimg.com/profile_images/1182370451084992512/2eEbiewr_normal.jpg</t>
  </si>
  <si>
    <t>http://pbs.twimg.com/profile_images/1188575970011299840/9x-8ikb1_normal.jpg</t>
  </si>
  <si>
    <t>http://pbs.twimg.com/profile_images/1179459487683534848/dOs-eNBP_normal.jpg</t>
  </si>
  <si>
    <t>http://abs.twimg.com/sticky/default_profile_images/default_profile_normal.png</t>
  </si>
  <si>
    <t>http://pbs.twimg.com/profile_images/1185384420255191041/i5OO9hTN_normal.jpg</t>
  </si>
  <si>
    <t>http://pbs.twimg.com/profile_images/1188905905259192320/bFbdDM9f_normal.jpg</t>
  </si>
  <si>
    <t>http://pbs.twimg.com/profile_images/1183050388322357249/-ND0xqO2_normal.jpg</t>
  </si>
  <si>
    <t>http://pbs.twimg.com/profile_images/1130251880809062405/nux4dIuX_normal.jpg</t>
  </si>
  <si>
    <t>http://pbs.twimg.com/profile_images/1156668132376944640/t-G-5F3L_normal.jpg</t>
  </si>
  <si>
    <t>http://pbs.twimg.com/profile_images/1080178035016515585/217B6sDW_normal.jpg</t>
  </si>
  <si>
    <t>http://pbs.twimg.com/profile_images/1026251878810742785/oGXlbkHO_normal.jpg</t>
  </si>
  <si>
    <t>http://pbs.twimg.com/profile_images/1183095818980593666/8lcS6jBb_normal.jpg</t>
  </si>
  <si>
    <t>http://pbs.twimg.com/profile_images/573036248622759936/uOQCPWE6_normal.jpeg</t>
  </si>
  <si>
    <t>http://pbs.twimg.com/profile_images/916546229177409536/tlpdQfh8_normal.jpg</t>
  </si>
  <si>
    <t>http://pbs.twimg.com/profile_images/1189150554011947008/IZZ8Ixwk_normal.jpg</t>
  </si>
  <si>
    <t>http://pbs.twimg.com/profile_images/821366933475848193/CeAJ6yjd_normal.jpg</t>
  </si>
  <si>
    <t>http://pbs.twimg.com/profile_images/1008631913706393600/ttwl0KPT_normal.jpg</t>
  </si>
  <si>
    <t>http://pbs.twimg.com/profile_images/1102460625773576192/08BflLUF_normal.jpg</t>
  </si>
  <si>
    <t>http://pbs.twimg.com/profile_images/1178368884182847490/HwwfKzy6_normal.jpg</t>
  </si>
  <si>
    <t>http://pbs.twimg.com/profile_images/1180067737927868416/R3LkyEud_normal.jpg</t>
  </si>
  <si>
    <t>http://pbs.twimg.com/profile_images/614400415069769728/t6ZBxhIg_normal.jpg</t>
  </si>
  <si>
    <t>http://pbs.twimg.com/profile_images/1128595167584444416/HSNLuutL_normal.png</t>
  </si>
  <si>
    <t>http://pbs.twimg.com/profile_images/1174460104479059969/rN8XF3Ri_normal.jpg</t>
  </si>
  <si>
    <t>http://pbs.twimg.com/profile_images/1134412661750472706/mscTiSqa_normal.jpg</t>
  </si>
  <si>
    <t>http://pbs.twimg.com/profile_images/1049578365236273157/XA2m5lGf_normal.jpg</t>
  </si>
  <si>
    <t>http://pbs.twimg.com/profile_images/1191382192112492545/KgbdtjUY_normal.jpg</t>
  </si>
  <si>
    <t>http://pbs.twimg.com/profile_images/1159382333704822784/8MjCVKsV_normal.jpg</t>
  </si>
  <si>
    <t>http://pbs.twimg.com/profile_images/928642779756089346/sOGF-9_o_normal.jpg</t>
  </si>
  <si>
    <t>http://pbs.twimg.com/profile_images/1001347678721134592/O1UO2_hW_normal.jpg</t>
  </si>
  <si>
    <t>16:52:40</t>
  </si>
  <si>
    <t>16:52:43</t>
  </si>
  <si>
    <t>16:53:44</t>
  </si>
  <si>
    <t>16:54:37</t>
  </si>
  <si>
    <t>16:55:52</t>
  </si>
  <si>
    <t>16:57:28</t>
  </si>
  <si>
    <t>17:00:21</t>
  </si>
  <si>
    <t>17:03:46</t>
  </si>
  <si>
    <t>17:05:23</t>
  </si>
  <si>
    <t>17:07:27</t>
  </si>
  <si>
    <t>17:07:54</t>
  </si>
  <si>
    <t>17:08:30</t>
  </si>
  <si>
    <t>17:08:46</t>
  </si>
  <si>
    <t>17:10:11</t>
  </si>
  <si>
    <t>17:12:36</t>
  </si>
  <si>
    <t>17:12:28</t>
  </si>
  <si>
    <t>17:12:39</t>
  </si>
  <si>
    <t>17:14:55</t>
  </si>
  <si>
    <t>17:21:01</t>
  </si>
  <si>
    <t>17:24:16</t>
  </si>
  <si>
    <t>17:26:12</t>
  </si>
  <si>
    <t>17:40:45</t>
  </si>
  <si>
    <t>17:43:21</t>
  </si>
  <si>
    <t>17:45:02</t>
  </si>
  <si>
    <t>17:47:33</t>
  </si>
  <si>
    <t>17:48:53</t>
  </si>
  <si>
    <t>17:49:09</t>
  </si>
  <si>
    <t>17:49:17</t>
  </si>
  <si>
    <t>17:49:29</t>
  </si>
  <si>
    <t>17:16:16</t>
  </si>
  <si>
    <t>17:36:00</t>
  </si>
  <si>
    <t>17:55:47</t>
  </si>
  <si>
    <t>17:04:15</t>
  </si>
  <si>
    <t>17:59:43</t>
  </si>
  <si>
    <t>18:12:48</t>
  </si>
  <si>
    <t>18:13:29</t>
  </si>
  <si>
    <t>18:13:32</t>
  </si>
  <si>
    <t>18:18:56</t>
  </si>
  <si>
    <t>18:32:41</t>
  </si>
  <si>
    <t>18:36:35</t>
  </si>
  <si>
    <t>18:40:56</t>
  </si>
  <si>
    <t>18:44:41</t>
  </si>
  <si>
    <t>18:45:30</t>
  </si>
  <si>
    <t>18:47:00</t>
  </si>
  <si>
    <t>19:13:00</t>
  </si>
  <si>
    <t>19:20:53</t>
  </si>
  <si>
    <t>17:46:18</t>
  </si>
  <si>
    <t>19:34:48</t>
  </si>
  <si>
    <t>19:35:44</t>
  </si>
  <si>
    <t>19:39:33</t>
  </si>
  <si>
    <t>19:41:14</t>
  </si>
  <si>
    <t>19:53:45</t>
  </si>
  <si>
    <t>20:13:33</t>
  </si>
  <si>
    <t>20:30:20</t>
  </si>
  <si>
    <t>20:33:55</t>
  </si>
  <si>
    <t>20:55:00</t>
  </si>
  <si>
    <t>12:58:04</t>
  </si>
  <si>
    <t>21:09:03</t>
  </si>
  <si>
    <t>21:21:58</t>
  </si>
  <si>
    <t>21:30:12</t>
  </si>
  <si>
    <t>21:35:38</t>
  </si>
  <si>
    <t>21:45:42</t>
  </si>
  <si>
    <t>21:46:15</t>
  </si>
  <si>
    <t>21:47:27</t>
  </si>
  <si>
    <t>21:49:27</t>
  </si>
  <si>
    <t>21:49:38</t>
  </si>
  <si>
    <t>17:46:10</t>
  </si>
  <si>
    <t>21:53:23</t>
  </si>
  <si>
    <t>18:41:20</t>
  </si>
  <si>
    <t>21:55:23</t>
  </si>
  <si>
    <t>22:12:58</t>
  </si>
  <si>
    <t>22:17:08</t>
  </si>
  <si>
    <t>22:29:09</t>
  </si>
  <si>
    <t>22:32:42</t>
  </si>
  <si>
    <t>23:09:19</t>
  </si>
  <si>
    <t>23:13:27</t>
  </si>
  <si>
    <t>23:26:42</t>
  </si>
  <si>
    <t>00:04:45</t>
  </si>
  <si>
    <t>00:59:20</t>
  </si>
  <si>
    <t>01:27:26</t>
  </si>
  <si>
    <t>01:33:37</t>
  </si>
  <si>
    <t>02:06:07</t>
  </si>
  <si>
    <t>02:19:32</t>
  </si>
  <si>
    <t>02:30:24</t>
  </si>
  <si>
    <t>02:58:33</t>
  </si>
  <si>
    <t>06:53:25</t>
  </si>
  <si>
    <t>07:11:35</t>
  </si>
  <si>
    <t>07:52:00</t>
  </si>
  <si>
    <t>08:23:33</t>
  </si>
  <si>
    <t>08:31:10</t>
  </si>
  <si>
    <t>09:02:16</t>
  </si>
  <si>
    <t>09:07:35</t>
  </si>
  <si>
    <t>10:17:20</t>
  </si>
  <si>
    <t>10:34:55</t>
  </si>
  <si>
    <t>11:04:58</t>
  </si>
  <si>
    <t>11:53:14</t>
  </si>
  <si>
    <t>12:09:39</t>
  </si>
  <si>
    <t>12:51:00</t>
  </si>
  <si>
    <t>13:13:58</t>
  </si>
  <si>
    <t>16:28:41</t>
  </si>
  <si>
    <t>17:05:02</t>
  </si>
  <si>
    <t>17:24:10</t>
  </si>
  <si>
    <t>21:01:58</t>
  </si>
  <si>
    <t>21:06:05</t>
  </si>
  <si>
    <t>15:00:58</t>
  </si>
  <si>
    <t>17:19:28</t>
  </si>
  <si>
    <t>15:23:54</t>
  </si>
  <si>
    <t>17:21:25</t>
  </si>
  <si>
    <t>12:30:15</t>
  </si>
  <si>
    <t>17:21:34</t>
  </si>
  <si>
    <t>13:04:07</t>
  </si>
  <si>
    <t>17:21:51</t>
  </si>
  <si>
    <t>12:30:25</t>
  </si>
  <si>
    <t>17:00:00</t>
  </si>
  <si>
    <t>17:21:03</t>
  </si>
  <si>
    <t>22:43:26</t>
  </si>
  <si>
    <t>19:32:19</t>
  </si>
  <si>
    <t>21:08:41</t>
  </si>
  <si>
    <t>17:14:25</t>
  </si>
  <si>
    <t>22:10:05</t>
  </si>
  <si>
    <t>16:50:00</t>
  </si>
  <si>
    <t>17:00:03</t>
  </si>
  <si>
    <t>21:45:32</t>
  </si>
  <si>
    <t>21:00:03</t>
  </si>
  <si>
    <t>21:22:06</t>
  </si>
  <si>
    <t>09:15:00</t>
  </si>
  <si>
    <t>09:15:06</t>
  </si>
  <si>
    <t>https://twitter.com/hrmtaxiservice/status/1191397865916116994</t>
  </si>
  <si>
    <t>https://twitter.com/joanne_thorburn/status/1191397875156172809</t>
  </si>
  <si>
    <t>https://twitter.com/nimsay1872/status/1191398134066364418</t>
  </si>
  <si>
    <t>https://twitter.com/loubyrfc/status/1191398355676610560</t>
  </si>
  <si>
    <t>https://twitter.com/michaelseafarer/status/1191398669754535936</t>
  </si>
  <si>
    <t>https://twitter.com/david_harvey59/status/1191399071493378049</t>
  </si>
  <si>
    <t>https://twitter.com/eviesparkles/status/1191399795891548160</t>
  </si>
  <si>
    <t>https://twitter.com/shorerdloyal/status/1191400655740657670</t>
  </si>
  <si>
    <t>https://twitter.com/micmcan74/status/1191401062575546368</t>
  </si>
  <si>
    <t>https://twitter.com/darthg1nger/status/1191401584913240066</t>
  </si>
  <si>
    <t>https://twitter.com/panton_lewis/status/1191401696179740673</t>
  </si>
  <si>
    <t>https://twitter.com/plasmatron/status/1191401848403636225</t>
  </si>
  <si>
    <t>https://twitter.com/mcilhare_jack/status/1191401916523257856</t>
  </si>
  <si>
    <t>https://twitter.com/cluthadubh/status/1191402272980385793</t>
  </si>
  <si>
    <t>https://twitter.com/fcjaybird/status/1191402881510969345</t>
  </si>
  <si>
    <t>https://twitter.com/mychalyschyn/status/1191402847272873984</t>
  </si>
  <si>
    <t>https://twitter.com/mychalyschyn/status/1191402894509166592</t>
  </si>
  <si>
    <t>https://twitter.com/lornamccallum2/status/1191403461780353024</t>
  </si>
  <si>
    <t>https://twitter.com/jackmulligan/status/1191404999080861696</t>
  </si>
  <si>
    <t>https://twitter.com/tinym0vingparts/status/1191405815300837378</t>
  </si>
  <si>
    <t>https://twitter.com/orlysheepboy/status/1191406304851636226</t>
  </si>
  <si>
    <t>https://twitter.com/wirralranger/status/1191409965665263616</t>
  </si>
  <si>
    <t>https://twitter.com/cass316x/status/1191410616864559105</t>
  </si>
  <si>
    <t>https://twitter.com/4menhadadream/status/1191411042628317184</t>
  </si>
  <si>
    <t>https://twitter.com/domrogic/status/1191411677218127872</t>
  </si>
  <si>
    <t>https://twitter.com/philipwatp/status/1191412011168600064</t>
  </si>
  <si>
    <t>https://twitter.com/lh_1872/status/1191412076398465024</t>
  </si>
  <si>
    <t>https://twitter.com/glxn72/status/1191412113127936002</t>
  </si>
  <si>
    <t>https://twitter.com/mitchellm1872/status/1191412163291865088</t>
  </si>
  <si>
    <t>https://twitter.com/nathanc1872/status/1191403803192496128</t>
  </si>
  <si>
    <t>https://twitter.com/nathanc1872/status/1191408769663672323</t>
  </si>
  <si>
    <t>https://twitter.com/aimeeworsley1/status/1191413746939416579</t>
  </si>
  <si>
    <t>https://twitter.com/aimeeworsley1/status/1191400780047228928</t>
  </si>
  <si>
    <t>https://twitter.com/swanny532/status/1191414739345252352</t>
  </si>
  <si>
    <t>https://twitter.com/traveleff/status/1191418031890731010</t>
  </si>
  <si>
    <t>https://twitter.com/ryankentloyal/status/1191418202250711044</t>
  </si>
  <si>
    <t>https://twitter.com/coreysharp1888/status/1191418213697019906</t>
  </si>
  <si>
    <t>https://twitter.com/stoogzy_/status/1191419575574896640</t>
  </si>
  <si>
    <t>https://twitter.com/johnfaetheshops/status/1191423033937924096</t>
  </si>
  <si>
    <t>https://twitter.com/blondelmo1888/status/1191424016755630082</t>
  </si>
  <si>
    <t>https://twitter.com/kierangeorgedfc/status/1191425108348428295</t>
  </si>
  <si>
    <t>https://twitter.com/garythebear72/status/1191426054021361664</t>
  </si>
  <si>
    <t>https://twitter.com/claire_mcharg/status/1191426260934811659</t>
  </si>
  <si>
    <t>https://twitter.com/suzanalou/status/1191426635955920899</t>
  </si>
  <si>
    <t>https://twitter.com/ewenh72/status/1191433178155749378</t>
  </si>
  <si>
    <t>https://twitter.com/mrmcdiddle/status/1191435163500269570</t>
  </si>
  <si>
    <t>https://twitter.com/phiiip1872/status/1191411361252814848</t>
  </si>
  <si>
    <t>https://twitter.com/1872ewan/status/1191438666083774464</t>
  </si>
  <si>
    <t>https://twitter.com/malkywhite1975/status/1191438899312308225</t>
  </si>
  <si>
    <t>https://twitter.com/stillsweatshirt/status/1191439862366388225</t>
  </si>
  <si>
    <t>https://twitter.com/nxstii/status/1191440284816723970</t>
  </si>
  <si>
    <t>https://twitter.com/wilf1872/status/1191443436035100679</t>
  </si>
  <si>
    <t>https://twitter.com/conorhiggins/status/1191448416250978305</t>
  </si>
  <si>
    <t>https://twitter.com/baldyweemongo/status/1191452641324347395</t>
  </si>
  <si>
    <t>https://twitter.com/colinbfisher/status/1191453544425148421</t>
  </si>
  <si>
    <t>https://twitter.com/stonenu/status/1191458847594029057</t>
  </si>
  <si>
    <t>https://twitter.com/rangersfcnewsn1/status/1191338823411613696</t>
  </si>
  <si>
    <t>https://twitter.com/rangersfcnewsn1/status/1191462386613358592</t>
  </si>
  <si>
    <t>https://twitter.com/thepaulmclellan/status/1191465636733566979</t>
  </si>
  <si>
    <t>https://twitter.com/coinneachmac/status/1191467708828790786</t>
  </si>
  <si>
    <t>https://twitter.com/pagegregor15/status/1191469075450486785</t>
  </si>
  <si>
    <t>https://twitter.com/andypeahead/status/1191471607908319232</t>
  </si>
  <si>
    <t>https://twitter.com/colincarstairs1/status/1191471744638496770</t>
  </si>
  <si>
    <t>https://twitter.com/callumoneill44/status/1191472047047741440</t>
  </si>
  <si>
    <t>https://twitter.com/robbiemay08/status/1191472552222363649</t>
  </si>
  <si>
    <t>https://twitter.com/richard54124413/status/1191472597243965441</t>
  </si>
  <si>
    <t>https://twitter.com/zoerfc1872/status/1191411325639036928</t>
  </si>
  <si>
    <t>https://twitter.com/zoerfc1872/status/1191473540526161921</t>
  </si>
  <si>
    <t>https://twitter.com/kingpindazza/status/1191425211608051712</t>
  </si>
  <si>
    <t>https://twitter.com/kingpindazza/status/1191474046556364800</t>
  </si>
  <si>
    <t>https://twitter.com/g72m3/status/1191478468195868672</t>
  </si>
  <si>
    <t>https://twitter.com/taylorcrosbie67/status/1191479516838936576</t>
  </si>
  <si>
    <t>https://twitter.com/jack_hannah94/status/1191482541674385409</t>
  </si>
  <si>
    <t>https://twitter.com/markgibb9/status/1191483435874996225</t>
  </si>
  <si>
    <t>https://twitter.com/grahammccno1/status/1191492650488217601</t>
  </si>
  <si>
    <t>https://twitter.com/suzdowson73/status/1191493691812261888</t>
  </si>
  <si>
    <t>https://twitter.com/55incoming/status/1191497024300040192</t>
  </si>
  <si>
    <t>https://twitter.com/celtic__1888/status/1191506600349048833</t>
  </si>
  <si>
    <t>https://twitter.com/brosephbartley/status/1191520336476540929</t>
  </si>
  <si>
    <t>https://twitter.com/cairo1872/status/1191527410002477058</t>
  </si>
  <si>
    <t>https://twitter.com/cairo1872/status/1191528963128143872</t>
  </si>
  <si>
    <t>https://twitter.com/_teenageriot/status/1191537143392411648</t>
  </si>
  <si>
    <t>https://twitter.com/rascalmultitude/status/1191540519433854977</t>
  </si>
  <si>
    <t>https://twitter.com/henbell/status/1191543254761852934</t>
  </si>
  <si>
    <t>https://twitter.com/_rosstaylor04/status/1191550339775905792</t>
  </si>
  <si>
    <t>https://twitter.com/pieandbeans/status/1191609447531106305</t>
  </si>
  <si>
    <t>https://twitter.com/peasan3/status/1191614018810761216</t>
  </si>
  <si>
    <t>https://twitter.com/duncanmaclure/status/1191624188320264193</t>
  </si>
  <si>
    <t>https://twitter.com/svurtak/status/1191632128846553088</t>
  </si>
  <si>
    <t>https://twitter.com/david_taylor75/status/1191634044095733768</t>
  </si>
  <si>
    <t>https://twitter.com/stewie_21/status/1191641873363980288</t>
  </si>
  <si>
    <t>https://twitter.com/willhoyles/status/1191643211103641601</t>
  </si>
  <si>
    <t>https://twitter.com/amc_83/status/1191660762311397377</t>
  </si>
  <si>
    <t>https://twitter.com/craigross_/status/1191665186635177986</t>
  </si>
  <si>
    <t>https://twitter.com/dugdale24/status/1191672750047473665</t>
  </si>
  <si>
    <t>https://twitter.com/dianelambie71/status/1191684897762611200</t>
  </si>
  <si>
    <t>https://twitter.com/connorhrfc/status/1191689029995180032</t>
  </si>
  <si>
    <t>https://twitter.com/_sl91/status/1191699435065090055</t>
  </si>
  <si>
    <t>https://twitter.com/savo01/status/1191705213733916672</t>
  </si>
  <si>
    <t>https://twitter.com/babeclaire1/status/1191754217112911872</t>
  </si>
  <si>
    <t>https://twitter.com/oldfirmfacts1/status/1191400977900945409</t>
  </si>
  <si>
    <t>https://twitter.com/liammscullion/status/1191768180060020739</t>
  </si>
  <si>
    <t>https://twitter.com/nosychick1/status/1191822990117408768</t>
  </si>
  <si>
    <t>https://twitter.com/robertr19812017/status/1191824026773184517</t>
  </si>
  <si>
    <t>https://twitter.com/aliceclay4/status/1191369754432413696</t>
  </si>
  <si>
    <t>https://twitter.com/alexfenton/status/1191404607857188864</t>
  </si>
  <si>
    <t>https://twitter.com/nesta_press/status/1191375525723484160</t>
  </si>
  <si>
    <t>https://twitter.com/alexfenton/status/1191405098804666368</t>
  </si>
  <si>
    <t>https://twitter.com/irangersapp/status/1191331824141787136</t>
  </si>
  <si>
    <t>https://twitter.com/alexfenton/status/1191405135328677888</t>
  </si>
  <si>
    <t>https://twitter.com/gersfan46/status/1191340346237767680</t>
  </si>
  <si>
    <t>https://twitter.com/alexfenton/status/1191405208322084866</t>
  </si>
  <si>
    <t>https://twitter.com/glasgow_live/status/1191331868186218496</t>
  </si>
  <si>
    <t>https://twitter.com/glasgow_live/status/1191399708784283648</t>
  </si>
  <si>
    <t>https://twitter.com/alexfenton/status/1191405007662387201</t>
  </si>
  <si>
    <t>https://twitter.com/alexfenton/status/1191486135110979584</t>
  </si>
  <si>
    <t>https://twitter.com/rangersnewsuk/status/1191800429971214338</t>
  </si>
  <si>
    <t>https://twitter.com/alexfenton/status/1191824680501596160</t>
  </si>
  <si>
    <t>https://twitter.com/alexfenton/status/1191403339369603073</t>
  </si>
  <si>
    <t>https://twitter.com/alexfenton/status/1191477742572838912</t>
  </si>
  <si>
    <t>https://twitter.com/rfc_charity/status/1191397191648083971</t>
  </si>
  <si>
    <t>https://twitter.com/rangersfc/status/1191399722730360834</t>
  </si>
  <si>
    <t>https://twitter.com/rangersfc/status/1191471566225367041</t>
  </si>
  <si>
    <t>https://twitter.com/rangersfc/status/1191822508451909634</t>
  </si>
  <si>
    <t>https://twitter.com/davie2_me/status/1191828056459087872</t>
  </si>
  <si>
    <t>https://twitter.com/jalexzurita/status/1192007464704708608</t>
  </si>
  <si>
    <t>https://twitter.com/startupsbot/status/1192007487139958784</t>
  </si>
  <si>
    <t>1191397865916116994</t>
  </si>
  <si>
    <t>1191397875156172809</t>
  </si>
  <si>
    <t>1191398134066364418</t>
  </si>
  <si>
    <t>1191398355676610560</t>
  </si>
  <si>
    <t>1191398669754535936</t>
  </si>
  <si>
    <t>1191399071493378049</t>
  </si>
  <si>
    <t>1191399795891548160</t>
  </si>
  <si>
    <t>1191400655740657670</t>
  </si>
  <si>
    <t>1191401062575546368</t>
  </si>
  <si>
    <t>1191401584913240066</t>
  </si>
  <si>
    <t>1191401696179740673</t>
  </si>
  <si>
    <t>1191401848403636225</t>
  </si>
  <si>
    <t>1191401916523257856</t>
  </si>
  <si>
    <t>1191402272980385793</t>
  </si>
  <si>
    <t>1191402881510969345</t>
  </si>
  <si>
    <t>1191402847272873984</t>
  </si>
  <si>
    <t>1191402894509166592</t>
  </si>
  <si>
    <t>1191403461780353024</t>
  </si>
  <si>
    <t>1191404999080861696</t>
  </si>
  <si>
    <t>1191405815300837378</t>
  </si>
  <si>
    <t>1191406304851636226</t>
  </si>
  <si>
    <t>1191409965665263616</t>
  </si>
  <si>
    <t>1191410616864559105</t>
  </si>
  <si>
    <t>1191411042628317184</t>
  </si>
  <si>
    <t>1191411677218127872</t>
  </si>
  <si>
    <t>1191412011168600064</t>
  </si>
  <si>
    <t>1191412076398465024</t>
  </si>
  <si>
    <t>1191412113127936002</t>
  </si>
  <si>
    <t>1191412163291865088</t>
  </si>
  <si>
    <t>1191403803192496128</t>
  </si>
  <si>
    <t>1191408769663672323</t>
  </si>
  <si>
    <t>1191413746939416579</t>
  </si>
  <si>
    <t>1191400780047228928</t>
  </si>
  <si>
    <t>1191414739345252352</t>
  </si>
  <si>
    <t>1191418031890731010</t>
  </si>
  <si>
    <t>1191418202250711044</t>
  </si>
  <si>
    <t>1191418213697019906</t>
  </si>
  <si>
    <t>1191419575574896640</t>
  </si>
  <si>
    <t>1191423033937924096</t>
  </si>
  <si>
    <t>1191424016755630082</t>
  </si>
  <si>
    <t>1191425108348428295</t>
  </si>
  <si>
    <t>1191426054021361664</t>
  </si>
  <si>
    <t>1191426260934811659</t>
  </si>
  <si>
    <t>1191426635955920899</t>
  </si>
  <si>
    <t>1191433178155749378</t>
  </si>
  <si>
    <t>1191435163500269570</t>
  </si>
  <si>
    <t>1191411361252814848</t>
  </si>
  <si>
    <t>1191438666083774464</t>
  </si>
  <si>
    <t>1191438899312308225</t>
  </si>
  <si>
    <t>1191439862366388225</t>
  </si>
  <si>
    <t>1191440284816723970</t>
  </si>
  <si>
    <t>1191443436035100679</t>
  </si>
  <si>
    <t>1191448416250978305</t>
  </si>
  <si>
    <t>1191452641324347395</t>
  </si>
  <si>
    <t>1191453544425148421</t>
  </si>
  <si>
    <t>1191458847594029057</t>
  </si>
  <si>
    <t>1191338823411613696</t>
  </si>
  <si>
    <t>1191462386613358592</t>
  </si>
  <si>
    <t>1191465636733566979</t>
  </si>
  <si>
    <t>1191467708828790786</t>
  </si>
  <si>
    <t>1191469075450486785</t>
  </si>
  <si>
    <t>1191471607908319232</t>
  </si>
  <si>
    <t>1191471744638496770</t>
  </si>
  <si>
    <t>1191472047047741440</t>
  </si>
  <si>
    <t>1191472552222363649</t>
  </si>
  <si>
    <t>1191472597243965441</t>
  </si>
  <si>
    <t>1191411325639036928</t>
  </si>
  <si>
    <t>1191473540526161921</t>
  </si>
  <si>
    <t>1191425211608051712</t>
  </si>
  <si>
    <t>1191474046556364800</t>
  </si>
  <si>
    <t>1191478468195868672</t>
  </si>
  <si>
    <t>1191479516838936576</t>
  </si>
  <si>
    <t>1191482541674385409</t>
  </si>
  <si>
    <t>1191483435874996225</t>
  </si>
  <si>
    <t>1191492650488217601</t>
  </si>
  <si>
    <t>1191493691812261888</t>
  </si>
  <si>
    <t>1191497024300040192</t>
  </si>
  <si>
    <t>1191506600349048833</t>
  </si>
  <si>
    <t>1191520336476540929</t>
  </si>
  <si>
    <t>1191527410002477058</t>
  </si>
  <si>
    <t>1191528963128143872</t>
  </si>
  <si>
    <t>1191537143392411648</t>
  </si>
  <si>
    <t>1191540519433854977</t>
  </si>
  <si>
    <t>1191543254761852934</t>
  </si>
  <si>
    <t>1191550339775905792</t>
  </si>
  <si>
    <t>1191609447531106305</t>
  </si>
  <si>
    <t>1191614018810761216</t>
  </si>
  <si>
    <t>1191624188320264193</t>
  </si>
  <si>
    <t>1191632128846553088</t>
  </si>
  <si>
    <t>1191634044095733768</t>
  </si>
  <si>
    <t>1191641873363980288</t>
  </si>
  <si>
    <t>1191643211103641601</t>
  </si>
  <si>
    <t>1191660762311397377</t>
  </si>
  <si>
    <t>1191665186635177986</t>
  </si>
  <si>
    <t>1191672750047473665</t>
  </si>
  <si>
    <t>1191684897762611200</t>
  </si>
  <si>
    <t>1191689029995180032</t>
  </si>
  <si>
    <t>1191699435065090055</t>
  </si>
  <si>
    <t>1191705213733916672</t>
  </si>
  <si>
    <t>1191754217112911872</t>
  </si>
  <si>
    <t>1191400977900945409</t>
  </si>
  <si>
    <t>1191768180060020739</t>
  </si>
  <si>
    <t>1191822990117408768</t>
  </si>
  <si>
    <t>1191824026773184517</t>
  </si>
  <si>
    <t>1191369754432413696</t>
  </si>
  <si>
    <t>1191404607857188864</t>
  </si>
  <si>
    <t>1191375525723484160</t>
  </si>
  <si>
    <t>1191405098804666368</t>
  </si>
  <si>
    <t>1191331824141787136</t>
  </si>
  <si>
    <t>1191405135328677888</t>
  </si>
  <si>
    <t>1191340346237767680</t>
  </si>
  <si>
    <t>1191405208322084866</t>
  </si>
  <si>
    <t>1191331868186218496</t>
  </si>
  <si>
    <t>1191399708784283648</t>
  </si>
  <si>
    <t>1191405007662387201</t>
  </si>
  <si>
    <t>1191486135110979584</t>
  </si>
  <si>
    <t>1191800429971214338</t>
  </si>
  <si>
    <t>1191824680501596160</t>
  </si>
  <si>
    <t>1191403339369603073</t>
  </si>
  <si>
    <t>1191477742572838912</t>
  </si>
  <si>
    <t>1191397191648083971</t>
  </si>
  <si>
    <t>1191399722730360834</t>
  </si>
  <si>
    <t>1191471566225367041</t>
  </si>
  <si>
    <t>1191822508451909634</t>
  </si>
  <si>
    <t>1191828056459087872</t>
  </si>
  <si>
    <t>1192007464704708608</t>
  </si>
  <si>
    <t>1192007487139958784</t>
  </si>
  <si>
    <t>1191449349710131200</t>
  </si>
  <si>
    <t/>
  </si>
  <si>
    <t>514906408</t>
  </si>
  <si>
    <t>901018615562022912</t>
  </si>
  <si>
    <t>en</t>
  </si>
  <si>
    <t>Twitter for iPhone</t>
  </si>
  <si>
    <t>Twitter for iPad</t>
  </si>
  <si>
    <t>Twitter for Android</t>
  </si>
  <si>
    <t>Tweetbot for iΟS</t>
  </si>
  <si>
    <t>Twitter Web App</t>
  </si>
  <si>
    <t>dlvr.it</t>
  </si>
  <si>
    <t>TweetDeck</t>
  </si>
  <si>
    <t>FootballNews365</t>
  </si>
  <si>
    <t>IFTTT</t>
  </si>
  <si>
    <t>Buffer</t>
  </si>
  <si>
    <t>BotAnalytic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</si>
  <si>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</si>
  <si>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</si>
  <si>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</si>
  <si>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</si>
  <si>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</si>
  <si>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</si>
  <si>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</si>
  <si>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</si>
  <si>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</si>
  <si>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</si>
  <si>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</si>
  <si>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</si>
  <si>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</si>
  <si>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</si>
  <si>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</si>
  <si>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</si>
  <si>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</si>
  <si>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</si>
  <si>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</si>
  <si>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</si>
  <si>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</si>
  <si>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WATP</t>
  </si>
  <si>
    <t>Rangers Charity</t>
  </si>
  <si>
    <t>Rangers Football Club</t>
  </si>
  <si>
    <t>Joanne Thorburn</t>
  </si>
  <si>
    <t>Dave</t>
  </si>
  <si>
    <t>Linda Lou RFC</t>
  </si>
  <si>
    <t>Michael Seafarer</t>
  </si>
  <si>
    <t>CTT Scotland</t>
  </si>
  <si>
    <t>Yvonne</t>
  </si>
  <si>
    <t>ShoreRoadLoyal</t>
  </si>
  <si>
    <t>Miveleen</t>
  </si>
  <si>
    <t>Oldfirmfacts</t>
  </si>
  <si>
    <t>Greig Byrne _xD83C__xDFF4__xDB40__xDC67__xDB40__xDC62__xDB40__xDC73__xDB40__xDC63__xDB40__xDC74__xDB40__xDC7F_ _xD83C__xDDEA__xD83C__xDDFA_</t>
  </si>
  <si>
    <t>Lewis Panton</t>
  </si>
  <si>
    <t>stuart braithwaite</t>
  </si>
  <si>
    <t>Jack Mcilhare</t>
  </si>
  <si>
    <t>Allen Henderson</t>
  </si>
  <si>
    <t>Jay</t>
  </si>
  <si>
    <t>Alasdair Macrae _xD83C__xDFF4__xDB40__xDC67__xDB40__xDC62__xDB40__xDC73__xDB40__xDC63__xDB40__xDC74__xDB40__xDC7F__xD83C__xDDFA__xD83C__xDDE6_</t>
  </si>
  <si>
    <t>Glasgow Live</t>
  </si>
  <si>
    <t>Lorna McCallum _xD83D__xDC99__xD83C__xDDEC__xD83C__xDDE7_</t>
  </si>
  <si>
    <t>Julián Gutiérrez</t>
  </si>
  <si>
    <t>elaD</t>
  </si>
  <si>
    <t>Graeme</t>
  </si>
  <si>
    <t>Wirral Ranger</t>
  </si>
  <si>
    <t>Cass316</t>
  </si>
  <si>
    <t>Kirsty Keith</t>
  </si>
  <si>
    <t>Carlos Whisper</t>
  </si>
  <si>
    <t>Philip</t>
  </si>
  <si>
    <t>Philip Ewan McGregor</t>
  </si>
  <si>
    <t>_xD835__xDD43__xD835__xDD56__xD835__xDD56_ _xD83C__xDDED__xD83C__xDDF7__xD83D__xDC51_</t>
  </si>
  <si>
    <t>Glen _xD83C__xDDEC__xD83C__xDDE7_</t>
  </si>
  <si>
    <t>mitchell _xD83C__xDDEC__xD83C__xDDE7_</t>
  </si>
  <si>
    <t>Nathan</t>
  </si>
  <si>
    <t>Aimee worsley</t>
  </si>
  <si>
    <t>Swanny</t>
  </si>
  <si>
    <t>Effy Haavik Nygård [ZP]</t>
  </si>
  <si>
    <t>_xD83C__xDDEC__xD83C__xDDE7_ᴿʸᵃᴻ ᵏᵉᵑⓉ ⅂ṎƴÂL</t>
  </si>
  <si>
    <t>corey sharp</t>
  </si>
  <si>
    <t>Stuart Graham</t>
  </si>
  <si>
    <t>Billy Gaddi</t>
  </si>
  <si>
    <t>Sam McKinlay</t>
  </si>
  <si>
    <t>Kieran George</t>
  </si>
  <si>
    <t>Gary TheBear</t>
  </si>
  <si>
    <t>claire</t>
  </si>
  <si>
    <t>Bibliophiles Welcome, Nazis are not</t>
  </si>
  <si>
    <t>Ewen Hoad</t>
  </si>
  <si>
    <t>Can I keep the creepy name til Christmas?</t>
  </si>
  <si>
    <t>Ewan</t>
  </si>
  <si>
    <t>Malcolm white</t>
  </si>
  <si>
    <t>wee bro Jose</t>
  </si>
  <si>
    <t>Kevin_xD83C__xDF40_</t>
  </si>
  <si>
    <t>Wilf Marshall</t>
  </si>
  <si>
    <t>Conor Higgins</t>
  </si>
  <si>
    <t>Ants Saddlesniffer</t>
  </si>
  <si>
    <t>CBF72</t>
  </si>
  <si>
    <t>Sergio Georgino</t>
  </si>
  <si>
    <t>Rangers FC News</t>
  </si>
  <si>
    <t>Paul McLellan _xD83C__xDFF4__xDB40__xDC67__xDB40__xDC62__xDB40__xDC73__xDB40__xDC63__xDB40__xDC74__xDB40__xDC7F_</t>
  </si>
  <si>
    <t>Coinneach MacLeòid</t>
  </si>
  <si>
    <t>Man of the Minch _xD83E__xDDDC__xD83C__xDFFB_‍♂️</t>
  </si>
  <si>
    <t>Gregor Page</t>
  </si>
  <si>
    <t>AndyPeahead</t>
  </si>
  <si>
    <t>Colin Carstairs</t>
  </si>
  <si>
    <t>Callum O'Neill</t>
  </si>
  <si>
    <t>Robbie May</t>
  </si>
  <si>
    <t>Richard Goode</t>
  </si>
  <si>
    <t>Zoe Jane McLauchlan-Colhoun</t>
  </si>
  <si>
    <t>_xD83D__xDC51_ King Pin Dazza _xD83D__xDC51_</t>
  </si>
  <si>
    <t>G_72_m</t>
  </si>
  <si>
    <t>Taylor crosbie</t>
  </si>
  <si>
    <t>Jack Hannah</t>
  </si>
  <si>
    <t>_xD83C__xDDEC__xD83C__xDDE7_Mark TrueBlue G 1_xD83C__xDFF4__xDB40__xDC67__xDB40__xDC62__xDB40__xDC73__xDB40__xDC63__xDB40__xDC74__xDB40__xDC7F_</t>
  </si>
  <si>
    <t>We're going for 55</t>
  </si>
  <si>
    <t>Suzanne_D _xD83C__xDFF4__xDB40__xDC67__xDB40__xDC62__xDB40__xDC73__xDB40__xDC63__xDB40__xDC74__xDB40__xDC7F__xD83C__xDDEA__xD83C__xDDFA_ _xD83C__xDFF3_️‍_xD83C__xDF08__xD83D__xDD77_</t>
  </si>
  <si>
    <t>Steven Gerrards Blue n White Army</t>
  </si>
  <si>
    <t>Umar Sadiq</t>
  </si>
  <si>
    <t>Joe Bartley</t>
  </si>
  <si>
    <t>Cairo _xD83C__xDFF4_</t>
  </si>
  <si>
    <t>Jared</t>
  </si>
  <si>
    <t>Rascal Multitude</t>
  </si>
  <si>
    <t>Henry Bell</t>
  </si>
  <si>
    <t>_xD835__xDE67__xD835__xDE64__xD835__xDE68__xD835__xDE68_ _xD835__xDE69_</t>
  </si>
  <si>
    <t>Ronjohn Dadd</t>
  </si>
  <si>
    <t>Peasan</t>
  </si>
  <si>
    <t>Duncan</t>
  </si>
  <si>
    <t>simge vurtak</t>
  </si>
  <si>
    <t>Dave T</t>
  </si>
  <si>
    <t>Stewart McGaughey</t>
  </si>
  <si>
    <t>Will Hoyles</t>
  </si>
  <si>
    <t>Nesta Press</t>
  </si>
  <si>
    <t>Anna Cooper-Ryan</t>
  </si>
  <si>
    <t>Craig</t>
  </si>
  <si>
    <t>Lord Adam Dugdale</t>
  </si>
  <si>
    <t>_xD83D__xDC99_bearette_xD83D__xDC99_</t>
  </si>
  <si>
    <t>Connor</t>
  </si>
  <si>
    <t>Simon _xD83C__xDFF4__xDB40__xDC67__xDB40__xDC62__xDB40__xDC73__xDB40__xDC63__xDB40__xDC74__xDB40__xDC7F__xD83C__xDDEE__xD83C__xDDF9__xD83D__xDC3F_</t>
  </si>
  <si>
    <t>Mac an tSabhasaigh</t>
  </si>
  <si>
    <t>Claire Paterson</t>
  </si>
  <si>
    <t>Liam</t>
  </si>
  <si>
    <t>Donna</t>
  </si>
  <si>
    <t>Robert Russell</t>
  </si>
  <si>
    <t>Alice Clay</t>
  </si>
  <si>
    <t>Dr. Alex Fenton</t>
  </si>
  <si>
    <t>Rangers News App</t>
  </si>
  <si>
    <t>Gersfan46</t>
  </si>
  <si>
    <t>Rangers News</t>
  </si>
  <si>
    <t>who me</t>
  </si>
  <si>
    <t>Alex Zurita</t>
  </si>
  <si>
    <t>Marc Leckie</t>
  </si>
  <si>
    <t>Joseph Lyons</t>
  </si>
  <si>
    <t>Steve Day</t>
  </si>
  <si>
    <t>Startup Feeds</t>
  </si>
  <si>
    <t>President Of The Stevie G Appreciation Society</t>
  </si>
  <si>
    <t>The Rangers Charity Foundation exists to bring @RangersFC, supporters, staff &amp; players together as a force for good for people in Scotland &amp; around the world. _xD83D__xDC99_</t>
  </si>
  <si>
    <t>Official Rangers Football Club Twitter. Other official accounts: @RangersTV @RFC_Youth @RFC_Charity @RFC_RYDC @RangersWFC</t>
  </si>
  <si>
    <t>Glasgow Rangers _xD83D__xDC99_</t>
  </si>
  <si>
    <t>Every other Saturday We Will Follow _xD83C__xDDEC__xD83C__xDDE7_</t>
  </si>
  <si>
    <t>The Teddy Bears _xD83D__xDC3B_ _xD83D__xDC99_ All views are my own. Matchday Volunteer @RFC</t>
  </si>
  <si>
    <t>From the town where the road meets the sea. Able Seafarer in the Merchant Navy. Rangers Football Club #RangersFamily #CaithnessLoyal Tweets are my own views.</t>
  </si>
  <si>
    <t>A team of professional [experienced] soldiers that delivers first class Trg &amp; Safe Systems of Training Assurance &amp; Advice ⚠️to the ACF &amp; CCF in Scotland. _xD83C__xDDEC__xD83C__xDDE7__xD83D__xDC82_</t>
  </si>
  <si>
    <t>Just gettin oan wae it!!!</t>
  </si>
  <si>
    <t>a small independent Rangers Supporters Club from Belfast Shore Road #FollowFollow</t>
  </si>
  <si>
    <t>Happy Scot. Love laughing at right wingers.</t>
  </si>
  <si>
    <t>The tweets James Forrest has read to him at bedtime. Columns in @Football_SCOT, @Daily_Record and @Glasgow_Live. @scottishfsa 'Best Blog'.</t>
  </si>
  <si>
    <t>So very Ginger</t>
  </si>
  <si>
    <t>electric guitar player in mogwai and minor victories. Unblocked by the Daily Record.</t>
  </si>
  <si>
    <t>No one likes gingers</t>
  </si>
  <si>
    <t>Scottish European migrant living in the eastern Netherlands, #NotAnExpat.
Instinctive archer, Greenock Morton fan.
#GMFC #Archery #3dArchery</t>
  </si>
  <si>
    <t>An ER doctor once described me as “...maybe not athletic enough to play indoor soccer.” North TX born, South TX living</t>
  </si>
  <si>
    <t>Caley and Bolton. Scottish Independence _xD83C__xDFF4__xDB40__xDC67__xDB40__xDC62__xDB40__xDC73__xDB40__xDC63__xDB40__xDC74__xDB40__xDC7F__xD83C__xDDEA__xD83C__xDDFA_. 36/42. 30/90. Слава Україні _xD83C__xDDFA__xD83C__xDDE6_. _xD83C__xDF97_</t>
  </si>
  <si>
    <t>Everything Glasgow, every day. Find us on Facebook too https://t.co/jrFXvSCsO9</t>
  </si>
  <si>
    <t>_xD83D__xDC99_ Glasgow Rangers _xD83D__xDC99_ Season Ticket Holder GF2 _xD83C__xDDEC__xD83C__xDDE7_ Love the Darts _xD83C__xDFAF_</t>
  </si>
  <si>
    <t>These are my principles. If You don't like them, I've got others' - Groucho Marx. 'Be like water' - Bruce Lee.</t>
  </si>
  <si>
    <t>Joined to share PUBG videos, stayed to question the world's 3 greatest disasters, Brexit, Trump and Scotrail.</t>
  </si>
  <si>
    <t>Supporters Club based on the Wirral, Merseyside, UK INBOX US FOR INFO</t>
  </si>
  <si>
    <t>The ghost of electricity howls in the bones of her face, Where these visions of Johanna have now taken my place</t>
  </si>
  <si>
    <t>_xD83D__xDC99_✊_xD83C__xDFFC__xD83D__xDDE1__xD83D__xDEE1_</t>
  </si>
  <si>
    <t>Abrupt Burt</t>
  </si>
  <si>
    <t>Ryan Jack. That’s it. Thats the bio</t>
  </si>
  <si>
    <t>Katić propaganda</t>
  </si>
  <si>
    <t>@RangersFC @LFC | Club Deck RSC</t>
  </si>
  <si>
    <t>bring back the billy boys</t>
  </si>
  <si>
    <t>25. Rangers. No Surrender. Alfredo Morelos enthusiast. Ryan Jack Supporter. Michael Beale Number One fan.</t>
  </si>
  <si>
    <t>BF3 is the place to be_xD83E__xDD2A_</t>
  </si>
  <si>
    <t>looks like a saucy Lewis Capaldi apparently.
_xD83C__xDFF4__xDB40__xDC67__xDB40__xDC62__xDB40__xDC73__xDB40__xDC63__xDB40__xDC74__xDB40__xDC7F__xD83C__xDDEA__xD83C__xDDFA_</t>
  </si>
  <si>
    <t>|_xD83C__xDDF3__xD83C__xDDF4__xD83C__xDDEC__xD83C__xDDE7_| GK at @olympia_hc _xD83E__xDD3E__xD83C__xDFFC_‍♀️ &amp; @fc_goaldiggers ⚽️ | Tweets in Norsk/English | Art Student</t>
  </si>
  <si>
    <t>@RangersFC @LFC @LNorrisSZN</t>
  </si>
  <si>
    <t>Feed the fire.</t>
  </si>
  <si>
    <t>initially just here for SSB...</t>
  </si>
  <si>
    <t>Pubs are popular for pornos...probably.</t>
  </si>
  <si>
    <t>Assistant Curator @britgolfmuseum and long suffering Dundee FC fan</t>
  </si>
  <si>
    <t>Wants to put family and bears first. #Broomloan4Bears</t>
  </si>
  <si>
    <t>Left-winger. Socialist. Feminist. Queer. Celtic Fan. Proud Scot. Still Yes. General pain in the arse. Member @scotgp</t>
  </si>
  <si>
    <t>Books, books, books. 
Night owl,  sarcasm is my god.</t>
  </si>
  <si>
    <t>_xD83C__xDDEC__xD83C__xDDE7_ _xD83C__xDFF4__xDB40__xDC67__xDB40__xDC62__xDB40__xDC73__xDB40__xDC63__xDB40__xDC74__xDB40__xDC7F_ Against Paper Straws. Psalm 95:7</t>
  </si>
  <si>
    <t>Sometimes photography, Sometimes Writing, Sometimes Curating. 
Ex- Auction House Bitch. 
I will tweet about football.</t>
  </si>
  <si>
    <t>Rangers FC #WeGoOn</t>
  </si>
  <si>
    <t>happely maried proud father of 5 proud grandad of 2 granddaughter n grandson ,love the famous Glasgow Rangers, weed smoker 24/7 n lovely and odd car's HAPPY DAY</t>
  </si>
  <si>
    <t>josh herd - not from here</t>
  </si>
  <si>
    <t>Michael mols is a monkey,cannigias a junkie and Ronald de boers an arsehole</t>
  </si>
  <si>
    <t>Always Follow Following The Rangers. pop down to see St Helens when I can. https://t.co/bFUUIcAGe4…</t>
  </si>
  <si>
    <t>Celtic da hater</t>
  </si>
  <si>
    <t>we didnt start the fire</t>
  </si>
  <si>
    <t>love my wife Babs, the girls &amp; all my good friends. My views are my own !!! Doing the big sleep out please donate https://t.co/YX5qtGWyCT.</t>
  </si>
  <si>
    <t>Our site automatically grabs the latest Rangers FC News from a number of sources. We are NOT responsible for article content.
#RangersFC #RangersFamily</t>
  </si>
  <si>
    <t>You always come to where you’re meant to be _xD83C__xDF40__xD83C__xDFF4__xDB40__xDC67__xDB40__xDC62__xDB40__xDC73__xDB40__xDC63__xDB40__xDC74__xDB40__xDC7F__xD83C__xDFC1_ Guitar &amp; Vox for a band with no name.</t>
  </si>
  <si>
    <t>Beardy Viking from the Outer Hebrides _xD83C__xDFF3_️‍_xD83C__xDF08_. Work in Sport. Hope one day my degree in Old Icelandic comes in handy. Sang a Gaelic song at Eurovision</t>
  </si>
  <si>
    <t>QUEER GALACTIC FOLK POP. Shortlisted for Up and Coming Artist of the Year at the Scots Trad Music Awards 2019.</t>
  </si>
  <si>
    <t>3rd LLB (Hons) at the University of Stirling.</t>
  </si>
  <si>
    <t>Snapchat: Andy-peahead
insta: https://t.co/KI9FJF9e8s</t>
  </si>
  <si>
    <t>‘Bitterness only corrodes the vessel it is in ‘  Family,Glasgow Rangers_xD83C__xDDEC__xD83C__xDDE7__xD83C__xDDEC__xD83C__xDDE7_.</t>
  </si>
  <si>
    <t>Leeds United &amp; Rangers F.C.⚽️</t>
  </si>
  <si>
    <t>Penalty to rangers</t>
  </si>
  <si>
    <t>I love football Rangers FC Man City n I play powerchair football love spending time with my Family n Friends I love my niece Daisy n Connor ❤️</t>
  </si>
  <si>
    <t>You can achieve anything you put your mind to. @RangersFc is my world!!</t>
  </si>
  <si>
    <t>Eat,Sleep,Rave,Repeat +Family,sports,Glasgow Rangers...cooking,_xD83D__xDC9C_Reading...Music...think thats enough _xD83D__xDE09_</t>
  </si>
  <si>
    <t>Your average scientific dreamer- head in the clouds, hands on the cancer-busting virus. Now involved in HGS Ovarian cancer Scottish Genome Project.</t>
  </si>
  <si>
    <t>_xD83D__xDC99__xD83E__xDD1A__xD83C__xDFFB__xD83D__xDDE1__xD83D__xDEE1_  Welcome to the party #OneFernandoRicksen _xD83D__xDC99_</t>
  </si>
  <si>
    <t>10 in a row-treble treble.</t>
  </si>
  <si>
    <t>27. Mostly Everton stuff, sometimes music and politics.</t>
  </si>
  <si>
    <t>_xD83C__xDDEC__xD83C__xDDE7_ Just another nerd. Watched too much wrestling but no regrets. Glasgow @RangersFC I love you more than you'll ever know. PSN: CairoKearney98.</t>
  </si>
  <si>
    <t>5 guys called Moe!</t>
  </si>
  <si>
    <t>Cosmic anarchist, daft makar. Language, literature, local history. Edinburgh &amp; Lothians.</t>
  </si>
  <si>
    <t>/SBT New Writers Awardee, Poetry, 2019. 
/I wrote a book about John Maclean. https://t.co/mNJPiHRSGk 
/I'm The Bell that's never wrang.</t>
  </si>
  <si>
    <t>_xD83C__xDFB6_pots &amp; pans &amp; nuts &amp; bolts &amp; tools &amp; fancy goods_xD83C__xDFB6_</t>
  </si>
  <si>
    <t>trying to elevate the genre.</t>
  </si>
  <si>
    <t>MSc Digital Marketing Graduate I SEO I Google Analytics I Paid Media</t>
  </si>
  <si>
    <t>19 - Hibs</t>
  </si>
  <si>
    <t>⭐️⭐️⭐️⭐️⭐️ All things Rangers.</t>
  </si>
  <si>
    <t>PR bod, manipulator of yeast, pop music aficionado. Everything I know I learnt from Star Wars. Head of Media @nesta_uk. He/him.</t>
  </si>
  <si>
    <t>News and updates for journalists from the Press Team at @Nesta_uk. We bring bold ideas to life to change the world for good.</t>
  </si>
  <si>
    <t>Interested in emerging technologies and behaviour change.</t>
  </si>
  <si>
    <t>_xD83C__xDFF4__xDB40__xDC67__xDB40__xDC62__xDB40__xDC73__xDB40__xDC63__xDB40__xDC74__xDB40__xDC7F_</t>
  </si>
  <si>
    <t>Tragic, but isolated, event.</t>
  </si>
  <si>
    <t>Still alive and going for 55
Rangers then, Rangers now and Rangers forever.</t>
  </si>
  <si>
    <t>The Rangers</t>
  </si>
  <si>
    <t>You can follow the money, but sometimes you have money and not the love. That means you are not happy. - Manuel Pascali</t>
  </si>
  <si>
    <t>Opinions are like arseholes, everyone has one!</t>
  </si>
  <si>
    <t>Rangers FC ❤️⚪_xD83D__xDC99_
Works For NHS</t>
  </si>
  <si>
    <t>Part of the History Bhoys Abroad Collective (@bhoysabroad) // NOW ON THE @20minutetims PATREON CHANNEL // Treble Tier // Subscribe // #joinus ✌_xD83C__xDFFC_</t>
  </si>
  <si>
    <t>_xD83D__xDC99_❤
love the Rangers_xD83C__xDFF4__xDB40__xDC67__xDB40__xDC62__xDB40__xDC73__xDB40__xDC63__xDB40__xDC74__xDB40__xDC7F__xD83C__xDDEC__xD83C__xDDE7_
Boxing fan _xD83E__xDD4A__xD83E__xDD4A_</t>
  </si>
  <si>
    <t>Ghetto superstar, that is what you are _xD83C__xDF1F_</t>
  </si>
  <si>
    <t>Assistant Programme Manager at Nesta - on the handful of occasions I tweet, the views are my own!</t>
  </si>
  <si>
    <t>Digital Developer &amp; Lecturer in Digital Business @SalfordBizSch - PhD in Digital Marketing &amp; Football @SalfordUni, researcher and author in all things digital</t>
  </si>
  <si>
    <t>The best app for Rangers fans! Free download in the AppStore! https://t.co/81decKjR1G</t>
  </si>
  <si>
    <t>Latest news, rumours and opinion By #GERS fans for #GERS fans.
Image: Alex Chapman (CC 3.0)</t>
  </si>
  <si>
    <t>follow in the footsteps of our team</t>
  </si>
  <si>
    <t>Specialist Advisor #Tech for Participation at @LondonSport &amp; @SportTechHub, ex @Millwall_MCT | @noordinarypark | @BUCSsport GBR Women's Football Team Manager</t>
  </si>
  <si>
    <t>From Norn Iron, enjoy lots of sports...pretty poor at most! Head of @quinsfoundation @Harlequins. All views are my own and not of Harlequin FC</t>
  </si>
  <si>
    <t>Head of Development at The FA, Bristolian &amp; long suffering Bristol Rovers fan! (these are my own views and not those of my employer).</t>
  </si>
  <si>
    <t>Startups at 1 place.! I retweet original tweets and @TechCrunch news only _xD83E__xDD16_ by @pax93fcb</t>
  </si>
  <si>
    <t>The United Kingdom</t>
  </si>
  <si>
    <t>Ibrox Stadium</t>
  </si>
  <si>
    <t>Glasgow, Scotland</t>
  </si>
  <si>
    <t>Caithness / Ibrox / West Coast</t>
  </si>
  <si>
    <t>Stirling, Scotland</t>
  </si>
  <si>
    <t>ULSTER</t>
  </si>
  <si>
    <t xml:space="preserve">Glasgow </t>
  </si>
  <si>
    <t>Glasgow, UK</t>
  </si>
  <si>
    <t>Edinburgh, Scotland</t>
  </si>
  <si>
    <t>People's republic of Scotland</t>
  </si>
  <si>
    <t>Northern Ireland, United Kingd</t>
  </si>
  <si>
    <t>Wanroij, Noord Brabant, NL</t>
  </si>
  <si>
    <t>San Antonio, TX</t>
  </si>
  <si>
    <t>Dumfriesshire _xD83C__xDFF4__xDB40__xDC67__xDB40__xDC62__xDB40__xDC73__xDB40__xDC63__xDB40__xDC74__xDB40__xDC7F_</t>
  </si>
  <si>
    <t>Glasgow</t>
  </si>
  <si>
    <t>Alexandria, Scotland</t>
  </si>
  <si>
    <t>Bogotá, Colombia</t>
  </si>
  <si>
    <t>Kilbarchan</t>
  </si>
  <si>
    <t>Desolation Row</t>
  </si>
  <si>
    <t>Dundee, Scotland</t>
  </si>
  <si>
    <t>Scotland, United Kingdom</t>
  </si>
  <si>
    <t>United Kingdom</t>
  </si>
  <si>
    <t xml:space="preserve">craiglang </t>
  </si>
  <si>
    <t>Trondheim, Norway / London, UK</t>
  </si>
  <si>
    <t>Larbert, Scotland</t>
  </si>
  <si>
    <t>Livingston, Scotland</t>
  </si>
  <si>
    <t xml:space="preserve">Renfrewshire, Scotland </t>
  </si>
  <si>
    <t>Aberdeen</t>
  </si>
  <si>
    <t>Irvine</t>
  </si>
  <si>
    <t>Scot</t>
  </si>
  <si>
    <t>Renfrew, Scotland</t>
  </si>
  <si>
    <t>Hebridean in Glasgow</t>
  </si>
  <si>
    <t>bangor northern Ireland</t>
  </si>
  <si>
    <t>Balloch Castle, Scotland</t>
  </si>
  <si>
    <t>Somewhere in the world! ✈</t>
  </si>
  <si>
    <t>Falkirk, Scotland</t>
  </si>
  <si>
    <t>QB</t>
  </si>
  <si>
    <t>Atlanta, GA</t>
  </si>
  <si>
    <t>Liverpool, England</t>
  </si>
  <si>
    <t>Scotland</t>
  </si>
  <si>
    <t>Portadown, Northern Ireland</t>
  </si>
  <si>
    <t>Keith, Scotland</t>
  </si>
  <si>
    <t>Manchester, England</t>
  </si>
  <si>
    <t>London</t>
  </si>
  <si>
    <t>London, England</t>
  </si>
  <si>
    <t>UK</t>
  </si>
  <si>
    <t>Bradford</t>
  </si>
  <si>
    <t>South Armagh</t>
  </si>
  <si>
    <t>Fife,Scotland</t>
  </si>
  <si>
    <t>Salford, United Kingdom</t>
  </si>
  <si>
    <t>Vzla, London and Essex</t>
  </si>
  <si>
    <t>Surrey</t>
  </si>
  <si>
    <t>San Francisco, CA</t>
  </si>
  <si>
    <t>http://t.co/8x8RyFTCi5</t>
  </si>
  <si>
    <t>https://t.co/wT0IannQdn</t>
  </si>
  <si>
    <t>https://t.co/l2shrKT9cI</t>
  </si>
  <si>
    <t>https://t.co/6fIWMU1tUk</t>
  </si>
  <si>
    <t>https://t.co/D4Edouniy2</t>
  </si>
  <si>
    <t>https://t.co/SJ6LRJtIBZ</t>
  </si>
  <si>
    <t>https://t.co/AhfguyopKu</t>
  </si>
  <si>
    <t>https://t.co/zs5S2Arf8h</t>
  </si>
  <si>
    <t>https://t.co/c5KBhYLKO9</t>
  </si>
  <si>
    <t>https://t.co/0NWxHOCP11</t>
  </si>
  <si>
    <t>https://t.co/hmjHnpozdl</t>
  </si>
  <si>
    <t>https://t.co/qsOhEeOLGS</t>
  </si>
  <si>
    <t>https://t.co/x5s90ZOBLv</t>
  </si>
  <si>
    <t>https://t.co/HN9PwwRgrE</t>
  </si>
  <si>
    <t>https://t.co/04im2B3NVw</t>
  </si>
  <si>
    <t>https://t.co/9NYQAmsZH0</t>
  </si>
  <si>
    <t>https://t.co/RX8H5oOS5n</t>
  </si>
  <si>
    <t>https://t.co/Pm5wLv23iw</t>
  </si>
  <si>
    <t>https://t.co/GZ84FoB9Gw</t>
  </si>
  <si>
    <t>https://t.co/faAjHJlcci</t>
  </si>
  <si>
    <t>https://t.co/K7JtYXRq4s</t>
  </si>
  <si>
    <t>https://t.co/gbDzPb95AM</t>
  </si>
  <si>
    <t>https://t.co/BbXl4A5vHc</t>
  </si>
  <si>
    <t>https://t.co/ownxUopUNg</t>
  </si>
  <si>
    <t>http://t.co/pxgDzCSO1c</t>
  </si>
  <si>
    <t>https://t.co/81decKjR1G</t>
  </si>
  <si>
    <t>https://t.co/sG6td1Fe7h</t>
  </si>
  <si>
    <t>https://t.co/x07kICO45R</t>
  </si>
  <si>
    <t>https://t.co/PLGvtxqUa2</t>
  </si>
  <si>
    <t>https://pbs.twimg.com/profile_banners/286224069/1566924328</t>
  </si>
  <si>
    <t>https://pbs.twimg.com/profile_banners/351880972/1556790326</t>
  </si>
  <si>
    <t>https://pbs.twimg.com/profile_banners/351838853/1558428766</t>
  </si>
  <si>
    <t>https://pbs.twimg.com/profile_banners/1030240308817223686/1553122288</t>
  </si>
  <si>
    <t>https://pbs.twimg.com/profile_banners/22279969/1572362441</t>
  </si>
  <si>
    <t>https://pbs.twimg.com/profile_banners/3305062162/1552550896</t>
  </si>
  <si>
    <t>https://pbs.twimg.com/profile_banners/30541572/1569529037</t>
  </si>
  <si>
    <t>https://pbs.twimg.com/profile_banners/969911122500431872/1569781462</t>
  </si>
  <si>
    <t>https://pbs.twimg.com/profile_banners/552662683/1537307470</t>
  </si>
  <si>
    <t>https://pbs.twimg.com/profile_banners/257598416/1558277718</t>
  </si>
  <si>
    <t>https://pbs.twimg.com/profile_banners/3049242791/1502788283</t>
  </si>
  <si>
    <t>https://pbs.twimg.com/profile_banners/514906408/1388799956</t>
  </si>
  <si>
    <t>https://pbs.twimg.com/profile_banners/54159690/1522955921</t>
  </si>
  <si>
    <t>https://pbs.twimg.com/profile_banners/1022172090865262598/1571751626</t>
  </si>
  <si>
    <t>https://pbs.twimg.com/profile_banners/63593443/1509744660</t>
  </si>
  <si>
    <t>https://pbs.twimg.com/profile_banners/980981264/1535074682</t>
  </si>
  <si>
    <t>https://pbs.twimg.com/profile_banners/1067080976/1570827590</t>
  </si>
  <si>
    <t>https://pbs.twimg.com/profile_banners/35759880/1461047984</t>
  </si>
  <si>
    <t>https://pbs.twimg.com/profile_banners/977236259633614851/1543605886</t>
  </si>
  <si>
    <t>https://pbs.twimg.com/profile_banners/15398281/1557251937</t>
  </si>
  <si>
    <t>https://pbs.twimg.com/profile_banners/198537848/1547292672</t>
  </si>
  <si>
    <t>https://pbs.twimg.com/profile_banners/3330606857/1569179502</t>
  </si>
  <si>
    <t>https://pbs.twimg.com/profile_banners/1123399827293900800/1558816997</t>
  </si>
  <si>
    <t>https://pbs.twimg.com/profile_banners/299583339/1560620758</t>
  </si>
  <si>
    <t>https://pbs.twimg.com/profile_banners/516892498/1554985994</t>
  </si>
  <si>
    <t>https://pbs.twimg.com/profile_banners/493266906/1564864410</t>
  </si>
  <si>
    <t>https://pbs.twimg.com/profile_banners/1153697293901713409/1572563896</t>
  </si>
  <si>
    <t>https://pbs.twimg.com/profile_banners/961353739293601801/1571335513</t>
  </si>
  <si>
    <t>https://pbs.twimg.com/profile_banners/1027448043724054528/1571323916</t>
  </si>
  <si>
    <t>https://pbs.twimg.com/profile_banners/1019753628855361536/1572993381</t>
  </si>
  <si>
    <t>https://pbs.twimg.com/profile_banners/1121617217416642572/1569711501</t>
  </si>
  <si>
    <t>https://pbs.twimg.com/profile_banners/3564305297/1572685137</t>
  </si>
  <si>
    <t>https://pbs.twimg.com/profile_banners/1063957868930625536/1567021757</t>
  </si>
  <si>
    <t>https://pbs.twimg.com/profile_banners/915616922/1567190380</t>
  </si>
  <si>
    <t>https://pbs.twimg.com/profile_banners/1168274568693374977/1570897379</t>
  </si>
  <si>
    <t>https://pbs.twimg.com/profile_banners/1063316929/1569967954</t>
  </si>
  <si>
    <t>https://pbs.twimg.com/profile_banners/312749762/1556715507</t>
  </si>
  <si>
    <t>https://pbs.twimg.com/profile_banners/1552684242/1562353317</t>
  </si>
  <si>
    <t>https://pbs.twimg.com/profile_banners/809727901444767744/1557489278</t>
  </si>
  <si>
    <t>https://pbs.twimg.com/profile_banners/609796849/1459073178</t>
  </si>
  <si>
    <t>https://pbs.twimg.com/profile_banners/970688761729290240/1520447261</t>
  </si>
  <si>
    <t>https://pbs.twimg.com/profile_banners/40223424/1563718935</t>
  </si>
  <si>
    <t>https://pbs.twimg.com/profile_banners/399514038/1485559293</t>
  </si>
  <si>
    <t>https://pbs.twimg.com/profile_banners/894211818612195330/1569011960</t>
  </si>
  <si>
    <t>https://pbs.twimg.com/profile_banners/424580872/1445549962</t>
  </si>
  <si>
    <t>https://pbs.twimg.com/profile_banners/962443995560468480/1569682408</t>
  </si>
  <si>
    <t>https://pbs.twimg.com/profile_banners/791336294601396224/1569179698</t>
  </si>
  <si>
    <t>https://pbs.twimg.com/profile_banners/373566536/1558674355</t>
  </si>
  <si>
    <t>https://pbs.twimg.com/profile_banners/4825452069/1571691515</t>
  </si>
  <si>
    <t>https://pbs.twimg.com/profile_banners/222871329/1477764258</t>
  </si>
  <si>
    <t>https://pbs.twimg.com/profile_banners/1160839920/1571236194</t>
  </si>
  <si>
    <t>https://pbs.twimg.com/profile_banners/742945790/1572089492</t>
  </si>
  <si>
    <t>https://pbs.twimg.com/profile_banners/552780901/1570485383</t>
  </si>
  <si>
    <t>https://pbs.twimg.com/profile_banners/377999265/1547572358</t>
  </si>
  <si>
    <t>https://pbs.twimg.com/profile_banners/208650165/1540589024</t>
  </si>
  <si>
    <t>https://pbs.twimg.com/profile_banners/901018615562022912/1567782408</t>
  </si>
  <si>
    <t>https://pbs.twimg.com/profile_banners/2643452141/1559483266</t>
  </si>
  <si>
    <t>https://pbs.twimg.com/profile_banners/64484748/1565944841</t>
  </si>
  <si>
    <t>https://pbs.twimg.com/profile_banners/718843713208872960/1571511045</t>
  </si>
  <si>
    <t>https://pbs.twimg.com/profile_banners/4870666305/1542025006</t>
  </si>
  <si>
    <t>https://pbs.twimg.com/profile_banners/1352718794/1572213569</t>
  </si>
  <si>
    <t>https://pbs.twimg.com/profile_banners/983275466/1564763067</t>
  </si>
  <si>
    <t>https://pbs.twimg.com/profile_banners/3496510992/1570730530</t>
  </si>
  <si>
    <t>https://pbs.twimg.com/profile_banners/72671827/1493467249</t>
  </si>
  <si>
    <t>https://pbs.twimg.com/profile_banners/958136506077667328/1518415223</t>
  </si>
  <si>
    <t>https://pbs.twimg.com/profile_banners/273666417/1572292232</t>
  </si>
  <si>
    <t>https://pbs.twimg.com/profile_banners/723269184705159168/1461277038</t>
  </si>
  <si>
    <t>https://pbs.twimg.com/profile_banners/1030075543838965765/1568844439</t>
  </si>
  <si>
    <t>https://pbs.twimg.com/profile_banners/708795403777531904/1558308023</t>
  </si>
  <si>
    <t>https://pbs.twimg.com/profile_banners/471241445/1527108147</t>
  </si>
  <si>
    <t>https://pbs.twimg.com/profile_banners/1064315130740174853/1563672537</t>
  </si>
  <si>
    <t>https://pbs.twimg.com/profile_banners/115515063/1396357533</t>
  </si>
  <si>
    <t>https://pbs.twimg.com/profile_banners/116556305/1399938076</t>
  </si>
  <si>
    <t>https://pbs.twimg.com/profile_banners/19549082/1454263796</t>
  </si>
  <si>
    <t>https://pbs.twimg.com/profile_banners/2764011933/1541260697</t>
  </si>
  <si>
    <t>https://pbs.twimg.com/profile_banners/26569679/1550000982</t>
  </si>
  <si>
    <t>https://pbs.twimg.com/profile_banners/1080176874603589632/1546369486</t>
  </si>
  <si>
    <t>https://pbs.twimg.com/profile_banners/1083336535003541505/1547157530</t>
  </si>
  <si>
    <t>https://pbs.twimg.com/profile_banners/625986058/1569086928</t>
  </si>
  <si>
    <t>https://pbs.twimg.com/profile_banners/1516182072/1570907000</t>
  </si>
  <si>
    <t>https://pbs.twimg.com/profile_banners/1911355328/1557914590</t>
  </si>
  <si>
    <t>https://pbs.twimg.com/profile_banners/317678246/1495546852</t>
  </si>
  <si>
    <t>https://pbs.twimg.com/profile_banners/26845607/1460754712</t>
  </si>
  <si>
    <t>https://pbs.twimg.com/profile_banners/816781431703830529/1570280293</t>
  </si>
  <si>
    <t>https://pbs.twimg.com/profile_banners/178542805/1499433945</t>
  </si>
  <si>
    <t>https://pbs.twimg.com/profile_banners/152217340/1556098180</t>
  </si>
  <si>
    <t>https://pbs.twimg.com/profile_banners/23332505/1457046581</t>
  </si>
  <si>
    <t>https://pbs.twimg.com/profile_banners/262928025/1569187666</t>
  </si>
  <si>
    <t>https://pbs.twimg.com/profile_banners/346719600/1536411845</t>
  </si>
  <si>
    <t>https://pbs.twimg.com/profile_banners/215304836/1542614097</t>
  </si>
  <si>
    <t>https://pbs.twimg.com/profile_banners/835411300729696257/1531521497</t>
  </si>
  <si>
    <t>https://pbs.twimg.com/profile_banners/591245240/1450393456</t>
  </si>
  <si>
    <t>https://pbs.twimg.com/profile_banners/15597847/1435319542</t>
  </si>
  <si>
    <t>https://pbs.twimg.com/profile_banners/744445115163381760/1568372063</t>
  </si>
  <si>
    <t>https://pbs.twimg.com/profile_banners/1127713009944662016/1559925480</t>
  </si>
  <si>
    <t>https://pbs.twimg.com/profile_banners/829995677111422977/1539074041</t>
  </si>
  <si>
    <t>https://pbs.twimg.com/profile_banners/800741889192271872/1565253264</t>
  </si>
  <si>
    <t>https://pbs.twimg.com/profile_banners/481175220/1374340885</t>
  </si>
  <si>
    <t>https://pbs.twimg.com/profile_banners/2886839031/1542020104</t>
  </si>
  <si>
    <t>https://pbs.twimg.com/profile_banners/285654238/1350133514</t>
  </si>
  <si>
    <t>https://pbs.twimg.com/profile_banners/933050026774839296/1540153828</t>
  </si>
  <si>
    <t>http://abs.twimg.com/images/themes/theme1/bg.png</t>
  </si>
  <si>
    <t>http://abs.twimg.com/images/themes/theme9/bg.gif</t>
  </si>
  <si>
    <t>http://abs.twimg.com/images/themes/theme10/bg.gif</t>
  </si>
  <si>
    <t>http://abs.twimg.com/images/themes/theme15/bg.png</t>
  </si>
  <si>
    <t>http://abs.twimg.com/images/themes/theme14/bg.gif</t>
  </si>
  <si>
    <t>http://abs.twimg.com/images/themes/theme17/bg.gif</t>
  </si>
  <si>
    <t>http://abs.twimg.com/images/themes/theme4/bg.gif</t>
  </si>
  <si>
    <t>http://abs.twimg.com/images/themes/theme18/bg.gif</t>
  </si>
  <si>
    <t>http://abs.twimg.com/images/themes/theme2/bg.gif</t>
  </si>
  <si>
    <t>http://abs.twimg.com/images/themes/theme11/bg.gif</t>
  </si>
  <si>
    <t>http://pbs.twimg.com/profile_images/803619180880789504/bLvuNN-Q_normal.jpg</t>
  </si>
  <si>
    <t>http://pbs.twimg.com/profile_images/1082745198457827329/2MLXeqGd_normal.jpg</t>
  </si>
  <si>
    <t>http://pbs.twimg.com/profile_images/1067087050451677185/dHWzQ-04_normal.jpg</t>
  </si>
  <si>
    <t>http://pbs.twimg.com/profile_images/981974413292826624/WdgS5sLD_normal.jpg</t>
  </si>
  <si>
    <t>http://pbs.twimg.com/profile_images/1140930329575919616/PHt2yhjv_normal.jpg</t>
  </si>
  <si>
    <t>http://pbs.twimg.com/profile_images/914828153826283520/Nakm3DgP_normal.jpg</t>
  </si>
  <si>
    <t>http://pbs.twimg.com/profile_images/879375099668959232/bLSH9Uua_normal.jpg</t>
  </si>
  <si>
    <t>http://pbs.twimg.com/profile_images/1175311749526032384/_OHfYMyK_normal.jpg</t>
  </si>
  <si>
    <t>http://pbs.twimg.com/profile_images/984219400147435521/qrEjK3oC_normal.jpg</t>
  </si>
  <si>
    <t>http://pbs.twimg.com/profile_images/1168671681373769728/Rx8P88KV_normal.jpg</t>
  </si>
  <si>
    <t>http://pbs.twimg.com/profile_images/1084050145615007744/0oVyEreC_normal.jpg</t>
  </si>
  <si>
    <t>http://pbs.twimg.com/profile_images/1123400230232305671/WC2CEgou_normal.jpg</t>
  </si>
  <si>
    <t>http://pbs.twimg.com/profile_images/1159213546632306688/ImGXO2t6_normal.jpg</t>
  </si>
  <si>
    <t>http://pbs.twimg.com/profile_images/1183370041280077824/nPYXLIGQ_normal.jpg</t>
  </si>
  <si>
    <t>http://pbs.twimg.com/profile_images/1190012547828727809/bg5_ISbx_normal.jpg</t>
  </si>
  <si>
    <t>http://pbs.twimg.com/profile_images/1189685845328089088/mqfZpXr5_normal.jpg</t>
  </si>
  <si>
    <t>http://pbs.twimg.com/profile_images/1134077611825684481/avIdP1Jg_normal.jpg</t>
  </si>
  <si>
    <t>http://pbs.twimg.com/profile_images/1166728965819641856/IH2AJDJG_normal.jpg</t>
  </si>
  <si>
    <t>http://pbs.twimg.com/profile_images/1154796453367341056/9iKmpRUc_normal.jpg</t>
  </si>
  <si>
    <t>http://pbs.twimg.com/profile_images/809732304256073728/v-6PSx02_normal.jpg</t>
  </si>
  <si>
    <t>http://pbs.twimg.com/profile_images/1127506752382042112/pAVdBWVo_normal.jpg</t>
  </si>
  <si>
    <t>http://pbs.twimg.com/profile_images/1155226164174213120/Kw8E7dBU_normal.jpg</t>
  </si>
  <si>
    <t>http://pbs.twimg.com/profile_images/1135252013913128960/xcWfwBdV_normal.jpg</t>
  </si>
  <si>
    <t>http://pbs.twimg.com/profile_images/1188890787741945858/xYjUQ2___normal.jpg</t>
  </si>
  <si>
    <t>http://pbs.twimg.com/profile_images/1184545413761847298/NEt44PEW_normal.jpg</t>
  </si>
  <si>
    <t>http://pbs.twimg.com/profile_images/1184476553847156736/G6Om7Omx_normal.jpg</t>
  </si>
  <si>
    <t>http://pbs.twimg.com/profile_images/1166281267303899138/G80ejVZk_normal.jpg</t>
  </si>
  <si>
    <t>http://pbs.twimg.com/profile_images/1118428515089518592/yJRDraPm_normal.jpg</t>
  </si>
  <si>
    <t>http://pbs.twimg.com/profile_images/1140236839783149568/pu7i3h9c_normal.jpg</t>
  </si>
  <si>
    <t>http://pbs.twimg.com/profile_images/987593271839985664/713hWwEe_normal.jpg</t>
  </si>
  <si>
    <t>http://pbs.twimg.com/profile_images/1149274968762540036/WBvej0Tq_normal.png</t>
  </si>
  <si>
    <t>http://pbs.twimg.com/profile_images/1082441154841505792/9Z5Q7qrs_normal.jpg</t>
  </si>
  <si>
    <t>http://pbs.twimg.com/profile_images/1182354658607730690/tbZZExYg_normal.jpg</t>
  </si>
  <si>
    <t>http://pbs.twimg.com/profile_images/1180176839811035136/ouKL4ggd_normal.jpg</t>
  </si>
  <si>
    <t>http://pbs.twimg.com/profile_images/1069370438701195264/H8PWw-NT_normal.jpg</t>
  </si>
  <si>
    <t>http://pbs.twimg.com/profile_images/1167791617673183237/WwJbMWZK_normal.jpg</t>
  </si>
  <si>
    <t>http://pbs.twimg.com/profile_images/1116951640895098880/H_FH6xoS_normal.jpg</t>
  </si>
  <si>
    <t>http://pbs.twimg.com/profile_images/378800000469611730/3750978832d04a8fccd23851a66957c7_normal.jpeg</t>
  </si>
  <si>
    <t>http://pbs.twimg.com/profile_images/693858942955474948/ChFsBdc0_normal.png</t>
  </si>
  <si>
    <t>http://pbs.twimg.com/profile_images/1161690369970593794/m3ksrOwx_normal.jpg</t>
  </si>
  <si>
    <t>http://pbs.twimg.com/profile_images/1187642074532847616/mMbd_5pP_normal.jpg</t>
  </si>
  <si>
    <t>http://pbs.twimg.com/profile_images/1083338324100694016/JOHZw3x2_normal.jpg</t>
  </si>
  <si>
    <t>http://pbs.twimg.com/profile_images/1163486232980140032/8gtHvnhn_normal.jpg</t>
  </si>
  <si>
    <t>http://pbs.twimg.com/profile_images/1090728544500674560/o8txCh4i_normal.jpg</t>
  </si>
  <si>
    <t>http://pbs.twimg.com/profile_images/933412665845846018/apO5MHEt_normal.jpg</t>
  </si>
  <si>
    <t>http://pbs.twimg.com/profile_images/838158155372773376/kbv8_IMo_normal.jpg</t>
  </si>
  <si>
    <t>http://pbs.twimg.com/profile_images/1106255958198636546/SuPArBvE_normal.jpg</t>
  </si>
  <si>
    <t>http://pbs.twimg.com/profile_images/1172210601675939840/mFg4lBjd_normal.jpg</t>
  </si>
  <si>
    <t>http://pbs.twimg.com/profile_images/1162314887084879872/emmEtse0_normal.jpg</t>
  </si>
  <si>
    <t>http://pbs.twimg.com/profile_images/1108654328406003712/pxSWMH-K_normal.jpg</t>
  </si>
  <si>
    <t>http://pbs.twimg.com/profile_images/1109142057657008128/zRMfLS4n_normal.jpg</t>
  </si>
  <si>
    <t>http://pbs.twimg.com/profile_images/1175321480244146177/Jx6GI9pQ_normal.jpg</t>
  </si>
  <si>
    <t>Open Twitter Page for This Person</t>
  </si>
  <si>
    <t>https://twitter.com/hrmtaxiservice</t>
  </si>
  <si>
    <t>https://twitter.com/rfc_charity</t>
  </si>
  <si>
    <t>https://twitter.com/rangersfc</t>
  </si>
  <si>
    <t>https://twitter.com/joanne_thorburn</t>
  </si>
  <si>
    <t>https://twitter.com/nimsay1872</t>
  </si>
  <si>
    <t>https://twitter.com/loubyrfc</t>
  </si>
  <si>
    <t>https://twitter.com/michaelseafarer</t>
  </si>
  <si>
    <t>https://twitter.com/david_harvey59</t>
  </si>
  <si>
    <t>https://twitter.com/eviesparkles</t>
  </si>
  <si>
    <t>https://twitter.com/shorerdloyal</t>
  </si>
  <si>
    <t>https://twitter.com/micmcan74</t>
  </si>
  <si>
    <t>https://twitter.com/oldfirmfacts1</t>
  </si>
  <si>
    <t>https://twitter.com/darthg1nger</t>
  </si>
  <si>
    <t>https://twitter.com/panton_lewis</t>
  </si>
  <si>
    <t>https://twitter.com/plasmatron</t>
  </si>
  <si>
    <t>https://twitter.com/mcilhare_jack</t>
  </si>
  <si>
    <t>https://twitter.com/cluthadubh</t>
  </si>
  <si>
    <t>https://twitter.com/fcjaybird</t>
  </si>
  <si>
    <t>https://twitter.com/mychalyschyn</t>
  </si>
  <si>
    <t>https://twitter.com/glasgow_live</t>
  </si>
  <si>
    <t>https://twitter.com/lornamccallum2</t>
  </si>
  <si>
    <t>https://twitter.com/jackmulligan</t>
  </si>
  <si>
    <t>https://twitter.com/tinym0vingparts</t>
  </si>
  <si>
    <t>https://twitter.com/orlysheepboy</t>
  </si>
  <si>
    <t>https://twitter.com/wirralranger</t>
  </si>
  <si>
    <t>https://twitter.com/cass316x</t>
  </si>
  <si>
    <t>https://twitter.com/4menhadadream</t>
  </si>
  <si>
    <t>https://twitter.com/domrogic</t>
  </si>
  <si>
    <t>https://twitter.com/philipwatp</t>
  </si>
  <si>
    <t>https://twitter.com/phiiip1872</t>
  </si>
  <si>
    <t>https://twitter.com/lh_1872</t>
  </si>
  <si>
    <t>https://twitter.com/glxn72</t>
  </si>
  <si>
    <t>https://twitter.com/mitchellm1872</t>
  </si>
  <si>
    <t>https://twitter.com/nathanc1872</t>
  </si>
  <si>
    <t>https://twitter.com/aimeeworsley1</t>
  </si>
  <si>
    <t>https://twitter.com/swanny532</t>
  </si>
  <si>
    <t>https://twitter.com/traveleff</t>
  </si>
  <si>
    <t>https://twitter.com/ryankentloyal</t>
  </si>
  <si>
    <t>https://twitter.com/coreysharp1888</t>
  </si>
  <si>
    <t>https://twitter.com/stoogzy_</t>
  </si>
  <si>
    <t>https://twitter.com/johnfaetheshops</t>
  </si>
  <si>
    <t>https://twitter.com/blondelmo1888</t>
  </si>
  <si>
    <t>https://twitter.com/kierangeorgedfc</t>
  </si>
  <si>
    <t>https://twitter.com/garythebear72</t>
  </si>
  <si>
    <t>https://twitter.com/claire_mcharg</t>
  </si>
  <si>
    <t>https://twitter.com/suzanalou</t>
  </si>
  <si>
    <t>https://twitter.com/ewenh72</t>
  </si>
  <si>
    <t>https://twitter.com/mrmcdiddle</t>
  </si>
  <si>
    <t>https://twitter.com/1872ewan</t>
  </si>
  <si>
    <t>https://twitter.com/malkywhite1975</t>
  </si>
  <si>
    <t>https://twitter.com/stillsweatshirt</t>
  </si>
  <si>
    <t>https://twitter.com/nxstii</t>
  </si>
  <si>
    <t>https://twitter.com/wilf1872</t>
  </si>
  <si>
    <t>https://twitter.com/conorhiggins</t>
  </si>
  <si>
    <t>https://twitter.com/baldyweemongo</t>
  </si>
  <si>
    <t>https://twitter.com/colinbfisher</t>
  </si>
  <si>
    <t>https://twitter.com/stonenu</t>
  </si>
  <si>
    <t>https://twitter.com/rangersfcnewsn1</t>
  </si>
  <si>
    <t>https://twitter.com/thepaulmclellan</t>
  </si>
  <si>
    <t>https://twitter.com/coinneachmac</t>
  </si>
  <si>
    <t>https://twitter.com/manoftheminch</t>
  </si>
  <si>
    <t>https://twitter.com/pagegregor15</t>
  </si>
  <si>
    <t>https://twitter.com/andypeahead</t>
  </si>
  <si>
    <t>https://twitter.com/colincarstairs1</t>
  </si>
  <si>
    <t>https://twitter.com/callumoneill44</t>
  </si>
  <si>
    <t>https://twitter.com/robbiemay08</t>
  </si>
  <si>
    <t>https://twitter.com/richard54124413</t>
  </si>
  <si>
    <t>https://twitter.com/zoerfc1872</t>
  </si>
  <si>
    <t>https://twitter.com/kingpindazza</t>
  </si>
  <si>
    <t>https://twitter.com/g72m3</t>
  </si>
  <si>
    <t>https://twitter.com/taylorcrosbie67</t>
  </si>
  <si>
    <t>https://twitter.com/jack_hannah94</t>
  </si>
  <si>
    <t>https://twitter.com/markgibb9</t>
  </si>
  <si>
    <t>https://twitter.com/grahammccno1</t>
  </si>
  <si>
    <t>https://twitter.com/suzdowson73</t>
  </si>
  <si>
    <t>https://twitter.com/55incoming</t>
  </si>
  <si>
    <t>https://twitter.com/celtic__1888</t>
  </si>
  <si>
    <t>https://twitter.com/brosephbartley</t>
  </si>
  <si>
    <t>https://twitter.com/cairo1872</t>
  </si>
  <si>
    <t>https://twitter.com/_teenageriot</t>
  </si>
  <si>
    <t>https://twitter.com/rascalmultitude</t>
  </si>
  <si>
    <t>https://twitter.com/henbell</t>
  </si>
  <si>
    <t>https://twitter.com/_rosstaylor04</t>
  </si>
  <si>
    <t>https://twitter.com/pieandbeans</t>
  </si>
  <si>
    <t>https://twitter.com/peasan3</t>
  </si>
  <si>
    <t>https://twitter.com/duncanmaclure</t>
  </si>
  <si>
    <t>https://twitter.com/svurtak</t>
  </si>
  <si>
    <t>https://twitter.com/david_taylor75</t>
  </si>
  <si>
    <t>https://twitter.com/stewie_21</t>
  </si>
  <si>
    <t>https://twitter.com/willhoyles</t>
  </si>
  <si>
    <t>https://twitter.com/nesta_press</t>
  </si>
  <si>
    <t>https://twitter.com/amc_83</t>
  </si>
  <si>
    <t>https://twitter.com/craigross_</t>
  </si>
  <si>
    <t>https://twitter.com/dugdale24</t>
  </si>
  <si>
    <t>https://twitter.com/dianelambie71</t>
  </si>
  <si>
    <t>https://twitter.com/connorhrfc</t>
  </si>
  <si>
    <t>https://twitter.com/_sl91</t>
  </si>
  <si>
    <t>https://twitter.com/savo01</t>
  </si>
  <si>
    <t>https://twitter.com/babeclaire1</t>
  </si>
  <si>
    <t>https://twitter.com/liammscullion</t>
  </si>
  <si>
    <t>https://twitter.com/nosychick1</t>
  </si>
  <si>
    <t>https://twitter.com/robertr19812017</t>
  </si>
  <si>
    <t>https://twitter.com/aliceclay4</t>
  </si>
  <si>
    <t>https://twitter.com/alexfenton</t>
  </si>
  <si>
    <t>https://twitter.com/irangersapp</t>
  </si>
  <si>
    <t>https://twitter.com/gersfan46</t>
  </si>
  <si>
    <t>https://twitter.com/rangersnewsuk</t>
  </si>
  <si>
    <t>https://twitter.com/davie2_me</t>
  </si>
  <si>
    <t>https://twitter.com/jalexzurita</t>
  </si>
  <si>
    <t>https://twitter.com/marcleckie</t>
  </si>
  <si>
    <t>https://twitter.com/jlyons1978</t>
  </si>
  <si>
    <t>https://twitter.com/steven_day19</t>
  </si>
  <si>
    <t>https://twitter.com/startupsbot</t>
  </si>
  <si>
    <t>hrmtaxiservice
Meet our new app, Fit Bears! _xD83D__xDC5F_
Track your exercise _xD83C__xDFC6_ Compete
for prizes _xD83D__xDCF1_ @RangersFC and @RFC_Charity
updates on the go MORE ➡️ https://t.co/zPr6WFUZQl
https://t.co/GInymGv00s</t>
  </si>
  <si>
    <t>rfc_charity
Meet our new app, Fit Bears! _xD83D__xDC5F_
Track your exercise _xD83C__xDFC6_ Compete
for prizes _xD83D__xDCF1_ @RangersFC and @RFC_Charity
updates on the go MORE ➡️ https://t.co/zPr6WFUZQl
https://t.co/GInymGv00s</t>
  </si>
  <si>
    <t>rangersfc
_xD83C__xDFC3_‍♂️CHARITY: The @RFC_Charity
today released a new app, Fit Bears,
which aims to encourage physical
activity amongst supporters. _xD83D__xDCF2_
Learn More and Download for iOS
&amp;amp; Android: https://t.co/5QBE3aHunZ
https://t.co/IvLBNboX3f</t>
  </si>
  <si>
    <t>joanne_thorburn
Meet our new app, Fit Bears! _xD83D__xDC5F_
Track your exercise _xD83C__xDFC6_ Compete
for prizes _xD83D__xDCF1_ @RangersFC and @RFC_Charity
updates on the go MORE ➡️ https://t.co/zPr6WFUZQl
https://t.co/GInymGv00s</t>
  </si>
  <si>
    <t>nimsay1872
Meet our new app, Fit Bears! _xD83D__xDC5F_
Track your exercise _xD83C__xDFC6_ Compete
for prizes _xD83D__xDCF1_ @RangersFC and @RFC_Charity
updates on the go MORE ➡️ https://t.co/zPr6WFUZQl
https://t.co/GInymGv00s</t>
  </si>
  <si>
    <t>loubyrfc
Meet our new app, Fit Bears! _xD83D__xDC5F_
Track your exercise _xD83C__xDFC6_ Compete
for prizes _xD83D__xDCF1_ @RangersFC and @RFC_Charity
updates on the go MORE ➡️ https://t.co/zPr6WFUZQl
https://t.co/GInymGv00s</t>
  </si>
  <si>
    <t>michaelseafarer
Meet our new app, Fit Bears! _xD83D__xDC5F_
Track your exercise _xD83C__xDFC6_ Compete
for prizes _xD83D__xDCF1_ @RangersFC and @RFC_Charity
updates on the go MORE ➡️ https://t.co/zPr6WFUZQl
https://t.co/GInymGv00s</t>
  </si>
  <si>
    <t>david_harvey59
Meet our new app, Fit Bears! _xD83D__xDC5F_
Track your exercise _xD83C__xDFC6_ Compete
for prizes _xD83D__xDCF1_ @RangersFC and @RFC_Charity
updates on the go MORE ➡️ https://t.co/zPr6WFUZQl
https://t.co/GInymGv00s</t>
  </si>
  <si>
    <t>eviesparkles
Meet our new app, Fit Bears! _xD83D__xDC5F_
Track your exercise _xD83C__xDFC6_ Compete
for prizes _xD83D__xDCF1_ @RangersFC and @RFC_Charity
updates on the go MORE ➡️ https://t.co/zPr6WFUZQl
https://t.co/GInymGv00s</t>
  </si>
  <si>
    <t>shorerdloyal
Meet our new app, Fit Bears! _xD83D__xDC5F_
Track your exercise _xD83C__xDFC6_ Compete
for prizes _xD83D__xDCF1_ @RangersFC and @RFC_Charity
updates on the go MORE ➡️ https://t.co/zPr6WFUZQl
https://t.co/GInymGv00s</t>
  </si>
  <si>
    <t>micmcan74
Rangers take on Grindr in the Fit
Bears market https://t.co/uL13vcWrB8</t>
  </si>
  <si>
    <t>oldfirmfacts1
Rangers take on Grindr in the Fit
Bears market https://t.co/uL13vcWrB8</t>
  </si>
  <si>
    <t>darthg1nger
Rangers take on Grindr in the Fit
Bears market https://t.co/uL13vcWrB8</t>
  </si>
  <si>
    <t>panton_lewis
Rangers take on Grindr in the Fit
Bears market https://t.co/uL13vcWrB8</t>
  </si>
  <si>
    <t>plasmatron
Rangers take on Grindr in the Fit
Bears market https://t.co/uL13vcWrB8</t>
  </si>
  <si>
    <t>mcilhare_jack
Rangers take on Grindr in the Fit
Bears market https://t.co/uL13vcWrB8</t>
  </si>
  <si>
    <t>cluthadubh
Rangers take on Grindr in the Fit
Bears market https://t.co/uL13vcWrB8</t>
  </si>
  <si>
    <t>fcjaybird
Rangers take on Grindr in the Fit
Bears market https://t.co/uL13vcWrB8</t>
  </si>
  <si>
    <t>mychalyschyn
"The aim is to create some friendly
competition amongst fans and really
encourage them to get moving and
do more exercise." https://t.co/5Wh9hFvOZp</t>
  </si>
  <si>
    <t>glasgow_live
"The aim is to create some friendly
competition amongst fans and really
encourage them to get moving and
do more exercise." https://t.co/5Wh9hFvOZp</t>
  </si>
  <si>
    <t>lornamccallum2
Meet our new app, Fit Bears! _xD83D__xDC5F_
Track your exercise _xD83C__xDFC6_ Compete
for prizes _xD83D__xDCF1_ @RangersFC and @RFC_Charity
updates on the go MORE ➡️ https://t.co/zPr6WFUZQl
https://t.co/GInymGv00s</t>
  </si>
  <si>
    <t>jackmulligan
Rangers take on Grindr in the Fit
Bears market https://t.co/uL13vcWrB8</t>
  </si>
  <si>
    <t>tinym0vingparts
Rangers take on Grindr in the Fit
Bears market https://t.co/uL13vcWrB8</t>
  </si>
  <si>
    <t>orlysheepboy
@Oldfirmfacts1 Fit bears? Rangers
died.</t>
  </si>
  <si>
    <t>wirralranger
Meet our new app, Fit Bears! _xD83D__xDC5F_
Track your exercise _xD83C__xDFC6_ Compete
for prizes _xD83D__xDCF1_ @RangersFC and @RFC_Charity
updates on the go MORE ➡️ https://t.co/zPr6WFUZQl
https://t.co/GInymGv00s</t>
  </si>
  <si>
    <t>cass316x
Rangers take on Grindr in the Fit
Bears market https://t.co/uL13vcWrB8</t>
  </si>
  <si>
    <t>4menhadadream
Meet our new app, Fit Bears! _xD83D__xDC5F_
Track your exercise _xD83C__xDFC6_ Compete
for prizes _xD83D__xDCF1_ @RangersFC and @RFC_Charity
updates on the go MORE ➡️ https://t.co/zPr6WFUZQl
https://t.co/GInymGv00s</t>
  </si>
  <si>
    <t>domrogic
Rangers take on Grindr in the Fit
Bears market https://t.co/uL13vcWrB8</t>
  </si>
  <si>
    <t>philipwatp
Rangers Tinder coming to IOS and
Android July 12th 2020 _xD83D__xDCF1_Find Fit
Burds _xD83D__xDC3B_Meet Fellow Bears T&amp;amp;C
Apply https://t.co/lecEuUW9M1</t>
  </si>
  <si>
    <t>phiiip1872
Rangers Tinder coming to IOS and
Android July 12th 2020 _xD83D__xDCF1_Find Fit
Burds _xD83D__xDC3B_Meet Fellow Bears T&amp;amp;C
Apply https://t.co/lecEuUW9M1</t>
  </si>
  <si>
    <t>lh_1872
Rangers Tinder coming to IOS and
Android July 12th 2020 _xD83D__xDCF1_Find Fit
Burds _xD83D__xDC3B_Meet Fellow Bears T&amp;amp;C
Apply https://t.co/lecEuUW9M1</t>
  </si>
  <si>
    <t>glxn72
Meet our new app, Fit Bears! _xD83D__xDC5F_
Track your exercise _xD83C__xDFC6_ Compete
for prizes _xD83D__xDCF1_ @RangersFC and @RFC_Charity
updates on the go MORE ➡️ https://t.co/zPr6WFUZQl
https://t.co/GInymGv00s</t>
  </si>
  <si>
    <t>mitchellm1872
Rangers Tinder coming to IOS and
Android July 12th 2020 _xD83D__xDCF1_Find Fit
Burds _xD83D__xDC3B_Meet Fellow Bears T&amp;amp;C
Apply https://t.co/lecEuUW9M1</t>
  </si>
  <si>
    <t>nathanc1872
Meet our new app, Fit Bears! _xD83D__xDC5F_
Track your exercise _xD83C__xDFC6_ Compete
for prizes _xD83D__xDCF1_ @RangersFC and @RFC_Charity
updates on the go MORE ➡️ https://t.co/zPr6WFUZQl
https://t.co/GInymGv00s</t>
  </si>
  <si>
    <t>aimeeworsley1
‘ fit bears app ‘ no rangers Da’s
this isn’t a new dating app where
you can creep on the young girls
like you do on twitter</t>
  </si>
  <si>
    <t>swanny532
Rangers take on Grindr in the Fit
Bears market https://t.co/uL13vcWrB8</t>
  </si>
  <si>
    <t>traveleff
Rangers take on Grindr in the Fit
Bears market https://t.co/uL13vcWrB8</t>
  </si>
  <si>
    <t>ryankentloyal
Rangers Tinder coming to IOS and
Android July 12th 2020 _xD83D__xDCF1_Find Fit
Burds _xD83D__xDC3B_Meet Fellow Bears T&amp;amp;C
Apply https://t.co/lecEuUW9M1</t>
  </si>
  <si>
    <t>coreysharp1888
Rangers take on Grindr in the Fit
Bears market https://t.co/uL13vcWrB8</t>
  </si>
  <si>
    <t>stoogzy_
Rangers take on Grindr in the Fit
Bears market https://t.co/uL13vcWrB8</t>
  </si>
  <si>
    <t>johnfaetheshops
Rangers take on Grindr in the Fit
Bears market https://t.co/uL13vcWrB8</t>
  </si>
  <si>
    <t>blondelmo1888
Rangers take on Grindr in the Fit
Bears market https://t.co/uL13vcWrB8</t>
  </si>
  <si>
    <t>kierangeorgedfc
Rangers take on Grindr in the Fit
Bears market https://t.co/uL13vcWrB8</t>
  </si>
  <si>
    <t>garythebear72
Meet our new app, Fit Bears! _xD83D__xDC5F_
Track your exercise _xD83C__xDFC6_ Compete
for prizes _xD83D__xDCF1_ @RangersFC and @RFC_Charity
updates on the go MORE ➡️ https://t.co/zPr6WFUZQl
https://t.co/GInymGv00s</t>
  </si>
  <si>
    <t>claire_mcharg
Rangers take on Grindr in the Fit
Bears market https://t.co/uL13vcWrB8</t>
  </si>
  <si>
    <t>suzanalou
Rangers take on Grindr in the Fit
Bears market https://t.co/uL13vcWrB8</t>
  </si>
  <si>
    <t>ewenh72
Meet our new app, Fit Bears! _xD83D__xDC5F_
Track your exercise _xD83C__xDFC6_ Compete
for prizes _xD83D__xDCF1_ @RangersFC and @RFC_Charity
updates on the go MORE ➡️ https://t.co/zPr6WFUZQl
https://t.co/GInymGv00s</t>
  </si>
  <si>
    <t>mrmcdiddle
PSA to Rangers Fans: Using your
preferred internet search engine
with the phrase 'Fit Bears' may
not give you the results you expect.
https://t.co/oOZYin1zLF</t>
  </si>
  <si>
    <t>1872ewan
Rangers Tinder coming to IOS and
Android July 12th 2020 _xD83D__xDCF1_Find Fit
Burds _xD83D__xDC3B_Meet Fellow Bears T&amp;amp;C
Apply https://t.co/lecEuUW9M1</t>
  </si>
  <si>
    <t>malkywhite1975
Meet our new app, Fit Bears! _xD83D__xDC5F_
Track your exercise _xD83C__xDFC6_ Compete
for prizes _xD83D__xDCF1_ @RangersFC and @RFC_Charity
updates on the go MORE ➡️ https://t.co/zPr6WFUZQl
https://t.co/GInymGv00s</t>
  </si>
  <si>
    <t>stillsweatshirt
Rangers take on Grindr in the Fit
Bears market https://t.co/uL13vcWrB8</t>
  </si>
  <si>
    <t>nxstii
Rangers take on Grindr in the Fit
Bears market https://t.co/uL13vcWrB8</t>
  </si>
  <si>
    <t>wilf1872
Meet our new app, Fit Bears! _xD83D__xDC5F_
Track your exercise _xD83C__xDFC6_ Compete
for prizes _xD83D__xDCF1_ @RangersFC and @RFC_Charity
updates on the go MORE ➡️ https://t.co/zPr6WFUZQl
https://t.co/GInymGv00s</t>
  </si>
  <si>
    <t>conorhiggins
Rangers take on Grindr in the Fit
Bears market https://t.co/uL13vcWrB8</t>
  </si>
  <si>
    <t>baldyweemongo
Rangers take on Grindr in the Fit
Bears market https://t.co/uL13vcWrB8</t>
  </si>
  <si>
    <t>colinbfisher
Meet our new app, Fit Bears! _xD83D__xDC5F_
Track your exercise _xD83C__xDFC6_ Compete
for prizes _xD83D__xDCF1_ @RangersFC and @RFC_Charity
updates on the go MORE ➡️ https://t.co/zPr6WFUZQl
https://t.co/GInymGv00s</t>
  </si>
  <si>
    <t>stonenu
Meet our new app, Fit Bears! _xD83D__xDC5F_
Track your exercise _xD83C__xDFC6_ Compete
for prizes _xD83D__xDCF1_ @RangersFC and @RFC_Charity
updates on the go MORE ➡️ https://t.co/zPr6WFUZQl
https://t.co/GInymGv00s</t>
  </si>
  <si>
    <t>rangersfcnewsn1
Rangers launch free Fit Bears fitness
app to try and get supporters to
workout and ditch the… https://t.co/vJQimaQKqF
https://t.co/DZ9PbDTsQn</t>
  </si>
  <si>
    <t>thepaulmclellan
Rangers take on Grindr in the Fit
Bears market https://t.co/uL13vcWrB8</t>
  </si>
  <si>
    <t>coinneachmac
@manoftheminch Rangers marketing
department when they see who signs
up for Fit Bears https://t.co/iswbRAvKjU</t>
  </si>
  <si>
    <t xml:space="preserve">manoftheminch
</t>
  </si>
  <si>
    <t>pagegregor15
Rangers take on Grindr in the Fit
Bears market https://t.co/uL13vcWrB8</t>
  </si>
  <si>
    <t>andypeahead
_xD83C__xDFC3_‍♂️CHARITY: The @RFC_Charity
today released a new app, Fit Bears,
which aims to encourage physical
activity amongst supporters. _xD83D__xDCF2_
Learn More and Download for iOS
&amp;amp; Android: https://t.co/5QBE3aHunZ
https://t.co/IvLBNboX3f</t>
  </si>
  <si>
    <t>colincarstairs1
_xD83C__xDFC3_‍♂️CHARITY: The @RFC_Charity
today released a new app, Fit Bears,
which aims to encourage physical
activity amongst supporters. _xD83D__xDCF2_
Learn More and Download for iOS
&amp;amp; Android: https://t.co/5QBE3aHunZ
https://t.co/IvLBNboX3f</t>
  </si>
  <si>
    <t>callumoneill44
_xD83C__xDFC3_‍♂️CHARITY: The @RFC_Charity
today released a new app, Fit Bears,
which aims to encourage physical
activity amongst supporters. _xD83D__xDCF2_
Learn More and Download for iOS
&amp;amp; Android: https://t.co/5QBE3aHunZ
https://t.co/IvLBNboX3f</t>
  </si>
  <si>
    <t>robbiemay08
_xD83C__xDFC3_‍♂️CHARITY: The @RFC_Charity
today released a new app, Fit Bears,
which aims to encourage physical
activity amongst supporters. _xD83D__xDCF2_
Learn More and Download for iOS
&amp;amp; Android: https://t.co/5QBE3aHunZ
https://t.co/IvLBNboX3f</t>
  </si>
  <si>
    <t>richard54124413
_xD83C__xDFC3_‍♂️CHARITY: The @RFC_Charity
today released a new app, Fit Bears,
which aims to encourage physical
activity amongst supporters. _xD83D__xDCF2_
Learn More and Download for iOS
&amp;amp; Android: https://t.co/5QBE3aHunZ
https://t.co/IvLBNboX3f</t>
  </si>
  <si>
    <t>zoerfc1872
_xD83C__xDFC3_‍♂️CHARITY: The @RFC_Charity
today released a new app, Fit Bears,
which aims to encourage physical
activity amongst supporters. _xD83D__xDCF2_
Learn More and Download for iOS
&amp;amp; Android: https://t.co/5QBE3aHunZ
https://t.co/IvLBNboX3f</t>
  </si>
  <si>
    <t>kingpindazza
_xD83C__xDFC3_‍♂️CHARITY: The @RFC_Charity
today released a new app, Fit Bears,
which aims to encourage physical
activity amongst supporters. _xD83D__xDCF2_
Learn More and Download for iOS
&amp;amp; Android: https://t.co/5QBE3aHunZ
https://t.co/IvLBNboX3f</t>
  </si>
  <si>
    <t>g72m3
_xD83C__xDFC3_‍♂️CHARITY: The @RFC_Charity
today released a new app, Fit Bears,
which aims to encourage physical
activity amongst supporters. _xD83D__xDCF2_
Learn More and Download for iOS
&amp;amp; Android: https://t.co/5QBE3aHunZ
https://t.co/IvLBNboX3f</t>
  </si>
  <si>
    <t>taylorcrosbie67
Rangers take on Grindr in the Fit
Bears market https://t.co/uL13vcWrB8</t>
  </si>
  <si>
    <t>jack_hannah94
Rangers take on Grindr in the Fit
Bears market https://t.co/uL13vcWrB8</t>
  </si>
  <si>
    <t>markgibb9
_xD83C__xDFC3_‍♂️CHARITY: The @RFC_Charity
today released a new app, Fit Bears,
which aims to encourage physical
activity amongst supporters. _xD83D__xDCF2_
Learn More and Download for iOS
&amp;amp; Android: https://t.co/5QBE3aHunZ
https://t.co/IvLBNboX3f</t>
  </si>
  <si>
    <t>grahammccno1
_xD83C__xDFC3_‍♂️CHARITY: The @RFC_Charity
today released a new app, Fit Bears,
which aims to encourage physical
activity amongst supporters. _xD83D__xDCF2_
Learn More and Download for iOS
&amp;amp; Android: https://t.co/5QBE3aHunZ
https://t.co/IvLBNboX3f</t>
  </si>
  <si>
    <t>suzdowson73
Rangers take on Grindr in the Fit
Bears market https://t.co/uL13vcWrB8</t>
  </si>
  <si>
    <t>55incoming
Meet our new app, Fit Bears! _xD83D__xDC5F_
Track your exercise _xD83C__xDFC6_ Compete
for prizes _xD83D__xDCF1_ @RangersFC and @RFC_Charity
updates on the go MORE ➡️ https://t.co/zPr6WFUZQl
https://t.co/GInymGv00s</t>
  </si>
  <si>
    <t>celtic__1888
Meet our new app, Fit Bears! _xD83D__xDC5F_
Track your exercise _xD83C__xDFC6_ Compete
for prizes _xD83D__xDCF1_ @RangersFC and @RFC_Charity
updates on the go MORE ➡️ https://t.co/zPr6WFUZQl
https://t.co/GInymGv00s</t>
  </si>
  <si>
    <t>brosephbartley
Rangers take on Grindr in the Fit
Bears market https://t.co/uL13vcWrB8</t>
  </si>
  <si>
    <t>cairo1872
Meet our new app, Fit Bears! _xD83D__xDC5F_
Track your exercise _xD83C__xDFC6_ Compete
for prizes _xD83D__xDCF1_ @RangersFC and @RFC_Charity
updates on the go MORE ➡️ https://t.co/zPr6WFUZQl
https://t.co/GInymGv00s</t>
  </si>
  <si>
    <t>_teenageriot
Rangers take on Grindr in the Fit
Bears market https://t.co/uL13vcWrB8</t>
  </si>
  <si>
    <t>rascalmultitude
Rangers take on Grindr in the Fit
Bears market https://t.co/uL13vcWrB8</t>
  </si>
  <si>
    <t>henbell
Rangers take on Grindr in the Fit
Bears market https://t.co/uL13vcWrB8</t>
  </si>
  <si>
    <t>_rosstaylor04
Rangers take on Grindr in the Fit
Bears market https://t.co/uL13vcWrB8</t>
  </si>
  <si>
    <t>pieandbeans
Rangers take on Grindr in the Fit
Bears market https://t.co/uL13vcWrB8</t>
  </si>
  <si>
    <t>peasan3
Meet our new app, Fit Bears! _xD83D__xDC5F_
Track your exercise _xD83C__xDFC6_ Compete
for prizes _xD83D__xDCF1_ @RangersFC and @RFC_Charity
updates on the go MORE ➡️ https://t.co/zPr6WFUZQl
https://t.co/GInymGv00s</t>
  </si>
  <si>
    <t>duncanmaclure
Rangers take on Grindr in the Fit
Bears market https://t.co/uL13vcWrB8</t>
  </si>
  <si>
    <t>svurtak
Meet our new app, Fit Bears! _xD83D__xDC5F_
Track your exercise _xD83C__xDFC6_ Compete
for prizes _xD83D__xDCF1_ @RangersFC and @RFC_Charity
updates on the go MORE ➡️ https://t.co/zPr6WFUZQl
https://t.co/GInymGv00s</t>
  </si>
  <si>
    <t>david_taylor75
Rangers take on Grindr in the Fit
Bears market https://t.co/uL13vcWrB8</t>
  </si>
  <si>
    <t>stewie_21
Meet our new app, Fit Bears! _xD83D__xDC5F_
Track your exercise _xD83C__xDFC6_ Compete
for prizes _xD83D__xDCF1_ @RangersFC and @RFC_Charity
updates on the go MORE ➡️ https://t.co/zPr6WFUZQl
https://t.co/GInymGv00s</t>
  </si>
  <si>
    <t>willhoyles
One of our #HealthierLivesDataFund
grantees launched their fitness
app with @RangersFC today which
encourages fans to create health
and wellbeing competitions with
their friends and family https://t.co/eOotc5vns9</t>
  </si>
  <si>
    <t>nesta_press
One of our #HealthierLivesDataFund
grantees launched their fitness
app with @RangersFC today which
encourages fans to create health
and wellbeing competitions with
their friends and family https://t.co/eOotc5vns9</t>
  </si>
  <si>
    <t>amc_83
Meet our new app, Fit Bears! _xD83D__xDC5F_
Track your exercise _xD83C__xDFC6_ Compete
for prizes _xD83D__xDCF1_ @RangersFC and @RFC_Charity
updates on the go MORE ➡️ https://t.co/zPr6WFUZQl
https://t.co/GInymGv00s</t>
  </si>
  <si>
    <t>craigross_
Rangers take on Grindr in the Fit
Bears market https://t.co/uL13vcWrB8</t>
  </si>
  <si>
    <t>dugdale24
Rangers take on Grindr in the Fit
Bears market https://t.co/uL13vcWrB8</t>
  </si>
  <si>
    <t>dianelambie71
_xD83C__xDFC3_‍♂️CHARITY: The @RFC_Charity
today released a new app, Fit Bears,
which aims to encourage physical
activity amongst supporters. _xD83D__xDCF2_
Learn More and Download for iOS
&amp;amp; Android: https://t.co/5QBE3aHunZ
https://t.co/IvLBNboX3f</t>
  </si>
  <si>
    <t>connorhrfc
_xD83C__xDFC3_‍♂️CHARITY: The @RFC_Charity
today released a new app, Fit Bears,
which aims to encourage physical
activity amongst supporters. _xD83D__xDCF2_
Learn More and Download for iOS
&amp;amp; Android: https://t.co/5QBE3aHunZ
https://t.co/IvLBNboX3f</t>
  </si>
  <si>
    <t>_sl91
Rangers take on Grindr in the Fit
Bears market https://t.co/uL13vcWrB8</t>
  </si>
  <si>
    <t>savo01
Rangers take on Grindr in the Fit
Bears market https://t.co/uL13vcWrB8</t>
  </si>
  <si>
    <t>babeclaire1
Meet our new app, Fit Bears! _xD83D__xDC5F_
Track your exercise _xD83C__xDFC6_ Compete
for prizes _xD83D__xDCF1_ @RangersFC and @RFC_Charity
updates on the go MORE ➡️ https://t.co/zPr6WFUZQl
https://t.co/GInymGv00s</t>
  </si>
  <si>
    <t>liammscullion
Rangers take on Grindr in the Fit
Bears market https://t.co/uL13vcWrB8</t>
  </si>
  <si>
    <t>nosychick1
_xD83C__xDFC3_‍♂️CHARITY: The @RFC_Charity
today released a new app, Fit Bears,
which aims to encourage physical
activity amongst supporters. _xD83D__xDCF2_
Learn More and Download for iOS
&amp;amp; Android: https://t.co/5QBE3aHunZ
https://t.co/IvLBNboX3f</t>
  </si>
  <si>
    <t>robertr19812017
_xD83C__xDFC3_‍♂️CHARITY: The @RFC_Charity
today released a new app, Fit Bears,
which aims to encourage physical
activity amongst supporters. _xD83D__xDCF2_
Learn More and Download for iOS
&amp;amp; Android: https://t.co/5QBE3aHunZ
https://t.co/IvLBNboX3f</t>
  </si>
  <si>
    <t>aliceclay4
Happy to see this launching in
Glasgow today. FitBears uses a
fan's passion for their football
team to encourage them to change
lifestyle behaviours. An excellent
example of tech + community = good
outcomes. https://t.co/cong4lMDgS</t>
  </si>
  <si>
    <t>alexfenton
Rangers in pioneering Scottish
football first as club offer special
reward https://t.co/U7llyKNtvE</t>
  </si>
  <si>
    <t>irangersapp
Glasgow Live: Rangers launch new
fitness app Fit Bears https://t.co/gWD0TJkY21
#Rangers #RangersFC https://t.co/YQTsweXZZx</t>
  </si>
  <si>
    <t>gersfan46
To celebrate the launch of Fit
Bears, the fans who top the fitness
league for December and January
will both win a signed Rangers
First Team shirt. Runners up will
win a Garmin Wristband. https://t.co/CoW3BSCwO7</t>
  </si>
  <si>
    <t>rangersnewsuk
Rangers in pioneering Scottish
football first as club offer special
reward https://t.co/U7llyKNtvE</t>
  </si>
  <si>
    <t>davie2_me
_xD83C__xDFC3_‍♂️CHARITY: The @RFC_Charity
today released a new app, Fit Bears,
which aims to encourage physical
activity amongst supporters. _xD83D__xDCF2_
Learn More and Download for iOS
&amp;amp; Android: https://t.co/5QBE3aHunZ
https://t.co/IvLBNboX3f</t>
  </si>
  <si>
    <t>jalexzurita
'Rangers launch new #fitness app
Fit Bears' Got to like this, much
like the #FanActiv initiative a
few years back. However, could
the club have worked with an existing
#startup rather than create a new
product? @steven_day19 @Jlyons1978
@marcleckie _xD83D__xDC47_ https://t.co/W3wYQa3k7Y</t>
  </si>
  <si>
    <t xml:space="preserve">marcleckie
</t>
  </si>
  <si>
    <t xml:space="preserve">jlyons1978
</t>
  </si>
  <si>
    <t xml:space="preserve">steven_day19
</t>
  </si>
  <si>
    <t>startupsbot
'Rangers launch new #fitness app
Fit Bears' Got to like this, much
like the #FanActiv initiative a
few years back. However, could
the club have worked with an existing
#startup rather than create a new
product? @steven_day19 @Jlyons1978
@marcleckie _xD83D__xDC47_ https://t.co/W3wYQa3k7Y</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</si>
  <si>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</si>
  <si>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</si>
  <si>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</si>
  <si>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</si>
  <si>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</si>
  <si>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</si>
  <si>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</si>
  <si>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</si>
  <si>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</si>
  <si>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</si>
  <si>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</si>
  <si>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</si>
  <si>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</si>
  <si>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</si>
  <si>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</si>
  <si>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</si>
  <si>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</si>
  <si>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</si>
  <si>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</si>
  <si>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</si>
  <si>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</si>
  <si>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</si>
  <si>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</si>
  <si>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(Add your own word list)</t>
  </si>
  <si>
    <t>Non-categorized Words</t>
  </si>
  <si>
    <t>Total Words</t>
  </si>
  <si>
    <t>fit</t>
  </si>
  <si>
    <t>bears</t>
  </si>
  <si>
    <t>app</t>
  </si>
  <si>
    <t>rangers</t>
  </si>
  <si>
    <t>more</t>
  </si>
  <si>
    <t>take</t>
  </si>
  <si>
    <t>grindr</t>
  </si>
  <si>
    <t>market</t>
  </si>
  <si>
    <t>meet</t>
  </si>
  <si>
    <t>exercise</t>
  </si>
  <si>
    <t>track</t>
  </si>
  <si>
    <t>compete</t>
  </si>
  <si>
    <t>prizes</t>
  </si>
  <si>
    <t>updates</t>
  </si>
  <si>
    <t>go</t>
  </si>
  <si>
    <t>ios</t>
  </si>
  <si>
    <t>amp</t>
  </si>
  <si>
    <t>android</t>
  </si>
  <si>
    <t>today</t>
  </si>
  <si>
    <t>encourage</t>
  </si>
  <si>
    <t>amongst</t>
  </si>
  <si>
    <t>supporters</t>
  </si>
  <si>
    <t>charity</t>
  </si>
  <si>
    <t>released</t>
  </si>
  <si>
    <t>aims</t>
  </si>
  <si>
    <t>physical</t>
  </si>
  <si>
    <t>activity</t>
  </si>
  <si>
    <t>learn</t>
  </si>
  <si>
    <t>download</t>
  </si>
  <si>
    <t>fans</t>
  </si>
  <si>
    <t>fitness</t>
  </si>
  <si>
    <t>launch</t>
  </si>
  <si>
    <t>create</t>
  </si>
  <si>
    <t>football</t>
  </si>
  <si>
    <t>first</t>
  </si>
  <si>
    <t>tinder</t>
  </si>
  <si>
    <t>coming</t>
  </si>
  <si>
    <t>july</t>
  </si>
  <si>
    <t>12th</t>
  </si>
  <si>
    <t>2020</t>
  </si>
  <si>
    <t>find</t>
  </si>
  <si>
    <t>burds</t>
  </si>
  <si>
    <t>fellow</t>
  </si>
  <si>
    <t>apply</t>
  </si>
  <si>
    <t>club</t>
  </si>
  <si>
    <t>scottish</t>
  </si>
  <si>
    <t>win</t>
  </si>
  <si>
    <t>team</t>
  </si>
  <si>
    <t>glasgow</t>
  </si>
  <si>
    <t>bears'</t>
  </si>
  <si>
    <t>one</t>
  </si>
  <si>
    <t>#healthierlivesdatafund</t>
  </si>
  <si>
    <t>grantees</t>
  </si>
  <si>
    <t>launched</t>
  </si>
  <si>
    <t>encourages</t>
  </si>
  <si>
    <t>health</t>
  </si>
  <si>
    <t>wellbeing</t>
  </si>
  <si>
    <t>competitions</t>
  </si>
  <si>
    <t>friends</t>
  </si>
  <si>
    <t>family</t>
  </si>
  <si>
    <t>aim</t>
  </si>
  <si>
    <t>friendly</t>
  </si>
  <si>
    <t>competition</t>
  </si>
  <si>
    <t>really</t>
  </si>
  <si>
    <t>moving</t>
  </si>
  <si>
    <t>see</t>
  </si>
  <si>
    <t>#fitness</t>
  </si>
  <si>
    <t>much</t>
  </si>
  <si>
    <t>#fanactiv</t>
  </si>
  <si>
    <t>initiative</t>
  </si>
  <si>
    <t>few</t>
  </si>
  <si>
    <t>years</t>
  </si>
  <si>
    <t>back</t>
  </si>
  <si>
    <t>worked</t>
  </si>
  <si>
    <t>existing</t>
  </si>
  <si>
    <t>#startup</t>
  </si>
  <si>
    <t>product</t>
  </si>
  <si>
    <t>pioneering</t>
  </si>
  <si>
    <t>offer</t>
  </si>
  <si>
    <t>special</t>
  </si>
  <si>
    <t>reward</t>
  </si>
  <si>
    <t>celebrate</t>
  </si>
  <si>
    <t>top</t>
  </si>
  <si>
    <t>league</t>
  </si>
  <si>
    <t>december</t>
  </si>
  <si>
    <t>january</t>
  </si>
  <si>
    <t>both</t>
  </si>
  <si>
    <t>signed</t>
  </si>
  <si>
    <t>shirt</t>
  </si>
  <si>
    <t>runners</t>
  </si>
  <si>
    <t>garmin</t>
  </si>
  <si>
    <t>wristband</t>
  </si>
  <si>
    <t>live</t>
  </si>
  <si>
    <t>#rangers</t>
  </si>
  <si>
    <t>#rangersfc</t>
  </si>
  <si>
    <t>kind</t>
  </si>
  <si>
    <t>happy</t>
  </si>
  <si>
    <t>launching</t>
  </si>
  <si>
    <t>fitbears</t>
  </si>
  <si>
    <t>uses</t>
  </si>
  <si>
    <t>fan's</t>
  </si>
  <si>
    <t>passion</t>
  </si>
  <si>
    <t>change</t>
  </si>
  <si>
    <t>lifestyle</t>
  </si>
  <si>
    <t>behaviours</t>
  </si>
  <si>
    <t>excellent</t>
  </si>
  <si>
    <t>example</t>
  </si>
  <si>
    <t>tech</t>
  </si>
  <si>
    <t>community</t>
  </si>
  <si>
    <t>good</t>
  </si>
  <si>
    <t>outcomes</t>
  </si>
  <si>
    <t>isn</t>
  </si>
  <si>
    <t>dating</t>
  </si>
  <si>
    <t>creep</t>
  </si>
  <si>
    <t>young</t>
  </si>
  <si>
    <t>girls</t>
  </si>
  <si>
    <t>twitter</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</si>
  <si>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</si>
  <si>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</si>
  <si>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</si>
  <si>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</si>
  <si>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</si>
  <si>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</si>
  <si>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</si>
  <si>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</si>
  <si>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</si>
  <si>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</si>
  <si>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</si>
  <si>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</si>
  <si>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</si>
  <si>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</si>
  <si>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</si>
  <si>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</si>
  <si>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</si>
  <si>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</si>
  <si>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</si>
  <si>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</si>
  <si>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</si>
  <si>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</si>
  <si>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</si>
  <si>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</si>
  <si>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</si>
  <si>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</si>
  <si>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</si>
  <si>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</si>
  <si>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</si>
  <si>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</si>
  <si>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</si>
  <si>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</si>
  <si>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</si>
  <si>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</si>
  <si>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</si>
  <si>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</si>
  <si>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</si>
  <si>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</si>
  <si>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</si>
  <si>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</si>
  <si>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</si>
  <si>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</si>
  <si>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</si>
  <si>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</si>
  <si>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</si>
  <si>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</si>
  <si>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</si>
  <si>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</si>
  <si>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</si>
  <si>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</si>
  <si>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</si>
  <si>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</si>
  <si>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</si>
  <si>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</si>
  <si>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</si>
  <si>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</si>
  <si>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</si>
  <si>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</si>
  <si>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</si>
  <si>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</si>
  <si>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</si>
  <si>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</si>
  <si>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</si>
  <si>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</si>
  <si>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</si>
  <si>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</si>
  <si>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</si>
  <si>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</si>
  <si>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</si>
  <si>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</si>
  <si>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</si>
  <si>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</si>
  <si>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</si>
  <si>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</si>
  <si>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</si>
  <si>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</si>
  <si>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</si>
  <si>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https://www.rangerscharity.org.uk/news/foundation-launches-rangers-fitness-app https://rangers.co.uk/news/club/foundation-launches-rangers-fitness-app/ https://www.glasgowlive.co.uk/whats-on/rangers-fitness-app-fit-bears-17196829</t>
  </si>
  <si>
    <t>https://www.glasgowlive.co.uk/whats-on/rangers-fitness-app-fit-bears-17196829 https://www.rangersnews.uk/news/rangers-charity-foundation-launch-pioneering-new-fit-bears-mobile-app/ https://www.football-news365.co.uk/go/23/83343522 https://www.glasgowlive.co.uk/whats-on/rangers-fitness-app-fit-bears-17196829?fbclid=IwAR12oHJEOJjv1-8rl1OvtHMPNVm3v2nWC5k6xNADZd9ej2-8CZJyg2nG0aY</t>
  </si>
  <si>
    <t>https://twitter.com/RFC_Charity/status/1191397191648083971 http://rangers.toffeenews.com/rangers-launch-free-fit-bears-fitness-app-to-try-and-get-supporters-to-workout-and-ditch-the/?utm_source=dlvr.it&amp;utm_medium=twitter http://rangers.toffeenews.com/rangers-launch-new-fitness-app-fit-bears/?utm_source=dlvr.it&amp;utm_medium=twitter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</si>
  <si>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</si>
  <si>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</si>
  <si>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</si>
  <si>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</si>
  <si>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</si>
  <si>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</si>
  <si>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</si>
  <si>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</si>
  <si>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</si>
  <si>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co.uk org.uk</t>
  </si>
  <si>
    <t>co.uk rangersnews.uk</t>
  </si>
  <si>
    <t>toffeenews.com twitter.com</t>
  </si>
  <si>
    <t>Top Hashtags in Tweet in Entire Graph</t>
  </si>
  <si>
    <t>fanactiv</t>
  </si>
  <si>
    <t>startup</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</si>
  <si>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</si>
  <si>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</si>
  <si>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</si>
  <si>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</si>
  <si>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</si>
  <si>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</si>
  <si>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</si>
  <si>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</si>
  <si>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rangers rangersfc healthierlivesdatafund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</si>
  <si>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</si>
  <si>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</si>
  <si>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</si>
  <si>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</si>
  <si>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</si>
  <si>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</si>
  <si>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</si>
  <si>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</si>
  <si>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</si>
  <si>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app fit bears rfc_charity more rangersfc meet track exercise compete</t>
  </si>
  <si>
    <t>rangers fit bears take grindr market</t>
  </si>
  <si>
    <t>rangers app fit bears football first encourage fans more fitness</t>
  </si>
  <si>
    <t>rangers tinder coming ios android july 12th 2020 find fit</t>
  </si>
  <si>
    <t>rangers launch #fitness app fit bears' much #fanactiv initiative few</t>
  </si>
  <si>
    <t>rangers launch fit bears fitness app</t>
  </si>
  <si>
    <t>Top Word Pairs in Tweet in Entire Graph</t>
  </si>
  <si>
    <t>fit,bears</t>
  </si>
  <si>
    <t>app,fit</t>
  </si>
  <si>
    <t>rangers,take</t>
  </si>
  <si>
    <t>take,grindr</t>
  </si>
  <si>
    <t>grindr,fit</t>
  </si>
  <si>
    <t>bears,market</t>
  </si>
  <si>
    <t>rangersfc,rfc_charity</t>
  </si>
  <si>
    <t>meet,app</t>
  </si>
  <si>
    <t>bears,track</t>
  </si>
  <si>
    <t>track,exercise</t>
  </si>
  <si>
    <t>Top Word Pairs in Tweet in G1</t>
  </si>
  <si>
    <t>exercise,compete</t>
  </si>
  <si>
    <t>compete,prizes</t>
  </si>
  <si>
    <t>prizes,rangersfc</t>
  </si>
  <si>
    <t>rfc_charity,updates</t>
  </si>
  <si>
    <t>Top Word Pairs in Tweet in G2</t>
  </si>
  <si>
    <t>Top Word Pairs in Tweet in G3</t>
  </si>
  <si>
    <t>scottish,football</t>
  </si>
  <si>
    <t>aim,create</t>
  </si>
  <si>
    <t>create,friendly</t>
  </si>
  <si>
    <t>friendly,competition</t>
  </si>
  <si>
    <t>competition,amongst</t>
  </si>
  <si>
    <t>amongst,fans</t>
  </si>
  <si>
    <t>fans,really</t>
  </si>
  <si>
    <t>really,encourage</t>
  </si>
  <si>
    <t>Top Word Pairs in Tweet in G4</t>
  </si>
  <si>
    <t>rangers,tinder</t>
  </si>
  <si>
    <t>tinder,coming</t>
  </si>
  <si>
    <t>coming,ios</t>
  </si>
  <si>
    <t>ios,android</t>
  </si>
  <si>
    <t>android,july</t>
  </si>
  <si>
    <t>july,12th</t>
  </si>
  <si>
    <t>12th,2020</t>
  </si>
  <si>
    <t>2020,find</t>
  </si>
  <si>
    <t>find,fit</t>
  </si>
  <si>
    <t>fit,burds</t>
  </si>
  <si>
    <t>Top Word Pairs in Tweet in G5</t>
  </si>
  <si>
    <t>rangers,launch</t>
  </si>
  <si>
    <t>launch,#fitness</t>
  </si>
  <si>
    <t>#fitness,app</t>
  </si>
  <si>
    <t>fit,bears'</t>
  </si>
  <si>
    <t>bears',much</t>
  </si>
  <si>
    <t>much,#fanactiv</t>
  </si>
  <si>
    <t>#fanactiv,initiative</t>
  </si>
  <si>
    <t>initiative,few</t>
  </si>
  <si>
    <t>few,years</t>
  </si>
  <si>
    <t>Top Word Pairs in Tweet in G6</t>
  </si>
  <si>
    <t>Top Word Pairs in Tweet in G7</t>
  </si>
  <si>
    <t>fitness,app</t>
  </si>
  <si>
    <t>Top Word Pairs in Tweet</t>
  </si>
  <si>
    <t>fit,bears  app,fit  meet,app  bears,track  track,exercise  exercise,compete  compete,prizes  prizes,rangersfc  rangersfc,rfc_charity  rfc_charity,updates</t>
  </si>
  <si>
    <t>fit,bears  rangers,take  take,grindr  grindr,fit  bears,market</t>
  </si>
  <si>
    <t>fit,bears  scottish,football  app,fit  aim,create  create,friendly  friendly,competition  competition,amongst  amongst,fans  fans,really  really,encourage</t>
  </si>
  <si>
    <t>rangers,tinder  tinder,coming  coming,ios  ios,android  android,july  july,12th  12th,2020  2020,find  find,fit  fit,burds</t>
  </si>
  <si>
    <t>rangers,launch  launch,#fitness  #fitness,app  app,fit  fit,bears'  bears',much  much,#fanactiv  #fanactiv,initiative  initiative,few  few,years</t>
  </si>
  <si>
    <t>rangers,launch  fit,bears  fitness,app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</si>
  <si>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</si>
  <si>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</si>
  <si>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</si>
  <si>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</si>
  <si>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</si>
  <si>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</si>
  <si>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</si>
  <si>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</si>
  <si>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</si>
  <si>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</si>
  <si>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</si>
  <si>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</si>
  <si>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</si>
  <si>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</si>
  <si>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</si>
  <si>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</si>
  <si>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</si>
  <si>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</si>
  <si>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rfc_charity rangersfc</t>
  </si>
  <si>
    <t>rangersfc rfc_charity</t>
  </si>
  <si>
    <t>steven_day19 jlyons1978 marcleckie</t>
  </si>
  <si>
    <t>Top Tweeters in Entire Graph</t>
  </si>
  <si>
    <t>Top Tweeters in G1</t>
  </si>
  <si>
    <t>Top Tweeters in G2</t>
  </si>
  <si>
    <t>Top Tweeters in G3</t>
  </si>
  <si>
    <t>Top Tweeters in G4</t>
  </si>
  <si>
    <t>Top Tweeters in G5</t>
  </si>
  <si>
    <t>Top Tweeters in G6</t>
  </si>
  <si>
    <t>Top Tweeters in G7</t>
  </si>
  <si>
    <t>Top Tweeters</t>
  </si>
  <si>
    <t>andypeahead wilf1872 callumoneill44 rangersfc nimsay1872 cairo1872 shorerdloyal malkywhite1975 kingpindazza hrmtaxiservice</t>
  </si>
  <si>
    <t>jackmulligan oldfirmfacts1 tinym0vingparts micmcan74 savo01 suzanalou plasmatron cluthadubh stoogzy_ fcjaybird</t>
  </si>
  <si>
    <t>mychalyschyn glasgow_live irangersapp alexfenton gersfan46 rangersnewsuk aliceclay4</t>
  </si>
  <si>
    <t>lh_1872 mitchellm1872 philipwatp 1872ewan phiiip1872 ryankentloyal</t>
  </si>
  <si>
    <t>startupsbot jalexzurita marcleckie steven_day19 jlyons1978</t>
  </si>
  <si>
    <t>coinneachmac manoftheminch</t>
  </si>
  <si>
    <t>rangersfcnewsn1 mrmcdiddle</t>
  </si>
  <si>
    <t>URLs in Tweet by Count</t>
  </si>
  <si>
    <t>http://rangers.toffeenews.com/rangers-launch-free-fit-bears-fitness-app-to-try-and-get-supporters-to-workout-and-ditch-the/?utm_source=dlvr.it&amp;utm_medium=twitter http://rangers.toffeenews.com/rangers-launch-new-fitness-app-fit-bears/?utm_source=dlvr.it&amp;utm_medium=twitter</t>
  </si>
  <si>
    <t>https://www.rangersnews.uk/news/rangers-charity-foundation-launch-pioneering-new-fit-bears-mobile-app/ https://www.football-news365.co.uk/go/23/83343522 https://www.glasgowlive.co.uk/whats-on/rangers-fitness-app-fit-bears-17196829</t>
  </si>
  <si>
    <t>URLs in Tweet by Salience</t>
  </si>
  <si>
    <t>Domains in Tweet by Count</t>
  </si>
  <si>
    <t>Domains in Tweet by Salience</t>
  </si>
  <si>
    <t>rangersnews.uk co.uk</t>
  </si>
  <si>
    <t>Hashtags in Tweet by Count</t>
  </si>
  <si>
    <t>Hashtags in Tweet by Salience</t>
  </si>
  <si>
    <t>Top Words in Tweet by Count</t>
  </si>
  <si>
    <t>meet app track exercise compete prizes rangersfc rfc_charity updates go</t>
  </si>
  <si>
    <t>rfc_charity app more charity today released aims encourage physical activity</t>
  </si>
  <si>
    <t>take grindr market</t>
  </si>
  <si>
    <t>aim create friendly competition amongst fans really encourage moving more</t>
  </si>
  <si>
    <t>oldfirmfacts1 died</t>
  </si>
  <si>
    <t>tinder coming ios android july 12th 2020 find burds meet</t>
  </si>
  <si>
    <t>app meet track exercise compete prizes rangersfc rfc_charity updates go</t>
  </si>
  <si>
    <t>psa fans using preferred internet search engine phrase 'fit bears'</t>
  </si>
  <si>
    <t>launch fitness app free try supporters workout ditch</t>
  </si>
  <si>
    <t>manoftheminch marketing department see signs</t>
  </si>
  <si>
    <t>charity rfc_charity today released app aims encourage physical activity amongst</t>
  </si>
  <si>
    <t>app rfc_charity more meet track exercise compete prizes rangersfc updates</t>
  </si>
  <si>
    <t>one #healthierlivesdatafund grantees launched fitness app rangersfc today encourages fans</t>
  </si>
  <si>
    <t>happy see launching glasgow today fitbears uses fan's passion football</t>
  </si>
  <si>
    <t>app football first fans fitness rfc_charity today encourage more rangersfc</t>
  </si>
  <si>
    <t>glasgow live launch fitness app #rangers #rangersfc</t>
  </si>
  <si>
    <t>win celebrate launch fans top fitness league december january both</t>
  </si>
  <si>
    <t>pioneering scottish football first club offer special reward</t>
  </si>
  <si>
    <t>launch #fitness app bears' much #fanactiv initiative few years back</t>
  </si>
  <si>
    <t>Top Words in Tweet by Salience</t>
  </si>
  <si>
    <t>meet track exercise compete prizes rangersfc updates go charity today</t>
  </si>
  <si>
    <t>meet track exercise compete prizes rangersfc rfc_charity updates go more</t>
  </si>
  <si>
    <t>free try supporters workout ditch launch fitness app</t>
  </si>
  <si>
    <t>charity today released aims encourage physical activity amongst supporters learn</t>
  </si>
  <si>
    <t>win football first fans fitness rfc_charity today encourage more rangersfc</t>
  </si>
  <si>
    <t>Top Word Pairs in Tweet by Count</t>
  </si>
  <si>
    <t>meet,app  app,fit  fit,bears  bears,track  track,exercise  exercise,compete  compete,prizes  prizes,rangersfc  rangersfc,rfc_charity  rfc_charity,updates</t>
  </si>
  <si>
    <t>app,fit  fit,bears  charity,rfc_charity  rfc_charity,today  today,released  released,app  bears,aims  aims,encourage  encourage,physical  physical,activity</t>
  </si>
  <si>
    <t>rangers,take  take,grindr  grindr,fit  fit,bears  bears,market</t>
  </si>
  <si>
    <t>aim,create  create,friendly  friendly,competition  competition,amongst  amongst,fans  fans,really  really,encourage  encourage,moving  moving,more  more,exercise</t>
  </si>
  <si>
    <t>oldfirmfacts1,fit  fit,bears  bears,rangers  rangers,died</t>
  </si>
  <si>
    <t>fit,bears  meet,app  app,fit  bears,track  track,exercise  exercise,compete  compete,prizes  prizes,rangersfc  rangersfc,rfc_charity  rfc_charity,updates</t>
  </si>
  <si>
    <t>psa,rangers  rangers,fans  fans,using  using,preferred  preferred,internet  internet,search  search,engine  engine,phrase  phrase,'fit  'fit,bears'</t>
  </si>
  <si>
    <t>rangers,launch  fit,bears  fitness,app  launch,free  free,fit  bears,fitness  app,try  try,supporters  supporters,workout  workout,ditch</t>
  </si>
  <si>
    <t>manoftheminch,rangers  rangers,marketing  marketing,department  department,see  see,signs  signs,fit  fit,bears</t>
  </si>
  <si>
    <t>charity,rfc_charity  rfc_charity,today  today,released  released,app  app,fit  fit,bears  bears,aims  aims,encourage  encourage,physical  physical,activity</t>
  </si>
  <si>
    <t>app,fit  fit,bears  meet,app  bears,track  track,exercise  exercise,compete  compete,prizes  prizes,rangersfc  rangersfc,rfc_charity  rfc_charity,updates</t>
  </si>
  <si>
    <t>one,#healthierlivesdatafund  #healthierlivesdatafund,grantees  grantees,launched  launched,fitness  fitness,app  app,rangersfc  rangersfc,today  today,encourages  encourages,fans  fans,create</t>
  </si>
  <si>
    <t>happy,see  see,launching  launching,glasgow  glasgow,today  today,fitbears  fitbears,uses  uses,fan's  fan's,passion  passion,football  football,team</t>
  </si>
  <si>
    <t>fit,bears  app,fit  scottish,football  fitness,app  rangersfc,rfc_charity  rangers,pioneering  pioneering,scottish  football,first  first,club  club,offer</t>
  </si>
  <si>
    <t>glasgow,live  live,rangers  rangers,launch  launch,fitness  fitness,app  app,fit  fit,bears  bears,#rangers  #rangers,#rangersfc</t>
  </si>
  <si>
    <t>celebrate,launch  launch,fit  fit,bears  bears,fans  fans,top  top,fitness  fitness,league  league,december  december,january  january,both</t>
  </si>
  <si>
    <t>rangers,pioneering  pioneering,scottish  scottish,football  football,first  first,club  club,offer  offer,special  special,reward</t>
  </si>
  <si>
    <t>Top Word Pairs in Tweet by Salience</t>
  </si>
  <si>
    <t>meet,app  bears,track  track,exercise  exercise,compete  compete,prizes  prizes,rangersfc  rangersfc,rfc_charity  rfc_charity,updates  updates,go  go,more</t>
  </si>
  <si>
    <t>meet,app  app,fit  bears,track  track,exercise  exercise,compete  compete,prizes  prizes,rangersfc  rangersfc,rfc_charity  rfc_charity,updates  updates,go</t>
  </si>
  <si>
    <t>launch,free  free,fit  bears,fitness  app,try  try,supporters  supporters,workout  workout,ditch  launch,fitness  app,fit  rangers,launch</t>
  </si>
  <si>
    <t>charity,rfc_charity  rfc_charity,today  today,released  released,app  bears,aims  aims,encourage  encourage,physical  physical,activity  activity,amongst  amongst,supporters</t>
  </si>
  <si>
    <t>app,fit  fit,bears  scottish,football  fitness,app  rangersfc,rfc_charity  rangers,pioneering  pioneering,scottish  football,first  first,club  club,offer</t>
  </si>
  <si>
    <t>Count of Relationship Date (UTC)</t>
  </si>
  <si>
    <t>Row Labels</t>
  </si>
  <si>
    <t>Grand Total</t>
  </si>
  <si>
    <t>2019</t>
  </si>
  <si>
    <t>Nov</t>
  </si>
  <si>
    <t>4-Nov</t>
  </si>
  <si>
    <t>5-Nov</t>
  </si>
  <si>
    <t>6-Nov</t>
  </si>
  <si>
    <t>Red</t>
  </si>
  <si>
    <t>192, 192, 192</t>
  </si>
  <si>
    <t>GraphSource░TwitterSearch▓GraphTerm░Rangers Fit Bears▓ImportDescription░The graph represents a network of 113 Twitter users whose recent tweets contained "Rangers Fit Bears", or who were replied to or mentioned in those tweets, taken from a data set limited to a maximum of 5,000 tweets.  The network was obtained from Twitter on Wednesday, 06 November 2019 at 11:08 UTC.
The tweets in the network were tweeted over the 1-day, 20-hour, 44-minute period from Monday, 04 November 2019 at 12:30 UTC to Wednesday, 06 November 2019 at 09:15 UTC.
There is an edge for each "replies-to" relationship in a tweet, an edge for each "mentions" relationship in a tweet, and a self-loop edge for each tweet that is not a "replies-to" or "mentions".▓ImportSuggestedTitle░Rangers Fit Bears Twitter NodeXL SNA Map and Report for Wednesday, 06 November 2019 at 11:08 UTC▓ImportSuggestedFileNameNoExtension░2019-11-06 11-08-39 NodeXL Twitter Search Rangers Fit Bears▓GroupingDescription░The graph's vertices were grouped by cluster using the Clauset-Newman-Moore cluster algorithm.▓LayoutAlgorithm░The graph was laid out using the Harel-Koren Fast Multiscale layout algorithm.▓GraphDirectedness░The graph is directed.</t>
  </si>
  <si>
    <t>TwitterSearch</t>
  </si>
  <si>
    <t>Rangers Fit Bears</t>
  </si>
  <si>
    <t>The graph represents a network of 113 Twitter users whose recent tweets contained "Rangers Fit Bears", or who were replied to or mentioned in those tweets, taken from a data set limited to a maximum of 5,000 tweets.  The network was obtained from Twitter on Wednesday, 06 November 2019 at 11:08 UTC.
The tweets in the network were tweeted over the 1-day, 20-hour, 44-minute period from Monday, 04 November 2019 at 12:30 UTC to Wednesday, 06 November 2019 at 09:15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</si>
  <si>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</si>
  <si>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</si>
  <si>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https://nodexlgraphgallery.org/Pages/Graph.aspx?graphID=215442</t>
  </si>
  <si>
    <t>G1: app fit bears rfc_charity more rangersfc meet track exercise compete</t>
  </si>
  <si>
    <t>G2: rangers fit bears take grindr market</t>
  </si>
  <si>
    <t>G3: rangers app fit bears football first encourage fans more fitness</t>
  </si>
  <si>
    <t>G4: rangers tinder coming ios android july 12th 2020 find fit</t>
  </si>
  <si>
    <t>G5: rangers launch #fitness app fit bears' much #fanactiv initiative few</t>
  </si>
  <si>
    <t>G7: rangers launch fit bears fitness app</t>
  </si>
  <si>
    <t>Edge Weight▓1▓2▓0▓True▓Silver▓Red▓▓Edge Weight▓1▓2▓0▓3▓10▓False▓Edge Weight▓1▓2▓0▓30▓10▓False▓▓0▓0▓0▓True▓Black▓Black▓▓In-Degree▓0▓6▓0▓100▓800▓False▓▓0▓0▓0▓0▓0▓False▓▓0▓0▓0▓0▓0▓False▓▓0▓0▓0▓0▓0▓False</t>
  </si>
  <si>
    <t xml:space="preserve">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10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
  </si>
  <si>
    <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27.75pt White BottomCenter 40 2147483647 Black True 550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</si>
</sst>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5"/>
      <tableStyleElement type="headerRow" dxfId="454"/>
    </tableStyle>
    <tableStyle name="NodeXL Table" pivot="0" count="1">
      <tableStyleElement type="headerRow" dxfId="4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537797"/>
        <c:axId val="51404718"/>
      </c:barChart>
      <c:catAx>
        <c:axId val="355377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404718"/>
        <c:crosses val="autoZero"/>
        <c:auto val="1"/>
        <c:lblOffset val="100"/>
        <c:noMultiLvlLbl val="0"/>
      </c:catAx>
      <c:valAx>
        <c:axId val="51404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37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Rangers Fit Bears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3"/>
                <c:pt idx="0">
                  <c:v>4-Nov
Nov
2019</c:v>
                </c:pt>
                <c:pt idx="1">
                  <c:v>5-Nov</c:v>
                </c:pt>
                <c:pt idx="2">
                  <c:v>6-Nov</c:v>
                </c:pt>
              </c:strCache>
            </c:strRef>
          </c:cat>
          <c:val>
            <c:numRef>
              <c:f>'Time Series'!$B$26:$B$31</c:f>
              <c:numCache>
                <c:formatCode>General</c:formatCode>
                <c:ptCount val="3"/>
                <c:pt idx="0">
                  <c:v>95</c:v>
                </c:pt>
                <c:pt idx="1">
                  <c:v>30</c:v>
                </c:pt>
                <c:pt idx="2">
                  <c:v>2</c:v>
                </c:pt>
              </c:numCache>
            </c:numRef>
          </c:val>
        </c:ser>
        <c:axId val="28653167"/>
        <c:axId val="56551912"/>
      </c:barChart>
      <c:catAx>
        <c:axId val="28653167"/>
        <c:scaling>
          <c:orientation val="minMax"/>
        </c:scaling>
        <c:axPos val="b"/>
        <c:delete val="0"/>
        <c:numFmt formatCode="General" sourceLinked="1"/>
        <c:majorTickMark val="out"/>
        <c:minorTickMark val="none"/>
        <c:tickLblPos val="nextTo"/>
        <c:crossAx val="56551912"/>
        <c:crosses val="autoZero"/>
        <c:auto val="1"/>
        <c:lblOffset val="100"/>
        <c:noMultiLvlLbl val="0"/>
      </c:catAx>
      <c:valAx>
        <c:axId val="56551912"/>
        <c:scaling>
          <c:orientation val="minMax"/>
        </c:scaling>
        <c:axPos val="l"/>
        <c:majorGridlines/>
        <c:delete val="0"/>
        <c:numFmt formatCode="General" sourceLinked="1"/>
        <c:majorTickMark val="out"/>
        <c:minorTickMark val="none"/>
        <c:tickLblPos val="nextTo"/>
        <c:crossAx val="286531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989279"/>
        <c:axId val="3032600"/>
      </c:barChart>
      <c:catAx>
        <c:axId val="599892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32600"/>
        <c:crosses val="autoZero"/>
        <c:auto val="1"/>
        <c:lblOffset val="100"/>
        <c:noMultiLvlLbl val="0"/>
      </c:catAx>
      <c:valAx>
        <c:axId val="3032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9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293401"/>
        <c:axId val="44314018"/>
      </c:barChart>
      <c:catAx>
        <c:axId val="272934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14018"/>
        <c:crosses val="autoZero"/>
        <c:auto val="1"/>
        <c:lblOffset val="100"/>
        <c:noMultiLvlLbl val="0"/>
      </c:catAx>
      <c:valAx>
        <c:axId val="44314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93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281843"/>
        <c:axId val="32665676"/>
      </c:barChart>
      <c:catAx>
        <c:axId val="632818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665676"/>
        <c:crosses val="autoZero"/>
        <c:auto val="1"/>
        <c:lblOffset val="100"/>
        <c:noMultiLvlLbl val="0"/>
      </c:catAx>
      <c:valAx>
        <c:axId val="32665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1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555629"/>
        <c:axId val="28674070"/>
      </c:barChart>
      <c:catAx>
        <c:axId val="255556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74070"/>
        <c:crosses val="autoZero"/>
        <c:auto val="1"/>
        <c:lblOffset val="100"/>
        <c:noMultiLvlLbl val="0"/>
      </c:catAx>
      <c:valAx>
        <c:axId val="28674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55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740039"/>
        <c:axId val="40898304"/>
      </c:barChart>
      <c:catAx>
        <c:axId val="567400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98304"/>
        <c:crosses val="autoZero"/>
        <c:auto val="1"/>
        <c:lblOffset val="100"/>
        <c:noMultiLvlLbl val="0"/>
      </c:catAx>
      <c:valAx>
        <c:axId val="40898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40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540417"/>
        <c:axId val="24428298"/>
      </c:barChart>
      <c:catAx>
        <c:axId val="32540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28298"/>
        <c:crosses val="autoZero"/>
        <c:auto val="1"/>
        <c:lblOffset val="100"/>
        <c:noMultiLvlLbl val="0"/>
      </c:catAx>
      <c:valAx>
        <c:axId val="2442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40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528091"/>
        <c:axId val="32535092"/>
      </c:barChart>
      <c:catAx>
        <c:axId val="185280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35092"/>
        <c:crosses val="autoZero"/>
        <c:auto val="1"/>
        <c:lblOffset val="100"/>
        <c:noMultiLvlLbl val="0"/>
      </c:catAx>
      <c:valAx>
        <c:axId val="32535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8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380373"/>
        <c:axId val="18096766"/>
      </c:barChart>
      <c:catAx>
        <c:axId val="24380373"/>
        <c:scaling>
          <c:orientation val="minMax"/>
        </c:scaling>
        <c:axPos val="b"/>
        <c:delete val="1"/>
        <c:majorTickMark val="out"/>
        <c:minorTickMark val="none"/>
        <c:tickLblPos val="none"/>
        <c:crossAx val="18096766"/>
        <c:crosses val="autoZero"/>
        <c:auto val="1"/>
        <c:lblOffset val="100"/>
        <c:noMultiLvlLbl val="0"/>
      </c:catAx>
      <c:valAx>
        <c:axId val="18096766"/>
        <c:scaling>
          <c:orientation val="minMax"/>
        </c:scaling>
        <c:axPos val="l"/>
        <c:delete val="1"/>
        <c:majorTickMark val="out"/>
        <c:minorTickMark val="none"/>
        <c:tickLblPos val="none"/>
        <c:crossAx val="243803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38100</xdr:rowOff>
    </xdr:from>
    <xdr:to>
      <xdr:col>1</xdr:col>
      <xdr:colOff>914400</xdr:colOff>
      <xdr:row>62</xdr:row>
      <xdr:rowOff>180975</xdr:rowOff>
    </xdr:to>
    <xdr:graphicFrame macro="">
      <xdr:nvGraphicFramePr>
        <xdr:cNvPr id="2" name="DegreeHistogram"/>
        <xdr:cNvGraphicFramePr/>
      </xdr:nvGraphicFramePr>
      <xdr:xfrm>
        <a:off x="0" y="15535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38100</xdr:rowOff>
    </xdr:from>
    <xdr:to>
      <xdr:col>1</xdr:col>
      <xdr:colOff>914400</xdr:colOff>
      <xdr:row>76</xdr:row>
      <xdr:rowOff>180975</xdr:rowOff>
    </xdr:to>
    <xdr:graphicFrame macro="">
      <xdr:nvGraphicFramePr>
        <xdr:cNvPr id="5" name="InDegreeHistogram"/>
        <xdr:cNvGraphicFramePr/>
      </xdr:nvGraphicFramePr>
      <xdr:xfrm>
        <a:off x="0" y="18202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83</xdr:row>
      <xdr:rowOff>28575</xdr:rowOff>
    </xdr:from>
    <xdr:to>
      <xdr:col>1</xdr:col>
      <xdr:colOff>914400</xdr:colOff>
      <xdr:row>90</xdr:row>
      <xdr:rowOff>171450</xdr:rowOff>
    </xdr:to>
    <xdr:graphicFrame macro="">
      <xdr:nvGraphicFramePr>
        <xdr:cNvPr id="4" name="OutDegreeHistogram"/>
        <xdr:cNvGraphicFramePr/>
      </xdr:nvGraphicFramePr>
      <xdr:xfrm>
        <a:off x="0" y="20859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97</xdr:row>
      <xdr:rowOff>9525</xdr:rowOff>
    </xdr:from>
    <xdr:to>
      <xdr:col>1</xdr:col>
      <xdr:colOff>914400</xdr:colOff>
      <xdr:row>104</xdr:row>
      <xdr:rowOff>152400</xdr:rowOff>
    </xdr:to>
    <xdr:graphicFrame macro="">
      <xdr:nvGraphicFramePr>
        <xdr:cNvPr id="6" name="BetweennessCentralityHistogram"/>
        <xdr:cNvGraphicFramePr/>
      </xdr:nvGraphicFramePr>
      <xdr:xfrm>
        <a:off x="0" y="23507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111</xdr:row>
      <xdr:rowOff>19050</xdr:rowOff>
    </xdr:from>
    <xdr:to>
      <xdr:col>2</xdr:col>
      <xdr:colOff>0</xdr:colOff>
      <xdr:row>118</xdr:row>
      <xdr:rowOff>161925</xdr:rowOff>
    </xdr:to>
    <xdr:graphicFrame macro="">
      <xdr:nvGraphicFramePr>
        <xdr:cNvPr id="7" name="ClosenessCentralityHistogram"/>
        <xdr:cNvGraphicFramePr/>
      </xdr:nvGraphicFramePr>
      <xdr:xfrm>
        <a:off x="9525" y="26184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125</xdr:row>
      <xdr:rowOff>19050</xdr:rowOff>
    </xdr:from>
    <xdr:to>
      <xdr:col>1</xdr:col>
      <xdr:colOff>914400</xdr:colOff>
      <xdr:row>132</xdr:row>
      <xdr:rowOff>161925</xdr:rowOff>
    </xdr:to>
    <xdr:graphicFrame macro="">
      <xdr:nvGraphicFramePr>
        <xdr:cNvPr id="8" name="EigenvectorCentralityHistogram"/>
        <xdr:cNvGraphicFramePr/>
      </xdr:nvGraphicFramePr>
      <xdr:xfrm>
        <a:off x="0" y="28851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153</xdr:row>
      <xdr:rowOff>9525</xdr:rowOff>
    </xdr:from>
    <xdr:to>
      <xdr:col>1</xdr:col>
      <xdr:colOff>914400</xdr:colOff>
      <xdr:row>160</xdr:row>
      <xdr:rowOff>152400</xdr:rowOff>
    </xdr:to>
    <xdr:graphicFrame macro="">
      <xdr:nvGraphicFramePr>
        <xdr:cNvPr id="9" name="ClusteringCoefficientHistogram"/>
        <xdr:cNvGraphicFramePr/>
      </xdr:nvGraphicFramePr>
      <xdr:xfrm>
        <a:off x="0" y="34175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139</xdr:row>
      <xdr:rowOff>0</xdr:rowOff>
    </xdr:from>
    <xdr:to>
      <xdr:col>1</xdr:col>
      <xdr:colOff>914400</xdr:colOff>
      <xdr:row>146</xdr:row>
      <xdr:rowOff>142875</xdr:rowOff>
    </xdr:to>
    <xdr:graphicFrame macro="">
      <xdr:nvGraphicFramePr>
        <xdr:cNvPr id="10" name="ClusteringCoefficientHistogram"/>
        <xdr:cNvGraphicFramePr/>
      </xdr:nvGraphicFramePr>
      <xdr:xfrm>
        <a:off x="0" y="31499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Space Lab" refreshedVersion="6">
  <cacheSource type="worksheet">
    <worksheetSource ref="A2:BN12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27">
        <d v="2019-11-04T16:52:40.000"/>
        <d v="2019-11-04T16:52:43.000"/>
        <d v="2019-11-04T16:53:44.000"/>
        <d v="2019-11-04T16:54:37.000"/>
        <d v="2019-11-04T16:55:52.000"/>
        <d v="2019-11-04T16:57:28.000"/>
        <d v="2019-11-04T17:00:21.000"/>
        <d v="2019-11-04T17:03:46.000"/>
        <d v="2019-11-04T17:05:23.000"/>
        <d v="2019-11-04T17:07:27.000"/>
        <d v="2019-11-04T17:07:54.000"/>
        <d v="2019-11-04T17:08:30.000"/>
        <d v="2019-11-04T17:08:46.000"/>
        <d v="2019-11-04T17:10:11.000"/>
        <d v="2019-11-04T17:12:36.000"/>
        <d v="2019-11-04T17:12:28.000"/>
        <d v="2019-11-04T17:12:39.000"/>
        <d v="2019-11-04T17:14:55.000"/>
        <d v="2019-11-04T17:21:01.000"/>
        <d v="2019-11-04T17:24:16.000"/>
        <d v="2019-11-04T17:26:12.000"/>
        <d v="2019-11-04T17:40:45.000"/>
        <d v="2019-11-04T17:43:21.000"/>
        <d v="2019-11-04T17:45:02.000"/>
        <d v="2019-11-04T17:47:33.000"/>
        <d v="2019-11-04T17:48:53.000"/>
        <d v="2019-11-04T17:49:09.000"/>
        <d v="2019-11-04T17:49:17.000"/>
        <d v="2019-11-04T17:49:29.000"/>
        <d v="2019-11-04T17:16:16.000"/>
        <d v="2019-11-04T17:36:00.000"/>
        <d v="2019-11-04T17:55:47.000"/>
        <d v="2019-11-04T17:04:15.000"/>
        <d v="2019-11-04T17:59:43.000"/>
        <d v="2019-11-04T18:12:48.000"/>
        <d v="2019-11-04T18:13:29.000"/>
        <d v="2019-11-04T18:13:32.000"/>
        <d v="2019-11-04T18:18:56.000"/>
        <d v="2019-11-04T18:32:41.000"/>
        <d v="2019-11-04T18:36:35.000"/>
        <d v="2019-11-04T18:40:56.000"/>
        <d v="2019-11-04T18:44:41.000"/>
        <d v="2019-11-04T18:45:30.000"/>
        <d v="2019-11-04T18:47:00.000"/>
        <d v="2019-11-04T19:13:00.000"/>
        <d v="2019-11-04T19:20:53.000"/>
        <d v="2019-11-04T17:46:18.000"/>
        <d v="2019-11-04T19:34:48.000"/>
        <d v="2019-11-04T19:35:44.000"/>
        <d v="2019-11-04T19:39:33.000"/>
        <d v="2019-11-04T19:41:14.000"/>
        <d v="2019-11-04T19:53:45.000"/>
        <d v="2019-11-04T20:13:33.000"/>
        <d v="2019-11-04T20:30:20.000"/>
        <d v="2019-11-04T20:33:55.000"/>
        <d v="2019-11-04T20:55:00.000"/>
        <d v="2019-11-04T12:58:04.000"/>
        <d v="2019-11-04T21:09:03.000"/>
        <d v="2019-11-04T21:21:58.000"/>
        <d v="2019-11-04T21:30:12.000"/>
        <d v="2019-11-04T21:35:38.000"/>
        <d v="2019-11-04T21:45:42.000"/>
        <d v="2019-11-04T21:46:15.000"/>
        <d v="2019-11-04T21:47:27.000"/>
        <d v="2019-11-04T21:49:27.000"/>
        <d v="2019-11-04T21:49:38.000"/>
        <d v="2019-11-04T17:46:10.000"/>
        <d v="2019-11-04T21:53:23.000"/>
        <d v="2019-11-04T18:41:20.000"/>
        <d v="2019-11-04T21:55:23.000"/>
        <d v="2019-11-04T22:12:58.000"/>
        <d v="2019-11-04T22:17:08.000"/>
        <d v="2019-11-04T22:29:09.000"/>
        <d v="2019-11-04T22:32:42.000"/>
        <d v="2019-11-04T23:09:19.000"/>
        <d v="2019-11-04T23:13:27.000"/>
        <d v="2019-11-04T23:26:42.000"/>
        <d v="2019-11-05T00:04:45.000"/>
        <d v="2019-11-05T00:59:20.000"/>
        <d v="2019-11-05T01:27:26.000"/>
        <d v="2019-11-05T01:33:37.000"/>
        <d v="2019-11-05T02:06:07.000"/>
        <d v="2019-11-05T02:19:32.000"/>
        <d v="2019-11-05T02:30:24.000"/>
        <d v="2019-11-05T02:58:33.000"/>
        <d v="2019-11-05T06:53:25.000"/>
        <d v="2019-11-05T07:11:35.000"/>
        <d v="2019-11-05T07:52:00.000"/>
        <d v="2019-11-05T08:23:33.000"/>
        <d v="2019-11-05T08:31:10.000"/>
        <d v="2019-11-05T09:02:16.000"/>
        <d v="2019-11-05T09:07:35.000"/>
        <d v="2019-11-05T10:17:20.000"/>
        <d v="2019-11-05T10:34:55.000"/>
        <d v="2019-11-05T11:04:58.000"/>
        <d v="2019-11-05T11:53:14.000"/>
        <d v="2019-11-05T12:09:39.000"/>
        <d v="2019-11-05T12:51:00.000"/>
        <d v="2019-11-05T13:13:58.000"/>
        <d v="2019-11-05T16:28:41.000"/>
        <d v="2019-11-04T17:05:02.000"/>
        <d v="2019-11-05T17:24:10.000"/>
        <d v="2019-11-05T21:01:58.000"/>
        <d v="2019-11-05T21:06:05.000"/>
        <d v="2019-11-04T15:00:58.000"/>
        <d v="2019-11-04T17:19:28.000"/>
        <d v="2019-11-04T15:23:54.000"/>
        <d v="2019-11-04T17:21:25.000"/>
        <d v="2019-11-04T12:30:15.000"/>
        <d v="2019-11-04T17:21:34.000"/>
        <d v="2019-11-04T13:04:07.000"/>
        <d v="2019-11-04T17:21:51.000"/>
        <d v="2019-11-04T12:30:25.000"/>
        <d v="2019-11-04T17:00:00.000"/>
        <d v="2019-11-04T17:21:03.000"/>
        <d v="2019-11-04T22:43:26.000"/>
        <d v="2019-11-05T19:32:19.000"/>
        <d v="2019-11-05T21:08:41.000"/>
        <d v="2019-11-04T17:14:25.000"/>
        <d v="2019-11-04T22:10:05.000"/>
        <d v="2019-11-04T16:50:00.000"/>
        <d v="2019-11-04T17:00:03.000"/>
        <d v="2019-11-04T21:45:32.000"/>
        <d v="2019-11-05T21:00:03.000"/>
        <d v="2019-11-05T21:22:06.000"/>
        <d v="2019-11-06T09:15:00.000"/>
        <d v="2019-11-06T09:15:06.000"/>
      </sharedItems>
      <fieldGroup par="67" base="15">
        <rangePr groupBy="days" autoEnd="1" autoStart="1" startDate="2019-11-04T12:30:15.000" endDate="2019-11-06T09:15:06.000"/>
        <groupItems count="368">
          <s v="&lt;1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19-11-04T12:30:15.000" endDate="2019-11-06T09:15:06.000"/>
        <groupItems count="14">
          <s v="&lt;11/4/2019"/>
          <s v="Jan"/>
          <s v="Feb"/>
          <s v="Mar"/>
          <s v="Apr"/>
          <s v="May"/>
          <s v="Jun"/>
          <s v="Jul"/>
          <s v="Aug"/>
          <s v="Sep"/>
          <s v="Oct"/>
          <s v="Nov"/>
          <s v="Dec"/>
          <s v="&gt;11/6/2019"/>
        </groupItems>
      </fieldGroup>
    </cacheField>
    <cacheField name="Years" databaseField="0">
      <sharedItems containsMixedTypes="0" count="0"/>
      <fieldGroup base="15">
        <rangePr groupBy="years" autoEnd="1" autoStart="1" startDate="2019-11-04T12:30:15.000" endDate="2019-11-06T09:15:06.000"/>
        <groupItems count="3">
          <s v="&lt;11/4/2019"/>
          <s v="2019"/>
          <s v="&gt;11/6/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27">
  <r>
    <s v="hrmtaxiservice"/>
    <s v="rfc_charity"/>
    <m/>
    <m/>
    <m/>
    <m/>
    <m/>
    <m/>
    <m/>
    <m/>
    <s v="No"/>
    <n v="3"/>
    <m/>
    <m/>
    <s v="Retweet"/>
    <x v="0"/>
    <s v="Meet our new app, Fit Bears! _x000a__x000a_👟 Track your exercise_x000a_🏆 Compete for prizes_x000a_📱 @RangersFC and @RFC_Charity updates on the go_x000a__x000a_MORE ➡️ https://t.co/zPr6WFUZQl https://t.co/GInymGv00s"/>
    <m/>
    <m/>
    <m/>
    <m/>
    <s v="http://pbs.twimg.com/profile_images/1178215184051163136/zvrWNF8L_normal.jpg"/>
    <d v="2019-11-04T16:52:40.000"/>
    <d v="2019-11-04T00:00:00.000"/>
    <s v="16:52:40"/>
    <s v="https://twitter.com/hrmtaxiservice/status/1191397865916116994"/>
    <m/>
    <m/>
    <s v="1191397865916116994"/>
    <m/>
    <b v="0"/>
    <n v="0"/>
    <s v=""/>
    <b v="0"/>
    <s v="en"/>
    <m/>
    <s v=""/>
    <b v="0"/>
    <n v="39"/>
    <s v="1191397191648083971"/>
    <s v="Twitter for iPhone"/>
    <b v="0"/>
    <s v="1191397191648083971"/>
    <s v="Tweet"/>
    <n v="0"/>
    <n v="0"/>
    <m/>
    <m/>
    <m/>
    <m/>
    <m/>
    <m/>
    <m/>
    <m/>
    <n v="2"/>
    <s v="1"/>
    <s v="1"/>
    <m/>
    <m/>
    <m/>
    <m/>
    <m/>
    <m/>
    <m/>
    <m/>
    <m/>
  </r>
  <r>
    <s v="joanne_thorburn"/>
    <s v="rfc_charity"/>
    <m/>
    <m/>
    <m/>
    <m/>
    <m/>
    <m/>
    <m/>
    <m/>
    <s v="No"/>
    <n v="6"/>
    <m/>
    <m/>
    <s v="Retweet"/>
    <x v="1"/>
    <s v="Meet our new app, Fit Bears! _x000a__x000a_👟 Track your exercise_x000a_🏆 Compete for prizes_x000a_📱 @RangersFC and @RFC_Charity updates on the go_x000a__x000a_MORE ➡️ https://t.co/zPr6WFUZQl https://t.co/GInymGv00s"/>
    <m/>
    <m/>
    <m/>
    <m/>
    <s v="http://pbs.twimg.com/profile_images/1164090546211741696/v6qK64DY_normal.jpg"/>
    <d v="2019-11-04T16:52:43.000"/>
    <d v="2019-11-04T00:00:00.000"/>
    <s v="16:52:43"/>
    <s v="https://twitter.com/joanne_thorburn/status/1191397875156172809"/>
    <m/>
    <m/>
    <s v="1191397875156172809"/>
    <m/>
    <b v="0"/>
    <n v="0"/>
    <s v=""/>
    <b v="0"/>
    <s v="en"/>
    <m/>
    <s v=""/>
    <b v="0"/>
    <n v="39"/>
    <s v="1191397191648083971"/>
    <s v="Twitter for iPhone"/>
    <b v="0"/>
    <s v="1191397191648083971"/>
    <s v="Tweet"/>
    <n v="0"/>
    <n v="0"/>
    <m/>
    <m/>
    <m/>
    <m/>
    <m/>
    <m/>
    <m/>
    <m/>
    <n v="2"/>
    <s v="1"/>
    <s v="1"/>
    <m/>
    <m/>
    <m/>
    <m/>
    <m/>
    <m/>
    <m/>
    <m/>
    <m/>
  </r>
  <r>
    <s v="nimsay1872"/>
    <s v="rfc_charity"/>
    <m/>
    <m/>
    <m/>
    <m/>
    <m/>
    <m/>
    <m/>
    <m/>
    <s v="No"/>
    <n v="9"/>
    <m/>
    <m/>
    <s v="Retweet"/>
    <x v="2"/>
    <s v="Meet our new app, Fit Bears! _x000a__x000a_👟 Track your exercise_x000a_🏆 Compete for prizes_x000a_📱 @RangersFC and @RFC_Charity updates on the go_x000a__x000a_MORE ➡️ https://t.co/zPr6WFUZQl https://t.co/GInymGv00s"/>
    <m/>
    <m/>
    <m/>
    <m/>
    <s v="http://pbs.twimg.com/profile_images/1191308316732997632/mRvmeiWb_normal.jpg"/>
    <d v="2019-11-04T16:53:44.000"/>
    <d v="2019-11-04T00:00:00.000"/>
    <s v="16:53:44"/>
    <s v="https://twitter.com/nimsay1872/status/1191398134066364418"/>
    <m/>
    <m/>
    <s v="1191398134066364418"/>
    <m/>
    <b v="0"/>
    <n v="0"/>
    <s v=""/>
    <b v="0"/>
    <s v="en"/>
    <m/>
    <s v=""/>
    <b v="0"/>
    <n v="39"/>
    <s v="1191397191648083971"/>
    <s v="Twitter for iPhone"/>
    <b v="0"/>
    <s v="1191397191648083971"/>
    <s v="Tweet"/>
    <n v="0"/>
    <n v="0"/>
    <m/>
    <m/>
    <m/>
    <m/>
    <m/>
    <m/>
    <m/>
    <m/>
    <n v="2"/>
    <s v="1"/>
    <s v="1"/>
    <m/>
    <m/>
    <m/>
    <m/>
    <m/>
    <m/>
    <m/>
    <m/>
    <m/>
  </r>
  <r>
    <s v="loubyrfc"/>
    <s v="rfc_charity"/>
    <m/>
    <m/>
    <m/>
    <m/>
    <m/>
    <m/>
    <m/>
    <m/>
    <s v="No"/>
    <n v="12"/>
    <m/>
    <m/>
    <s v="Retweet"/>
    <x v="3"/>
    <s v="Meet our new app, Fit Bears! _x000a__x000a_👟 Track your exercise_x000a_🏆 Compete for prizes_x000a_📱 @RangersFC and @RFC_Charity updates on the go_x000a__x000a_MORE ➡️ https://t.co/zPr6WFUZQl https://t.co/GInymGv00s"/>
    <m/>
    <m/>
    <m/>
    <m/>
    <s v="http://pbs.twimg.com/profile_images/1106104838285332481/VJGPaMvb_normal.jpg"/>
    <d v="2019-11-04T16:54:37.000"/>
    <d v="2019-11-04T00:00:00.000"/>
    <s v="16:54:37"/>
    <s v="https://twitter.com/loubyrfc/status/1191398355676610560"/>
    <m/>
    <m/>
    <s v="1191398355676610560"/>
    <m/>
    <b v="0"/>
    <n v="0"/>
    <s v=""/>
    <b v="0"/>
    <s v="en"/>
    <m/>
    <s v=""/>
    <b v="0"/>
    <n v="39"/>
    <s v="1191397191648083971"/>
    <s v="Twitter for iPhone"/>
    <b v="0"/>
    <s v="1191397191648083971"/>
    <s v="Tweet"/>
    <n v="0"/>
    <n v="0"/>
    <m/>
    <m/>
    <m/>
    <m/>
    <m/>
    <m/>
    <m/>
    <m/>
    <n v="2"/>
    <s v="1"/>
    <s v="1"/>
    <m/>
    <m/>
    <m/>
    <m/>
    <m/>
    <m/>
    <m/>
    <m/>
    <m/>
  </r>
  <r>
    <s v="michaelseafarer"/>
    <s v="rfc_charity"/>
    <m/>
    <m/>
    <m/>
    <m/>
    <m/>
    <m/>
    <m/>
    <m/>
    <s v="No"/>
    <n v="15"/>
    <m/>
    <m/>
    <s v="Retweet"/>
    <x v="4"/>
    <s v="Meet our new app, Fit Bears! _x000a__x000a_👟 Track your exercise_x000a_🏆 Compete for prizes_x000a_📱 @RangersFC and @RFC_Charity updates on the go_x000a__x000a_MORE ➡️ https://t.co/zPr6WFUZQl https://t.co/GInymGv00s"/>
    <m/>
    <m/>
    <m/>
    <m/>
    <s v="http://pbs.twimg.com/profile_images/1186607023829475328/IgBTGIsk_normal.jpg"/>
    <d v="2019-11-04T16:55:52.000"/>
    <d v="2019-11-04T00:00:00.000"/>
    <s v="16:55:52"/>
    <s v="https://twitter.com/michaelseafarer/status/1191398669754535936"/>
    <m/>
    <m/>
    <s v="1191398669754535936"/>
    <m/>
    <b v="0"/>
    <n v="0"/>
    <s v=""/>
    <b v="0"/>
    <s v="en"/>
    <m/>
    <s v=""/>
    <b v="0"/>
    <n v="39"/>
    <s v="1191397191648083971"/>
    <s v="Twitter for iPhone"/>
    <b v="0"/>
    <s v="1191397191648083971"/>
    <s v="Tweet"/>
    <n v="0"/>
    <n v="0"/>
    <m/>
    <m/>
    <m/>
    <m/>
    <m/>
    <m/>
    <m/>
    <m/>
    <n v="2"/>
    <s v="1"/>
    <s v="1"/>
    <m/>
    <m/>
    <m/>
    <m/>
    <m/>
    <m/>
    <m/>
    <m/>
    <m/>
  </r>
  <r>
    <s v="david_harvey59"/>
    <s v="rfc_charity"/>
    <m/>
    <m/>
    <m/>
    <m/>
    <m/>
    <m/>
    <m/>
    <m/>
    <s v="No"/>
    <n v="18"/>
    <m/>
    <m/>
    <s v="Retweet"/>
    <x v="5"/>
    <s v="Meet our new app, Fit Bears! _x000a__x000a_👟 Track your exercise_x000a_🏆 Compete for prizes_x000a_📱 @RangersFC and @RFC_Charity updates on the go_x000a__x000a_MORE ➡️ https://t.co/zPr6WFUZQl https://t.co/GInymGv00s"/>
    <m/>
    <m/>
    <m/>
    <m/>
    <s v="http://pbs.twimg.com/profile_images/1107195701388369920/Mb7wveLR_normal.jpg"/>
    <d v="2019-11-04T16:57:28.000"/>
    <d v="2019-11-04T00:00:00.000"/>
    <s v="16:57:28"/>
    <s v="https://twitter.com/david_harvey59/status/1191399071493378049"/>
    <m/>
    <m/>
    <s v="1191399071493378049"/>
    <m/>
    <b v="0"/>
    <n v="0"/>
    <s v=""/>
    <b v="0"/>
    <s v="en"/>
    <m/>
    <s v=""/>
    <b v="0"/>
    <n v="39"/>
    <s v="1191397191648083971"/>
    <s v="Twitter for iPad"/>
    <b v="0"/>
    <s v="1191397191648083971"/>
    <s v="Tweet"/>
    <n v="0"/>
    <n v="0"/>
    <m/>
    <m/>
    <m/>
    <m/>
    <m/>
    <m/>
    <m/>
    <m/>
    <n v="2"/>
    <s v="1"/>
    <s v="1"/>
    <m/>
    <m/>
    <m/>
    <m/>
    <m/>
    <m/>
    <m/>
    <m/>
    <m/>
  </r>
  <r>
    <s v="eviesparkles"/>
    <s v="rfc_charity"/>
    <m/>
    <m/>
    <m/>
    <m/>
    <m/>
    <m/>
    <m/>
    <m/>
    <s v="No"/>
    <n v="21"/>
    <m/>
    <m/>
    <s v="Retweet"/>
    <x v="6"/>
    <s v="Meet our new app, Fit Bears! _x000a__x000a_👟 Track your exercise_x000a_🏆 Compete for prizes_x000a_📱 @RangersFC and @RFC_Charity updates on the go_x000a__x000a_MORE ➡️ https://t.co/zPr6WFUZQl https://t.co/GInymGv00s"/>
    <m/>
    <m/>
    <m/>
    <m/>
    <s v="http://pbs.twimg.com/profile_images/871194090590928896/KWfcCCv-_normal.jpg"/>
    <d v="2019-11-04T17:00:21.000"/>
    <d v="2019-11-04T00:00:00.000"/>
    <s v="17:00:21"/>
    <s v="https://twitter.com/eviesparkles/status/1191399795891548160"/>
    <m/>
    <m/>
    <s v="1191399795891548160"/>
    <m/>
    <b v="0"/>
    <n v="0"/>
    <s v=""/>
    <b v="0"/>
    <s v="en"/>
    <m/>
    <s v=""/>
    <b v="0"/>
    <n v="39"/>
    <s v="1191397191648083971"/>
    <s v="Twitter for Android"/>
    <b v="0"/>
    <s v="1191397191648083971"/>
    <s v="Tweet"/>
    <n v="0"/>
    <n v="0"/>
    <m/>
    <m/>
    <m/>
    <m/>
    <m/>
    <m/>
    <m/>
    <m/>
    <n v="2"/>
    <s v="1"/>
    <s v="1"/>
    <m/>
    <m/>
    <m/>
    <m/>
    <m/>
    <m/>
    <m/>
    <m/>
    <m/>
  </r>
  <r>
    <s v="shorerdloyal"/>
    <s v="rfc_charity"/>
    <m/>
    <m/>
    <m/>
    <m/>
    <m/>
    <m/>
    <m/>
    <m/>
    <s v="No"/>
    <n v="24"/>
    <m/>
    <m/>
    <s v="Retweet"/>
    <x v="7"/>
    <s v="Meet our new app, Fit Bears! _x000a__x000a_👟 Track your exercise_x000a_🏆 Compete for prizes_x000a_📱 @RangersFC and @RFC_Charity updates on the go_x000a__x000a_MORE ➡️ https://t.co/zPr6WFUZQl https://t.co/GInymGv00s"/>
    <m/>
    <m/>
    <m/>
    <m/>
    <s v="http://pbs.twimg.com/profile_images/1191765774333075456/zaF8S_e2_normal.jpg"/>
    <d v="2019-11-04T17:03:46.000"/>
    <d v="2019-11-04T00:00:00.000"/>
    <s v="17:03:46"/>
    <s v="https://twitter.com/shorerdloyal/status/1191400655740657670"/>
    <m/>
    <m/>
    <s v="1191400655740657670"/>
    <m/>
    <b v="0"/>
    <n v="0"/>
    <s v=""/>
    <b v="0"/>
    <s v="en"/>
    <m/>
    <s v=""/>
    <b v="0"/>
    <n v="39"/>
    <s v="1191397191648083971"/>
    <s v="Twitter for iPhone"/>
    <b v="0"/>
    <s v="1191397191648083971"/>
    <s v="Tweet"/>
    <n v="0"/>
    <n v="0"/>
    <m/>
    <m/>
    <m/>
    <m/>
    <m/>
    <m/>
    <m/>
    <m/>
    <n v="2"/>
    <s v="1"/>
    <s v="1"/>
    <m/>
    <m/>
    <m/>
    <m/>
    <m/>
    <m/>
    <m/>
    <m/>
    <m/>
  </r>
  <r>
    <s v="micmcan74"/>
    <s v="oldfirmfacts1"/>
    <m/>
    <m/>
    <m/>
    <m/>
    <m/>
    <m/>
    <m/>
    <m/>
    <s v="No"/>
    <n v="27"/>
    <m/>
    <m/>
    <s v="Retweet"/>
    <x v="8"/>
    <s v="Rangers take on Grindr in the Fit Bears market https://t.co/uL13vcWrB8"/>
    <m/>
    <m/>
    <m/>
    <s v="https://pbs.twimg.com/media/EIi03ITWwAAK426.jpg"/>
    <s v="https://pbs.twimg.com/media/EIi03ITWwAAK426.jpg"/>
    <d v="2019-11-04T17:05:23.000"/>
    <d v="2019-11-04T00:00:00.000"/>
    <s v="17:05:23"/>
    <s v="https://twitter.com/micmcan74/status/1191401062575546368"/>
    <m/>
    <m/>
    <s v="1191401062575546368"/>
    <m/>
    <b v="0"/>
    <n v="0"/>
    <s v=""/>
    <b v="0"/>
    <s v="en"/>
    <m/>
    <s v=""/>
    <b v="0"/>
    <n v="51"/>
    <s v="1191400977900945409"/>
    <s v="Twitter for Android"/>
    <b v="0"/>
    <s v="1191400977900945409"/>
    <s v="Tweet"/>
    <n v="0"/>
    <n v="0"/>
    <m/>
    <m/>
    <m/>
    <m/>
    <m/>
    <m/>
    <m/>
    <m/>
    <n v="1"/>
    <s v="2"/>
    <s v="2"/>
    <n v="0"/>
    <n v="0"/>
    <n v="0"/>
    <n v="0"/>
    <n v="0"/>
    <n v="0"/>
    <n v="9"/>
    <n v="100"/>
    <n v="9"/>
  </r>
  <r>
    <s v="darthg1nger"/>
    <s v="oldfirmfacts1"/>
    <m/>
    <m/>
    <m/>
    <m/>
    <m/>
    <m/>
    <m/>
    <m/>
    <s v="No"/>
    <n v="28"/>
    <m/>
    <m/>
    <s v="Retweet"/>
    <x v="9"/>
    <s v="Rangers take on Grindr in the Fit Bears market https://t.co/uL13vcWrB8"/>
    <m/>
    <m/>
    <m/>
    <s v="https://pbs.twimg.com/media/EIi03ITWwAAK426.jpg"/>
    <s v="https://pbs.twimg.com/media/EIi03ITWwAAK426.jpg"/>
    <d v="2019-11-04T17:07:27.000"/>
    <d v="2019-11-04T00:00:00.000"/>
    <s v="17:07:27"/>
    <s v="https://twitter.com/darthg1nger/status/1191401584913240066"/>
    <m/>
    <m/>
    <s v="1191401584913240066"/>
    <m/>
    <b v="0"/>
    <n v="0"/>
    <s v=""/>
    <b v="0"/>
    <s v="en"/>
    <m/>
    <s v=""/>
    <b v="0"/>
    <n v="51"/>
    <s v="1191400977900945409"/>
    <s v="Twitter for iPhone"/>
    <b v="0"/>
    <s v="1191400977900945409"/>
    <s v="Tweet"/>
    <n v="0"/>
    <n v="0"/>
    <m/>
    <m/>
    <m/>
    <m/>
    <m/>
    <m/>
    <m/>
    <m/>
    <n v="1"/>
    <s v="2"/>
    <s v="2"/>
    <n v="0"/>
    <n v="0"/>
    <n v="0"/>
    <n v="0"/>
    <n v="0"/>
    <n v="0"/>
    <n v="9"/>
    <n v="100"/>
    <n v="9"/>
  </r>
  <r>
    <s v="panton_lewis"/>
    <s v="oldfirmfacts1"/>
    <m/>
    <m/>
    <m/>
    <m/>
    <m/>
    <m/>
    <m/>
    <m/>
    <s v="No"/>
    <n v="29"/>
    <m/>
    <m/>
    <s v="Retweet"/>
    <x v="10"/>
    <s v="Rangers take on Grindr in the Fit Bears market https://t.co/uL13vcWrB8"/>
    <m/>
    <m/>
    <m/>
    <s v="https://pbs.twimg.com/media/EIi03ITWwAAK426.jpg"/>
    <s v="https://pbs.twimg.com/media/EIi03ITWwAAK426.jpg"/>
    <d v="2019-11-04T17:07:54.000"/>
    <d v="2019-11-04T00:00:00.000"/>
    <s v="17:07:54"/>
    <s v="https://twitter.com/panton_lewis/status/1191401696179740673"/>
    <m/>
    <m/>
    <s v="1191401696179740673"/>
    <m/>
    <b v="0"/>
    <n v="0"/>
    <s v=""/>
    <b v="0"/>
    <s v="en"/>
    <m/>
    <s v=""/>
    <b v="0"/>
    <n v="51"/>
    <s v="1191400977900945409"/>
    <s v="Twitter for iPhone"/>
    <b v="0"/>
    <s v="1191400977900945409"/>
    <s v="Tweet"/>
    <n v="0"/>
    <n v="0"/>
    <m/>
    <m/>
    <m/>
    <m/>
    <m/>
    <m/>
    <m/>
    <m/>
    <n v="1"/>
    <s v="2"/>
    <s v="2"/>
    <n v="0"/>
    <n v="0"/>
    <n v="0"/>
    <n v="0"/>
    <n v="0"/>
    <n v="0"/>
    <n v="9"/>
    <n v="100"/>
    <n v="9"/>
  </r>
  <r>
    <s v="plasmatron"/>
    <s v="oldfirmfacts1"/>
    <m/>
    <m/>
    <m/>
    <m/>
    <m/>
    <m/>
    <m/>
    <m/>
    <s v="No"/>
    <n v="30"/>
    <m/>
    <m/>
    <s v="Retweet"/>
    <x v="11"/>
    <s v="Rangers take on Grindr in the Fit Bears market https://t.co/uL13vcWrB8"/>
    <m/>
    <m/>
    <m/>
    <s v="https://pbs.twimg.com/media/EIi03ITWwAAK426.jpg"/>
    <s v="https://pbs.twimg.com/media/EIi03ITWwAAK426.jpg"/>
    <d v="2019-11-04T17:08:30.000"/>
    <d v="2019-11-04T00:00:00.000"/>
    <s v="17:08:30"/>
    <s v="https://twitter.com/plasmatron/status/1191401848403636225"/>
    <m/>
    <m/>
    <s v="1191401848403636225"/>
    <m/>
    <b v="0"/>
    <n v="0"/>
    <s v=""/>
    <b v="0"/>
    <s v="en"/>
    <m/>
    <s v=""/>
    <b v="0"/>
    <n v="51"/>
    <s v="1191400977900945409"/>
    <s v="Tweetbot for iΟS"/>
    <b v="0"/>
    <s v="1191400977900945409"/>
    <s v="Tweet"/>
    <n v="0"/>
    <n v="0"/>
    <m/>
    <m/>
    <m/>
    <m/>
    <m/>
    <m/>
    <m/>
    <m/>
    <n v="1"/>
    <s v="2"/>
    <s v="2"/>
    <n v="0"/>
    <n v="0"/>
    <n v="0"/>
    <n v="0"/>
    <n v="0"/>
    <n v="0"/>
    <n v="9"/>
    <n v="100"/>
    <n v="9"/>
  </r>
  <r>
    <s v="mcilhare_jack"/>
    <s v="oldfirmfacts1"/>
    <m/>
    <m/>
    <m/>
    <m/>
    <m/>
    <m/>
    <m/>
    <m/>
    <s v="No"/>
    <n v="31"/>
    <m/>
    <m/>
    <s v="Retweet"/>
    <x v="12"/>
    <s v="Rangers take on Grindr in the Fit Bears market https://t.co/uL13vcWrB8"/>
    <m/>
    <m/>
    <m/>
    <s v="https://pbs.twimg.com/media/EIi03ITWwAAK426.jpg"/>
    <s v="https://pbs.twimg.com/media/EIi03ITWwAAK426.jpg"/>
    <d v="2019-11-04T17:08:46.000"/>
    <d v="2019-11-04T00:00:00.000"/>
    <s v="17:08:46"/>
    <s v="https://twitter.com/mcilhare_jack/status/1191401916523257856"/>
    <m/>
    <m/>
    <s v="1191401916523257856"/>
    <m/>
    <b v="0"/>
    <n v="0"/>
    <s v=""/>
    <b v="0"/>
    <s v="en"/>
    <m/>
    <s v=""/>
    <b v="0"/>
    <n v="51"/>
    <s v="1191400977900945409"/>
    <s v="Twitter for iPhone"/>
    <b v="0"/>
    <s v="1191400977900945409"/>
    <s v="Tweet"/>
    <n v="0"/>
    <n v="0"/>
    <m/>
    <m/>
    <m/>
    <m/>
    <m/>
    <m/>
    <m/>
    <m/>
    <n v="1"/>
    <s v="2"/>
    <s v="2"/>
    <n v="0"/>
    <n v="0"/>
    <n v="0"/>
    <n v="0"/>
    <n v="0"/>
    <n v="0"/>
    <n v="9"/>
    <n v="100"/>
    <n v="9"/>
  </r>
  <r>
    <s v="cluthadubh"/>
    <s v="oldfirmfacts1"/>
    <m/>
    <m/>
    <m/>
    <m/>
    <m/>
    <m/>
    <m/>
    <m/>
    <s v="No"/>
    <n v="32"/>
    <m/>
    <m/>
    <s v="Retweet"/>
    <x v="13"/>
    <s v="Rangers take on Grindr in the Fit Bears market https://t.co/uL13vcWrB8"/>
    <m/>
    <m/>
    <m/>
    <s v="https://pbs.twimg.com/media/EIi03ITWwAAK426.jpg"/>
    <s v="https://pbs.twimg.com/media/EIi03ITWwAAK426.jpg"/>
    <d v="2019-11-04T17:10:11.000"/>
    <d v="2019-11-04T00:00:00.000"/>
    <s v="17:10:11"/>
    <s v="https://twitter.com/cluthadubh/status/1191402272980385793"/>
    <m/>
    <m/>
    <s v="1191402272980385793"/>
    <m/>
    <b v="0"/>
    <n v="0"/>
    <s v=""/>
    <b v="0"/>
    <s v="en"/>
    <m/>
    <s v=""/>
    <b v="0"/>
    <n v="51"/>
    <s v="1191400977900945409"/>
    <s v="Twitter for Android"/>
    <b v="0"/>
    <s v="1191400977900945409"/>
    <s v="Tweet"/>
    <n v="0"/>
    <n v="0"/>
    <m/>
    <m/>
    <m/>
    <m/>
    <m/>
    <m/>
    <m/>
    <m/>
    <n v="1"/>
    <s v="2"/>
    <s v="2"/>
    <n v="0"/>
    <n v="0"/>
    <n v="0"/>
    <n v="0"/>
    <n v="0"/>
    <n v="0"/>
    <n v="9"/>
    <n v="100"/>
    <n v="9"/>
  </r>
  <r>
    <s v="fcjaybird"/>
    <s v="oldfirmfacts1"/>
    <m/>
    <m/>
    <m/>
    <m/>
    <m/>
    <m/>
    <m/>
    <m/>
    <s v="No"/>
    <n v="33"/>
    <m/>
    <m/>
    <s v="Retweet"/>
    <x v="14"/>
    <s v="Rangers take on Grindr in the Fit Bears market https://t.co/uL13vcWrB8"/>
    <m/>
    <m/>
    <m/>
    <s v="https://pbs.twimg.com/media/EIi03ITWwAAK426.jpg"/>
    <s v="https://pbs.twimg.com/media/EIi03ITWwAAK426.jpg"/>
    <d v="2019-11-04T17:12:36.000"/>
    <d v="2019-11-04T00:00:00.000"/>
    <s v="17:12:36"/>
    <s v="https://twitter.com/fcjaybird/status/1191402881510969345"/>
    <m/>
    <m/>
    <s v="1191402881510969345"/>
    <m/>
    <b v="0"/>
    <n v="0"/>
    <s v=""/>
    <b v="0"/>
    <s v="en"/>
    <m/>
    <s v=""/>
    <b v="0"/>
    <n v="51"/>
    <s v="1191400977900945409"/>
    <s v="Twitter for iPhone"/>
    <b v="0"/>
    <s v="1191400977900945409"/>
    <s v="Tweet"/>
    <n v="0"/>
    <n v="0"/>
    <m/>
    <m/>
    <m/>
    <m/>
    <m/>
    <m/>
    <m/>
    <m/>
    <n v="1"/>
    <s v="2"/>
    <s v="2"/>
    <n v="0"/>
    <n v="0"/>
    <n v="0"/>
    <n v="0"/>
    <n v="0"/>
    <n v="0"/>
    <n v="9"/>
    <n v="100"/>
    <n v="9"/>
  </r>
  <r>
    <s v="mychalyschyn"/>
    <s v="oldfirmfacts1"/>
    <m/>
    <m/>
    <m/>
    <m/>
    <m/>
    <m/>
    <m/>
    <m/>
    <s v="No"/>
    <n v="34"/>
    <m/>
    <m/>
    <s v="Retweet"/>
    <x v="15"/>
    <s v="Rangers take on Grindr in the Fit Bears market https://t.co/uL13vcWrB8"/>
    <m/>
    <m/>
    <m/>
    <s v="https://pbs.twimg.com/media/EIi03ITWwAAK426.jpg"/>
    <s v="https://pbs.twimg.com/media/EIi03ITWwAAK426.jpg"/>
    <d v="2019-11-04T17:12:28.000"/>
    <d v="2019-11-04T00:00:00.000"/>
    <s v="17:12:28"/>
    <s v="https://twitter.com/mychalyschyn/status/1191402847272873984"/>
    <m/>
    <m/>
    <s v="1191402847272873984"/>
    <m/>
    <b v="0"/>
    <n v="0"/>
    <s v=""/>
    <b v="0"/>
    <s v="en"/>
    <m/>
    <s v=""/>
    <b v="0"/>
    <n v="51"/>
    <s v="1191400977900945409"/>
    <s v="Twitter for iPhone"/>
    <b v="0"/>
    <s v="1191400977900945409"/>
    <s v="Tweet"/>
    <n v="0"/>
    <n v="0"/>
    <m/>
    <m/>
    <m/>
    <m/>
    <m/>
    <m/>
    <m/>
    <m/>
    <n v="1"/>
    <s v="3"/>
    <s v="2"/>
    <n v="0"/>
    <n v="0"/>
    <n v="0"/>
    <n v="0"/>
    <n v="0"/>
    <n v="0"/>
    <n v="9"/>
    <n v="100"/>
    <n v="9"/>
  </r>
  <r>
    <s v="mychalyschyn"/>
    <s v="glasgow_live"/>
    <m/>
    <m/>
    <m/>
    <m/>
    <m/>
    <m/>
    <m/>
    <m/>
    <s v="No"/>
    <n v="35"/>
    <m/>
    <m/>
    <s v="Retweet"/>
    <x v="16"/>
    <s v="&quot;The aim is to create some friendly competition amongst fans and really encourage them to get moving and do more exercise.&quot;_x000a_https://t.co/5Wh9hFvOZp"/>
    <m/>
    <m/>
    <m/>
    <m/>
    <s v="http://pbs.twimg.com/profile_images/1191134812913856512/wY5oRqYR_normal.png"/>
    <d v="2019-11-04T17:12:39.000"/>
    <d v="2019-11-04T00:00:00.000"/>
    <s v="17:12:39"/>
    <s v="https://twitter.com/mychalyschyn/status/1191402894509166592"/>
    <m/>
    <m/>
    <s v="1191402894509166592"/>
    <m/>
    <b v="0"/>
    <n v="0"/>
    <s v=""/>
    <b v="0"/>
    <s v="en"/>
    <m/>
    <s v=""/>
    <b v="0"/>
    <n v="2"/>
    <s v="1191399708784283648"/>
    <s v="Twitter for iPhone"/>
    <b v="0"/>
    <s v="1191399708784283648"/>
    <s v="Tweet"/>
    <n v="0"/>
    <n v="0"/>
    <m/>
    <m/>
    <m/>
    <m/>
    <m/>
    <m/>
    <m/>
    <m/>
    <n v="1"/>
    <s v="3"/>
    <s v="3"/>
    <n v="3"/>
    <n v="14.285714285714286"/>
    <n v="0"/>
    <n v="0"/>
    <n v="0"/>
    <n v="0"/>
    <n v="18"/>
    <n v="85.71428571428571"/>
    <n v="21"/>
  </r>
  <r>
    <s v="lornamccallum2"/>
    <s v="rfc_charity"/>
    <m/>
    <m/>
    <m/>
    <m/>
    <m/>
    <m/>
    <m/>
    <m/>
    <s v="No"/>
    <n v="36"/>
    <m/>
    <m/>
    <s v="Retweet"/>
    <x v="17"/>
    <s v="Meet our new app, Fit Bears! _x000a__x000a_👟 Track your exercise_x000a_🏆 Compete for prizes_x000a_📱 @RangersFC and @RFC_Charity updates on the go_x000a__x000a_MORE ➡️ https://t.co/zPr6WFUZQl https://t.co/GInymGv00s"/>
    <m/>
    <m/>
    <m/>
    <m/>
    <s v="http://pbs.twimg.com/profile_images/1173246779816632320/jO-gfCA8_normal.jpg"/>
    <d v="2019-11-04T17:14:55.000"/>
    <d v="2019-11-04T00:00:00.000"/>
    <s v="17:14:55"/>
    <s v="https://twitter.com/lornamccallum2/status/1191403461780353024"/>
    <m/>
    <m/>
    <s v="1191403461780353024"/>
    <m/>
    <b v="0"/>
    <n v="0"/>
    <s v=""/>
    <b v="0"/>
    <s v="en"/>
    <m/>
    <s v=""/>
    <b v="0"/>
    <n v="39"/>
    <s v="1191397191648083971"/>
    <s v="Twitter for iPhone"/>
    <b v="0"/>
    <s v="1191397191648083971"/>
    <s v="Tweet"/>
    <n v="0"/>
    <n v="0"/>
    <m/>
    <m/>
    <m/>
    <m/>
    <m/>
    <m/>
    <m/>
    <m/>
    <n v="2"/>
    <s v="1"/>
    <s v="1"/>
    <m/>
    <m/>
    <m/>
    <m/>
    <m/>
    <m/>
    <m/>
    <m/>
    <m/>
  </r>
  <r>
    <s v="jackmulligan"/>
    <s v="oldfirmfacts1"/>
    <m/>
    <m/>
    <m/>
    <m/>
    <m/>
    <m/>
    <m/>
    <m/>
    <s v="No"/>
    <n v="39"/>
    <m/>
    <m/>
    <s v="Retweet"/>
    <x v="18"/>
    <s v="Rangers take on Grindr in the Fit Bears market https://t.co/uL13vcWrB8"/>
    <m/>
    <m/>
    <m/>
    <s v="https://pbs.twimg.com/media/EIi03ITWwAAK426.jpg"/>
    <s v="https://pbs.twimg.com/media/EIi03ITWwAAK426.jpg"/>
    <d v="2019-11-04T17:21:01.000"/>
    <d v="2019-11-04T00:00:00.000"/>
    <s v="17:21:01"/>
    <s v="https://twitter.com/jackmulligan/status/1191404999080861696"/>
    <m/>
    <m/>
    <s v="1191404999080861696"/>
    <m/>
    <b v="0"/>
    <n v="0"/>
    <s v=""/>
    <b v="0"/>
    <s v="en"/>
    <m/>
    <s v=""/>
    <b v="0"/>
    <n v="51"/>
    <s v="1191400977900945409"/>
    <s v="Twitter Web App"/>
    <b v="0"/>
    <s v="1191400977900945409"/>
    <s v="Tweet"/>
    <n v="0"/>
    <n v="0"/>
    <m/>
    <m/>
    <m/>
    <m/>
    <m/>
    <m/>
    <m/>
    <m/>
    <n v="1"/>
    <s v="2"/>
    <s v="2"/>
    <n v="0"/>
    <n v="0"/>
    <n v="0"/>
    <n v="0"/>
    <n v="0"/>
    <n v="0"/>
    <n v="9"/>
    <n v="100"/>
    <n v="9"/>
  </r>
  <r>
    <s v="tinym0vingparts"/>
    <s v="oldfirmfacts1"/>
    <m/>
    <m/>
    <m/>
    <m/>
    <m/>
    <m/>
    <m/>
    <m/>
    <s v="No"/>
    <n v="40"/>
    <m/>
    <m/>
    <s v="Retweet"/>
    <x v="19"/>
    <s v="Rangers take on Grindr in the Fit Bears market https://t.co/uL13vcWrB8"/>
    <m/>
    <m/>
    <m/>
    <s v="https://pbs.twimg.com/media/EIi03ITWwAAK426.jpg"/>
    <s v="https://pbs.twimg.com/media/EIi03ITWwAAK426.jpg"/>
    <d v="2019-11-04T17:24:16.000"/>
    <d v="2019-11-04T00:00:00.000"/>
    <s v="17:24:16"/>
    <s v="https://twitter.com/tinym0vingparts/status/1191405815300837378"/>
    <m/>
    <m/>
    <s v="1191405815300837378"/>
    <m/>
    <b v="0"/>
    <n v="0"/>
    <s v=""/>
    <b v="0"/>
    <s v="en"/>
    <m/>
    <s v=""/>
    <b v="0"/>
    <n v="51"/>
    <s v="1191400977900945409"/>
    <s v="Twitter for iPhone"/>
    <b v="0"/>
    <s v="1191400977900945409"/>
    <s v="Tweet"/>
    <n v="0"/>
    <n v="0"/>
    <m/>
    <m/>
    <m/>
    <m/>
    <m/>
    <m/>
    <m/>
    <m/>
    <n v="1"/>
    <s v="2"/>
    <s v="2"/>
    <n v="0"/>
    <n v="0"/>
    <n v="0"/>
    <n v="0"/>
    <n v="0"/>
    <n v="0"/>
    <n v="9"/>
    <n v="100"/>
    <n v="9"/>
  </r>
  <r>
    <s v="orlysheepboy"/>
    <s v="oldfirmfacts1"/>
    <m/>
    <m/>
    <m/>
    <m/>
    <m/>
    <m/>
    <m/>
    <m/>
    <s v="No"/>
    <n v="41"/>
    <m/>
    <m/>
    <s v="Replies to"/>
    <x v="20"/>
    <s v="@Oldfirmfacts1 Fit bears? Rangers died."/>
    <m/>
    <m/>
    <m/>
    <m/>
    <s v="http://pbs.twimg.com/profile_images/1079109420330745857/xyNDD8Ct_normal.jpg"/>
    <d v="2019-11-04T17:26:12.000"/>
    <d v="2019-11-04T00:00:00.000"/>
    <s v="17:26:12"/>
    <s v="https://twitter.com/orlysheepboy/status/1191406304851636226"/>
    <m/>
    <m/>
    <s v="1191406304851636226"/>
    <s v="1191400977900945409"/>
    <b v="0"/>
    <n v="2"/>
    <s v="514906408"/>
    <b v="0"/>
    <s v="en"/>
    <m/>
    <s v=""/>
    <b v="0"/>
    <n v="0"/>
    <s v=""/>
    <s v="Twitter Web App"/>
    <b v="0"/>
    <s v="1191400977900945409"/>
    <s v="Tweet"/>
    <n v="0"/>
    <n v="0"/>
    <m/>
    <m/>
    <m/>
    <m/>
    <m/>
    <m/>
    <m/>
    <m/>
    <n v="1"/>
    <s v="2"/>
    <s v="2"/>
    <n v="0"/>
    <n v="0"/>
    <n v="1"/>
    <n v="20"/>
    <n v="0"/>
    <n v="0"/>
    <n v="4"/>
    <n v="80"/>
    <n v="5"/>
  </r>
  <r>
    <s v="wirralranger"/>
    <s v="rfc_charity"/>
    <m/>
    <m/>
    <m/>
    <m/>
    <m/>
    <m/>
    <m/>
    <m/>
    <s v="No"/>
    <n v="42"/>
    <m/>
    <m/>
    <s v="Retweet"/>
    <x v="21"/>
    <s v="Meet our new app, Fit Bears! _x000a__x000a_👟 Track your exercise_x000a_🏆 Compete for prizes_x000a_📱 @RangersFC and @RFC_Charity updates on the go_x000a__x000a_MORE ➡️ https://t.co/zPr6WFUZQl https://t.co/GInymGv00s"/>
    <m/>
    <m/>
    <m/>
    <m/>
    <s v="http://pbs.twimg.com/profile_images/1079329366541328385/xBbZnTHo_normal.jpg"/>
    <d v="2019-11-04T17:40:45.000"/>
    <d v="2019-11-04T00:00:00.000"/>
    <s v="17:40:45"/>
    <s v="https://twitter.com/wirralranger/status/1191409965665263616"/>
    <m/>
    <m/>
    <s v="1191409965665263616"/>
    <m/>
    <b v="0"/>
    <n v="0"/>
    <s v=""/>
    <b v="0"/>
    <s v="en"/>
    <m/>
    <s v=""/>
    <b v="0"/>
    <n v="39"/>
    <s v="1191397191648083971"/>
    <s v="Twitter for iPhone"/>
    <b v="0"/>
    <s v="1191397191648083971"/>
    <s v="Tweet"/>
    <n v="0"/>
    <n v="0"/>
    <m/>
    <m/>
    <m/>
    <m/>
    <m/>
    <m/>
    <m/>
    <m/>
    <n v="2"/>
    <s v="1"/>
    <s v="1"/>
    <m/>
    <m/>
    <m/>
    <m/>
    <m/>
    <m/>
    <m/>
    <m/>
    <m/>
  </r>
  <r>
    <s v="cass316x"/>
    <s v="oldfirmfacts1"/>
    <m/>
    <m/>
    <m/>
    <m/>
    <m/>
    <m/>
    <m/>
    <m/>
    <s v="No"/>
    <n v="45"/>
    <m/>
    <m/>
    <s v="Retweet"/>
    <x v="22"/>
    <s v="Rangers take on Grindr in the Fit Bears market https://t.co/uL13vcWrB8"/>
    <m/>
    <m/>
    <m/>
    <s v="https://pbs.twimg.com/media/EIi03ITWwAAK426.jpg"/>
    <s v="https://pbs.twimg.com/media/EIi03ITWwAAK426.jpg"/>
    <d v="2019-11-04T17:43:21.000"/>
    <d v="2019-11-04T00:00:00.000"/>
    <s v="17:43:21"/>
    <s v="https://twitter.com/cass316x/status/1191410616864559105"/>
    <m/>
    <m/>
    <s v="1191410616864559105"/>
    <m/>
    <b v="0"/>
    <n v="0"/>
    <s v=""/>
    <b v="0"/>
    <s v="en"/>
    <m/>
    <s v=""/>
    <b v="0"/>
    <n v="51"/>
    <s v="1191400977900945409"/>
    <s v="Twitter for Android"/>
    <b v="0"/>
    <s v="1191400977900945409"/>
    <s v="Tweet"/>
    <n v="0"/>
    <n v="0"/>
    <m/>
    <m/>
    <m/>
    <m/>
    <m/>
    <m/>
    <m/>
    <m/>
    <n v="1"/>
    <s v="2"/>
    <s v="2"/>
    <n v="0"/>
    <n v="0"/>
    <n v="0"/>
    <n v="0"/>
    <n v="0"/>
    <n v="0"/>
    <n v="9"/>
    <n v="100"/>
    <n v="9"/>
  </r>
  <r>
    <s v="4menhadadream"/>
    <s v="rfc_charity"/>
    <m/>
    <m/>
    <m/>
    <m/>
    <m/>
    <m/>
    <m/>
    <m/>
    <s v="No"/>
    <n v="46"/>
    <m/>
    <m/>
    <s v="Retweet"/>
    <x v="23"/>
    <s v="Meet our new app, Fit Bears! _x000a__x000a_👟 Track your exercise_x000a_🏆 Compete for prizes_x000a_📱 @RangersFC and @RFC_Charity updates on the go_x000a__x000a_MORE ➡️ https://t.co/zPr6WFUZQl https://t.co/GInymGv00s"/>
    <m/>
    <m/>
    <m/>
    <m/>
    <s v="http://pbs.twimg.com/profile_images/1139952193715474432/5_YY5tAH_normal.jpg"/>
    <d v="2019-11-04T17:45:02.000"/>
    <d v="2019-11-04T00:00:00.000"/>
    <s v="17:45:02"/>
    <s v="https://twitter.com/4menhadadream/status/1191411042628317184"/>
    <m/>
    <m/>
    <s v="1191411042628317184"/>
    <m/>
    <b v="0"/>
    <n v="0"/>
    <s v=""/>
    <b v="0"/>
    <s v="en"/>
    <m/>
    <s v=""/>
    <b v="0"/>
    <n v="39"/>
    <s v="1191397191648083971"/>
    <s v="Twitter for iPhone"/>
    <b v="0"/>
    <s v="1191397191648083971"/>
    <s v="Tweet"/>
    <n v="0"/>
    <n v="0"/>
    <m/>
    <m/>
    <m/>
    <m/>
    <m/>
    <m/>
    <m/>
    <m/>
    <n v="2"/>
    <s v="1"/>
    <s v="1"/>
    <m/>
    <m/>
    <m/>
    <m/>
    <m/>
    <m/>
    <m/>
    <m/>
    <m/>
  </r>
  <r>
    <s v="domrogic"/>
    <s v="oldfirmfacts1"/>
    <m/>
    <m/>
    <m/>
    <m/>
    <m/>
    <m/>
    <m/>
    <m/>
    <s v="No"/>
    <n v="49"/>
    <m/>
    <m/>
    <s v="Retweet"/>
    <x v="24"/>
    <s v="Rangers take on Grindr in the Fit Bears market https://t.co/uL13vcWrB8"/>
    <m/>
    <m/>
    <m/>
    <s v="https://pbs.twimg.com/media/EIi03ITWwAAK426.jpg"/>
    <s v="https://pbs.twimg.com/media/EIi03ITWwAAK426.jpg"/>
    <d v="2019-11-04T17:47:33.000"/>
    <d v="2019-11-04T00:00:00.000"/>
    <s v="17:47:33"/>
    <s v="https://twitter.com/domrogic/status/1191411677218127872"/>
    <m/>
    <m/>
    <s v="1191411677218127872"/>
    <m/>
    <b v="0"/>
    <n v="0"/>
    <s v=""/>
    <b v="0"/>
    <s v="en"/>
    <m/>
    <s v=""/>
    <b v="0"/>
    <n v="51"/>
    <s v="1191400977900945409"/>
    <s v="Twitter for Android"/>
    <b v="0"/>
    <s v="1191400977900945409"/>
    <s v="Tweet"/>
    <n v="0"/>
    <n v="0"/>
    <m/>
    <m/>
    <m/>
    <m/>
    <m/>
    <m/>
    <m/>
    <m/>
    <n v="1"/>
    <s v="2"/>
    <s v="2"/>
    <n v="0"/>
    <n v="0"/>
    <n v="0"/>
    <n v="0"/>
    <n v="0"/>
    <n v="0"/>
    <n v="9"/>
    <n v="100"/>
    <n v="9"/>
  </r>
  <r>
    <s v="philipwatp"/>
    <s v="phiiip1872"/>
    <m/>
    <m/>
    <m/>
    <m/>
    <m/>
    <m/>
    <m/>
    <m/>
    <s v="No"/>
    <n v="50"/>
    <m/>
    <m/>
    <s v="Retweet"/>
    <x v="25"/>
    <s v="Rangers Tinder coming to IOS and Android July 12th 2020 _x000a_📱Find Fit Burds _x000a_🐻Meet Fellow Bears _x000a_T&amp;amp;C Apply https://t.co/lecEuUW9M1"/>
    <m/>
    <m/>
    <m/>
    <m/>
    <s v="http://pbs.twimg.com/profile_images/1184980025705222144/zIumjgxw_normal.jpg"/>
    <d v="2019-11-04T17:48:53.000"/>
    <d v="2019-11-04T00:00:00.000"/>
    <s v="17:48:53"/>
    <s v="https://twitter.com/philipwatp/status/1191412011168600064"/>
    <m/>
    <m/>
    <s v="1191412011168600064"/>
    <m/>
    <b v="0"/>
    <n v="0"/>
    <s v=""/>
    <b v="0"/>
    <s v="en"/>
    <m/>
    <s v=""/>
    <b v="0"/>
    <n v="5"/>
    <s v="1191411361252814848"/>
    <s v="Twitter for iPhone"/>
    <b v="0"/>
    <s v="1191411361252814848"/>
    <s v="Tweet"/>
    <n v="0"/>
    <n v="0"/>
    <m/>
    <m/>
    <m/>
    <m/>
    <m/>
    <m/>
    <m/>
    <m/>
    <n v="1"/>
    <s v="4"/>
    <s v="4"/>
    <n v="0"/>
    <n v="0"/>
    <n v="0"/>
    <n v="0"/>
    <n v="0"/>
    <n v="0"/>
    <n v="20"/>
    <n v="100"/>
    <n v="20"/>
  </r>
  <r>
    <s v="lh_1872"/>
    <s v="phiiip1872"/>
    <m/>
    <m/>
    <m/>
    <m/>
    <m/>
    <m/>
    <m/>
    <m/>
    <s v="No"/>
    <n v="51"/>
    <m/>
    <m/>
    <s v="Retweet"/>
    <x v="26"/>
    <s v="Rangers Tinder coming to IOS and Android July 12th 2020 _x000a_📱Find Fit Burds _x000a_🐻Meet Fellow Bears _x000a_T&amp;amp;C Apply https://t.co/lecEuUW9M1"/>
    <m/>
    <m/>
    <m/>
    <m/>
    <s v="http://pbs.twimg.com/profile_images/1132028028131991552/3RN4ZxU-_normal.jpg"/>
    <d v="2019-11-04T17:49:09.000"/>
    <d v="2019-11-04T00:00:00.000"/>
    <s v="17:49:09"/>
    <s v="https://twitter.com/lh_1872/status/1191412076398465024"/>
    <m/>
    <m/>
    <s v="1191412076398465024"/>
    <m/>
    <b v="0"/>
    <n v="0"/>
    <s v=""/>
    <b v="0"/>
    <s v="en"/>
    <m/>
    <s v=""/>
    <b v="0"/>
    <n v="5"/>
    <s v="1191411361252814848"/>
    <s v="Twitter for iPhone"/>
    <b v="0"/>
    <s v="1191411361252814848"/>
    <s v="Tweet"/>
    <n v="0"/>
    <n v="0"/>
    <m/>
    <m/>
    <m/>
    <m/>
    <m/>
    <m/>
    <m/>
    <m/>
    <n v="1"/>
    <s v="4"/>
    <s v="4"/>
    <n v="0"/>
    <n v="0"/>
    <n v="0"/>
    <n v="0"/>
    <n v="0"/>
    <n v="0"/>
    <n v="20"/>
    <n v="100"/>
    <n v="20"/>
  </r>
  <r>
    <s v="glxn72"/>
    <s v="rfc_charity"/>
    <m/>
    <m/>
    <m/>
    <m/>
    <m/>
    <m/>
    <m/>
    <m/>
    <s v="No"/>
    <n v="52"/>
    <m/>
    <m/>
    <s v="Retweet"/>
    <x v="27"/>
    <s v="Meet our new app, Fit Bears! _x000a__x000a_👟 Track your exercise_x000a_🏆 Compete for prizes_x000a_📱 @RangersFC and @RFC_Charity updates on the go_x000a__x000a_MORE ➡️ https://t.co/zPr6WFUZQl https://t.co/GInymGv00s"/>
    <m/>
    <m/>
    <m/>
    <m/>
    <s v="http://pbs.twimg.com/profile_images/1177908036704374785/RLwZa1eK_normal.jpg"/>
    <d v="2019-11-04T17:49:17.000"/>
    <d v="2019-11-04T00:00:00.000"/>
    <s v="17:49:17"/>
    <s v="https://twitter.com/glxn72/status/1191412113127936002"/>
    <m/>
    <m/>
    <s v="1191412113127936002"/>
    <m/>
    <b v="0"/>
    <n v="0"/>
    <s v=""/>
    <b v="0"/>
    <s v="en"/>
    <m/>
    <s v=""/>
    <b v="0"/>
    <n v="39"/>
    <s v="1191397191648083971"/>
    <s v="Twitter for iPhone"/>
    <b v="0"/>
    <s v="1191397191648083971"/>
    <s v="Tweet"/>
    <n v="0"/>
    <n v="0"/>
    <m/>
    <m/>
    <m/>
    <m/>
    <m/>
    <m/>
    <m/>
    <m/>
    <n v="2"/>
    <s v="1"/>
    <s v="1"/>
    <m/>
    <m/>
    <m/>
    <m/>
    <m/>
    <m/>
    <m/>
    <m/>
    <m/>
  </r>
  <r>
    <s v="mitchellm1872"/>
    <s v="phiiip1872"/>
    <m/>
    <m/>
    <m/>
    <m/>
    <m/>
    <m/>
    <m/>
    <m/>
    <s v="No"/>
    <n v="55"/>
    <m/>
    <m/>
    <s v="Retweet"/>
    <x v="28"/>
    <s v="Rangers Tinder coming to IOS and Android July 12th 2020 _x000a_📱Find Fit Burds _x000a_🐻Meet Fellow Bears _x000a_T&amp;amp;C Apply https://t.co/lecEuUW9M1"/>
    <m/>
    <m/>
    <m/>
    <m/>
    <s v="http://pbs.twimg.com/profile_images/1190378586324254727/_LFAbVV9_normal.jpg"/>
    <d v="2019-11-04T17:49:29.000"/>
    <d v="2019-11-04T00:00:00.000"/>
    <s v="17:49:29"/>
    <s v="https://twitter.com/mitchellm1872/status/1191412163291865088"/>
    <m/>
    <m/>
    <s v="1191412163291865088"/>
    <m/>
    <b v="0"/>
    <n v="0"/>
    <s v=""/>
    <b v="0"/>
    <s v="en"/>
    <m/>
    <s v=""/>
    <b v="0"/>
    <n v="5"/>
    <s v="1191411361252814848"/>
    <s v="Twitter for iPhone"/>
    <b v="0"/>
    <s v="1191411361252814848"/>
    <s v="Tweet"/>
    <n v="0"/>
    <n v="0"/>
    <m/>
    <m/>
    <m/>
    <m/>
    <m/>
    <m/>
    <m/>
    <m/>
    <n v="1"/>
    <s v="4"/>
    <s v="4"/>
    <n v="0"/>
    <n v="0"/>
    <n v="0"/>
    <n v="0"/>
    <n v="0"/>
    <n v="0"/>
    <n v="20"/>
    <n v="100"/>
    <n v="20"/>
  </r>
  <r>
    <s v="nathanc1872"/>
    <s v="nathanc1872"/>
    <m/>
    <m/>
    <m/>
    <m/>
    <m/>
    <m/>
    <m/>
    <m/>
    <s v="No"/>
    <n v="56"/>
    <m/>
    <m/>
    <s v="Tweet"/>
    <x v="29"/>
    <s v="‘ fit bears app ‘ no rangers Da’s this isn’t a new dating app where you can creep on the young girls like you do on twitter"/>
    <m/>
    <m/>
    <m/>
    <m/>
    <s v="http://pbs.twimg.com/profile_images/1178081533552402433/fy1BpF4G_normal.jpg"/>
    <d v="2019-11-04T17:16:16.000"/>
    <d v="2019-11-04T00:00:00.000"/>
    <s v="17:16:16"/>
    <s v="https://twitter.com/nathanc1872/status/1191403803192496128"/>
    <m/>
    <m/>
    <s v="1191403803192496128"/>
    <m/>
    <b v="0"/>
    <n v="85"/>
    <s v=""/>
    <b v="0"/>
    <s v="en"/>
    <m/>
    <s v=""/>
    <b v="0"/>
    <n v="2"/>
    <s v=""/>
    <s v="Twitter for iPhone"/>
    <b v="0"/>
    <s v="1191403803192496128"/>
    <s v="Tweet"/>
    <n v="0"/>
    <n v="0"/>
    <m/>
    <m/>
    <m/>
    <m/>
    <m/>
    <m/>
    <m/>
    <m/>
    <n v="1"/>
    <s v="1"/>
    <s v="1"/>
    <n v="1"/>
    <n v="3.7037037037037037"/>
    <n v="1"/>
    <n v="3.7037037037037037"/>
    <n v="0"/>
    <n v="0"/>
    <n v="25"/>
    <n v="92.5925925925926"/>
    <n v="27"/>
  </r>
  <r>
    <s v="nathanc1872"/>
    <s v="rfc_charity"/>
    <m/>
    <m/>
    <m/>
    <m/>
    <m/>
    <m/>
    <m/>
    <m/>
    <s v="No"/>
    <n v="57"/>
    <m/>
    <m/>
    <s v="Retweet"/>
    <x v="30"/>
    <s v="Meet our new app, Fit Bears! _x000a__x000a_👟 Track your exercise_x000a_🏆 Compete for prizes_x000a_📱 @RangersFC and @RFC_Charity updates on the go_x000a__x000a_MORE ➡️ https://t.co/zPr6WFUZQl https://t.co/GInymGv00s"/>
    <m/>
    <m/>
    <m/>
    <m/>
    <s v="http://pbs.twimg.com/profile_images/1178081533552402433/fy1BpF4G_normal.jpg"/>
    <d v="2019-11-04T17:36:00.000"/>
    <d v="2019-11-04T00:00:00.000"/>
    <s v="17:36:00"/>
    <s v="https://twitter.com/nathanc1872/status/1191408769663672323"/>
    <m/>
    <m/>
    <s v="1191408769663672323"/>
    <m/>
    <b v="0"/>
    <n v="0"/>
    <s v=""/>
    <b v="0"/>
    <s v="en"/>
    <m/>
    <s v=""/>
    <b v="0"/>
    <n v="39"/>
    <s v="1191397191648083971"/>
    <s v="Twitter for iPhone"/>
    <b v="0"/>
    <s v="1191397191648083971"/>
    <s v="Tweet"/>
    <n v="0"/>
    <n v="0"/>
    <m/>
    <m/>
    <m/>
    <m/>
    <m/>
    <m/>
    <m/>
    <m/>
    <n v="2"/>
    <s v="1"/>
    <s v="1"/>
    <m/>
    <m/>
    <m/>
    <m/>
    <m/>
    <m/>
    <m/>
    <m/>
    <m/>
  </r>
  <r>
    <s v="aimeeworsley1"/>
    <s v="nathanc1872"/>
    <m/>
    <m/>
    <m/>
    <m/>
    <m/>
    <m/>
    <m/>
    <m/>
    <s v="No"/>
    <n v="60"/>
    <m/>
    <m/>
    <s v="Retweet"/>
    <x v="31"/>
    <s v="‘ fit bears app ‘ no rangers Da’s this isn’t a new dating app where you can creep on the young girls like you do on twitter"/>
    <m/>
    <m/>
    <m/>
    <m/>
    <s v="http://pbs.twimg.com/profile_images/1188175939047428098/WQPU3VvD_normal.jpg"/>
    <d v="2019-11-04T17:55:47.000"/>
    <d v="2019-11-04T00:00:00.000"/>
    <s v="17:55:47"/>
    <s v="https://twitter.com/aimeeworsley1/status/1191413746939416579"/>
    <m/>
    <m/>
    <s v="1191413746939416579"/>
    <m/>
    <b v="0"/>
    <n v="0"/>
    <s v=""/>
    <b v="0"/>
    <s v="en"/>
    <m/>
    <s v=""/>
    <b v="0"/>
    <n v="2"/>
    <s v="1191403803192496128"/>
    <s v="Twitter for iPhone"/>
    <b v="0"/>
    <s v="1191403803192496128"/>
    <s v="Tweet"/>
    <n v="0"/>
    <n v="0"/>
    <m/>
    <m/>
    <m/>
    <m/>
    <m/>
    <m/>
    <m/>
    <m/>
    <n v="1"/>
    <s v="1"/>
    <s v="1"/>
    <n v="1"/>
    <n v="3.7037037037037037"/>
    <n v="1"/>
    <n v="3.7037037037037037"/>
    <n v="0"/>
    <n v="0"/>
    <n v="25"/>
    <n v="92.5925925925926"/>
    <n v="27"/>
  </r>
  <r>
    <s v="aimeeworsley1"/>
    <s v="rfc_charity"/>
    <m/>
    <m/>
    <m/>
    <m/>
    <m/>
    <m/>
    <m/>
    <m/>
    <s v="No"/>
    <n v="61"/>
    <m/>
    <m/>
    <s v="Retweet"/>
    <x v="32"/>
    <s v="Meet our new app, Fit Bears! _x000a__x000a_👟 Track your exercise_x000a_🏆 Compete for prizes_x000a_📱 @RangersFC and @RFC_Charity updates on the go_x000a__x000a_MORE ➡️ https://t.co/zPr6WFUZQl https://t.co/GInymGv00s"/>
    <m/>
    <m/>
    <m/>
    <m/>
    <s v="http://pbs.twimg.com/profile_images/1188175939047428098/WQPU3VvD_normal.jpg"/>
    <d v="2019-11-04T17:04:15.000"/>
    <d v="2019-11-04T00:00:00.000"/>
    <s v="17:04:15"/>
    <s v="https://twitter.com/aimeeworsley1/status/1191400780047228928"/>
    <m/>
    <m/>
    <s v="1191400780047228928"/>
    <m/>
    <b v="0"/>
    <n v="0"/>
    <s v=""/>
    <b v="0"/>
    <s v="en"/>
    <m/>
    <s v=""/>
    <b v="0"/>
    <n v="39"/>
    <s v="1191397191648083971"/>
    <s v="Twitter for iPhone"/>
    <b v="0"/>
    <s v="1191397191648083971"/>
    <s v="Tweet"/>
    <n v="0"/>
    <n v="0"/>
    <m/>
    <m/>
    <m/>
    <m/>
    <m/>
    <m/>
    <m/>
    <m/>
    <n v="2"/>
    <s v="1"/>
    <s v="1"/>
    <m/>
    <m/>
    <m/>
    <m/>
    <m/>
    <m/>
    <m/>
    <m/>
    <m/>
  </r>
  <r>
    <s v="swanny532"/>
    <s v="oldfirmfacts1"/>
    <m/>
    <m/>
    <m/>
    <m/>
    <m/>
    <m/>
    <m/>
    <m/>
    <s v="No"/>
    <n v="64"/>
    <m/>
    <m/>
    <s v="Retweet"/>
    <x v="33"/>
    <s v="Rangers take on Grindr in the Fit Bears market https://t.co/uL13vcWrB8"/>
    <m/>
    <m/>
    <m/>
    <s v="https://pbs.twimg.com/media/EIi03ITWwAAK426.jpg"/>
    <s v="https://pbs.twimg.com/media/EIi03ITWwAAK426.jpg"/>
    <d v="2019-11-04T17:59:43.000"/>
    <d v="2019-11-04T00:00:00.000"/>
    <s v="17:59:43"/>
    <s v="https://twitter.com/swanny532/status/1191414739345252352"/>
    <m/>
    <m/>
    <s v="1191414739345252352"/>
    <m/>
    <b v="0"/>
    <n v="0"/>
    <s v=""/>
    <b v="0"/>
    <s v="en"/>
    <m/>
    <s v=""/>
    <b v="0"/>
    <n v="51"/>
    <s v="1191400977900945409"/>
    <s v="Twitter for Android"/>
    <b v="0"/>
    <s v="1191400977900945409"/>
    <s v="Tweet"/>
    <n v="0"/>
    <n v="0"/>
    <m/>
    <m/>
    <m/>
    <m/>
    <m/>
    <m/>
    <m/>
    <m/>
    <n v="1"/>
    <s v="2"/>
    <s v="2"/>
    <n v="0"/>
    <n v="0"/>
    <n v="0"/>
    <n v="0"/>
    <n v="0"/>
    <n v="0"/>
    <n v="9"/>
    <n v="100"/>
    <n v="9"/>
  </r>
  <r>
    <s v="traveleff"/>
    <s v="oldfirmfacts1"/>
    <m/>
    <m/>
    <m/>
    <m/>
    <m/>
    <m/>
    <m/>
    <m/>
    <s v="No"/>
    <n v="65"/>
    <m/>
    <m/>
    <s v="Retweet"/>
    <x v="34"/>
    <s v="Rangers take on Grindr in the Fit Bears market https://t.co/uL13vcWrB8"/>
    <m/>
    <m/>
    <m/>
    <s v="https://pbs.twimg.com/media/EIi03ITWwAAK426.jpg"/>
    <s v="https://pbs.twimg.com/media/EIi03ITWwAAK426.jpg"/>
    <d v="2019-11-04T18:12:48.000"/>
    <d v="2019-11-04T00:00:00.000"/>
    <s v="18:12:48"/>
    <s v="https://twitter.com/traveleff/status/1191418031890731010"/>
    <m/>
    <m/>
    <s v="1191418031890731010"/>
    <m/>
    <b v="0"/>
    <n v="0"/>
    <s v=""/>
    <b v="0"/>
    <s v="en"/>
    <m/>
    <s v=""/>
    <b v="0"/>
    <n v="51"/>
    <s v="1191400977900945409"/>
    <s v="Twitter for iPhone"/>
    <b v="0"/>
    <s v="1191400977900945409"/>
    <s v="Tweet"/>
    <n v="0"/>
    <n v="0"/>
    <m/>
    <m/>
    <m/>
    <m/>
    <m/>
    <m/>
    <m/>
    <m/>
    <n v="1"/>
    <s v="2"/>
    <s v="2"/>
    <n v="0"/>
    <n v="0"/>
    <n v="0"/>
    <n v="0"/>
    <n v="0"/>
    <n v="0"/>
    <n v="9"/>
    <n v="100"/>
    <n v="9"/>
  </r>
  <r>
    <s v="ryankentloyal"/>
    <s v="phiiip1872"/>
    <m/>
    <m/>
    <m/>
    <m/>
    <m/>
    <m/>
    <m/>
    <m/>
    <s v="No"/>
    <n v="66"/>
    <m/>
    <m/>
    <s v="Retweet"/>
    <x v="35"/>
    <s v="Rangers Tinder coming to IOS and Android July 12th 2020 _x000a_📱Find Fit Burds _x000a_🐻Meet Fellow Bears _x000a_T&amp;amp;C Apply https://t.co/lecEuUW9M1"/>
    <m/>
    <m/>
    <m/>
    <m/>
    <s v="http://pbs.twimg.com/profile_images/1188454211345932288/sc-cGOgS_normal.jpg"/>
    <d v="2019-11-04T18:13:29.000"/>
    <d v="2019-11-04T00:00:00.000"/>
    <s v="18:13:29"/>
    <s v="https://twitter.com/ryankentloyal/status/1191418202250711044"/>
    <m/>
    <m/>
    <s v="1191418202250711044"/>
    <m/>
    <b v="0"/>
    <n v="0"/>
    <s v=""/>
    <b v="0"/>
    <s v="en"/>
    <m/>
    <s v=""/>
    <b v="0"/>
    <n v="5"/>
    <s v="1191411361252814848"/>
    <s v="Twitter for iPhone"/>
    <b v="0"/>
    <s v="1191411361252814848"/>
    <s v="Tweet"/>
    <n v="0"/>
    <n v="0"/>
    <m/>
    <m/>
    <m/>
    <m/>
    <m/>
    <m/>
    <m/>
    <m/>
    <n v="1"/>
    <s v="4"/>
    <s v="4"/>
    <n v="0"/>
    <n v="0"/>
    <n v="0"/>
    <n v="0"/>
    <n v="0"/>
    <n v="0"/>
    <n v="20"/>
    <n v="100"/>
    <n v="20"/>
  </r>
  <r>
    <s v="coreysharp1888"/>
    <s v="oldfirmfacts1"/>
    <m/>
    <m/>
    <m/>
    <m/>
    <m/>
    <m/>
    <m/>
    <m/>
    <s v="No"/>
    <n v="67"/>
    <m/>
    <m/>
    <s v="Retweet"/>
    <x v="36"/>
    <s v="Rangers take on Grindr in the Fit Bears market https://t.co/uL13vcWrB8"/>
    <m/>
    <m/>
    <m/>
    <s v="https://pbs.twimg.com/media/EIi03ITWwAAK426.jpg"/>
    <s v="https://pbs.twimg.com/media/EIi03ITWwAAK426.jpg"/>
    <d v="2019-11-04T18:13:32.000"/>
    <d v="2019-11-04T00:00:00.000"/>
    <s v="18:13:32"/>
    <s v="https://twitter.com/coreysharp1888/status/1191418213697019906"/>
    <m/>
    <m/>
    <s v="1191418213697019906"/>
    <m/>
    <b v="0"/>
    <n v="0"/>
    <s v=""/>
    <b v="0"/>
    <s v="en"/>
    <m/>
    <s v=""/>
    <b v="0"/>
    <n v="51"/>
    <s v="1191400977900945409"/>
    <s v="Twitter for iPhone"/>
    <b v="0"/>
    <s v="1191400977900945409"/>
    <s v="Tweet"/>
    <n v="0"/>
    <n v="0"/>
    <m/>
    <m/>
    <m/>
    <m/>
    <m/>
    <m/>
    <m/>
    <m/>
    <n v="1"/>
    <s v="2"/>
    <s v="2"/>
    <n v="0"/>
    <n v="0"/>
    <n v="0"/>
    <n v="0"/>
    <n v="0"/>
    <n v="0"/>
    <n v="9"/>
    <n v="100"/>
    <n v="9"/>
  </r>
  <r>
    <s v="stoogzy_"/>
    <s v="oldfirmfacts1"/>
    <m/>
    <m/>
    <m/>
    <m/>
    <m/>
    <m/>
    <m/>
    <m/>
    <s v="No"/>
    <n v="68"/>
    <m/>
    <m/>
    <s v="Retweet"/>
    <x v="37"/>
    <s v="Rangers take on Grindr in the Fit Bears market https://t.co/uL13vcWrB8"/>
    <m/>
    <m/>
    <m/>
    <s v="https://pbs.twimg.com/media/EIi03ITWwAAK426.jpg"/>
    <s v="https://pbs.twimg.com/media/EIi03ITWwAAK426.jpg"/>
    <d v="2019-11-04T18:18:56.000"/>
    <d v="2019-11-04T00:00:00.000"/>
    <s v="18:18:56"/>
    <s v="https://twitter.com/stoogzy_/status/1191419575574896640"/>
    <m/>
    <m/>
    <s v="1191419575574896640"/>
    <m/>
    <b v="0"/>
    <n v="0"/>
    <s v=""/>
    <b v="0"/>
    <s v="en"/>
    <m/>
    <s v=""/>
    <b v="0"/>
    <n v="51"/>
    <s v="1191400977900945409"/>
    <s v="Twitter for Android"/>
    <b v="0"/>
    <s v="1191400977900945409"/>
    <s v="Tweet"/>
    <n v="0"/>
    <n v="0"/>
    <m/>
    <m/>
    <m/>
    <m/>
    <m/>
    <m/>
    <m/>
    <m/>
    <n v="1"/>
    <s v="2"/>
    <s v="2"/>
    <n v="0"/>
    <n v="0"/>
    <n v="0"/>
    <n v="0"/>
    <n v="0"/>
    <n v="0"/>
    <n v="9"/>
    <n v="100"/>
    <n v="9"/>
  </r>
  <r>
    <s v="johnfaetheshops"/>
    <s v="oldfirmfacts1"/>
    <m/>
    <m/>
    <m/>
    <m/>
    <m/>
    <m/>
    <m/>
    <m/>
    <s v="No"/>
    <n v="69"/>
    <m/>
    <m/>
    <s v="Retweet"/>
    <x v="38"/>
    <s v="Rangers take on Grindr in the Fit Bears market https://t.co/uL13vcWrB8"/>
    <m/>
    <m/>
    <m/>
    <s v="https://pbs.twimg.com/media/EIi03ITWwAAK426.jpg"/>
    <s v="https://pbs.twimg.com/media/EIi03ITWwAAK426.jpg"/>
    <d v="2019-11-04T18:32:41.000"/>
    <d v="2019-11-04T00:00:00.000"/>
    <s v="18:32:41"/>
    <s v="https://twitter.com/johnfaetheshops/status/1191423033937924096"/>
    <m/>
    <m/>
    <s v="1191423033937924096"/>
    <m/>
    <b v="0"/>
    <n v="0"/>
    <s v=""/>
    <b v="0"/>
    <s v="en"/>
    <m/>
    <s v=""/>
    <b v="0"/>
    <n v="51"/>
    <s v="1191400977900945409"/>
    <s v="Twitter for iPhone"/>
    <b v="0"/>
    <s v="1191400977900945409"/>
    <s v="Tweet"/>
    <n v="0"/>
    <n v="0"/>
    <m/>
    <m/>
    <m/>
    <m/>
    <m/>
    <m/>
    <m/>
    <m/>
    <n v="1"/>
    <s v="2"/>
    <s v="2"/>
    <n v="0"/>
    <n v="0"/>
    <n v="0"/>
    <n v="0"/>
    <n v="0"/>
    <n v="0"/>
    <n v="9"/>
    <n v="100"/>
    <n v="9"/>
  </r>
  <r>
    <s v="blondelmo1888"/>
    <s v="oldfirmfacts1"/>
    <m/>
    <m/>
    <m/>
    <m/>
    <m/>
    <m/>
    <m/>
    <m/>
    <s v="No"/>
    <n v="70"/>
    <m/>
    <m/>
    <s v="Retweet"/>
    <x v="39"/>
    <s v="Rangers take on Grindr in the Fit Bears market https://t.co/uL13vcWrB8"/>
    <m/>
    <m/>
    <m/>
    <s v="https://pbs.twimg.com/media/EIi03ITWwAAK426.jpg"/>
    <s v="https://pbs.twimg.com/media/EIi03ITWwAAK426.jpg"/>
    <d v="2019-11-04T18:36:35.000"/>
    <d v="2019-11-04T00:00:00.000"/>
    <s v="18:36:35"/>
    <s v="https://twitter.com/blondelmo1888/status/1191424016755630082"/>
    <m/>
    <m/>
    <s v="1191424016755630082"/>
    <m/>
    <b v="0"/>
    <n v="0"/>
    <s v=""/>
    <b v="0"/>
    <s v="en"/>
    <m/>
    <s v=""/>
    <b v="0"/>
    <n v="51"/>
    <s v="1191400977900945409"/>
    <s v="Twitter for iPhone"/>
    <b v="0"/>
    <s v="1191400977900945409"/>
    <s v="Tweet"/>
    <n v="0"/>
    <n v="0"/>
    <m/>
    <m/>
    <m/>
    <m/>
    <m/>
    <m/>
    <m/>
    <m/>
    <n v="1"/>
    <s v="2"/>
    <s v="2"/>
    <n v="0"/>
    <n v="0"/>
    <n v="0"/>
    <n v="0"/>
    <n v="0"/>
    <n v="0"/>
    <n v="9"/>
    <n v="100"/>
    <n v="9"/>
  </r>
  <r>
    <s v="kierangeorgedfc"/>
    <s v="oldfirmfacts1"/>
    <m/>
    <m/>
    <m/>
    <m/>
    <m/>
    <m/>
    <m/>
    <m/>
    <s v="No"/>
    <n v="71"/>
    <m/>
    <m/>
    <s v="Retweet"/>
    <x v="40"/>
    <s v="Rangers take on Grindr in the Fit Bears market https://t.co/uL13vcWrB8"/>
    <m/>
    <m/>
    <m/>
    <s v="https://pbs.twimg.com/media/EIi03ITWwAAK426.jpg"/>
    <s v="https://pbs.twimg.com/media/EIi03ITWwAAK426.jpg"/>
    <d v="2019-11-04T18:40:56.000"/>
    <d v="2019-11-04T00:00:00.000"/>
    <s v="18:40:56"/>
    <s v="https://twitter.com/kierangeorgedfc/status/1191425108348428295"/>
    <m/>
    <m/>
    <s v="1191425108348428295"/>
    <m/>
    <b v="0"/>
    <n v="0"/>
    <s v=""/>
    <b v="0"/>
    <s v="en"/>
    <m/>
    <s v=""/>
    <b v="0"/>
    <n v="51"/>
    <s v="1191400977900945409"/>
    <s v="Twitter for iPhone"/>
    <b v="0"/>
    <s v="1191400977900945409"/>
    <s v="Tweet"/>
    <n v="0"/>
    <n v="0"/>
    <m/>
    <m/>
    <m/>
    <m/>
    <m/>
    <m/>
    <m/>
    <m/>
    <n v="1"/>
    <s v="2"/>
    <s v="2"/>
    <n v="0"/>
    <n v="0"/>
    <n v="0"/>
    <n v="0"/>
    <n v="0"/>
    <n v="0"/>
    <n v="9"/>
    <n v="100"/>
    <n v="9"/>
  </r>
  <r>
    <s v="garythebear72"/>
    <s v="rfc_charity"/>
    <m/>
    <m/>
    <m/>
    <m/>
    <m/>
    <m/>
    <m/>
    <m/>
    <s v="No"/>
    <n v="72"/>
    <m/>
    <m/>
    <s v="Retweet"/>
    <x v="41"/>
    <s v="Meet our new app, Fit Bears! _x000a__x000a_👟 Track your exercise_x000a_🏆 Compete for prizes_x000a_📱 @RangersFC and @RFC_Charity updates on the go_x000a__x000a_MORE ➡️ https://t.co/zPr6WFUZQl https://t.co/GInymGv00s"/>
    <m/>
    <m/>
    <m/>
    <m/>
    <s v="http://pbs.twimg.com/profile_images/971451979045265408/Hn5yuGgF_normal.jpg"/>
    <d v="2019-11-04T18:44:41.000"/>
    <d v="2019-11-04T00:00:00.000"/>
    <s v="18:44:41"/>
    <s v="https://twitter.com/garythebear72/status/1191426054021361664"/>
    <m/>
    <m/>
    <s v="1191426054021361664"/>
    <m/>
    <b v="0"/>
    <n v="0"/>
    <s v=""/>
    <b v="0"/>
    <s v="en"/>
    <m/>
    <s v=""/>
    <b v="0"/>
    <n v="39"/>
    <s v="1191397191648083971"/>
    <s v="Twitter for iPhone"/>
    <b v="0"/>
    <s v="1191397191648083971"/>
    <s v="Tweet"/>
    <n v="0"/>
    <n v="0"/>
    <m/>
    <m/>
    <m/>
    <m/>
    <m/>
    <m/>
    <m/>
    <m/>
    <n v="2"/>
    <s v="1"/>
    <s v="1"/>
    <m/>
    <m/>
    <m/>
    <m/>
    <m/>
    <m/>
    <m/>
    <m/>
    <m/>
  </r>
  <r>
    <s v="claire_mcharg"/>
    <s v="oldfirmfacts1"/>
    <m/>
    <m/>
    <m/>
    <m/>
    <m/>
    <m/>
    <m/>
    <m/>
    <s v="No"/>
    <n v="75"/>
    <m/>
    <m/>
    <s v="Retweet"/>
    <x v="42"/>
    <s v="Rangers take on Grindr in the Fit Bears market https://t.co/uL13vcWrB8"/>
    <m/>
    <m/>
    <m/>
    <s v="https://pbs.twimg.com/media/EIi03ITWwAAK426.jpg"/>
    <s v="https://pbs.twimg.com/media/EIi03ITWwAAK426.jpg"/>
    <d v="2019-11-04T18:45:30.000"/>
    <d v="2019-11-04T00:00:00.000"/>
    <s v="18:45:30"/>
    <s v="https://twitter.com/claire_mcharg/status/1191426260934811659"/>
    <m/>
    <m/>
    <s v="1191426260934811659"/>
    <m/>
    <b v="0"/>
    <n v="0"/>
    <s v=""/>
    <b v="0"/>
    <s v="en"/>
    <m/>
    <s v=""/>
    <b v="0"/>
    <n v="51"/>
    <s v="1191400977900945409"/>
    <s v="Twitter for iPhone"/>
    <b v="0"/>
    <s v="1191400977900945409"/>
    <s v="Tweet"/>
    <n v="0"/>
    <n v="0"/>
    <m/>
    <m/>
    <m/>
    <m/>
    <m/>
    <m/>
    <m/>
    <m/>
    <n v="1"/>
    <s v="2"/>
    <s v="2"/>
    <n v="0"/>
    <n v="0"/>
    <n v="0"/>
    <n v="0"/>
    <n v="0"/>
    <n v="0"/>
    <n v="9"/>
    <n v="100"/>
    <n v="9"/>
  </r>
  <r>
    <s v="suzanalou"/>
    <s v="oldfirmfacts1"/>
    <m/>
    <m/>
    <m/>
    <m/>
    <m/>
    <m/>
    <m/>
    <m/>
    <s v="No"/>
    <n v="76"/>
    <m/>
    <m/>
    <s v="Retweet"/>
    <x v="43"/>
    <s v="Rangers take on Grindr in the Fit Bears market https://t.co/uL13vcWrB8"/>
    <m/>
    <m/>
    <m/>
    <s v="https://pbs.twimg.com/media/EIi03ITWwAAK426.jpg"/>
    <s v="https://pbs.twimg.com/media/EIi03ITWwAAK426.jpg"/>
    <d v="2019-11-04T18:47:00.000"/>
    <d v="2019-11-04T00:00:00.000"/>
    <s v="18:47:00"/>
    <s v="https://twitter.com/suzanalou/status/1191426635955920899"/>
    <m/>
    <m/>
    <s v="1191426635955920899"/>
    <m/>
    <b v="0"/>
    <n v="0"/>
    <s v=""/>
    <b v="0"/>
    <s v="en"/>
    <m/>
    <s v=""/>
    <b v="0"/>
    <n v="51"/>
    <s v="1191400977900945409"/>
    <s v="Twitter for Android"/>
    <b v="0"/>
    <s v="1191400977900945409"/>
    <s v="Tweet"/>
    <n v="0"/>
    <n v="0"/>
    <m/>
    <m/>
    <m/>
    <m/>
    <m/>
    <m/>
    <m/>
    <m/>
    <n v="1"/>
    <s v="2"/>
    <s v="2"/>
    <n v="0"/>
    <n v="0"/>
    <n v="0"/>
    <n v="0"/>
    <n v="0"/>
    <n v="0"/>
    <n v="9"/>
    <n v="100"/>
    <n v="9"/>
  </r>
  <r>
    <s v="ewenh72"/>
    <s v="rfc_charity"/>
    <m/>
    <m/>
    <m/>
    <m/>
    <m/>
    <m/>
    <m/>
    <m/>
    <s v="No"/>
    <n v="77"/>
    <m/>
    <m/>
    <s v="Retweet"/>
    <x v="44"/>
    <s v="Meet our new app, Fit Bears! _x000a__x000a_👟 Track your exercise_x000a_🏆 Compete for prizes_x000a_📱 @RangersFC and @RFC_Charity updates on the go_x000a__x000a_MORE ➡️ https://t.co/zPr6WFUZQl https://t.co/GInymGv00s"/>
    <m/>
    <m/>
    <m/>
    <m/>
    <s v="http://pbs.twimg.com/profile_images/1160638312320831493/ss7G7n_x_normal.jpg"/>
    <d v="2019-11-04T19:13:00.000"/>
    <d v="2019-11-04T00:00:00.000"/>
    <s v="19:13:00"/>
    <s v="https://twitter.com/ewenh72/status/1191433178155749378"/>
    <m/>
    <m/>
    <s v="1191433178155749378"/>
    <m/>
    <b v="0"/>
    <n v="0"/>
    <s v=""/>
    <b v="0"/>
    <s v="en"/>
    <m/>
    <s v=""/>
    <b v="0"/>
    <n v="39"/>
    <s v="1191397191648083971"/>
    <s v="Twitter for iPhone"/>
    <b v="0"/>
    <s v="1191397191648083971"/>
    <s v="Tweet"/>
    <n v="0"/>
    <n v="0"/>
    <m/>
    <m/>
    <m/>
    <m/>
    <m/>
    <m/>
    <m/>
    <m/>
    <n v="2"/>
    <s v="1"/>
    <s v="1"/>
    <m/>
    <m/>
    <m/>
    <m/>
    <m/>
    <m/>
    <m/>
    <m/>
    <m/>
  </r>
  <r>
    <s v="mrmcdiddle"/>
    <s v="mrmcdiddle"/>
    <m/>
    <m/>
    <m/>
    <m/>
    <m/>
    <m/>
    <m/>
    <m/>
    <s v="No"/>
    <n v="80"/>
    <m/>
    <m/>
    <s v="Tweet"/>
    <x v="45"/>
    <s v="PSA to Rangers Fans: Using your preferred internet search engine with the phrase 'Fit Bears' may not give you the results you expect. https://t.co/oOZYin1zLF"/>
    <s v="https://twitter.com/RFC_Charity/status/1191397191648083971"/>
    <s v="twitter.com"/>
    <m/>
    <m/>
    <s v="http://pbs.twimg.com/profile_images/1000718007243542528/wTHzSSQ-_normal.jpg"/>
    <d v="2019-11-04T19:20:53.000"/>
    <d v="2019-11-04T00:00:00.000"/>
    <s v="19:20:53"/>
    <s v="https://twitter.com/mrmcdiddle/status/1191435163500269570"/>
    <m/>
    <m/>
    <s v="1191435163500269570"/>
    <m/>
    <b v="0"/>
    <n v="3"/>
    <s v=""/>
    <b v="1"/>
    <s v="en"/>
    <m/>
    <s v="1191397191648083971"/>
    <b v="0"/>
    <n v="0"/>
    <s v=""/>
    <s v="Twitter for Android"/>
    <b v="0"/>
    <s v="1191435163500269570"/>
    <s v="Tweet"/>
    <n v="0"/>
    <n v="0"/>
    <m/>
    <m/>
    <m/>
    <m/>
    <m/>
    <m/>
    <m/>
    <m/>
    <n v="1"/>
    <s v="7"/>
    <s v="7"/>
    <n v="1"/>
    <n v="4.3478260869565215"/>
    <n v="0"/>
    <n v="0"/>
    <n v="0"/>
    <n v="0"/>
    <n v="22"/>
    <n v="95.65217391304348"/>
    <n v="23"/>
  </r>
  <r>
    <s v="phiiip1872"/>
    <s v="phiiip1872"/>
    <m/>
    <m/>
    <m/>
    <m/>
    <m/>
    <m/>
    <m/>
    <m/>
    <s v="No"/>
    <n v="81"/>
    <m/>
    <m/>
    <s v="Tweet"/>
    <x v="46"/>
    <s v="Rangers Tinder coming to IOS and Android July 12th 2020 _x000a_📱Find Fit Burds _x000a_🐻Meet Fellow Bears _x000a_T&amp;amp;C Apply https://t.co/lecEuUW9M1"/>
    <m/>
    <m/>
    <m/>
    <s v="https://pbs.twimg.com/media/EIi-T8bX0AEIYDm.jpg"/>
    <s v="https://pbs.twimg.com/media/EIi-T8bX0AEIYDm.jpg"/>
    <d v="2019-11-04T17:46:18.000"/>
    <d v="2019-11-04T00:00:00.000"/>
    <s v="17:46:18"/>
    <s v="https://twitter.com/phiiip1872/status/1191411361252814848"/>
    <m/>
    <m/>
    <s v="1191411361252814848"/>
    <m/>
    <b v="0"/>
    <n v="28"/>
    <s v=""/>
    <b v="0"/>
    <s v="en"/>
    <m/>
    <s v=""/>
    <b v="0"/>
    <n v="5"/>
    <s v=""/>
    <s v="Twitter for iPhone"/>
    <b v="0"/>
    <s v="1191411361252814848"/>
    <s v="Tweet"/>
    <n v="0"/>
    <n v="0"/>
    <m/>
    <m/>
    <m/>
    <m/>
    <m/>
    <m/>
    <m/>
    <m/>
    <n v="1"/>
    <s v="4"/>
    <s v="4"/>
    <n v="0"/>
    <n v="0"/>
    <n v="0"/>
    <n v="0"/>
    <n v="0"/>
    <n v="0"/>
    <n v="20"/>
    <n v="100"/>
    <n v="20"/>
  </r>
  <r>
    <s v="1872ewan"/>
    <s v="phiiip1872"/>
    <m/>
    <m/>
    <m/>
    <m/>
    <m/>
    <m/>
    <m/>
    <m/>
    <s v="No"/>
    <n v="82"/>
    <m/>
    <m/>
    <s v="Retweet"/>
    <x v="47"/>
    <s v="Rangers Tinder coming to IOS and Android July 12th 2020 _x000a_📱Find Fit Burds _x000a_🐻Meet Fellow Bears _x000a_T&amp;amp;C Apply https://t.co/lecEuUW9M1"/>
    <m/>
    <m/>
    <m/>
    <m/>
    <s v="http://pbs.twimg.com/profile_images/1177959509962219520/o9-nVVX2_normal.jpg"/>
    <d v="2019-11-04T19:34:48.000"/>
    <d v="2019-11-04T00:00:00.000"/>
    <s v="19:34:48"/>
    <s v="https://twitter.com/1872ewan/status/1191438666083774464"/>
    <m/>
    <m/>
    <s v="1191438666083774464"/>
    <m/>
    <b v="0"/>
    <n v="0"/>
    <s v=""/>
    <b v="0"/>
    <s v="en"/>
    <m/>
    <s v=""/>
    <b v="0"/>
    <n v="5"/>
    <s v="1191411361252814848"/>
    <s v="Twitter for iPhone"/>
    <b v="0"/>
    <s v="1191411361252814848"/>
    <s v="Tweet"/>
    <n v="0"/>
    <n v="0"/>
    <m/>
    <m/>
    <m/>
    <m/>
    <m/>
    <m/>
    <m/>
    <m/>
    <n v="1"/>
    <s v="4"/>
    <s v="4"/>
    <n v="0"/>
    <n v="0"/>
    <n v="0"/>
    <n v="0"/>
    <n v="0"/>
    <n v="0"/>
    <n v="20"/>
    <n v="100"/>
    <n v="20"/>
  </r>
  <r>
    <s v="malkywhite1975"/>
    <s v="rfc_charity"/>
    <m/>
    <m/>
    <m/>
    <m/>
    <m/>
    <m/>
    <m/>
    <m/>
    <s v="No"/>
    <n v="83"/>
    <m/>
    <m/>
    <s v="Retweet"/>
    <x v="48"/>
    <s v="Meet our new app, Fit Bears! _x000a__x000a_👟 Track your exercise_x000a_🏆 Compete for prizes_x000a_📱 @RangersFC and @RFC_Charity updates on the go_x000a__x000a_MORE ➡️ https://t.co/zPr6WFUZQl https://t.co/GInymGv00s"/>
    <m/>
    <m/>
    <m/>
    <m/>
    <s v="http://pbs.twimg.com/profile_images/1096866200200667136/9OBeBjSk_normal.jpg"/>
    <d v="2019-11-04T19:35:44.000"/>
    <d v="2019-11-04T00:00:00.000"/>
    <s v="19:35:44"/>
    <s v="https://twitter.com/malkywhite1975/status/1191438899312308225"/>
    <m/>
    <m/>
    <s v="1191438899312308225"/>
    <m/>
    <b v="0"/>
    <n v="0"/>
    <s v=""/>
    <b v="0"/>
    <s v="en"/>
    <m/>
    <s v=""/>
    <b v="0"/>
    <n v="39"/>
    <s v="1191397191648083971"/>
    <s v="Twitter for Android"/>
    <b v="0"/>
    <s v="1191397191648083971"/>
    <s v="Tweet"/>
    <n v="0"/>
    <n v="0"/>
    <m/>
    <m/>
    <m/>
    <m/>
    <m/>
    <m/>
    <m/>
    <m/>
    <n v="2"/>
    <s v="1"/>
    <s v="1"/>
    <m/>
    <m/>
    <m/>
    <m/>
    <m/>
    <m/>
    <m/>
    <m/>
    <m/>
  </r>
  <r>
    <s v="stillsweatshirt"/>
    <s v="oldfirmfacts1"/>
    <m/>
    <m/>
    <m/>
    <m/>
    <m/>
    <m/>
    <m/>
    <m/>
    <s v="No"/>
    <n v="86"/>
    <m/>
    <m/>
    <s v="Retweet"/>
    <x v="49"/>
    <s v="Rangers take on Grindr in the Fit Bears market https://t.co/uL13vcWrB8"/>
    <m/>
    <m/>
    <m/>
    <s v="https://pbs.twimg.com/media/EIi03ITWwAAK426.jpg"/>
    <s v="https://pbs.twimg.com/media/EIi03ITWwAAK426.jpg"/>
    <d v="2019-11-04T19:39:33.000"/>
    <d v="2019-11-04T00:00:00.000"/>
    <s v="19:39:33"/>
    <s v="https://twitter.com/stillsweatshirt/status/1191439862366388225"/>
    <m/>
    <m/>
    <s v="1191439862366388225"/>
    <m/>
    <b v="0"/>
    <n v="0"/>
    <s v=""/>
    <b v="0"/>
    <s v="en"/>
    <m/>
    <s v=""/>
    <b v="0"/>
    <n v="51"/>
    <s v="1191400977900945409"/>
    <s v="Twitter for iPhone"/>
    <b v="0"/>
    <s v="1191400977900945409"/>
    <s v="Tweet"/>
    <n v="0"/>
    <n v="0"/>
    <m/>
    <m/>
    <m/>
    <m/>
    <m/>
    <m/>
    <m/>
    <m/>
    <n v="1"/>
    <s v="2"/>
    <s v="2"/>
    <n v="0"/>
    <n v="0"/>
    <n v="0"/>
    <n v="0"/>
    <n v="0"/>
    <n v="0"/>
    <n v="9"/>
    <n v="100"/>
    <n v="9"/>
  </r>
  <r>
    <s v="nxstii"/>
    <s v="oldfirmfacts1"/>
    <m/>
    <m/>
    <m/>
    <m/>
    <m/>
    <m/>
    <m/>
    <m/>
    <s v="No"/>
    <n v="87"/>
    <m/>
    <m/>
    <s v="Retweet"/>
    <x v="50"/>
    <s v="Rangers take on Grindr in the Fit Bears market https://t.co/uL13vcWrB8"/>
    <m/>
    <m/>
    <m/>
    <s v="https://pbs.twimg.com/media/EIi03ITWwAAK426.jpg"/>
    <s v="https://pbs.twimg.com/media/EIi03ITWwAAK426.jpg"/>
    <d v="2019-11-04T19:41:14.000"/>
    <d v="2019-11-04T00:00:00.000"/>
    <s v="19:41:14"/>
    <s v="https://twitter.com/nxstii/status/1191440284816723970"/>
    <m/>
    <m/>
    <s v="1191440284816723970"/>
    <m/>
    <b v="0"/>
    <n v="0"/>
    <s v=""/>
    <b v="0"/>
    <s v="en"/>
    <m/>
    <s v=""/>
    <b v="0"/>
    <n v="51"/>
    <s v="1191400977900945409"/>
    <s v="Twitter for iPhone"/>
    <b v="0"/>
    <s v="1191400977900945409"/>
    <s v="Tweet"/>
    <n v="0"/>
    <n v="0"/>
    <m/>
    <m/>
    <m/>
    <m/>
    <m/>
    <m/>
    <m/>
    <m/>
    <n v="1"/>
    <s v="2"/>
    <s v="2"/>
    <n v="0"/>
    <n v="0"/>
    <n v="0"/>
    <n v="0"/>
    <n v="0"/>
    <n v="0"/>
    <n v="9"/>
    <n v="100"/>
    <n v="9"/>
  </r>
  <r>
    <s v="wilf1872"/>
    <s v="rfc_charity"/>
    <m/>
    <m/>
    <m/>
    <m/>
    <m/>
    <m/>
    <m/>
    <m/>
    <s v="No"/>
    <n v="88"/>
    <m/>
    <m/>
    <s v="Retweet"/>
    <x v="51"/>
    <s v="Meet our new app, Fit Bears! _x000a__x000a_👟 Track your exercise_x000a_🏆 Compete for prizes_x000a_📱 @RangersFC and @RFC_Charity updates on the go_x000a__x000a_MORE ➡️ https://t.co/zPr6WFUZQl https://t.co/GInymGv00s"/>
    <m/>
    <m/>
    <m/>
    <m/>
    <s v="http://pbs.twimg.com/profile_images/1149791866071764998/7AWAfHqX_normal.jpg"/>
    <d v="2019-11-04T19:53:45.000"/>
    <d v="2019-11-04T00:00:00.000"/>
    <s v="19:53:45"/>
    <s v="https://twitter.com/wilf1872/status/1191443436035100679"/>
    <m/>
    <m/>
    <s v="1191443436035100679"/>
    <m/>
    <b v="0"/>
    <n v="0"/>
    <s v=""/>
    <b v="0"/>
    <s v="en"/>
    <m/>
    <s v=""/>
    <b v="0"/>
    <n v="39"/>
    <s v="1191397191648083971"/>
    <s v="Twitter for iPhone"/>
    <b v="0"/>
    <s v="1191397191648083971"/>
    <s v="Tweet"/>
    <n v="0"/>
    <n v="0"/>
    <m/>
    <m/>
    <m/>
    <m/>
    <m/>
    <m/>
    <m/>
    <m/>
    <n v="2"/>
    <s v="1"/>
    <s v="1"/>
    <m/>
    <m/>
    <m/>
    <m/>
    <m/>
    <m/>
    <m/>
    <m/>
    <m/>
  </r>
  <r>
    <s v="conorhiggins"/>
    <s v="oldfirmfacts1"/>
    <m/>
    <m/>
    <m/>
    <m/>
    <m/>
    <m/>
    <m/>
    <m/>
    <s v="No"/>
    <n v="91"/>
    <m/>
    <m/>
    <s v="Retweet"/>
    <x v="52"/>
    <s v="Rangers take on Grindr in the Fit Bears market https://t.co/uL13vcWrB8"/>
    <m/>
    <m/>
    <m/>
    <s v="https://pbs.twimg.com/media/EIi03ITWwAAK426.jpg"/>
    <s v="https://pbs.twimg.com/media/EIi03ITWwAAK426.jpg"/>
    <d v="2019-11-04T20:13:33.000"/>
    <d v="2019-11-04T00:00:00.000"/>
    <s v="20:13:33"/>
    <s v="https://twitter.com/conorhiggins/status/1191448416250978305"/>
    <m/>
    <m/>
    <s v="1191448416250978305"/>
    <m/>
    <b v="0"/>
    <n v="0"/>
    <s v=""/>
    <b v="0"/>
    <s v="en"/>
    <m/>
    <s v=""/>
    <b v="0"/>
    <n v="51"/>
    <s v="1191400977900945409"/>
    <s v="Twitter for Android"/>
    <b v="0"/>
    <s v="1191400977900945409"/>
    <s v="Tweet"/>
    <n v="0"/>
    <n v="0"/>
    <m/>
    <m/>
    <m/>
    <m/>
    <m/>
    <m/>
    <m/>
    <m/>
    <n v="1"/>
    <s v="2"/>
    <s v="2"/>
    <n v="0"/>
    <n v="0"/>
    <n v="0"/>
    <n v="0"/>
    <n v="0"/>
    <n v="0"/>
    <n v="9"/>
    <n v="100"/>
    <n v="9"/>
  </r>
  <r>
    <s v="baldyweemongo"/>
    <s v="oldfirmfacts1"/>
    <m/>
    <m/>
    <m/>
    <m/>
    <m/>
    <m/>
    <m/>
    <m/>
    <s v="No"/>
    <n v="92"/>
    <m/>
    <m/>
    <s v="Retweet"/>
    <x v="53"/>
    <s v="Rangers take on Grindr in the Fit Bears market https://t.co/uL13vcWrB8"/>
    <m/>
    <m/>
    <m/>
    <s v="https://pbs.twimg.com/media/EIi03ITWwAAK426.jpg"/>
    <s v="https://pbs.twimg.com/media/EIi03ITWwAAK426.jpg"/>
    <d v="2019-11-04T20:30:20.000"/>
    <d v="2019-11-04T00:00:00.000"/>
    <s v="20:30:20"/>
    <s v="https://twitter.com/baldyweemongo/status/1191452641324347395"/>
    <m/>
    <m/>
    <s v="1191452641324347395"/>
    <m/>
    <b v="0"/>
    <n v="0"/>
    <s v=""/>
    <b v="0"/>
    <s v="en"/>
    <m/>
    <s v=""/>
    <b v="0"/>
    <n v="51"/>
    <s v="1191400977900945409"/>
    <s v="Twitter for Android"/>
    <b v="0"/>
    <s v="1191400977900945409"/>
    <s v="Tweet"/>
    <n v="0"/>
    <n v="0"/>
    <m/>
    <m/>
    <m/>
    <m/>
    <m/>
    <m/>
    <m/>
    <m/>
    <n v="1"/>
    <s v="2"/>
    <s v="2"/>
    <n v="0"/>
    <n v="0"/>
    <n v="0"/>
    <n v="0"/>
    <n v="0"/>
    <n v="0"/>
    <n v="9"/>
    <n v="100"/>
    <n v="9"/>
  </r>
  <r>
    <s v="colinbfisher"/>
    <s v="rfc_charity"/>
    <m/>
    <m/>
    <m/>
    <m/>
    <m/>
    <m/>
    <m/>
    <m/>
    <s v="No"/>
    <n v="93"/>
    <m/>
    <m/>
    <s v="Retweet"/>
    <x v="54"/>
    <s v="Meet our new app, Fit Bears! _x000a__x000a_👟 Track your exercise_x000a_🏆 Compete for prizes_x000a_📱 @RangersFC and @RFC_Charity updates on the go_x000a__x000a_MORE ➡️ https://t.co/zPr6WFUZQl https://t.co/GInymGv00s"/>
    <m/>
    <m/>
    <m/>
    <m/>
    <s v="http://pbs.twimg.com/profile_images/1186682891427811328/MDRnK-bU_normal.jpg"/>
    <d v="2019-11-04T20:33:55.000"/>
    <d v="2019-11-04T00:00:00.000"/>
    <s v="20:33:55"/>
    <s v="https://twitter.com/colinbfisher/status/1191453544425148421"/>
    <m/>
    <m/>
    <s v="1191453544425148421"/>
    <m/>
    <b v="0"/>
    <n v="0"/>
    <s v=""/>
    <b v="0"/>
    <s v="en"/>
    <m/>
    <s v=""/>
    <b v="0"/>
    <n v="39"/>
    <s v="1191397191648083971"/>
    <s v="Twitter for Android"/>
    <b v="0"/>
    <s v="1191397191648083971"/>
    <s v="Tweet"/>
    <n v="0"/>
    <n v="0"/>
    <m/>
    <m/>
    <m/>
    <m/>
    <m/>
    <m/>
    <m/>
    <m/>
    <n v="2"/>
    <s v="1"/>
    <s v="1"/>
    <m/>
    <m/>
    <m/>
    <m/>
    <m/>
    <m/>
    <m/>
    <m/>
    <m/>
  </r>
  <r>
    <s v="stonenu"/>
    <s v="rfc_charity"/>
    <m/>
    <m/>
    <m/>
    <m/>
    <m/>
    <m/>
    <m/>
    <m/>
    <s v="No"/>
    <n v="96"/>
    <m/>
    <m/>
    <s v="Retweet"/>
    <x v="55"/>
    <s v="Meet our new app, Fit Bears! _x000a__x000a_👟 Track your exercise_x000a_🏆 Compete for prizes_x000a_📱 @RangersFC and @RFC_Charity updates on the go_x000a__x000a_MORE ➡️ https://t.co/zPr6WFUZQl https://t.co/GInymGv00s"/>
    <m/>
    <m/>
    <m/>
    <m/>
    <s v="http://pbs.twimg.com/profile_images/1183051502841147393/Ft6woy_7_normal.jpg"/>
    <d v="2019-11-04T20:55:00.000"/>
    <d v="2019-11-04T00:00:00.000"/>
    <s v="20:55:00"/>
    <s v="https://twitter.com/stonenu/status/1191458847594029057"/>
    <m/>
    <m/>
    <s v="1191458847594029057"/>
    <m/>
    <b v="0"/>
    <n v="0"/>
    <s v=""/>
    <b v="0"/>
    <s v="en"/>
    <m/>
    <s v=""/>
    <b v="0"/>
    <n v="39"/>
    <s v="1191397191648083971"/>
    <s v="Twitter for iPad"/>
    <b v="0"/>
    <s v="1191397191648083971"/>
    <s v="Tweet"/>
    <n v="0"/>
    <n v="0"/>
    <m/>
    <m/>
    <m/>
    <m/>
    <m/>
    <m/>
    <m/>
    <m/>
    <n v="2"/>
    <s v="1"/>
    <s v="1"/>
    <m/>
    <m/>
    <m/>
    <m/>
    <m/>
    <m/>
    <m/>
    <m/>
    <m/>
  </r>
  <r>
    <s v="rangersfcnewsn1"/>
    <s v="rangersfcnewsn1"/>
    <m/>
    <m/>
    <m/>
    <m/>
    <m/>
    <m/>
    <m/>
    <m/>
    <s v="No"/>
    <n v="99"/>
    <m/>
    <m/>
    <s v="Tweet"/>
    <x v="56"/>
    <s v="Rangers launch new fitness app Fit Bears https://t.co/dmzmYP9n3s https://t.co/IZk3191pqQ"/>
    <s v="http://rangers.toffeenews.com/rangers-launch-new-fitness-app-fit-bears/?utm_source=dlvr.it&amp;utm_medium=twitter"/>
    <s v="toffeenews.com"/>
    <m/>
    <s v="https://pbs.twimg.com/media/EIh8WJ8VAAE9QPX.jpg"/>
    <s v="https://pbs.twimg.com/media/EIh8WJ8VAAE9QPX.jpg"/>
    <d v="2019-11-04T12:58:04.000"/>
    <d v="2019-11-04T00:00:00.000"/>
    <s v="12:58:04"/>
    <s v="https://twitter.com/rangersfcnewsn1/status/1191338823411613696"/>
    <m/>
    <m/>
    <s v="1191338823411613696"/>
    <m/>
    <b v="0"/>
    <n v="0"/>
    <s v=""/>
    <b v="0"/>
    <s v="en"/>
    <m/>
    <s v=""/>
    <b v="0"/>
    <n v="0"/>
    <s v=""/>
    <s v="dlvr.it"/>
    <b v="0"/>
    <s v="1191338823411613696"/>
    <s v="Tweet"/>
    <n v="0"/>
    <n v="0"/>
    <m/>
    <m/>
    <m/>
    <m/>
    <m/>
    <m/>
    <m/>
    <m/>
    <n v="2"/>
    <s v="7"/>
    <s v="7"/>
    <n v="0"/>
    <n v="0"/>
    <n v="0"/>
    <n v="0"/>
    <n v="0"/>
    <n v="0"/>
    <n v="7"/>
    <n v="100"/>
    <n v="7"/>
  </r>
  <r>
    <s v="rangersfcnewsn1"/>
    <s v="rangersfcnewsn1"/>
    <m/>
    <m/>
    <m/>
    <m/>
    <m/>
    <m/>
    <m/>
    <m/>
    <s v="No"/>
    <n v="100"/>
    <m/>
    <m/>
    <s v="Tweet"/>
    <x v="57"/>
    <s v="Rangers launch free Fit Bears fitness app to try and get supporters to workout and ditch the… https://t.co/vJQimaQKqF https://t.co/DZ9PbDTsQn"/>
    <s v="http://rangers.toffeenews.com/rangers-launch-free-fit-bears-fitness-app-to-try-and-get-supporters-to-workout-and-ditch-the/?utm_source=dlvr.it&amp;utm_medium=twitter"/>
    <s v="toffeenews.com"/>
    <m/>
    <s v="https://pbs.twimg.com/media/EIjsud9U4AEXQ0B.jpg"/>
    <s v="https://pbs.twimg.com/media/EIjsud9U4AEXQ0B.jpg"/>
    <d v="2019-11-04T21:09:03.000"/>
    <d v="2019-11-04T00:00:00.000"/>
    <s v="21:09:03"/>
    <s v="https://twitter.com/rangersfcnewsn1/status/1191462386613358592"/>
    <m/>
    <m/>
    <s v="1191462386613358592"/>
    <m/>
    <b v="0"/>
    <n v="1"/>
    <s v=""/>
    <b v="0"/>
    <s v="en"/>
    <m/>
    <s v=""/>
    <b v="0"/>
    <n v="0"/>
    <s v=""/>
    <s v="dlvr.it"/>
    <b v="0"/>
    <s v="1191462386613358592"/>
    <s v="Tweet"/>
    <n v="0"/>
    <n v="0"/>
    <m/>
    <m/>
    <m/>
    <m/>
    <m/>
    <m/>
    <m/>
    <m/>
    <n v="2"/>
    <s v="7"/>
    <s v="7"/>
    <n v="1"/>
    <n v="5.882352941176471"/>
    <n v="0"/>
    <n v="0"/>
    <n v="0"/>
    <n v="0"/>
    <n v="16"/>
    <n v="94.11764705882354"/>
    <n v="17"/>
  </r>
  <r>
    <s v="thepaulmclellan"/>
    <s v="oldfirmfacts1"/>
    <m/>
    <m/>
    <m/>
    <m/>
    <m/>
    <m/>
    <m/>
    <m/>
    <s v="No"/>
    <n v="101"/>
    <m/>
    <m/>
    <s v="Retweet"/>
    <x v="58"/>
    <s v="Rangers take on Grindr in the Fit Bears market https://t.co/uL13vcWrB8"/>
    <m/>
    <m/>
    <m/>
    <s v="https://pbs.twimg.com/media/EIi03ITWwAAK426.jpg"/>
    <s v="https://pbs.twimg.com/media/EIi03ITWwAAK426.jpg"/>
    <d v="2019-11-04T21:21:58.000"/>
    <d v="2019-11-04T00:00:00.000"/>
    <s v="21:21:58"/>
    <s v="https://twitter.com/thepaulmclellan/status/1191465636733566979"/>
    <m/>
    <m/>
    <s v="1191465636733566979"/>
    <m/>
    <b v="0"/>
    <n v="0"/>
    <s v=""/>
    <b v="0"/>
    <s v="en"/>
    <m/>
    <s v=""/>
    <b v="0"/>
    <n v="51"/>
    <s v="1191400977900945409"/>
    <s v="Twitter for iPhone"/>
    <b v="0"/>
    <s v="1191400977900945409"/>
    <s v="Tweet"/>
    <n v="0"/>
    <n v="0"/>
    <m/>
    <m/>
    <m/>
    <m/>
    <m/>
    <m/>
    <m/>
    <m/>
    <n v="1"/>
    <s v="2"/>
    <s v="2"/>
    <n v="0"/>
    <n v="0"/>
    <n v="0"/>
    <n v="0"/>
    <n v="0"/>
    <n v="0"/>
    <n v="9"/>
    <n v="100"/>
    <n v="9"/>
  </r>
  <r>
    <s v="coinneachmac"/>
    <s v="manoftheminch"/>
    <m/>
    <m/>
    <m/>
    <m/>
    <m/>
    <m/>
    <m/>
    <m/>
    <s v="No"/>
    <n v="102"/>
    <m/>
    <m/>
    <s v="Replies to"/>
    <x v="59"/>
    <s v="@manoftheminch Rangers marketing department when they see who signs up for Fit Bears https://t.co/iswbRAvKjU"/>
    <m/>
    <m/>
    <m/>
    <s v="https://pbs.twimg.com/tweet_video_thumb/EIjxjiLWsAQqYWj.jpg"/>
    <s v="https://pbs.twimg.com/tweet_video_thumb/EIjxjiLWsAQqYWj.jpg"/>
    <d v="2019-11-04T21:30:12.000"/>
    <d v="2019-11-04T00:00:00.000"/>
    <s v="21:30:12"/>
    <s v="https://twitter.com/coinneachmac/status/1191467708828790786"/>
    <m/>
    <m/>
    <s v="1191467708828790786"/>
    <s v="1191449349710131200"/>
    <b v="0"/>
    <n v="3"/>
    <s v="901018615562022912"/>
    <b v="0"/>
    <s v="en"/>
    <m/>
    <s v=""/>
    <b v="0"/>
    <n v="0"/>
    <s v=""/>
    <s v="Twitter for iPhone"/>
    <b v="0"/>
    <s v="1191449349710131200"/>
    <s v="Tweet"/>
    <n v="0"/>
    <n v="0"/>
    <m/>
    <m/>
    <m/>
    <m/>
    <m/>
    <m/>
    <m/>
    <m/>
    <n v="1"/>
    <s v="6"/>
    <s v="6"/>
    <n v="0"/>
    <n v="0"/>
    <n v="0"/>
    <n v="0"/>
    <n v="0"/>
    <n v="0"/>
    <n v="13"/>
    <n v="100"/>
    <n v="13"/>
  </r>
  <r>
    <s v="pagegregor15"/>
    <s v="oldfirmfacts1"/>
    <m/>
    <m/>
    <m/>
    <m/>
    <m/>
    <m/>
    <m/>
    <m/>
    <s v="No"/>
    <n v="103"/>
    <m/>
    <m/>
    <s v="Retweet"/>
    <x v="60"/>
    <s v="Rangers take on Grindr in the Fit Bears market https://t.co/uL13vcWrB8"/>
    <m/>
    <m/>
    <m/>
    <s v="https://pbs.twimg.com/media/EIi03ITWwAAK426.jpg"/>
    <s v="https://pbs.twimg.com/media/EIi03ITWwAAK426.jpg"/>
    <d v="2019-11-04T21:35:38.000"/>
    <d v="2019-11-04T00:00:00.000"/>
    <s v="21:35:38"/>
    <s v="https://twitter.com/pagegregor15/status/1191469075450486785"/>
    <m/>
    <m/>
    <s v="1191469075450486785"/>
    <m/>
    <b v="0"/>
    <n v="0"/>
    <s v=""/>
    <b v="0"/>
    <s v="en"/>
    <m/>
    <s v=""/>
    <b v="0"/>
    <n v="51"/>
    <s v="1191400977900945409"/>
    <s v="Twitter for Android"/>
    <b v="0"/>
    <s v="1191400977900945409"/>
    <s v="Tweet"/>
    <n v="0"/>
    <n v="0"/>
    <m/>
    <m/>
    <m/>
    <m/>
    <m/>
    <m/>
    <m/>
    <m/>
    <n v="1"/>
    <s v="2"/>
    <s v="2"/>
    <n v="0"/>
    <n v="0"/>
    <n v="0"/>
    <n v="0"/>
    <n v="0"/>
    <n v="0"/>
    <n v="9"/>
    <n v="100"/>
    <n v="9"/>
  </r>
  <r>
    <s v="andypeahead"/>
    <s v="rangersfc"/>
    <m/>
    <m/>
    <m/>
    <m/>
    <m/>
    <m/>
    <m/>
    <m/>
    <s v="No"/>
    <n v="104"/>
    <m/>
    <m/>
    <s v="Retweet"/>
    <x v="61"/>
    <s v="🏃‍♂️CHARITY: The @RFC_Charity today released a new app, Fit Bears, which aims to encourage physical activity amongst supporters._x000a__x000a_📲 Learn More and Download for iOS &amp;amp; Android: https://t.co/5QBE3aHunZ https://t.co/IvLBNboX3f"/>
    <m/>
    <m/>
    <m/>
    <m/>
    <s v="http://pbs.twimg.com/profile_images/1139677422763335680/Ygg0ZoVB_normal.jpg"/>
    <d v="2019-11-04T21:45:42.000"/>
    <d v="2019-11-04T00:00:00.000"/>
    <s v="21:45:42"/>
    <s v="https://twitter.com/andypeahead/status/1191471607908319232"/>
    <m/>
    <m/>
    <s v="1191471607908319232"/>
    <m/>
    <b v="0"/>
    <n v="0"/>
    <s v=""/>
    <b v="0"/>
    <s v="en"/>
    <m/>
    <s v=""/>
    <b v="0"/>
    <n v="21"/>
    <s v="1191471566225367041"/>
    <s v="Twitter for iPhone"/>
    <b v="0"/>
    <s v="1191471566225367041"/>
    <s v="Tweet"/>
    <n v="0"/>
    <n v="0"/>
    <m/>
    <m/>
    <m/>
    <m/>
    <m/>
    <m/>
    <m/>
    <m/>
    <n v="1"/>
    <s v="1"/>
    <s v="1"/>
    <m/>
    <m/>
    <m/>
    <m/>
    <m/>
    <m/>
    <m/>
    <m/>
    <m/>
  </r>
  <r>
    <s v="colincarstairs1"/>
    <s v="rangersfc"/>
    <m/>
    <m/>
    <m/>
    <m/>
    <m/>
    <m/>
    <m/>
    <m/>
    <s v="No"/>
    <n v="106"/>
    <m/>
    <m/>
    <s v="Retweet"/>
    <x v="62"/>
    <s v="🏃‍♂️CHARITY: The @RFC_Charity today released a new app, Fit Bears, which aims to encourage physical activity amongst supporters._x000a__x000a_📲 Learn More and Download for iOS &amp;amp; Android: https://t.co/5QBE3aHunZ https://t.co/IvLBNboX3f"/>
    <m/>
    <m/>
    <m/>
    <m/>
    <s v="http://pbs.twimg.com/profile_images/1188925423884886017/JEOv6trP_normal.jpg"/>
    <d v="2019-11-04T21:46:15.000"/>
    <d v="2019-11-04T00:00:00.000"/>
    <s v="21:46:15"/>
    <s v="https://twitter.com/colincarstairs1/status/1191471744638496770"/>
    <m/>
    <m/>
    <s v="1191471744638496770"/>
    <m/>
    <b v="0"/>
    <n v="0"/>
    <s v=""/>
    <b v="0"/>
    <s v="en"/>
    <m/>
    <s v=""/>
    <b v="0"/>
    <n v="21"/>
    <s v="1191471566225367041"/>
    <s v="Twitter for iPhone"/>
    <b v="0"/>
    <s v="1191471566225367041"/>
    <s v="Tweet"/>
    <n v="0"/>
    <n v="0"/>
    <m/>
    <m/>
    <m/>
    <m/>
    <m/>
    <m/>
    <m/>
    <m/>
    <n v="1"/>
    <s v="1"/>
    <s v="1"/>
    <m/>
    <m/>
    <m/>
    <m/>
    <m/>
    <m/>
    <m/>
    <m/>
    <m/>
  </r>
  <r>
    <s v="callumoneill44"/>
    <s v="rangersfc"/>
    <m/>
    <m/>
    <m/>
    <m/>
    <m/>
    <m/>
    <m/>
    <m/>
    <s v="No"/>
    <n v="108"/>
    <m/>
    <m/>
    <s v="Retweet"/>
    <x v="63"/>
    <s v="🏃‍♂️CHARITY: The @RFC_Charity today released a new app, Fit Bears, which aims to encourage physical activity amongst supporters._x000a__x000a_📲 Learn More and Download for iOS &amp;amp; Android: https://t.co/5QBE3aHunZ https://t.co/IvLBNboX3f"/>
    <m/>
    <m/>
    <m/>
    <m/>
    <s v="http://pbs.twimg.com/profile_images/1162755629380976640/FXYo_bm5_normal.jpg"/>
    <d v="2019-11-04T21:47:27.000"/>
    <d v="2019-11-04T00:00:00.000"/>
    <s v="21:47:27"/>
    <s v="https://twitter.com/callumoneill44/status/1191472047047741440"/>
    <m/>
    <m/>
    <s v="1191472047047741440"/>
    <m/>
    <b v="0"/>
    <n v="0"/>
    <s v=""/>
    <b v="0"/>
    <s v="en"/>
    <m/>
    <s v=""/>
    <b v="0"/>
    <n v="21"/>
    <s v="1191471566225367041"/>
    <s v="Twitter for iPhone"/>
    <b v="0"/>
    <s v="1191471566225367041"/>
    <s v="Tweet"/>
    <n v="0"/>
    <n v="0"/>
    <m/>
    <m/>
    <m/>
    <m/>
    <m/>
    <m/>
    <m/>
    <m/>
    <n v="1"/>
    <s v="1"/>
    <s v="1"/>
    <m/>
    <m/>
    <m/>
    <m/>
    <m/>
    <m/>
    <m/>
    <m/>
    <m/>
  </r>
  <r>
    <s v="robbiemay08"/>
    <s v="rangersfc"/>
    <m/>
    <m/>
    <m/>
    <m/>
    <m/>
    <m/>
    <m/>
    <m/>
    <s v="No"/>
    <n v="110"/>
    <m/>
    <m/>
    <s v="Retweet"/>
    <x v="64"/>
    <s v="🏃‍♂️CHARITY: The @RFC_Charity today released a new app, Fit Bears, which aims to encourage physical activity amongst supporters._x000a__x000a_📲 Learn More and Download for iOS &amp;amp; Android: https://t.co/5QBE3aHunZ https://t.co/IvLBNboX3f"/>
    <m/>
    <m/>
    <m/>
    <m/>
    <s v="http://pbs.twimg.com/profile_images/1174454552382386176/t3cOH-BU_normal.jpg"/>
    <d v="2019-11-04T21:49:27.000"/>
    <d v="2019-11-04T00:00:00.000"/>
    <s v="21:49:27"/>
    <s v="https://twitter.com/robbiemay08/status/1191472552222363649"/>
    <m/>
    <m/>
    <s v="1191472552222363649"/>
    <m/>
    <b v="0"/>
    <n v="0"/>
    <s v=""/>
    <b v="0"/>
    <s v="en"/>
    <m/>
    <s v=""/>
    <b v="0"/>
    <n v="21"/>
    <s v="1191471566225367041"/>
    <s v="Twitter for iPhone"/>
    <b v="0"/>
    <s v="1191471566225367041"/>
    <s v="Tweet"/>
    <n v="0"/>
    <n v="0"/>
    <m/>
    <m/>
    <m/>
    <m/>
    <m/>
    <m/>
    <m/>
    <m/>
    <n v="1"/>
    <s v="1"/>
    <s v="1"/>
    <m/>
    <m/>
    <m/>
    <m/>
    <m/>
    <m/>
    <m/>
    <m/>
    <m/>
  </r>
  <r>
    <s v="richard54124413"/>
    <s v="rangersfc"/>
    <m/>
    <m/>
    <m/>
    <m/>
    <m/>
    <m/>
    <m/>
    <m/>
    <s v="No"/>
    <n v="112"/>
    <m/>
    <m/>
    <s v="Retweet"/>
    <x v="65"/>
    <s v="🏃‍♂️CHARITY: The @RFC_Charity today released a new app, Fit Bears, which aims to encourage physical activity amongst supporters._x000a__x000a_📲 Learn More and Download for iOS &amp;amp; Android: https://t.co/5QBE3aHunZ https://t.co/IvLBNboX3f"/>
    <m/>
    <m/>
    <m/>
    <m/>
    <s v="http://pbs.twimg.com/profile_images/1182370451084992512/2eEbiewr_normal.jpg"/>
    <d v="2019-11-04T21:49:38.000"/>
    <d v="2019-11-04T00:00:00.000"/>
    <s v="21:49:38"/>
    <s v="https://twitter.com/richard54124413/status/1191472597243965441"/>
    <m/>
    <m/>
    <s v="1191472597243965441"/>
    <m/>
    <b v="0"/>
    <n v="0"/>
    <s v=""/>
    <b v="0"/>
    <s v="en"/>
    <m/>
    <s v=""/>
    <b v="0"/>
    <n v="21"/>
    <s v="1191471566225367041"/>
    <s v="Twitter Web App"/>
    <b v="0"/>
    <s v="1191471566225367041"/>
    <s v="Tweet"/>
    <n v="0"/>
    <n v="0"/>
    <m/>
    <m/>
    <m/>
    <m/>
    <m/>
    <m/>
    <m/>
    <m/>
    <n v="1"/>
    <s v="1"/>
    <s v="1"/>
    <m/>
    <m/>
    <m/>
    <m/>
    <m/>
    <m/>
    <m/>
    <m/>
    <m/>
  </r>
  <r>
    <s v="zoerfc1872"/>
    <s v="rfc_charity"/>
    <m/>
    <m/>
    <m/>
    <m/>
    <m/>
    <m/>
    <m/>
    <m/>
    <s v="No"/>
    <n v="114"/>
    <m/>
    <m/>
    <s v="Retweet"/>
    <x v="66"/>
    <s v="Meet our new app, Fit Bears! _x000a__x000a_👟 Track your exercise_x000a_🏆 Compete for prizes_x000a_📱 @RangersFC and @RFC_Charity updates on the go_x000a__x000a_MORE ➡️ https://t.co/zPr6WFUZQl https://t.co/GInymGv00s"/>
    <m/>
    <m/>
    <m/>
    <m/>
    <s v="http://pbs.twimg.com/profile_images/1188575970011299840/9x-8ikb1_normal.jpg"/>
    <d v="2019-11-04T17:46:10.000"/>
    <d v="2019-11-04T00:00:00.000"/>
    <s v="17:46:10"/>
    <s v="https://twitter.com/zoerfc1872/status/1191411325639036928"/>
    <m/>
    <m/>
    <s v="1191411325639036928"/>
    <m/>
    <b v="0"/>
    <n v="0"/>
    <s v=""/>
    <b v="0"/>
    <s v="en"/>
    <m/>
    <s v=""/>
    <b v="0"/>
    <n v="39"/>
    <s v="1191397191648083971"/>
    <s v="Twitter for iPhone"/>
    <b v="0"/>
    <s v="1191397191648083971"/>
    <s v="Tweet"/>
    <n v="0"/>
    <n v="0"/>
    <m/>
    <m/>
    <m/>
    <m/>
    <m/>
    <m/>
    <m/>
    <m/>
    <n v="3"/>
    <s v="1"/>
    <s v="1"/>
    <m/>
    <m/>
    <m/>
    <m/>
    <m/>
    <m/>
    <m/>
    <m/>
    <m/>
  </r>
  <r>
    <s v="zoerfc1872"/>
    <s v="rangersfc"/>
    <m/>
    <m/>
    <m/>
    <m/>
    <m/>
    <m/>
    <m/>
    <m/>
    <s v="No"/>
    <n v="117"/>
    <m/>
    <m/>
    <s v="Retweet"/>
    <x v="67"/>
    <s v="🏃‍♂️CHARITY: The @RFC_Charity today released a new app, Fit Bears, which aims to encourage physical activity amongst supporters._x000a__x000a_📲 Learn More and Download for iOS &amp;amp; Android: https://t.co/5QBE3aHunZ https://t.co/IvLBNboX3f"/>
    <m/>
    <m/>
    <m/>
    <m/>
    <s v="http://pbs.twimg.com/profile_images/1188575970011299840/9x-8ikb1_normal.jpg"/>
    <d v="2019-11-04T21:53:23.000"/>
    <d v="2019-11-04T00:00:00.000"/>
    <s v="21:53:23"/>
    <s v="https://twitter.com/zoerfc1872/status/1191473540526161921"/>
    <m/>
    <m/>
    <s v="1191473540526161921"/>
    <m/>
    <b v="0"/>
    <n v="0"/>
    <s v=""/>
    <b v="0"/>
    <s v="en"/>
    <m/>
    <s v=""/>
    <b v="0"/>
    <n v="21"/>
    <s v="1191471566225367041"/>
    <s v="Twitter for iPhone"/>
    <b v="0"/>
    <s v="1191471566225367041"/>
    <s v="Tweet"/>
    <n v="0"/>
    <n v="0"/>
    <m/>
    <m/>
    <m/>
    <m/>
    <m/>
    <m/>
    <m/>
    <m/>
    <n v="2"/>
    <s v="1"/>
    <s v="1"/>
    <m/>
    <m/>
    <m/>
    <m/>
    <m/>
    <m/>
    <m/>
    <m/>
    <m/>
  </r>
  <r>
    <s v="kingpindazza"/>
    <s v="rfc_charity"/>
    <m/>
    <m/>
    <m/>
    <m/>
    <m/>
    <m/>
    <m/>
    <m/>
    <s v="No"/>
    <n v="119"/>
    <m/>
    <m/>
    <s v="Retweet"/>
    <x v="68"/>
    <s v="Meet our new app, Fit Bears! _x000a__x000a_👟 Track your exercise_x000a_🏆 Compete for prizes_x000a_📱 @RangersFC and @RFC_Charity updates on the go_x000a__x000a_MORE ➡️ https://t.co/zPr6WFUZQl https://t.co/GInymGv00s"/>
    <m/>
    <m/>
    <m/>
    <m/>
    <s v="http://pbs.twimg.com/profile_images/1179459487683534848/dOs-eNBP_normal.jpg"/>
    <d v="2019-11-04T18:41:20.000"/>
    <d v="2019-11-04T00:00:00.000"/>
    <s v="18:41:20"/>
    <s v="https://twitter.com/kingpindazza/status/1191425211608051712"/>
    <m/>
    <m/>
    <s v="1191425211608051712"/>
    <m/>
    <b v="0"/>
    <n v="0"/>
    <s v=""/>
    <b v="0"/>
    <s v="en"/>
    <m/>
    <s v=""/>
    <b v="0"/>
    <n v="39"/>
    <s v="1191397191648083971"/>
    <s v="Twitter for Android"/>
    <b v="0"/>
    <s v="1191397191648083971"/>
    <s v="Tweet"/>
    <n v="0"/>
    <n v="0"/>
    <m/>
    <m/>
    <m/>
    <m/>
    <m/>
    <m/>
    <m/>
    <m/>
    <n v="3"/>
    <s v="1"/>
    <s v="1"/>
    <m/>
    <m/>
    <m/>
    <m/>
    <m/>
    <m/>
    <m/>
    <m/>
    <m/>
  </r>
  <r>
    <s v="kingpindazza"/>
    <s v="rangersfc"/>
    <m/>
    <m/>
    <m/>
    <m/>
    <m/>
    <m/>
    <m/>
    <m/>
    <s v="No"/>
    <n v="122"/>
    <m/>
    <m/>
    <s v="Retweet"/>
    <x v="69"/>
    <s v="🏃‍♂️CHARITY: The @RFC_Charity today released a new app, Fit Bears, which aims to encourage physical activity amongst supporters._x000a__x000a_📲 Learn More and Download for iOS &amp;amp; Android: https://t.co/5QBE3aHunZ https://t.co/IvLBNboX3f"/>
    <m/>
    <m/>
    <m/>
    <m/>
    <s v="http://pbs.twimg.com/profile_images/1179459487683534848/dOs-eNBP_normal.jpg"/>
    <d v="2019-11-04T21:55:23.000"/>
    <d v="2019-11-04T00:00:00.000"/>
    <s v="21:55:23"/>
    <s v="https://twitter.com/kingpindazza/status/1191474046556364800"/>
    <m/>
    <m/>
    <s v="1191474046556364800"/>
    <m/>
    <b v="0"/>
    <n v="0"/>
    <s v=""/>
    <b v="0"/>
    <s v="en"/>
    <m/>
    <s v=""/>
    <b v="0"/>
    <n v="21"/>
    <s v="1191471566225367041"/>
    <s v="Twitter for Android"/>
    <b v="0"/>
    <s v="1191471566225367041"/>
    <s v="Tweet"/>
    <n v="0"/>
    <n v="0"/>
    <m/>
    <m/>
    <m/>
    <m/>
    <m/>
    <m/>
    <m/>
    <m/>
    <n v="2"/>
    <s v="1"/>
    <s v="1"/>
    <m/>
    <m/>
    <m/>
    <m/>
    <m/>
    <m/>
    <m/>
    <m/>
    <m/>
  </r>
  <r>
    <s v="g72m3"/>
    <s v="rangersfc"/>
    <m/>
    <m/>
    <m/>
    <m/>
    <m/>
    <m/>
    <m/>
    <m/>
    <s v="No"/>
    <n v="124"/>
    <m/>
    <m/>
    <s v="Retweet"/>
    <x v="70"/>
    <s v="🏃‍♂️CHARITY: The @RFC_Charity today released a new app, Fit Bears, which aims to encourage physical activity amongst supporters._x000a__x000a_📲 Learn More and Download for iOS &amp;amp; Android: https://t.co/5QBE3aHunZ https://t.co/IvLBNboX3f"/>
    <m/>
    <m/>
    <m/>
    <m/>
    <s v="http://abs.twimg.com/sticky/default_profile_images/default_profile_normal.png"/>
    <d v="2019-11-04T22:12:58.000"/>
    <d v="2019-11-04T00:00:00.000"/>
    <s v="22:12:58"/>
    <s v="https://twitter.com/g72m3/status/1191478468195868672"/>
    <m/>
    <m/>
    <s v="1191478468195868672"/>
    <m/>
    <b v="0"/>
    <n v="0"/>
    <s v=""/>
    <b v="0"/>
    <s v="en"/>
    <m/>
    <s v=""/>
    <b v="0"/>
    <n v="21"/>
    <s v="1191471566225367041"/>
    <s v="Twitter Web App"/>
    <b v="0"/>
    <s v="1191471566225367041"/>
    <s v="Tweet"/>
    <n v="0"/>
    <n v="0"/>
    <m/>
    <m/>
    <m/>
    <m/>
    <m/>
    <m/>
    <m/>
    <m/>
    <n v="1"/>
    <s v="1"/>
    <s v="1"/>
    <m/>
    <m/>
    <m/>
    <m/>
    <m/>
    <m/>
    <m/>
    <m/>
    <m/>
  </r>
  <r>
    <s v="taylorcrosbie67"/>
    <s v="oldfirmfacts1"/>
    <m/>
    <m/>
    <m/>
    <m/>
    <m/>
    <m/>
    <m/>
    <m/>
    <s v="No"/>
    <n v="126"/>
    <m/>
    <m/>
    <s v="Retweet"/>
    <x v="71"/>
    <s v="Rangers take on Grindr in the Fit Bears market https://t.co/uL13vcWrB8"/>
    <m/>
    <m/>
    <m/>
    <s v="https://pbs.twimg.com/media/EIi03ITWwAAK426.jpg"/>
    <s v="https://pbs.twimg.com/media/EIi03ITWwAAK426.jpg"/>
    <d v="2019-11-04T22:17:08.000"/>
    <d v="2019-11-04T00:00:00.000"/>
    <s v="22:17:08"/>
    <s v="https://twitter.com/taylorcrosbie67/status/1191479516838936576"/>
    <m/>
    <m/>
    <s v="1191479516838936576"/>
    <m/>
    <b v="0"/>
    <n v="0"/>
    <s v=""/>
    <b v="0"/>
    <s v="en"/>
    <m/>
    <s v=""/>
    <b v="0"/>
    <n v="51"/>
    <s v="1191400977900945409"/>
    <s v="Twitter for iPhone"/>
    <b v="0"/>
    <s v="1191400977900945409"/>
    <s v="Tweet"/>
    <n v="0"/>
    <n v="0"/>
    <m/>
    <m/>
    <m/>
    <m/>
    <m/>
    <m/>
    <m/>
    <m/>
    <n v="1"/>
    <s v="2"/>
    <s v="2"/>
    <n v="0"/>
    <n v="0"/>
    <n v="0"/>
    <n v="0"/>
    <n v="0"/>
    <n v="0"/>
    <n v="9"/>
    <n v="100"/>
    <n v="9"/>
  </r>
  <r>
    <s v="jack_hannah94"/>
    <s v="oldfirmfacts1"/>
    <m/>
    <m/>
    <m/>
    <m/>
    <m/>
    <m/>
    <m/>
    <m/>
    <s v="No"/>
    <n v="127"/>
    <m/>
    <m/>
    <s v="Retweet"/>
    <x v="72"/>
    <s v="Rangers take on Grindr in the Fit Bears market https://t.co/uL13vcWrB8"/>
    <m/>
    <m/>
    <m/>
    <s v="https://pbs.twimg.com/media/EIi03ITWwAAK426.jpg"/>
    <s v="https://pbs.twimg.com/media/EIi03ITWwAAK426.jpg"/>
    <d v="2019-11-04T22:29:09.000"/>
    <d v="2019-11-04T00:00:00.000"/>
    <s v="22:29:09"/>
    <s v="https://twitter.com/jack_hannah94/status/1191482541674385409"/>
    <m/>
    <m/>
    <s v="1191482541674385409"/>
    <m/>
    <b v="0"/>
    <n v="0"/>
    <s v=""/>
    <b v="0"/>
    <s v="en"/>
    <m/>
    <s v=""/>
    <b v="0"/>
    <n v="51"/>
    <s v="1191400977900945409"/>
    <s v="Twitter for Android"/>
    <b v="0"/>
    <s v="1191400977900945409"/>
    <s v="Tweet"/>
    <n v="0"/>
    <n v="0"/>
    <m/>
    <m/>
    <m/>
    <m/>
    <m/>
    <m/>
    <m/>
    <m/>
    <n v="1"/>
    <s v="2"/>
    <s v="2"/>
    <n v="0"/>
    <n v="0"/>
    <n v="0"/>
    <n v="0"/>
    <n v="0"/>
    <n v="0"/>
    <n v="9"/>
    <n v="100"/>
    <n v="9"/>
  </r>
  <r>
    <s v="markgibb9"/>
    <s v="rangersfc"/>
    <m/>
    <m/>
    <m/>
    <m/>
    <m/>
    <m/>
    <m/>
    <m/>
    <s v="No"/>
    <n v="128"/>
    <m/>
    <m/>
    <s v="Retweet"/>
    <x v="73"/>
    <s v="🏃‍♂️CHARITY: The @RFC_Charity today released a new app, Fit Bears, which aims to encourage physical activity amongst supporters._x000a__x000a_📲 Learn More and Download for iOS &amp;amp; Android: https://t.co/5QBE3aHunZ https://t.co/IvLBNboX3f"/>
    <m/>
    <m/>
    <m/>
    <m/>
    <s v="http://pbs.twimg.com/profile_images/1185384420255191041/i5OO9hTN_normal.jpg"/>
    <d v="2019-11-04T22:32:42.000"/>
    <d v="2019-11-04T00:00:00.000"/>
    <s v="22:32:42"/>
    <s v="https://twitter.com/markgibb9/status/1191483435874996225"/>
    <m/>
    <m/>
    <s v="1191483435874996225"/>
    <m/>
    <b v="0"/>
    <n v="0"/>
    <s v=""/>
    <b v="0"/>
    <s v="en"/>
    <m/>
    <s v=""/>
    <b v="0"/>
    <n v="21"/>
    <s v="1191471566225367041"/>
    <s v="Twitter for Android"/>
    <b v="0"/>
    <s v="1191471566225367041"/>
    <s v="Tweet"/>
    <n v="0"/>
    <n v="0"/>
    <m/>
    <m/>
    <m/>
    <m/>
    <m/>
    <m/>
    <m/>
    <m/>
    <n v="1"/>
    <s v="1"/>
    <s v="1"/>
    <m/>
    <m/>
    <m/>
    <m/>
    <m/>
    <m/>
    <m/>
    <m/>
    <m/>
  </r>
  <r>
    <s v="grahammccno1"/>
    <s v="rangersfc"/>
    <m/>
    <m/>
    <m/>
    <m/>
    <m/>
    <m/>
    <m/>
    <m/>
    <s v="No"/>
    <n v="130"/>
    <m/>
    <m/>
    <s v="Retweet"/>
    <x v="74"/>
    <s v="🏃‍♂️CHARITY: The @RFC_Charity today released a new app, Fit Bears, which aims to encourage physical activity amongst supporters._x000a__x000a_📲 Learn More and Download for iOS &amp;amp; Android: https://t.co/5QBE3aHunZ https://t.co/IvLBNboX3f"/>
    <m/>
    <m/>
    <m/>
    <m/>
    <s v="http://pbs.twimg.com/profile_images/1188905905259192320/bFbdDM9f_normal.jpg"/>
    <d v="2019-11-04T23:09:19.000"/>
    <d v="2019-11-04T00:00:00.000"/>
    <s v="23:09:19"/>
    <s v="https://twitter.com/grahammccno1/status/1191492650488217601"/>
    <m/>
    <m/>
    <s v="1191492650488217601"/>
    <m/>
    <b v="0"/>
    <n v="0"/>
    <s v=""/>
    <b v="0"/>
    <s v="en"/>
    <m/>
    <s v=""/>
    <b v="0"/>
    <n v="21"/>
    <s v="1191471566225367041"/>
    <s v="Twitter for iPhone"/>
    <b v="0"/>
    <s v="1191471566225367041"/>
    <s v="Tweet"/>
    <n v="0"/>
    <n v="0"/>
    <m/>
    <m/>
    <m/>
    <m/>
    <m/>
    <m/>
    <m/>
    <m/>
    <n v="1"/>
    <s v="1"/>
    <s v="1"/>
    <m/>
    <m/>
    <m/>
    <m/>
    <m/>
    <m/>
    <m/>
    <m/>
    <m/>
  </r>
  <r>
    <s v="suzdowson73"/>
    <s v="oldfirmfacts1"/>
    <m/>
    <m/>
    <m/>
    <m/>
    <m/>
    <m/>
    <m/>
    <m/>
    <s v="No"/>
    <n v="132"/>
    <m/>
    <m/>
    <s v="Retweet"/>
    <x v="75"/>
    <s v="Rangers take on Grindr in the Fit Bears market https://t.co/uL13vcWrB8"/>
    <m/>
    <m/>
    <m/>
    <s v="https://pbs.twimg.com/media/EIi03ITWwAAK426.jpg"/>
    <s v="https://pbs.twimg.com/media/EIi03ITWwAAK426.jpg"/>
    <d v="2019-11-04T23:13:27.000"/>
    <d v="2019-11-04T00:00:00.000"/>
    <s v="23:13:27"/>
    <s v="https://twitter.com/suzdowson73/status/1191493691812261888"/>
    <m/>
    <m/>
    <s v="1191493691812261888"/>
    <m/>
    <b v="0"/>
    <n v="0"/>
    <s v=""/>
    <b v="0"/>
    <s v="en"/>
    <m/>
    <s v=""/>
    <b v="0"/>
    <n v="51"/>
    <s v="1191400977900945409"/>
    <s v="Twitter for iPhone"/>
    <b v="0"/>
    <s v="1191400977900945409"/>
    <s v="Tweet"/>
    <n v="0"/>
    <n v="0"/>
    <m/>
    <m/>
    <m/>
    <m/>
    <m/>
    <m/>
    <m/>
    <m/>
    <n v="1"/>
    <s v="2"/>
    <s v="2"/>
    <n v="0"/>
    <n v="0"/>
    <n v="0"/>
    <n v="0"/>
    <n v="0"/>
    <n v="0"/>
    <n v="9"/>
    <n v="100"/>
    <n v="9"/>
  </r>
  <r>
    <s v="55incoming"/>
    <s v="rfc_charity"/>
    <m/>
    <m/>
    <m/>
    <m/>
    <m/>
    <m/>
    <m/>
    <m/>
    <s v="No"/>
    <n v="133"/>
    <m/>
    <m/>
    <s v="Retweet"/>
    <x v="76"/>
    <s v="Meet our new app, Fit Bears! _x000a__x000a_👟 Track your exercise_x000a_🏆 Compete for prizes_x000a_📱 @RangersFC and @RFC_Charity updates on the go_x000a__x000a_MORE ➡️ https://t.co/zPr6WFUZQl https://t.co/GInymGv00s"/>
    <m/>
    <m/>
    <m/>
    <m/>
    <s v="http://pbs.twimg.com/profile_images/1183050388322357249/-ND0xqO2_normal.jpg"/>
    <d v="2019-11-04T23:26:42.000"/>
    <d v="2019-11-04T00:00:00.000"/>
    <s v="23:26:42"/>
    <s v="https://twitter.com/55incoming/status/1191497024300040192"/>
    <m/>
    <m/>
    <s v="1191497024300040192"/>
    <m/>
    <b v="0"/>
    <n v="0"/>
    <s v=""/>
    <b v="0"/>
    <s v="en"/>
    <m/>
    <s v=""/>
    <b v="0"/>
    <n v="39"/>
    <s v="1191397191648083971"/>
    <s v="Twitter for iPhone"/>
    <b v="0"/>
    <s v="1191397191648083971"/>
    <s v="Tweet"/>
    <n v="0"/>
    <n v="0"/>
    <m/>
    <m/>
    <m/>
    <m/>
    <m/>
    <m/>
    <m/>
    <m/>
    <n v="2"/>
    <s v="1"/>
    <s v="1"/>
    <m/>
    <m/>
    <m/>
    <m/>
    <m/>
    <m/>
    <m/>
    <m/>
    <m/>
  </r>
  <r>
    <s v="celtic__1888"/>
    <s v="rfc_charity"/>
    <m/>
    <m/>
    <m/>
    <m/>
    <m/>
    <m/>
    <m/>
    <m/>
    <s v="No"/>
    <n v="136"/>
    <m/>
    <m/>
    <s v="Retweet"/>
    <x v="77"/>
    <s v="Meet our new app, Fit Bears! _x000a__x000a_👟 Track your exercise_x000a_🏆 Compete for prizes_x000a_📱 @RangersFC and @RFC_Charity updates on the go_x000a__x000a_MORE ➡️ https://t.co/zPr6WFUZQl https://t.co/GInymGv00s"/>
    <m/>
    <m/>
    <m/>
    <m/>
    <s v="http://pbs.twimg.com/profile_images/1130251880809062405/nux4dIuX_normal.jpg"/>
    <d v="2019-11-05T00:04:45.000"/>
    <d v="2019-11-05T00:00:00.000"/>
    <s v="00:04:45"/>
    <s v="https://twitter.com/celtic__1888/status/1191506600349048833"/>
    <m/>
    <m/>
    <s v="1191506600349048833"/>
    <m/>
    <b v="0"/>
    <n v="0"/>
    <s v=""/>
    <b v="0"/>
    <s v="en"/>
    <m/>
    <s v=""/>
    <b v="0"/>
    <n v="39"/>
    <s v="1191397191648083971"/>
    <s v="Twitter for iPhone"/>
    <b v="0"/>
    <s v="1191397191648083971"/>
    <s v="Tweet"/>
    <n v="0"/>
    <n v="0"/>
    <m/>
    <m/>
    <m/>
    <m/>
    <m/>
    <m/>
    <m/>
    <m/>
    <n v="2"/>
    <s v="1"/>
    <s v="1"/>
    <m/>
    <m/>
    <m/>
    <m/>
    <m/>
    <m/>
    <m/>
    <m/>
    <m/>
  </r>
  <r>
    <s v="brosephbartley"/>
    <s v="oldfirmfacts1"/>
    <m/>
    <m/>
    <m/>
    <m/>
    <m/>
    <m/>
    <m/>
    <m/>
    <s v="No"/>
    <n v="139"/>
    <m/>
    <m/>
    <s v="Retweet"/>
    <x v="78"/>
    <s v="Rangers take on Grindr in the Fit Bears market https://t.co/uL13vcWrB8"/>
    <m/>
    <m/>
    <m/>
    <s v="https://pbs.twimg.com/media/EIi03ITWwAAK426.jpg"/>
    <s v="https://pbs.twimg.com/media/EIi03ITWwAAK426.jpg"/>
    <d v="2019-11-05T00:59:20.000"/>
    <d v="2019-11-05T00:00:00.000"/>
    <s v="00:59:20"/>
    <s v="https://twitter.com/brosephbartley/status/1191520336476540929"/>
    <m/>
    <m/>
    <s v="1191520336476540929"/>
    <m/>
    <b v="0"/>
    <n v="0"/>
    <s v=""/>
    <b v="0"/>
    <s v="en"/>
    <m/>
    <s v=""/>
    <b v="0"/>
    <n v="51"/>
    <s v="1191400977900945409"/>
    <s v="Twitter for iPhone"/>
    <b v="0"/>
    <s v="1191400977900945409"/>
    <s v="Tweet"/>
    <n v="0"/>
    <n v="0"/>
    <m/>
    <m/>
    <m/>
    <m/>
    <m/>
    <m/>
    <m/>
    <m/>
    <n v="1"/>
    <s v="2"/>
    <s v="2"/>
    <n v="0"/>
    <n v="0"/>
    <n v="0"/>
    <n v="0"/>
    <n v="0"/>
    <n v="0"/>
    <n v="9"/>
    <n v="100"/>
    <n v="9"/>
  </r>
  <r>
    <s v="cairo1872"/>
    <s v="rangersfc"/>
    <m/>
    <m/>
    <m/>
    <m/>
    <m/>
    <m/>
    <m/>
    <m/>
    <s v="No"/>
    <n v="140"/>
    <m/>
    <m/>
    <s v="Retweet"/>
    <x v="79"/>
    <s v="🏃‍♂️CHARITY: The @RFC_Charity today released a new app, Fit Bears, which aims to encourage physical activity amongst supporters._x000a__x000a_📲 Learn More and Download for iOS &amp;amp; Android: https://t.co/5QBE3aHunZ https://t.co/IvLBNboX3f"/>
    <m/>
    <m/>
    <m/>
    <m/>
    <s v="http://pbs.twimg.com/profile_images/1156668132376944640/t-G-5F3L_normal.jpg"/>
    <d v="2019-11-05T01:27:26.000"/>
    <d v="2019-11-05T00:00:00.000"/>
    <s v="01:27:26"/>
    <s v="https://twitter.com/cairo1872/status/1191527410002477058"/>
    <m/>
    <m/>
    <s v="1191527410002477058"/>
    <m/>
    <b v="0"/>
    <n v="0"/>
    <s v=""/>
    <b v="0"/>
    <s v="en"/>
    <m/>
    <s v=""/>
    <b v="0"/>
    <n v="21"/>
    <s v="1191471566225367041"/>
    <s v="Twitter for Android"/>
    <b v="0"/>
    <s v="1191471566225367041"/>
    <s v="Tweet"/>
    <n v="0"/>
    <n v="0"/>
    <m/>
    <m/>
    <m/>
    <m/>
    <m/>
    <m/>
    <m/>
    <m/>
    <n v="2"/>
    <s v="1"/>
    <s v="1"/>
    <m/>
    <m/>
    <m/>
    <m/>
    <m/>
    <m/>
    <m/>
    <m/>
    <m/>
  </r>
  <r>
    <s v="cairo1872"/>
    <s v="rfc_charity"/>
    <m/>
    <m/>
    <m/>
    <m/>
    <m/>
    <m/>
    <m/>
    <m/>
    <s v="No"/>
    <n v="142"/>
    <m/>
    <m/>
    <s v="Retweet"/>
    <x v="80"/>
    <s v="Meet our new app, Fit Bears! _x000a__x000a_👟 Track your exercise_x000a_🏆 Compete for prizes_x000a_📱 @RangersFC and @RFC_Charity updates on the go_x000a__x000a_MORE ➡️ https://t.co/zPr6WFUZQl https://t.co/GInymGv00s"/>
    <m/>
    <m/>
    <m/>
    <m/>
    <s v="http://pbs.twimg.com/profile_images/1156668132376944640/t-G-5F3L_normal.jpg"/>
    <d v="2019-11-05T01:33:37.000"/>
    <d v="2019-11-05T00:00:00.000"/>
    <s v="01:33:37"/>
    <s v="https://twitter.com/cairo1872/status/1191528963128143872"/>
    <m/>
    <m/>
    <s v="1191528963128143872"/>
    <m/>
    <b v="0"/>
    <n v="0"/>
    <s v=""/>
    <b v="0"/>
    <s v="en"/>
    <m/>
    <s v=""/>
    <b v="0"/>
    <n v="39"/>
    <s v="1191397191648083971"/>
    <s v="Twitter for Android"/>
    <b v="0"/>
    <s v="1191397191648083971"/>
    <s v="Tweet"/>
    <n v="0"/>
    <n v="0"/>
    <m/>
    <m/>
    <m/>
    <m/>
    <m/>
    <m/>
    <m/>
    <m/>
    <n v="3"/>
    <s v="1"/>
    <s v="1"/>
    <m/>
    <m/>
    <m/>
    <m/>
    <m/>
    <m/>
    <m/>
    <m/>
    <m/>
  </r>
  <r>
    <s v="_teenageriot"/>
    <s v="oldfirmfacts1"/>
    <m/>
    <m/>
    <m/>
    <m/>
    <m/>
    <m/>
    <m/>
    <m/>
    <s v="No"/>
    <n v="145"/>
    <m/>
    <m/>
    <s v="Retweet"/>
    <x v="81"/>
    <s v="Rangers take on Grindr in the Fit Bears market https://t.co/uL13vcWrB8"/>
    <m/>
    <m/>
    <m/>
    <s v="https://pbs.twimg.com/media/EIi03ITWwAAK426.jpg"/>
    <s v="https://pbs.twimg.com/media/EIi03ITWwAAK426.jpg"/>
    <d v="2019-11-05T02:06:07.000"/>
    <d v="2019-11-05T00:00:00.000"/>
    <s v="02:06:07"/>
    <s v="https://twitter.com/_teenageriot/status/1191537143392411648"/>
    <m/>
    <m/>
    <s v="1191537143392411648"/>
    <m/>
    <b v="0"/>
    <n v="0"/>
    <s v=""/>
    <b v="0"/>
    <s v="en"/>
    <m/>
    <s v=""/>
    <b v="0"/>
    <n v="51"/>
    <s v="1191400977900945409"/>
    <s v="Twitter for iPhone"/>
    <b v="0"/>
    <s v="1191400977900945409"/>
    <s v="Tweet"/>
    <n v="0"/>
    <n v="0"/>
    <m/>
    <m/>
    <m/>
    <m/>
    <m/>
    <m/>
    <m/>
    <m/>
    <n v="1"/>
    <s v="2"/>
    <s v="2"/>
    <n v="0"/>
    <n v="0"/>
    <n v="0"/>
    <n v="0"/>
    <n v="0"/>
    <n v="0"/>
    <n v="9"/>
    <n v="100"/>
    <n v="9"/>
  </r>
  <r>
    <s v="rascalmultitude"/>
    <s v="oldfirmfacts1"/>
    <m/>
    <m/>
    <m/>
    <m/>
    <m/>
    <m/>
    <m/>
    <m/>
    <s v="No"/>
    <n v="146"/>
    <m/>
    <m/>
    <s v="Retweet"/>
    <x v="82"/>
    <s v="Rangers take on Grindr in the Fit Bears market https://t.co/uL13vcWrB8"/>
    <m/>
    <m/>
    <m/>
    <s v="https://pbs.twimg.com/media/EIi03ITWwAAK426.jpg"/>
    <s v="https://pbs.twimg.com/media/EIi03ITWwAAK426.jpg"/>
    <d v="2019-11-05T02:19:32.000"/>
    <d v="2019-11-05T00:00:00.000"/>
    <s v="02:19:32"/>
    <s v="https://twitter.com/rascalmultitude/status/1191540519433854977"/>
    <m/>
    <m/>
    <s v="1191540519433854977"/>
    <m/>
    <b v="0"/>
    <n v="0"/>
    <s v=""/>
    <b v="0"/>
    <s v="en"/>
    <m/>
    <s v=""/>
    <b v="0"/>
    <n v="51"/>
    <s v="1191400977900945409"/>
    <s v="Twitter for Android"/>
    <b v="0"/>
    <s v="1191400977900945409"/>
    <s v="Tweet"/>
    <n v="0"/>
    <n v="0"/>
    <m/>
    <m/>
    <m/>
    <m/>
    <m/>
    <m/>
    <m/>
    <m/>
    <n v="1"/>
    <s v="2"/>
    <s v="2"/>
    <n v="0"/>
    <n v="0"/>
    <n v="0"/>
    <n v="0"/>
    <n v="0"/>
    <n v="0"/>
    <n v="9"/>
    <n v="100"/>
    <n v="9"/>
  </r>
  <r>
    <s v="henbell"/>
    <s v="oldfirmfacts1"/>
    <m/>
    <m/>
    <m/>
    <m/>
    <m/>
    <m/>
    <m/>
    <m/>
    <s v="No"/>
    <n v="147"/>
    <m/>
    <m/>
    <s v="Retweet"/>
    <x v="83"/>
    <s v="Rangers take on Grindr in the Fit Bears market https://t.co/uL13vcWrB8"/>
    <m/>
    <m/>
    <m/>
    <s v="https://pbs.twimg.com/media/EIi03ITWwAAK426.jpg"/>
    <s v="https://pbs.twimg.com/media/EIi03ITWwAAK426.jpg"/>
    <d v="2019-11-05T02:30:24.000"/>
    <d v="2019-11-05T00:00:00.000"/>
    <s v="02:30:24"/>
    <s v="https://twitter.com/henbell/status/1191543254761852934"/>
    <m/>
    <m/>
    <s v="1191543254761852934"/>
    <m/>
    <b v="0"/>
    <n v="0"/>
    <s v=""/>
    <b v="0"/>
    <s v="en"/>
    <m/>
    <s v=""/>
    <b v="0"/>
    <n v="51"/>
    <s v="1191400977900945409"/>
    <s v="Twitter Web App"/>
    <b v="0"/>
    <s v="1191400977900945409"/>
    <s v="Tweet"/>
    <n v="0"/>
    <n v="0"/>
    <m/>
    <m/>
    <m/>
    <m/>
    <m/>
    <m/>
    <m/>
    <m/>
    <n v="1"/>
    <s v="2"/>
    <s v="2"/>
    <n v="0"/>
    <n v="0"/>
    <n v="0"/>
    <n v="0"/>
    <n v="0"/>
    <n v="0"/>
    <n v="9"/>
    <n v="100"/>
    <n v="9"/>
  </r>
  <r>
    <s v="_rosstaylor04"/>
    <s v="oldfirmfacts1"/>
    <m/>
    <m/>
    <m/>
    <m/>
    <m/>
    <m/>
    <m/>
    <m/>
    <s v="No"/>
    <n v="148"/>
    <m/>
    <m/>
    <s v="Retweet"/>
    <x v="84"/>
    <s v="Rangers take on Grindr in the Fit Bears market https://t.co/uL13vcWrB8"/>
    <m/>
    <m/>
    <m/>
    <s v="https://pbs.twimg.com/media/EIi03ITWwAAK426.jpg"/>
    <s v="https://pbs.twimg.com/media/EIi03ITWwAAK426.jpg"/>
    <d v="2019-11-05T02:58:33.000"/>
    <d v="2019-11-05T00:00:00.000"/>
    <s v="02:58:33"/>
    <s v="https://twitter.com/_rosstaylor04/status/1191550339775905792"/>
    <m/>
    <m/>
    <s v="1191550339775905792"/>
    <m/>
    <b v="0"/>
    <n v="0"/>
    <s v=""/>
    <b v="0"/>
    <s v="en"/>
    <m/>
    <s v=""/>
    <b v="0"/>
    <n v="51"/>
    <s v="1191400977900945409"/>
    <s v="Twitter for iPhone"/>
    <b v="0"/>
    <s v="1191400977900945409"/>
    <s v="Tweet"/>
    <n v="0"/>
    <n v="0"/>
    <m/>
    <m/>
    <m/>
    <m/>
    <m/>
    <m/>
    <m/>
    <m/>
    <n v="1"/>
    <s v="2"/>
    <s v="2"/>
    <n v="0"/>
    <n v="0"/>
    <n v="0"/>
    <n v="0"/>
    <n v="0"/>
    <n v="0"/>
    <n v="9"/>
    <n v="100"/>
    <n v="9"/>
  </r>
  <r>
    <s v="pieandbeans"/>
    <s v="oldfirmfacts1"/>
    <m/>
    <m/>
    <m/>
    <m/>
    <m/>
    <m/>
    <m/>
    <m/>
    <s v="No"/>
    <n v="149"/>
    <m/>
    <m/>
    <s v="Retweet"/>
    <x v="85"/>
    <s v="Rangers take on Grindr in the Fit Bears market https://t.co/uL13vcWrB8"/>
    <m/>
    <m/>
    <m/>
    <s v="https://pbs.twimg.com/media/EIi03ITWwAAK426.jpg"/>
    <s v="https://pbs.twimg.com/media/EIi03ITWwAAK426.jpg"/>
    <d v="2019-11-05T06:53:25.000"/>
    <d v="2019-11-05T00:00:00.000"/>
    <s v="06:53:25"/>
    <s v="https://twitter.com/pieandbeans/status/1191609447531106305"/>
    <m/>
    <m/>
    <s v="1191609447531106305"/>
    <m/>
    <b v="0"/>
    <n v="0"/>
    <s v=""/>
    <b v="0"/>
    <s v="en"/>
    <m/>
    <s v=""/>
    <b v="0"/>
    <n v="51"/>
    <s v="1191400977900945409"/>
    <s v="Twitter for Android"/>
    <b v="0"/>
    <s v="1191400977900945409"/>
    <s v="Tweet"/>
    <n v="0"/>
    <n v="0"/>
    <m/>
    <m/>
    <m/>
    <m/>
    <m/>
    <m/>
    <m/>
    <m/>
    <n v="1"/>
    <s v="2"/>
    <s v="2"/>
    <n v="0"/>
    <n v="0"/>
    <n v="0"/>
    <n v="0"/>
    <n v="0"/>
    <n v="0"/>
    <n v="9"/>
    <n v="100"/>
    <n v="9"/>
  </r>
  <r>
    <s v="peasan3"/>
    <s v="rfc_charity"/>
    <m/>
    <m/>
    <m/>
    <m/>
    <m/>
    <m/>
    <m/>
    <m/>
    <s v="No"/>
    <n v="150"/>
    <m/>
    <m/>
    <s v="Retweet"/>
    <x v="86"/>
    <s v="Meet our new app, Fit Bears! _x000a__x000a_👟 Track your exercise_x000a_🏆 Compete for prizes_x000a_📱 @RangersFC and @RFC_Charity updates on the go_x000a__x000a_MORE ➡️ https://t.co/zPr6WFUZQl https://t.co/GInymGv00s"/>
    <m/>
    <m/>
    <m/>
    <m/>
    <s v="http://pbs.twimg.com/profile_images/1080178035016515585/217B6sDW_normal.jpg"/>
    <d v="2019-11-05T07:11:35.000"/>
    <d v="2019-11-05T00:00:00.000"/>
    <s v="07:11:35"/>
    <s v="https://twitter.com/peasan3/status/1191614018810761216"/>
    <m/>
    <m/>
    <s v="1191614018810761216"/>
    <m/>
    <b v="0"/>
    <n v="0"/>
    <s v=""/>
    <b v="0"/>
    <s v="en"/>
    <m/>
    <s v=""/>
    <b v="0"/>
    <n v="39"/>
    <s v="1191397191648083971"/>
    <s v="Twitter for Android"/>
    <b v="0"/>
    <s v="1191397191648083971"/>
    <s v="Tweet"/>
    <n v="0"/>
    <n v="0"/>
    <m/>
    <m/>
    <m/>
    <m/>
    <m/>
    <m/>
    <m/>
    <m/>
    <n v="2"/>
    <s v="1"/>
    <s v="1"/>
    <m/>
    <m/>
    <m/>
    <m/>
    <m/>
    <m/>
    <m/>
    <m/>
    <m/>
  </r>
  <r>
    <s v="duncanmaclure"/>
    <s v="oldfirmfacts1"/>
    <m/>
    <m/>
    <m/>
    <m/>
    <m/>
    <m/>
    <m/>
    <m/>
    <s v="No"/>
    <n v="153"/>
    <m/>
    <m/>
    <s v="Retweet"/>
    <x v="87"/>
    <s v="Rangers take on Grindr in the Fit Bears market https://t.co/uL13vcWrB8"/>
    <m/>
    <m/>
    <m/>
    <s v="https://pbs.twimg.com/media/EIi03ITWwAAK426.jpg"/>
    <s v="https://pbs.twimg.com/media/EIi03ITWwAAK426.jpg"/>
    <d v="2019-11-05T07:52:00.000"/>
    <d v="2019-11-05T00:00:00.000"/>
    <s v="07:52:00"/>
    <s v="https://twitter.com/duncanmaclure/status/1191624188320264193"/>
    <m/>
    <m/>
    <s v="1191624188320264193"/>
    <m/>
    <b v="0"/>
    <n v="0"/>
    <s v=""/>
    <b v="0"/>
    <s v="en"/>
    <m/>
    <s v=""/>
    <b v="0"/>
    <n v="51"/>
    <s v="1191400977900945409"/>
    <s v="Twitter for iPhone"/>
    <b v="0"/>
    <s v="1191400977900945409"/>
    <s v="Tweet"/>
    <n v="0"/>
    <n v="0"/>
    <m/>
    <m/>
    <m/>
    <m/>
    <m/>
    <m/>
    <m/>
    <m/>
    <n v="1"/>
    <s v="2"/>
    <s v="2"/>
    <n v="0"/>
    <n v="0"/>
    <n v="0"/>
    <n v="0"/>
    <n v="0"/>
    <n v="0"/>
    <n v="9"/>
    <n v="100"/>
    <n v="9"/>
  </r>
  <r>
    <s v="svurtak"/>
    <s v="rfc_charity"/>
    <m/>
    <m/>
    <m/>
    <m/>
    <m/>
    <m/>
    <m/>
    <m/>
    <s v="No"/>
    <n v="154"/>
    <m/>
    <m/>
    <s v="Retweet"/>
    <x v="88"/>
    <s v="Meet our new app, Fit Bears! _x000a__x000a_👟 Track your exercise_x000a_🏆 Compete for prizes_x000a_📱 @RangersFC and @RFC_Charity updates on the go_x000a__x000a_MORE ➡️ https://t.co/zPr6WFUZQl https://t.co/GInymGv00s"/>
    <m/>
    <m/>
    <m/>
    <m/>
    <s v="http://pbs.twimg.com/profile_images/1026251878810742785/oGXlbkHO_normal.jpg"/>
    <d v="2019-11-05T08:23:33.000"/>
    <d v="2019-11-05T00:00:00.000"/>
    <s v="08:23:33"/>
    <s v="https://twitter.com/svurtak/status/1191632128846553088"/>
    <m/>
    <m/>
    <s v="1191632128846553088"/>
    <m/>
    <b v="0"/>
    <n v="0"/>
    <s v=""/>
    <b v="0"/>
    <s v="en"/>
    <m/>
    <s v=""/>
    <b v="0"/>
    <n v="39"/>
    <s v="1191397191648083971"/>
    <s v="Twitter for Android"/>
    <b v="0"/>
    <s v="1191397191648083971"/>
    <s v="Tweet"/>
    <n v="0"/>
    <n v="0"/>
    <m/>
    <m/>
    <m/>
    <m/>
    <m/>
    <m/>
    <m/>
    <m/>
    <n v="2"/>
    <s v="1"/>
    <s v="1"/>
    <m/>
    <m/>
    <m/>
    <m/>
    <m/>
    <m/>
    <m/>
    <m/>
    <m/>
  </r>
  <r>
    <s v="david_taylor75"/>
    <s v="oldfirmfacts1"/>
    <m/>
    <m/>
    <m/>
    <m/>
    <m/>
    <m/>
    <m/>
    <m/>
    <s v="No"/>
    <n v="157"/>
    <m/>
    <m/>
    <s v="Retweet"/>
    <x v="89"/>
    <s v="Rangers take on Grindr in the Fit Bears market https://t.co/uL13vcWrB8"/>
    <m/>
    <m/>
    <m/>
    <s v="https://pbs.twimg.com/media/EIi03ITWwAAK426.jpg"/>
    <s v="https://pbs.twimg.com/media/EIi03ITWwAAK426.jpg"/>
    <d v="2019-11-05T08:31:10.000"/>
    <d v="2019-11-05T00:00:00.000"/>
    <s v="08:31:10"/>
    <s v="https://twitter.com/david_taylor75/status/1191634044095733768"/>
    <m/>
    <m/>
    <s v="1191634044095733768"/>
    <m/>
    <b v="0"/>
    <n v="0"/>
    <s v=""/>
    <b v="0"/>
    <s v="en"/>
    <m/>
    <s v=""/>
    <b v="0"/>
    <n v="51"/>
    <s v="1191400977900945409"/>
    <s v="Twitter for iPhone"/>
    <b v="0"/>
    <s v="1191400977900945409"/>
    <s v="Tweet"/>
    <n v="0"/>
    <n v="0"/>
    <m/>
    <m/>
    <m/>
    <m/>
    <m/>
    <m/>
    <m/>
    <m/>
    <n v="1"/>
    <s v="2"/>
    <s v="2"/>
    <n v="0"/>
    <n v="0"/>
    <n v="0"/>
    <n v="0"/>
    <n v="0"/>
    <n v="0"/>
    <n v="9"/>
    <n v="100"/>
    <n v="9"/>
  </r>
  <r>
    <s v="stewie_21"/>
    <s v="rfc_charity"/>
    <m/>
    <m/>
    <m/>
    <m/>
    <m/>
    <m/>
    <m/>
    <m/>
    <s v="No"/>
    <n v="158"/>
    <m/>
    <m/>
    <s v="Retweet"/>
    <x v="90"/>
    <s v="Meet our new app, Fit Bears! _x000a__x000a_👟 Track your exercise_x000a_🏆 Compete for prizes_x000a_📱 @RangersFC and @RFC_Charity updates on the go_x000a__x000a_MORE ➡️ https://t.co/zPr6WFUZQl https://t.co/GInymGv00s"/>
    <m/>
    <m/>
    <m/>
    <m/>
    <s v="http://pbs.twimg.com/profile_images/1183095818980593666/8lcS6jBb_normal.jpg"/>
    <d v="2019-11-05T09:02:16.000"/>
    <d v="2019-11-05T00:00:00.000"/>
    <s v="09:02:16"/>
    <s v="https://twitter.com/stewie_21/status/1191641873363980288"/>
    <m/>
    <m/>
    <s v="1191641873363980288"/>
    <m/>
    <b v="0"/>
    <n v="0"/>
    <s v=""/>
    <b v="0"/>
    <s v="en"/>
    <m/>
    <s v=""/>
    <b v="0"/>
    <n v="39"/>
    <s v="1191397191648083971"/>
    <s v="Twitter for iPhone"/>
    <b v="0"/>
    <s v="1191397191648083971"/>
    <s v="Tweet"/>
    <n v="0"/>
    <n v="0"/>
    <m/>
    <m/>
    <m/>
    <m/>
    <m/>
    <m/>
    <m/>
    <m/>
    <n v="2"/>
    <s v="1"/>
    <s v="1"/>
    <m/>
    <m/>
    <m/>
    <m/>
    <m/>
    <m/>
    <m/>
    <m/>
    <m/>
  </r>
  <r>
    <s v="willhoyles"/>
    <s v="nesta_press"/>
    <m/>
    <m/>
    <m/>
    <m/>
    <m/>
    <m/>
    <m/>
    <m/>
    <s v="No"/>
    <n v="161"/>
    <m/>
    <m/>
    <s v="Retweet"/>
    <x v="91"/>
    <s v="One of our #HealthierLivesDataFund grantees launched their fitness app with @RangersFC today which encourages fans to create health and wellbeing competitions with their friends and family https://t.co/eOotc5vns9"/>
    <m/>
    <m/>
    <s v="healthierlivesdatafund"/>
    <m/>
    <s v="http://pbs.twimg.com/profile_images/573036248622759936/uOQCPWE6_normal.jpeg"/>
    <d v="2019-11-05T09:07:35.000"/>
    <d v="2019-11-05T00:00:00.000"/>
    <s v="09:07:35"/>
    <s v="https://twitter.com/willhoyles/status/1191643211103641601"/>
    <m/>
    <m/>
    <s v="1191643211103641601"/>
    <m/>
    <b v="0"/>
    <n v="0"/>
    <s v=""/>
    <b v="0"/>
    <s v="en"/>
    <m/>
    <s v=""/>
    <b v="0"/>
    <n v="2"/>
    <s v="1191375525723484160"/>
    <s v="TweetDeck"/>
    <b v="0"/>
    <s v="1191375525723484160"/>
    <s v="Tweet"/>
    <n v="0"/>
    <n v="0"/>
    <m/>
    <m/>
    <m/>
    <m/>
    <m/>
    <m/>
    <m/>
    <m/>
    <n v="1"/>
    <s v="1"/>
    <s v="1"/>
    <n v="2"/>
    <n v="7.6923076923076925"/>
    <n v="0"/>
    <n v="0"/>
    <n v="0"/>
    <n v="0"/>
    <n v="24"/>
    <n v="92.3076923076923"/>
    <n v="26"/>
  </r>
  <r>
    <s v="amc_83"/>
    <s v="rfc_charity"/>
    <m/>
    <m/>
    <m/>
    <m/>
    <m/>
    <m/>
    <m/>
    <m/>
    <s v="No"/>
    <n v="163"/>
    <m/>
    <m/>
    <s v="Retweet"/>
    <x v="92"/>
    <s v="Meet our new app, Fit Bears! _x000a__x000a_👟 Track your exercise_x000a_🏆 Compete for prizes_x000a_📱 @RangersFC and @RFC_Charity updates on the go_x000a__x000a_MORE ➡️ https://t.co/zPr6WFUZQl https://t.co/GInymGv00s"/>
    <m/>
    <m/>
    <m/>
    <m/>
    <s v="http://pbs.twimg.com/profile_images/916546229177409536/tlpdQfh8_normal.jpg"/>
    <d v="2019-11-05T10:17:20.000"/>
    <d v="2019-11-05T00:00:00.000"/>
    <s v="10:17:20"/>
    <s v="https://twitter.com/amc_83/status/1191660762311397377"/>
    <m/>
    <m/>
    <s v="1191660762311397377"/>
    <m/>
    <b v="0"/>
    <n v="0"/>
    <s v=""/>
    <b v="0"/>
    <s v="en"/>
    <m/>
    <s v=""/>
    <b v="0"/>
    <n v="39"/>
    <s v="1191397191648083971"/>
    <s v="Twitter for Android"/>
    <b v="0"/>
    <s v="1191397191648083971"/>
    <s v="Tweet"/>
    <n v="0"/>
    <n v="0"/>
    <m/>
    <m/>
    <m/>
    <m/>
    <m/>
    <m/>
    <m/>
    <m/>
    <n v="2"/>
    <s v="1"/>
    <s v="1"/>
    <m/>
    <m/>
    <m/>
    <m/>
    <m/>
    <m/>
    <m/>
    <m/>
    <m/>
  </r>
  <r>
    <s v="craigross_"/>
    <s v="oldfirmfacts1"/>
    <m/>
    <m/>
    <m/>
    <m/>
    <m/>
    <m/>
    <m/>
    <m/>
    <s v="No"/>
    <n v="166"/>
    <m/>
    <m/>
    <s v="Retweet"/>
    <x v="93"/>
    <s v="Rangers take on Grindr in the Fit Bears market https://t.co/uL13vcWrB8"/>
    <m/>
    <m/>
    <m/>
    <s v="https://pbs.twimg.com/media/EIi03ITWwAAK426.jpg"/>
    <s v="https://pbs.twimg.com/media/EIi03ITWwAAK426.jpg"/>
    <d v="2019-11-05T10:34:55.000"/>
    <d v="2019-11-05T00:00:00.000"/>
    <s v="10:34:55"/>
    <s v="https://twitter.com/craigross_/status/1191665186635177986"/>
    <m/>
    <m/>
    <s v="1191665186635177986"/>
    <m/>
    <b v="0"/>
    <n v="0"/>
    <s v=""/>
    <b v="0"/>
    <s v="en"/>
    <m/>
    <s v=""/>
    <b v="0"/>
    <n v="51"/>
    <s v="1191400977900945409"/>
    <s v="Twitter for iPhone"/>
    <b v="0"/>
    <s v="1191400977900945409"/>
    <s v="Tweet"/>
    <n v="0"/>
    <n v="0"/>
    <m/>
    <m/>
    <m/>
    <m/>
    <m/>
    <m/>
    <m/>
    <m/>
    <n v="1"/>
    <s v="2"/>
    <s v="2"/>
    <n v="0"/>
    <n v="0"/>
    <n v="0"/>
    <n v="0"/>
    <n v="0"/>
    <n v="0"/>
    <n v="9"/>
    <n v="100"/>
    <n v="9"/>
  </r>
  <r>
    <s v="dugdale24"/>
    <s v="oldfirmfacts1"/>
    <m/>
    <m/>
    <m/>
    <m/>
    <m/>
    <m/>
    <m/>
    <m/>
    <s v="No"/>
    <n v="167"/>
    <m/>
    <m/>
    <s v="Retweet"/>
    <x v="94"/>
    <s v="Rangers take on Grindr in the Fit Bears market https://t.co/uL13vcWrB8"/>
    <m/>
    <m/>
    <m/>
    <s v="https://pbs.twimg.com/media/EIi03ITWwAAK426.jpg"/>
    <s v="https://pbs.twimg.com/media/EIi03ITWwAAK426.jpg"/>
    <d v="2019-11-05T11:04:58.000"/>
    <d v="2019-11-05T00:00:00.000"/>
    <s v="11:04:58"/>
    <s v="https://twitter.com/dugdale24/status/1191672750047473665"/>
    <m/>
    <m/>
    <s v="1191672750047473665"/>
    <m/>
    <b v="0"/>
    <n v="0"/>
    <s v=""/>
    <b v="0"/>
    <s v="en"/>
    <m/>
    <s v=""/>
    <b v="0"/>
    <n v="51"/>
    <s v="1191400977900945409"/>
    <s v="Twitter for Android"/>
    <b v="0"/>
    <s v="1191400977900945409"/>
    <s v="Tweet"/>
    <n v="0"/>
    <n v="0"/>
    <m/>
    <m/>
    <m/>
    <m/>
    <m/>
    <m/>
    <m/>
    <m/>
    <n v="1"/>
    <s v="2"/>
    <s v="2"/>
    <n v="0"/>
    <n v="0"/>
    <n v="0"/>
    <n v="0"/>
    <n v="0"/>
    <n v="0"/>
    <n v="9"/>
    <n v="100"/>
    <n v="9"/>
  </r>
  <r>
    <s v="dianelambie71"/>
    <s v="rangersfc"/>
    <m/>
    <m/>
    <m/>
    <m/>
    <m/>
    <m/>
    <m/>
    <m/>
    <s v="No"/>
    <n v="168"/>
    <m/>
    <m/>
    <s v="Retweet"/>
    <x v="95"/>
    <s v="🏃‍♂️CHARITY: The @RFC_Charity today released a new app, Fit Bears, which aims to encourage physical activity amongst supporters._x000a__x000a_📲 Learn More and Download for iOS &amp;amp; Android: https://t.co/5QBE3aHunZ https://t.co/IvLBNboX3f"/>
    <m/>
    <m/>
    <m/>
    <m/>
    <s v="http://pbs.twimg.com/profile_images/1189150554011947008/IZZ8Ixwk_normal.jpg"/>
    <d v="2019-11-05T11:53:14.000"/>
    <d v="2019-11-05T00:00:00.000"/>
    <s v="11:53:14"/>
    <s v="https://twitter.com/dianelambie71/status/1191684897762611200"/>
    <m/>
    <m/>
    <s v="1191684897762611200"/>
    <m/>
    <b v="0"/>
    <n v="0"/>
    <s v=""/>
    <b v="0"/>
    <s v="en"/>
    <m/>
    <s v=""/>
    <b v="0"/>
    <n v="21"/>
    <s v="1191471566225367041"/>
    <s v="Twitter for Android"/>
    <b v="0"/>
    <s v="1191471566225367041"/>
    <s v="Tweet"/>
    <n v="0"/>
    <n v="0"/>
    <m/>
    <m/>
    <m/>
    <m/>
    <m/>
    <m/>
    <m/>
    <m/>
    <n v="1"/>
    <s v="1"/>
    <s v="1"/>
    <m/>
    <m/>
    <m/>
    <m/>
    <m/>
    <m/>
    <m/>
    <m/>
    <m/>
  </r>
  <r>
    <s v="connorhrfc"/>
    <s v="rangersfc"/>
    <m/>
    <m/>
    <m/>
    <m/>
    <m/>
    <m/>
    <m/>
    <m/>
    <s v="No"/>
    <n v="170"/>
    <m/>
    <m/>
    <s v="Retweet"/>
    <x v="96"/>
    <s v="🏃‍♂️CHARITY: The @RFC_Charity today released a new app, Fit Bears, which aims to encourage physical activity amongst supporters._x000a__x000a_📲 Learn More and Download for iOS &amp;amp; Android: https://t.co/5QBE3aHunZ https://t.co/IvLBNboX3f"/>
    <m/>
    <m/>
    <m/>
    <m/>
    <s v="http://pbs.twimg.com/profile_images/821366933475848193/CeAJ6yjd_normal.jpg"/>
    <d v="2019-11-05T12:09:39.000"/>
    <d v="2019-11-05T00:00:00.000"/>
    <s v="12:09:39"/>
    <s v="https://twitter.com/connorhrfc/status/1191689029995180032"/>
    <m/>
    <m/>
    <s v="1191689029995180032"/>
    <m/>
    <b v="0"/>
    <n v="0"/>
    <s v=""/>
    <b v="0"/>
    <s v="en"/>
    <m/>
    <s v=""/>
    <b v="0"/>
    <n v="21"/>
    <s v="1191471566225367041"/>
    <s v="Twitter Web App"/>
    <b v="0"/>
    <s v="1191471566225367041"/>
    <s v="Tweet"/>
    <n v="0"/>
    <n v="0"/>
    <m/>
    <m/>
    <m/>
    <m/>
    <m/>
    <m/>
    <m/>
    <m/>
    <n v="1"/>
    <s v="1"/>
    <s v="1"/>
    <m/>
    <m/>
    <m/>
    <m/>
    <m/>
    <m/>
    <m/>
    <m/>
    <m/>
  </r>
  <r>
    <s v="_sl91"/>
    <s v="oldfirmfacts1"/>
    <m/>
    <m/>
    <m/>
    <m/>
    <m/>
    <m/>
    <m/>
    <m/>
    <s v="No"/>
    <n v="172"/>
    <m/>
    <m/>
    <s v="Retweet"/>
    <x v="97"/>
    <s v="Rangers take on Grindr in the Fit Bears market https://t.co/uL13vcWrB8"/>
    <m/>
    <m/>
    <m/>
    <s v="https://pbs.twimg.com/media/EIi03ITWwAAK426.jpg"/>
    <s v="https://pbs.twimg.com/media/EIi03ITWwAAK426.jpg"/>
    <d v="2019-11-05T12:51:00.000"/>
    <d v="2019-11-05T00:00:00.000"/>
    <s v="12:51:00"/>
    <s v="https://twitter.com/_sl91/status/1191699435065090055"/>
    <m/>
    <m/>
    <s v="1191699435065090055"/>
    <m/>
    <b v="0"/>
    <n v="0"/>
    <s v=""/>
    <b v="0"/>
    <s v="en"/>
    <m/>
    <s v=""/>
    <b v="0"/>
    <n v="51"/>
    <s v="1191400977900945409"/>
    <s v="Twitter for Android"/>
    <b v="0"/>
    <s v="1191400977900945409"/>
    <s v="Tweet"/>
    <n v="0"/>
    <n v="0"/>
    <m/>
    <m/>
    <m/>
    <m/>
    <m/>
    <m/>
    <m/>
    <m/>
    <n v="1"/>
    <s v="2"/>
    <s v="2"/>
    <n v="0"/>
    <n v="0"/>
    <n v="0"/>
    <n v="0"/>
    <n v="0"/>
    <n v="0"/>
    <n v="9"/>
    <n v="100"/>
    <n v="9"/>
  </r>
  <r>
    <s v="savo01"/>
    <s v="oldfirmfacts1"/>
    <m/>
    <m/>
    <m/>
    <m/>
    <m/>
    <m/>
    <m/>
    <m/>
    <s v="No"/>
    <n v="173"/>
    <m/>
    <m/>
    <s v="Retweet"/>
    <x v="98"/>
    <s v="Rangers take on Grindr in the Fit Bears market https://t.co/uL13vcWrB8"/>
    <m/>
    <m/>
    <m/>
    <s v="https://pbs.twimg.com/media/EIi03ITWwAAK426.jpg"/>
    <s v="https://pbs.twimg.com/media/EIi03ITWwAAK426.jpg"/>
    <d v="2019-11-05T13:13:58.000"/>
    <d v="2019-11-05T00:00:00.000"/>
    <s v="13:13:58"/>
    <s v="https://twitter.com/savo01/status/1191705213733916672"/>
    <m/>
    <m/>
    <s v="1191705213733916672"/>
    <m/>
    <b v="0"/>
    <n v="0"/>
    <s v=""/>
    <b v="0"/>
    <s v="en"/>
    <m/>
    <s v=""/>
    <b v="0"/>
    <n v="51"/>
    <s v="1191400977900945409"/>
    <s v="Twitter for Android"/>
    <b v="0"/>
    <s v="1191400977900945409"/>
    <s v="Tweet"/>
    <n v="0"/>
    <n v="0"/>
    <m/>
    <m/>
    <m/>
    <m/>
    <m/>
    <m/>
    <m/>
    <m/>
    <n v="1"/>
    <s v="2"/>
    <s v="2"/>
    <n v="0"/>
    <n v="0"/>
    <n v="0"/>
    <n v="0"/>
    <n v="0"/>
    <n v="0"/>
    <n v="9"/>
    <n v="100"/>
    <n v="9"/>
  </r>
  <r>
    <s v="babeclaire1"/>
    <s v="rfc_charity"/>
    <m/>
    <m/>
    <m/>
    <m/>
    <m/>
    <m/>
    <m/>
    <m/>
    <s v="No"/>
    <n v="174"/>
    <m/>
    <m/>
    <s v="Retweet"/>
    <x v="99"/>
    <s v="Meet our new app, Fit Bears! _x000a__x000a_👟 Track your exercise_x000a_🏆 Compete for prizes_x000a_📱 @RangersFC and @RFC_Charity updates on the go_x000a__x000a_MORE ➡️ https://t.co/zPr6WFUZQl https://t.co/GInymGv00s"/>
    <m/>
    <m/>
    <m/>
    <m/>
    <s v="http://pbs.twimg.com/profile_images/1008631913706393600/ttwl0KPT_normal.jpg"/>
    <d v="2019-11-05T16:28:41.000"/>
    <d v="2019-11-05T00:00:00.000"/>
    <s v="16:28:41"/>
    <s v="https://twitter.com/babeclaire1/status/1191754217112911872"/>
    <m/>
    <m/>
    <s v="1191754217112911872"/>
    <m/>
    <b v="0"/>
    <n v="0"/>
    <s v=""/>
    <b v="0"/>
    <s v="en"/>
    <m/>
    <s v=""/>
    <b v="0"/>
    <n v="39"/>
    <s v="1191397191648083971"/>
    <s v="Twitter for Android"/>
    <b v="0"/>
    <s v="1191397191648083971"/>
    <s v="Tweet"/>
    <n v="0"/>
    <n v="0"/>
    <m/>
    <m/>
    <m/>
    <m/>
    <m/>
    <m/>
    <m/>
    <m/>
    <n v="2"/>
    <s v="1"/>
    <s v="1"/>
    <m/>
    <m/>
    <m/>
    <m/>
    <m/>
    <m/>
    <m/>
    <m/>
    <m/>
  </r>
  <r>
    <s v="oldfirmfacts1"/>
    <s v="oldfirmfacts1"/>
    <m/>
    <m/>
    <m/>
    <m/>
    <m/>
    <m/>
    <m/>
    <m/>
    <s v="No"/>
    <n v="177"/>
    <m/>
    <m/>
    <s v="Tweet"/>
    <x v="100"/>
    <s v="Rangers take on Grindr in the Fit Bears market https://t.co/uL13vcWrB8"/>
    <m/>
    <m/>
    <m/>
    <s v="https://pbs.twimg.com/media/EIi03ITWwAAK426.jpg"/>
    <s v="https://pbs.twimg.com/media/EIi03ITWwAAK426.jpg"/>
    <d v="2019-11-04T17:05:02.000"/>
    <d v="2019-11-04T00:00:00.000"/>
    <s v="17:05:02"/>
    <s v="https://twitter.com/oldfirmfacts1/status/1191400977900945409"/>
    <m/>
    <m/>
    <s v="1191400977900945409"/>
    <m/>
    <b v="0"/>
    <n v="654"/>
    <s v=""/>
    <b v="0"/>
    <s v="en"/>
    <m/>
    <s v=""/>
    <b v="0"/>
    <n v="51"/>
    <s v=""/>
    <s v="Twitter for iPhone"/>
    <b v="0"/>
    <s v="1191400977900945409"/>
    <s v="Tweet"/>
    <n v="0"/>
    <n v="0"/>
    <m/>
    <m/>
    <m/>
    <m/>
    <m/>
    <m/>
    <m/>
    <m/>
    <n v="1"/>
    <s v="2"/>
    <s v="2"/>
    <n v="0"/>
    <n v="0"/>
    <n v="0"/>
    <n v="0"/>
    <n v="0"/>
    <n v="0"/>
    <n v="9"/>
    <n v="100"/>
    <n v="9"/>
  </r>
  <r>
    <s v="liammscullion"/>
    <s v="oldfirmfacts1"/>
    <m/>
    <m/>
    <m/>
    <m/>
    <m/>
    <m/>
    <m/>
    <m/>
    <s v="No"/>
    <n v="178"/>
    <m/>
    <m/>
    <s v="Retweet"/>
    <x v="101"/>
    <s v="Rangers take on Grindr in the Fit Bears market https://t.co/uL13vcWrB8"/>
    <m/>
    <m/>
    <m/>
    <s v="https://pbs.twimg.com/media/EIi03ITWwAAK426.jpg"/>
    <s v="https://pbs.twimg.com/media/EIi03ITWwAAK426.jpg"/>
    <d v="2019-11-05T17:24:10.000"/>
    <d v="2019-11-05T00:00:00.000"/>
    <s v="17:24:10"/>
    <s v="https://twitter.com/liammscullion/status/1191768180060020739"/>
    <m/>
    <m/>
    <s v="1191768180060020739"/>
    <m/>
    <b v="0"/>
    <n v="0"/>
    <s v=""/>
    <b v="0"/>
    <s v="en"/>
    <m/>
    <s v=""/>
    <b v="0"/>
    <n v="51"/>
    <s v="1191400977900945409"/>
    <s v="Twitter for iPhone"/>
    <b v="0"/>
    <s v="1191400977900945409"/>
    <s v="Tweet"/>
    <n v="0"/>
    <n v="0"/>
    <m/>
    <m/>
    <m/>
    <m/>
    <m/>
    <m/>
    <m/>
    <m/>
    <n v="1"/>
    <s v="2"/>
    <s v="2"/>
    <n v="0"/>
    <n v="0"/>
    <n v="0"/>
    <n v="0"/>
    <n v="0"/>
    <n v="0"/>
    <n v="9"/>
    <n v="100"/>
    <n v="9"/>
  </r>
  <r>
    <s v="nosychick1"/>
    <s v="rangersfc"/>
    <m/>
    <m/>
    <m/>
    <m/>
    <m/>
    <m/>
    <m/>
    <m/>
    <s v="No"/>
    <n v="179"/>
    <m/>
    <m/>
    <s v="Retweet"/>
    <x v="102"/>
    <s v="🏃‍♂️CHARITY: The @RFC_Charity today released a new app, Fit Bears, which aims to encourage physical activity amongst supporters._x000a__x000a_📲 Learn More and Download for iOS &amp;amp; Android: https://t.co/5QBE3aHunZ https://t.co/IvLBNboX3f"/>
    <m/>
    <m/>
    <m/>
    <m/>
    <s v="http://pbs.twimg.com/profile_images/1102460625773576192/08BflLUF_normal.jpg"/>
    <d v="2019-11-05T21:01:58.000"/>
    <d v="2019-11-05T00:00:00.000"/>
    <s v="21:01:58"/>
    <s v="https://twitter.com/nosychick1/status/1191822990117408768"/>
    <m/>
    <m/>
    <s v="1191822990117408768"/>
    <m/>
    <b v="0"/>
    <n v="0"/>
    <s v=""/>
    <b v="0"/>
    <s v="en"/>
    <m/>
    <s v=""/>
    <b v="0"/>
    <n v="21"/>
    <s v="1191471566225367041"/>
    <s v="Twitter for Android"/>
    <b v="0"/>
    <s v="1191471566225367041"/>
    <s v="Tweet"/>
    <n v="0"/>
    <n v="0"/>
    <m/>
    <m/>
    <m/>
    <m/>
    <m/>
    <m/>
    <m/>
    <m/>
    <n v="1"/>
    <s v="1"/>
    <s v="1"/>
    <m/>
    <m/>
    <m/>
    <m/>
    <m/>
    <m/>
    <m/>
    <m/>
    <m/>
  </r>
  <r>
    <s v="robertr19812017"/>
    <s v="rangersfc"/>
    <m/>
    <m/>
    <m/>
    <m/>
    <m/>
    <m/>
    <m/>
    <m/>
    <s v="No"/>
    <n v="181"/>
    <m/>
    <m/>
    <s v="Retweet"/>
    <x v="103"/>
    <s v="🏃‍♂️CHARITY: The @RFC_Charity today released a new app, Fit Bears, which aims to encourage physical activity amongst supporters._x000a__x000a_📲 Learn More and Download for iOS &amp;amp; Android: https://t.co/5QBE3aHunZ https://t.co/IvLBNboX3f"/>
    <m/>
    <m/>
    <m/>
    <m/>
    <s v="http://pbs.twimg.com/profile_images/1178368884182847490/HwwfKzy6_normal.jpg"/>
    <d v="2019-11-05T21:06:05.000"/>
    <d v="2019-11-05T00:00:00.000"/>
    <s v="21:06:05"/>
    <s v="https://twitter.com/robertr19812017/status/1191824026773184517"/>
    <m/>
    <m/>
    <s v="1191824026773184517"/>
    <m/>
    <b v="0"/>
    <n v="0"/>
    <s v=""/>
    <b v="0"/>
    <s v="en"/>
    <m/>
    <s v=""/>
    <b v="0"/>
    <n v="21"/>
    <s v="1191471566225367041"/>
    <s v="Twitter for iPhone"/>
    <b v="0"/>
    <s v="1191471566225367041"/>
    <s v="Tweet"/>
    <n v="0"/>
    <n v="0"/>
    <m/>
    <m/>
    <m/>
    <m/>
    <m/>
    <m/>
    <m/>
    <m/>
    <n v="1"/>
    <s v="1"/>
    <s v="1"/>
    <m/>
    <m/>
    <m/>
    <m/>
    <m/>
    <m/>
    <m/>
    <m/>
    <m/>
  </r>
  <r>
    <s v="aliceclay4"/>
    <s v="aliceclay4"/>
    <m/>
    <m/>
    <m/>
    <m/>
    <m/>
    <m/>
    <m/>
    <m/>
    <s v="No"/>
    <n v="183"/>
    <m/>
    <m/>
    <s v="Tweet"/>
    <x v="104"/>
    <s v="Happy to see this launching in Glasgow today. FitBears uses a fan's passion for their football team to encourage them to change lifestyle behaviours. An excellent example of tech + community = good outcomes. https://t.co/cong4lMDgS"/>
    <s v="https://www.glasgowlive.co.uk/whats-on/rangers-fitness-app-fit-bears-17196829"/>
    <s v="co.uk"/>
    <m/>
    <m/>
    <s v="http://pbs.twimg.com/profile_images/1180067737927868416/R3LkyEud_normal.jpg"/>
    <d v="2019-11-04T15:00:58.000"/>
    <d v="2019-11-04T00:00:00.000"/>
    <s v="15:00:58"/>
    <s v="https://twitter.com/aliceclay4/status/1191369754432413696"/>
    <m/>
    <m/>
    <s v="1191369754432413696"/>
    <m/>
    <b v="0"/>
    <n v="2"/>
    <s v=""/>
    <b v="0"/>
    <s v="en"/>
    <m/>
    <s v=""/>
    <b v="0"/>
    <n v="1"/>
    <s v=""/>
    <s v="Twitter Web App"/>
    <b v="0"/>
    <s v="1191369754432413696"/>
    <s v="Tweet"/>
    <n v="0"/>
    <n v="0"/>
    <m/>
    <m/>
    <m/>
    <m/>
    <m/>
    <m/>
    <m/>
    <m/>
    <n v="1"/>
    <s v="3"/>
    <s v="3"/>
    <n v="5"/>
    <n v="15.625"/>
    <n v="0"/>
    <n v="0"/>
    <n v="0"/>
    <n v="0"/>
    <n v="27"/>
    <n v="84.375"/>
    <n v="32"/>
  </r>
  <r>
    <s v="alexfenton"/>
    <s v="aliceclay4"/>
    <m/>
    <m/>
    <m/>
    <m/>
    <m/>
    <m/>
    <m/>
    <m/>
    <s v="No"/>
    <n v="184"/>
    <m/>
    <m/>
    <s v="Retweet"/>
    <x v="105"/>
    <s v="Happy to see this launching in Glasgow today. FitBears uses a fan's passion for their football team to encourage them to change lifestyle behaviours. An excellent example of tech + community = good outcomes. https://t.co/cong4lMDgS"/>
    <m/>
    <m/>
    <m/>
    <m/>
    <s v="http://pbs.twimg.com/profile_images/614400415069769728/t6ZBxhIg_normal.jpg"/>
    <d v="2019-11-04T17:19:28.000"/>
    <d v="2019-11-04T00:00:00.000"/>
    <s v="17:19:28"/>
    <s v="https://twitter.com/alexfenton/status/1191404607857188864"/>
    <m/>
    <m/>
    <s v="1191404607857188864"/>
    <m/>
    <b v="0"/>
    <n v="0"/>
    <s v=""/>
    <b v="0"/>
    <s v="en"/>
    <m/>
    <s v=""/>
    <b v="0"/>
    <n v="1"/>
    <s v="1191369754432413696"/>
    <s v="Twitter for Android"/>
    <b v="0"/>
    <s v="1191369754432413696"/>
    <s v="Tweet"/>
    <n v="0"/>
    <n v="0"/>
    <m/>
    <m/>
    <m/>
    <m/>
    <m/>
    <m/>
    <m/>
    <m/>
    <n v="1"/>
    <s v="3"/>
    <s v="3"/>
    <n v="5"/>
    <n v="15.625"/>
    <n v="0"/>
    <n v="0"/>
    <n v="0"/>
    <n v="0"/>
    <n v="27"/>
    <n v="84.375"/>
    <n v="32"/>
  </r>
  <r>
    <s v="nesta_press"/>
    <s v="rangersfc"/>
    <m/>
    <m/>
    <m/>
    <m/>
    <m/>
    <m/>
    <m/>
    <m/>
    <s v="No"/>
    <n v="185"/>
    <m/>
    <m/>
    <s v="Mentions"/>
    <x v="106"/>
    <s v="One of our #HealthierLivesDataFund grantees launched their fitness app with @RangersFC today which encourages fans to create health and wellbeing competitions with their friends and family https://t.co/eOotc5vns9"/>
    <s v="https://www.glasgowlive.co.uk/whats-on/rangers-fitness-app-fit-bears-17196829"/>
    <s v="co.uk"/>
    <s v="healthierlivesdatafund"/>
    <m/>
    <s v="http://pbs.twimg.com/profile_images/1128595167584444416/HSNLuutL_normal.png"/>
    <d v="2019-11-04T15:23:54.000"/>
    <d v="2019-11-04T00:00:00.000"/>
    <s v="15:23:54"/>
    <s v="https://twitter.com/nesta_press/status/1191375525723484160"/>
    <m/>
    <m/>
    <s v="1191375525723484160"/>
    <m/>
    <b v="0"/>
    <n v="3"/>
    <s v=""/>
    <b v="0"/>
    <s v="en"/>
    <m/>
    <s v=""/>
    <b v="0"/>
    <n v="2"/>
    <s v=""/>
    <s v="Twitter Web App"/>
    <b v="0"/>
    <s v="1191375525723484160"/>
    <s v="Tweet"/>
    <n v="0"/>
    <n v="0"/>
    <m/>
    <m/>
    <m/>
    <m/>
    <m/>
    <m/>
    <m/>
    <m/>
    <n v="1"/>
    <s v="1"/>
    <s v="1"/>
    <n v="2"/>
    <n v="7.6923076923076925"/>
    <n v="0"/>
    <n v="0"/>
    <n v="0"/>
    <n v="0"/>
    <n v="24"/>
    <n v="92.3076923076923"/>
    <n v="26"/>
  </r>
  <r>
    <s v="alexfenton"/>
    <s v="nesta_press"/>
    <m/>
    <m/>
    <m/>
    <m/>
    <m/>
    <m/>
    <m/>
    <m/>
    <s v="No"/>
    <n v="186"/>
    <m/>
    <m/>
    <s v="Retweet"/>
    <x v="107"/>
    <s v="One of our #HealthierLivesDataFund grantees launched their fitness app with @RangersFC today which encourages fans to create health and wellbeing competitions with their friends and family https://t.co/eOotc5vns9"/>
    <m/>
    <m/>
    <s v="healthierlivesdatafund"/>
    <m/>
    <s v="http://pbs.twimg.com/profile_images/614400415069769728/t6ZBxhIg_normal.jpg"/>
    <d v="2019-11-04T17:21:25.000"/>
    <d v="2019-11-04T00:00:00.000"/>
    <s v="17:21:25"/>
    <s v="https://twitter.com/alexfenton/status/1191405098804666368"/>
    <m/>
    <m/>
    <s v="1191405098804666368"/>
    <m/>
    <b v="0"/>
    <n v="0"/>
    <s v=""/>
    <b v="0"/>
    <s v="en"/>
    <m/>
    <s v=""/>
    <b v="0"/>
    <n v="2"/>
    <s v="1191375525723484160"/>
    <s v="Twitter for Android"/>
    <b v="0"/>
    <s v="1191375525723484160"/>
    <s v="Tweet"/>
    <n v="0"/>
    <n v="0"/>
    <m/>
    <m/>
    <m/>
    <m/>
    <m/>
    <m/>
    <m/>
    <m/>
    <n v="1"/>
    <s v="3"/>
    <s v="1"/>
    <m/>
    <m/>
    <m/>
    <m/>
    <m/>
    <m/>
    <m/>
    <m/>
    <m/>
  </r>
  <r>
    <s v="irangersapp"/>
    <s v="irangersapp"/>
    <m/>
    <m/>
    <m/>
    <m/>
    <m/>
    <m/>
    <m/>
    <m/>
    <s v="No"/>
    <n v="187"/>
    <m/>
    <m/>
    <s v="Tweet"/>
    <x v="108"/>
    <s v="Glasgow Live: Rangers launch new fitness app Fit Bears https://t.co/gWD0TJkY21 #Rangers #RangersFC https://t.co/YQTsweXZZx"/>
    <s v="https://www.football-news365.co.uk/go/23/83343522"/>
    <s v="co.uk"/>
    <s v="rangers rangersfc"/>
    <s v="https://pbs.twimg.com/media/EIh1-vTWsAE8I1S.jpg"/>
    <s v="https://pbs.twimg.com/media/EIh1-vTWsAE8I1S.jpg"/>
    <d v="2019-11-04T12:30:15.000"/>
    <d v="2019-11-04T00:00:00.000"/>
    <s v="12:30:15"/>
    <s v="https://twitter.com/irangersapp/status/1191331824141787136"/>
    <m/>
    <m/>
    <s v="1191331824141787136"/>
    <m/>
    <b v="0"/>
    <n v="2"/>
    <s v=""/>
    <b v="0"/>
    <s v="en"/>
    <m/>
    <s v=""/>
    <b v="0"/>
    <n v="1"/>
    <s v=""/>
    <s v="FootballNews365"/>
    <b v="0"/>
    <s v="1191331824141787136"/>
    <s v="Tweet"/>
    <n v="0"/>
    <n v="0"/>
    <m/>
    <m/>
    <m/>
    <m/>
    <m/>
    <m/>
    <m/>
    <m/>
    <n v="1"/>
    <s v="3"/>
    <s v="3"/>
    <n v="0"/>
    <n v="0"/>
    <n v="0"/>
    <n v="0"/>
    <n v="0"/>
    <n v="0"/>
    <n v="11"/>
    <n v="100"/>
    <n v="11"/>
  </r>
  <r>
    <s v="alexfenton"/>
    <s v="irangersapp"/>
    <m/>
    <m/>
    <m/>
    <m/>
    <m/>
    <m/>
    <m/>
    <m/>
    <s v="No"/>
    <n v="188"/>
    <m/>
    <m/>
    <s v="Retweet"/>
    <x v="109"/>
    <s v="Glasgow Live: Rangers launch new fitness app Fit Bears https://t.co/gWD0TJkY21 #Rangers #RangersFC https://t.co/YQTsweXZZx"/>
    <s v="https://www.football-news365.co.uk/go/23/83343522"/>
    <s v="co.uk"/>
    <s v="rangers rangersfc"/>
    <s v="https://pbs.twimg.com/media/EIh1-vTWsAE8I1S.jpg"/>
    <s v="https://pbs.twimg.com/media/EIh1-vTWsAE8I1S.jpg"/>
    <d v="2019-11-04T17:21:34.000"/>
    <d v="2019-11-04T00:00:00.000"/>
    <s v="17:21:34"/>
    <s v="https://twitter.com/alexfenton/status/1191405135328677888"/>
    <m/>
    <m/>
    <s v="1191405135328677888"/>
    <m/>
    <b v="0"/>
    <n v="0"/>
    <s v=""/>
    <b v="0"/>
    <s v="en"/>
    <m/>
    <s v=""/>
    <b v="0"/>
    <n v="1"/>
    <s v="1191331824141787136"/>
    <s v="Twitter for Android"/>
    <b v="0"/>
    <s v="1191331824141787136"/>
    <s v="Tweet"/>
    <n v="0"/>
    <n v="0"/>
    <m/>
    <m/>
    <m/>
    <m/>
    <m/>
    <m/>
    <m/>
    <m/>
    <n v="1"/>
    <s v="3"/>
    <s v="3"/>
    <n v="0"/>
    <n v="0"/>
    <n v="0"/>
    <n v="0"/>
    <n v="0"/>
    <n v="0"/>
    <n v="11"/>
    <n v="100"/>
    <n v="11"/>
  </r>
  <r>
    <s v="gersfan46"/>
    <s v="gersfan46"/>
    <m/>
    <m/>
    <m/>
    <m/>
    <m/>
    <m/>
    <m/>
    <m/>
    <s v="No"/>
    <n v="189"/>
    <m/>
    <m/>
    <s v="Tweet"/>
    <x v="110"/>
    <s v="To celebrate the launch of Fit Bears, the fans who top the fitness league for December and January will both win a signed Rangers First Team shirt. Runners up will win a Garmin Wristband._x000a_https://t.co/CoW3BSCwO7"/>
    <s v="https://www.glasgowlive.co.uk/whats-on/rangers-fitness-app-fit-bears-17196829?fbclid=IwAR12oHJEOJjv1-8rl1OvtHMPNVm3v2nWC5k6xNADZd9ej2-8CZJyg2nG0aY"/>
    <s v="co.uk"/>
    <m/>
    <m/>
    <s v="http://pbs.twimg.com/profile_images/1174460104479059969/rN8XF3Ri_normal.jpg"/>
    <d v="2019-11-04T13:04:07.000"/>
    <d v="2019-11-04T00:00:00.000"/>
    <s v="13:04:07"/>
    <s v="https://twitter.com/gersfan46/status/1191340346237767680"/>
    <m/>
    <m/>
    <s v="1191340346237767680"/>
    <m/>
    <b v="0"/>
    <n v="3"/>
    <s v=""/>
    <b v="0"/>
    <s v="en"/>
    <m/>
    <s v=""/>
    <b v="0"/>
    <n v="1"/>
    <s v=""/>
    <s v="Twitter Web App"/>
    <b v="0"/>
    <s v="1191340346237767680"/>
    <s v="Tweet"/>
    <n v="0"/>
    <n v="0"/>
    <m/>
    <m/>
    <m/>
    <m/>
    <m/>
    <m/>
    <m/>
    <m/>
    <n v="1"/>
    <s v="3"/>
    <s v="3"/>
    <n v="5"/>
    <n v="14.705882352941176"/>
    <n v="0"/>
    <n v="0"/>
    <n v="0"/>
    <n v="0"/>
    <n v="29"/>
    <n v="85.29411764705883"/>
    <n v="34"/>
  </r>
  <r>
    <s v="alexfenton"/>
    <s v="gersfan46"/>
    <m/>
    <m/>
    <m/>
    <m/>
    <m/>
    <m/>
    <m/>
    <m/>
    <s v="No"/>
    <n v="190"/>
    <m/>
    <m/>
    <s v="Retweet"/>
    <x v="111"/>
    <s v="To celebrate the launch of Fit Bears, the fans who top the fitness league for December and January will both win a signed Rangers First Team shirt. Runners up will win a Garmin Wristband._x000a_https://t.co/CoW3BSCwO7"/>
    <m/>
    <m/>
    <m/>
    <m/>
    <s v="http://pbs.twimg.com/profile_images/614400415069769728/t6ZBxhIg_normal.jpg"/>
    <d v="2019-11-04T17:21:51.000"/>
    <d v="2019-11-04T00:00:00.000"/>
    <s v="17:21:51"/>
    <s v="https://twitter.com/alexfenton/status/1191405208322084866"/>
    <m/>
    <m/>
    <s v="1191405208322084866"/>
    <m/>
    <b v="0"/>
    <n v="0"/>
    <s v=""/>
    <b v="0"/>
    <s v="en"/>
    <m/>
    <s v=""/>
    <b v="0"/>
    <n v="1"/>
    <s v="1191340346237767680"/>
    <s v="Twitter for Android"/>
    <b v="0"/>
    <s v="1191340346237767680"/>
    <s v="Tweet"/>
    <n v="0"/>
    <n v="0"/>
    <m/>
    <m/>
    <m/>
    <m/>
    <m/>
    <m/>
    <m/>
    <m/>
    <n v="1"/>
    <s v="3"/>
    <s v="3"/>
    <n v="5"/>
    <n v="14.705882352941176"/>
    <n v="0"/>
    <n v="0"/>
    <n v="0"/>
    <n v="0"/>
    <n v="29"/>
    <n v="85.29411764705883"/>
    <n v="34"/>
  </r>
  <r>
    <s v="glasgow_live"/>
    <s v="rfc_charity"/>
    <m/>
    <m/>
    <m/>
    <m/>
    <m/>
    <m/>
    <m/>
    <m/>
    <s v="No"/>
    <n v="191"/>
    <m/>
    <m/>
    <s v="Mentions"/>
    <x v="112"/>
    <s v="The app is the first of its kind in Scottish football ⚽️ @RangersFC @rfc_charity_x000a_https://t.co/5Wh9hFvOZp"/>
    <s v="https://www.glasgowlive.co.uk/whats-on/rangers-fitness-app-fit-bears-17196829"/>
    <s v="co.uk"/>
    <m/>
    <m/>
    <s v="http://pbs.twimg.com/profile_images/1134412661750472706/mscTiSqa_normal.jpg"/>
    <d v="2019-11-04T12:30:25.000"/>
    <d v="2019-11-04T00:00:00.000"/>
    <s v="12:30:25"/>
    <s v="https://twitter.com/glasgow_live/status/1191331868186218496"/>
    <m/>
    <m/>
    <s v="1191331868186218496"/>
    <m/>
    <b v="0"/>
    <n v="2"/>
    <s v=""/>
    <b v="0"/>
    <s v="en"/>
    <m/>
    <s v=""/>
    <b v="0"/>
    <n v="1"/>
    <s v=""/>
    <s v="TweetDeck"/>
    <b v="0"/>
    <s v="1191331868186218496"/>
    <s v="Tweet"/>
    <n v="0"/>
    <n v="0"/>
    <m/>
    <m/>
    <m/>
    <m/>
    <m/>
    <m/>
    <m/>
    <m/>
    <n v="1"/>
    <s v="3"/>
    <s v="1"/>
    <m/>
    <m/>
    <m/>
    <m/>
    <m/>
    <m/>
    <m/>
    <m/>
    <m/>
  </r>
  <r>
    <s v="glasgow_live"/>
    <s v="glasgow_live"/>
    <m/>
    <m/>
    <m/>
    <m/>
    <m/>
    <m/>
    <m/>
    <m/>
    <s v="No"/>
    <n v="193"/>
    <m/>
    <m/>
    <s v="Tweet"/>
    <x v="113"/>
    <s v="&quot;The aim is to create some friendly competition amongst fans and really encourage them to get moving and do more exercise.&quot;_x000a_https://t.co/5Wh9hFvOZp"/>
    <s v="https://www.glasgowlive.co.uk/whats-on/rangers-fitness-app-fit-bears-17196829"/>
    <s v="co.uk"/>
    <m/>
    <m/>
    <s v="http://pbs.twimg.com/profile_images/1134412661750472706/mscTiSqa_normal.jpg"/>
    <d v="2019-11-04T17:00:00.000"/>
    <d v="2019-11-04T00:00:00.000"/>
    <s v="17:00:00"/>
    <s v="https://twitter.com/glasgow_live/status/1191399708784283648"/>
    <m/>
    <m/>
    <s v="1191399708784283648"/>
    <m/>
    <b v="0"/>
    <n v="5"/>
    <s v=""/>
    <b v="0"/>
    <s v="en"/>
    <m/>
    <s v=""/>
    <b v="0"/>
    <n v="2"/>
    <s v=""/>
    <s v="TweetDeck"/>
    <b v="0"/>
    <s v="1191399708784283648"/>
    <s v="Tweet"/>
    <n v="0"/>
    <n v="0"/>
    <m/>
    <m/>
    <m/>
    <m/>
    <m/>
    <m/>
    <m/>
    <m/>
    <n v="1"/>
    <s v="3"/>
    <s v="3"/>
    <n v="3"/>
    <n v="14.285714285714286"/>
    <n v="0"/>
    <n v="0"/>
    <n v="0"/>
    <n v="0"/>
    <n v="18"/>
    <n v="85.71428571428571"/>
    <n v="21"/>
  </r>
  <r>
    <s v="alexfenton"/>
    <s v="glasgow_live"/>
    <m/>
    <m/>
    <m/>
    <m/>
    <m/>
    <m/>
    <m/>
    <m/>
    <s v="No"/>
    <n v="194"/>
    <m/>
    <m/>
    <s v="Retweet"/>
    <x v="114"/>
    <s v="The app is the first of its kind in Scottish football ⚽️ @RangersFC @rfc_charity_x000a_https://t.co/5Wh9hFvOZp"/>
    <s v="https://www.glasgowlive.co.uk/whats-on/rangers-fitness-app-fit-bears-17196829"/>
    <s v="co.uk"/>
    <m/>
    <m/>
    <s v="http://pbs.twimg.com/profile_images/614400415069769728/t6ZBxhIg_normal.jpg"/>
    <d v="2019-11-04T17:21:03.000"/>
    <d v="2019-11-04T00:00:00.000"/>
    <s v="17:21:03"/>
    <s v="https://twitter.com/alexfenton/status/1191405007662387201"/>
    <m/>
    <m/>
    <s v="1191405007662387201"/>
    <m/>
    <b v="0"/>
    <n v="0"/>
    <s v=""/>
    <b v="0"/>
    <s v="en"/>
    <m/>
    <s v=""/>
    <b v="0"/>
    <n v="1"/>
    <s v="1191331868186218496"/>
    <s v="Twitter for Android"/>
    <b v="0"/>
    <s v="1191331868186218496"/>
    <s v="Tweet"/>
    <n v="0"/>
    <n v="0"/>
    <m/>
    <m/>
    <m/>
    <m/>
    <m/>
    <m/>
    <m/>
    <m/>
    <n v="2"/>
    <s v="3"/>
    <s v="3"/>
    <m/>
    <m/>
    <m/>
    <m/>
    <m/>
    <m/>
    <m/>
    <m/>
    <m/>
  </r>
  <r>
    <s v="alexfenton"/>
    <s v="glasgow_live"/>
    <m/>
    <m/>
    <m/>
    <m/>
    <m/>
    <m/>
    <m/>
    <m/>
    <s v="No"/>
    <n v="195"/>
    <m/>
    <m/>
    <s v="Retweet"/>
    <x v="115"/>
    <s v="&quot;The aim is to create some friendly competition amongst fans and really encourage them to get moving and do more exercise.&quot;_x000a_https://t.co/5Wh9hFvOZp"/>
    <m/>
    <m/>
    <m/>
    <m/>
    <s v="http://pbs.twimg.com/profile_images/614400415069769728/t6ZBxhIg_normal.jpg"/>
    <d v="2019-11-04T22:43:26.000"/>
    <d v="2019-11-04T00:00:00.000"/>
    <s v="22:43:26"/>
    <s v="https://twitter.com/alexfenton/status/1191486135110979584"/>
    <m/>
    <m/>
    <s v="1191486135110979584"/>
    <m/>
    <b v="0"/>
    <n v="0"/>
    <s v=""/>
    <b v="0"/>
    <s v="en"/>
    <m/>
    <s v=""/>
    <b v="0"/>
    <n v="2"/>
    <s v="1191399708784283648"/>
    <s v="Twitter Web App"/>
    <b v="0"/>
    <s v="1191399708784283648"/>
    <s v="Tweet"/>
    <n v="0"/>
    <n v="0"/>
    <m/>
    <m/>
    <m/>
    <m/>
    <m/>
    <m/>
    <m/>
    <m/>
    <n v="2"/>
    <s v="3"/>
    <s v="3"/>
    <n v="3"/>
    <n v="14.285714285714286"/>
    <n v="0"/>
    <n v="0"/>
    <n v="0"/>
    <n v="0"/>
    <n v="18"/>
    <n v="85.71428571428571"/>
    <n v="21"/>
  </r>
  <r>
    <s v="rangersnewsuk"/>
    <s v="rangersnewsuk"/>
    <m/>
    <m/>
    <m/>
    <m/>
    <m/>
    <m/>
    <m/>
    <m/>
    <s v="No"/>
    <n v="196"/>
    <m/>
    <m/>
    <s v="Tweet"/>
    <x v="116"/>
    <s v="Rangers in pioneering Scottish football first as club offer special reward https://t.co/U7llyKNtvE"/>
    <s v="https://www.rangersnews.uk/news/rangers-charity-foundation-launch-pioneering-new-fit-bears-mobile-app/"/>
    <s v="rangersnews.uk"/>
    <m/>
    <m/>
    <s v="http://pbs.twimg.com/profile_images/1049578365236273157/XA2m5lGf_normal.jpg"/>
    <d v="2019-11-05T19:32:19.000"/>
    <d v="2019-11-05T00:00:00.000"/>
    <s v="19:32:19"/>
    <s v="https://twitter.com/rangersnewsuk/status/1191800429971214338"/>
    <m/>
    <m/>
    <s v="1191800429971214338"/>
    <m/>
    <b v="0"/>
    <n v="1"/>
    <s v=""/>
    <b v="0"/>
    <s v="en"/>
    <m/>
    <s v=""/>
    <b v="0"/>
    <n v="1"/>
    <s v=""/>
    <s v="IFTTT"/>
    <b v="0"/>
    <s v="1191800429971214338"/>
    <s v="Tweet"/>
    <n v="0"/>
    <n v="0"/>
    <m/>
    <m/>
    <m/>
    <m/>
    <m/>
    <m/>
    <m/>
    <m/>
    <n v="1"/>
    <s v="3"/>
    <s v="3"/>
    <n v="1"/>
    <n v="9.090909090909092"/>
    <n v="0"/>
    <n v="0"/>
    <n v="0"/>
    <n v="0"/>
    <n v="10"/>
    <n v="90.9090909090909"/>
    <n v="11"/>
  </r>
  <r>
    <s v="alexfenton"/>
    <s v="rangersnewsuk"/>
    <m/>
    <m/>
    <m/>
    <m/>
    <m/>
    <m/>
    <m/>
    <m/>
    <s v="No"/>
    <n v="197"/>
    <m/>
    <m/>
    <s v="Retweet"/>
    <x v="117"/>
    <s v="Rangers in pioneering Scottish football first as club offer special reward https://t.co/U7llyKNtvE"/>
    <s v="https://www.rangersnews.uk/news/rangers-charity-foundation-launch-pioneering-new-fit-bears-mobile-app/"/>
    <s v="rangersnews.uk"/>
    <m/>
    <m/>
    <s v="http://pbs.twimg.com/profile_images/614400415069769728/t6ZBxhIg_normal.jpg"/>
    <d v="2019-11-05T21:08:41.000"/>
    <d v="2019-11-05T00:00:00.000"/>
    <s v="21:08:41"/>
    <s v="https://twitter.com/alexfenton/status/1191824680501596160"/>
    <m/>
    <m/>
    <s v="1191824680501596160"/>
    <m/>
    <b v="0"/>
    <n v="0"/>
    <s v=""/>
    <b v="0"/>
    <s v="en"/>
    <m/>
    <s v=""/>
    <b v="0"/>
    <n v="1"/>
    <s v="1191800429971214338"/>
    <s v="Twitter Web App"/>
    <b v="0"/>
    <s v="1191800429971214338"/>
    <s v="Tweet"/>
    <n v="0"/>
    <n v="0"/>
    <m/>
    <m/>
    <m/>
    <m/>
    <m/>
    <m/>
    <m/>
    <m/>
    <n v="1"/>
    <s v="3"/>
    <s v="3"/>
    <n v="1"/>
    <n v="9.090909090909092"/>
    <n v="0"/>
    <n v="0"/>
    <n v="0"/>
    <n v="0"/>
    <n v="10"/>
    <n v="90.9090909090909"/>
    <n v="11"/>
  </r>
  <r>
    <s v="alexfenton"/>
    <s v="rfc_charity"/>
    <m/>
    <m/>
    <m/>
    <m/>
    <m/>
    <m/>
    <m/>
    <m/>
    <s v="No"/>
    <n v="198"/>
    <m/>
    <m/>
    <s v="Retweet"/>
    <x v="118"/>
    <s v="Meet our new app, Fit Bears! _x000a__x000a_👟 Track your exercise_x000a_🏆 Compete for prizes_x000a_📱 @RangersFC and @RFC_Charity updates on the go_x000a__x000a_MORE ➡️ https://t.co/zPr6WFUZQl https://t.co/GInymGv00s"/>
    <m/>
    <m/>
    <m/>
    <m/>
    <s v="http://pbs.twimg.com/profile_images/614400415069769728/t6ZBxhIg_normal.jpg"/>
    <d v="2019-11-04T17:14:25.000"/>
    <d v="2019-11-04T00:00:00.000"/>
    <s v="17:14:25"/>
    <s v="https://twitter.com/alexfenton/status/1191403339369603073"/>
    <m/>
    <m/>
    <s v="1191403339369603073"/>
    <m/>
    <b v="0"/>
    <n v="0"/>
    <s v=""/>
    <b v="0"/>
    <s v="en"/>
    <m/>
    <s v=""/>
    <b v="0"/>
    <n v="39"/>
    <s v="1191397191648083971"/>
    <s v="Twitter for Android"/>
    <b v="0"/>
    <s v="1191397191648083971"/>
    <s v="Tweet"/>
    <n v="0"/>
    <n v="0"/>
    <m/>
    <m/>
    <m/>
    <m/>
    <m/>
    <m/>
    <m/>
    <m/>
    <n v="4"/>
    <s v="3"/>
    <s v="1"/>
    <m/>
    <m/>
    <m/>
    <m/>
    <m/>
    <m/>
    <m/>
    <m/>
    <m/>
  </r>
  <r>
    <s v="alexfenton"/>
    <s v="rangersfc"/>
    <m/>
    <m/>
    <m/>
    <m/>
    <m/>
    <m/>
    <m/>
    <m/>
    <s v="No"/>
    <n v="204"/>
    <m/>
    <m/>
    <s v="Retweet"/>
    <x v="119"/>
    <s v="🏃‍♂️CHARITY: The @RFC_Charity today released a new app, Fit Bears, which aims to encourage physical activity amongst supporters._x000a__x000a_📲 Learn More and Download for iOS &amp;amp; Android: https://t.co/5QBE3aHunZ https://t.co/IvLBNboX3f"/>
    <m/>
    <m/>
    <m/>
    <m/>
    <s v="http://pbs.twimg.com/profile_images/614400415069769728/t6ZBxhIg_normal.jpg"/>
    <d v="2019-11-04T22:10:05.000"/>
    <d v="2019-11-04T00:00:00.000"/>
    <s v="22:10:05"/>
    <s v="https://twitter.com/alexfenton/status/1191477742572838912"/>
    <m/>
    <m/>
    <s v="1191477742572838912"/>
    <m/>
    <b v="0"/>
    <n v="0"/>
    <s v=""/>
    <b v="0"/>
    <s v="en"/>
    <m/>
    <s v=""/>
    <b v="0"/>
    <n v="21"/>
    <s v="1191471566225367041"/>
    <s v="Twitter Web App"/>
    <b v="0"/>
    <s v="1191471566225367041"/>
    <s v="Tweet"/>
    <n v="0"/>
    <n v="0"/>
    <m/>
    <m/>
    <m/>
    <m/>
    <m/>
    <m/>
    <m/>
    <m/>
    <n v="4"/>
    <s v="3"/>
    <s v="1"/>
    <m/>
    <m/>
    <m/>
    <m/>
    <m/>
    <m/>
    <m/>
    <m/>
    <m/>
  </r>
  <r>
    <s v="rfc_charity"/>
    <s v="rangersfc"/>
    <m/>
    <m/>
    <m/>
    <m/>
    <m/>
    <m/>
    <m/>
    <m/>
    <s v="Yes"/>
    <n v="206"/>
    <m/>
    <m/>
    <s v="Mentions"/>
    <x v="120"/>
    <s v="Meet our new app, Fit Bears! _x000a__x000a_👟 Track your exercise_x000a_🏆 Compete for prizes_x000a_📱 @RangersFC and @RFC_Charity updates on the go_x000a__x000a_MORE ➡️ https://t.co/zPr6WFUZQl https://t.co/GInymGv00s"/>
    <s v="https://www.rangerscharity.org.uk/news/foundation-launches-rangers-fitness-app"/>
    <s v="org.uk"/>
    <m/>
    <s v="https://pbs.twimg.com/media/EIiL-pTXkAAAJiT.jpg"/>
    <s v="https://pbs.twimg.com/media/EIiL-pTXkAAAJiT.jpg"/>
    <d v="2019-11-04T16:50:00.000"/>
    <d v="2019-11-04T00:00:00.000"/>
    <s v="16:50:00"/>
    <s v="https://twitter.com/rfc_charity/status/1191397191648083971"/>
    <m/>
    <m/>
    <s v="1191397191648083971"/>
    <m/>
    <b v="0"/>
    <n v="357"/>
    <s v=""/>
    <b v="0"/>
    <s v="en"/>
    <m/>
    <s v=""/>
    <b v="0"/>
    <n v="39"/>
    <s v=""/>
    <s v="TweetDeck"/>
    <b v="0"/>
    <s v="1191397191648083971"/>
    <s v="Tweet"/>
    <n v="0"/>
    <n v="0"/>
    <m/>
    <m/>
    <m/>
    <m/>
    <m/>
    <m/>
    <m/>
    <m/>
    <n v="1"/>
    <s v="1"/>
    <s v="1"/>
    <n v="0"/>
    <n v="0"/>
    <n v="0"/>
    <n v="0"/>
    <n v="0"/>
    <n v="0"/>
    <n v="20"/>
    <n v="100"/>
    <n v="20"/>
  </r>
  <r>
    <s v="rangersfc"/>
    <s v="rfc_charity"/>
    <m/>
    <m/>
    <m/>
    <m/>
    <m/>
    <m/>
    <m/>
    <m/>
    <s v="Yes"/>
    <n v="207"/>
    <m/>
    <m/>
    <s v="Retweet"/>
    <x v="121"/>
    <s v="Meet our new app, Fit Bears! _x000a__x000a_👟 Track your exercise_x000a_🏆 Compete for prizes_x000a_📱 @RangersFC and @RFC_Charity updates on the go_x000a__x000a_MORE ➡️ https://t.co/zPr6WFUZQl https://t.co/GInymGv00s"/>
    <m/>
    <m/>
    <m/>
    <m/>
    <s v="http://pbs.twimg.com/profile_images/1191382192112492545/KgbdtjUY_normal.jpg"/>
    <d v="2019-11-04T17:00:03.000"/>
    <d v="2019-11-04T00:00:00.000"/>
    <s v="17:00:03"/>
    <s v="https://twitter.com/rangersfc/status/1191399722730360834"/>
    <m/>
    <m/>
    <s v="1191399722730360834"/>
    <m/>
    <b v="0"/>
    <n v="0"/>
    <s v=""/>
    <b v="0"/>
    <s v="en"/>
    <m/>
    <s v=""/>
    <b v="0"/>
    <n v="39"/>
    <s v="1191397191648083971"/>
    <s v="Twitter Web App"/>
    <b v="0"/>
    <s v="1191397191648083971"/>
    <s v="Tweet"/>
    <n v="0"/>
    <n v="0"/>
    <m/>
    <m/>
    <m/>
    <m/>
    <m/>
    <m/>
    <m/>
    <m/>
    <n v="4"/>
    <s v="1"/>
    <s v="1"/>
    <m/>
    <m/>
    <m/>
    <m/>
    <m/>
    <m/>
    <m/>
    <m/>
    <m/>
  </r>
  <r>
    <s v="rangersfc"/>
    <s v="rfc_charity"/>
    <m/>
    <m/>
    <m/>
    <m/>
    <m/>
    <m/>
    <m/>
    <m/>
    <s v="Yes"/>
    <n v="209"/>
    <m/>
    <m/>
    <s v="Mentions"/>
    <x v="122"/>
    <s v="🏃‍♂️CHARITY: The @RFC_Charity today released a new app, Fit Bears, which aims to encourage physical activity amongst supporters._x000a__x000a_📲 Learn More and Download for iOS &amp;amp; Android: https://t.co/5QBE3aHunZ https://t.co/IvLBNboX3f"/>
    <s v="https://rangers.co.uk/news/club/foundation-launches-rangers-fitness-app/"/>
    <s v="co.uk"/>
    <m/>
    <s v="https://pbs.twimg.com/media/EIj1EhpWkAYczfA.jpg"/>
    <s v="https://pbs.twimg.com/media/EIj1EhpWkAYczfA.jpg"/>
    <d v="2019-11-04T21:45:32.000"/>
    <d v="2019-11-04T00:00:00.000"/>
    <s v="21:45:32"/>
    <s v="https://twitter.com/rangersfc/status/1191471566225367041"/>
    <m/>
    <m/>
    <s v="1191471566225367041"/>
    <m/>
    <b v="0"/>
    <n v="184"/>
    <s v=""/>
    <b v="0"/>
    <s v="en"/>
    <m/>
    <s v=""/>
    <b v="0"/>
    <n v="21"/>
    <s v=""/>
    <s v="Twitter Web App"/>
    <b v="0"/>
    <s v="1191471566225367041"/>
    <s v="Tweet"/>
    <n v="0"/>
    <n v="0"/>
    <m/>
    <m/>
    <m/>
    <m/>
    <m/>
    <m/>
    <m/>
    <m/>
    <n v="4"/>
    <s v="1"/>
    <s v="1"/>
    <n v="1"/>
    <n v="3.8461538461538463"/>
    <n v="0"/>
    <n v="0"/>
    <n v="0"/>
    <n v="0"/>
    <n v="25"/>
    <n v="96.15384615384616"/>
    <n v="26"/>
  </r>
  <r>
    <s v="rangersfc"/>
    <s v="rangersfc"/>
    <m/>
    <m/>
    <m/>
    <m/>
    <m/>
    <m/>
    <m/>
    <m/>
    <s v="No"/>
    <n v="210"/>
    <m/>
    <m/>
    <s v="Retweet"/>
    <x v="123"/>
    <s v="🏃‍♂️CHARITY: The @RFC_Charity today released a new app, Fit Bears, which aims to encourage physical activity amongst supporters._x000a__x000a_📲 Learn More and Download for iOS &amp;amp; Android: https://t.co/5QBE3aHunZ https://t.co/IvLBNboX3f"/>
    <m/>
    <m/>
    <m/>
    <m/>
    <s v="http://pbs.twimg.com/profile_images/1191382192112492545/KgbdtjUY_normal.jpg"/>
    <d v="2019-11-05T21:00:03.000"/>
    <d v="2019-11-05T00:00:00.000"/>
    <s v="21:00:03"/>
    <s v="https://twitter.com/rangersfc/status/1191822508451909634"/>
    <m/>
    <m/>
    <s v="1191822508451909634"/>
    <m/>
    <b v="0"/>
    <n v="0"/>
    <s v=""/>
    <b v="0"/>
    <s v="en"/>
    <m/>
    <s v=""/>
    <b v="0"/>
    <n v="21"/>
    <s v="1191471566225367041"/>
    <s v="Buffer"/>
    <b v="0"/>
    <s v="1191471566225367041"/>
    <s v="Tweet"/>
    <n v="0"/>
    <n v="0"/>
    <m/>
    <m/>
    <m/>
    <m/>
    <m/>
    <m/>
    <m/>
    <m/>
    <n v="1"/>
    <s v="1"/>
    <s v="1"/>
    <m/>
    <m/>
    <m/>
    <m/>
    <m/>
    <m/>
    <m/>
    <m/>
    <m/>
  </r>
  <r>
    <s v="davie2_me"/>
    <s v="rangersfc"/>
    <m/>
    <m/>
    <m/>
    <m/>
    <m/>
    <m/>
    <m/>
    <m/>
    <s v="No"/>
    <n v="212"/>
    <m/>
    <m/>
    <s v="Retweet"/>
    <x v="124"/>
    <s v="🏃‍♂️CHARITY: The @RFC_Charity today released a new app, Fit Bears, which aims to encourage physical activity amongst supporters._x000a__x000a_📲 Learn More and Download for iOS &amp;amp; Android: https://t.co/5QBE3aHunZ https://t.co/IvLBNboX3f"/>
    <m/>
    <m/>
    <m/>
    <m/>
    <s v="http://pbs.twimg.com/profile_images/1159382333704822784/8MjCVKsV_normal.jpg"/>
    <d v="2019-11-05T21:22:06.000"/>
    <d v="2019-11-05T00:00:00.000"/>
    <s v="21:22:06"/>
    <s v="https://twitter.com/davie2_me/status/1191828056459087872"/>
    <m/>
    <m/>
    <s v="1191828056459087872"/>
    <m/>
    <b v="0"/>
    <n v="0"/>
    <s v=""/>
    <b v="0"/>
    <s v="en"/>
    <m/>
    <s v=""/>
    <b v="0"/>
    <n v="21"/>
    <s v="1191471566225367041"/>
    <s v="Twitter for iPhone"/>
    <b v="0"/>
    <s v="1191471566225367041"/>
    <s v="Tweet"/>
    <n v="0"/>
    <n v="0"/>
    <m/>
    <m/>
    <m/>
    <m/>
    <m/>
    <m/>
    <m/>
    <m/>
    <n v="1"/>
    <s v="1"/>
    <s v="1"/>
    <m/>
    <m/>
    <m/>
    <m/>
    <m/>
    <m/>
    <m/>
    <m/>
    <m/>
  </r>
  <r>
    <s v="jalexzurita"/>
    <s v="marcleckie"/>
    <m/>
    <m/>
    <m/>
    <m/>
    <m/>
    <m/>
    <m/>
    <m/>
    <s v="No"/>
    <n v="214"/>
    <m/>
    <m/>
    <s v="Mentions"/>
    <x v="125"/>
    <s v="Rangers launch new #fitness app Fit Bears'_x000a__x000a_Got to like this,  much like the #FanActiv initiative a few years back. However, could the club have worked with an existing #startup rather than create a new product?_x000a_@steven_day19 @Jlyons1978 @marcleckie 👇_x000a_ https://t.co/W3wYQa3k7Y"/>
    <s v="https://www.glasgowlive.co.uk/whats-on/rangers-fitness-app-fit-bears-17196829.amp"/>
    <s v="co.uk"/>
    <s v="fitness fanactiv startup"/>
    <m/>
    <s v="http://pbs.twimg.com/profile_images/928642779756089346/sOGF-9_o_normal.jpg"/>
    <d v="2019-11-06T09:15:00.000"/>
    <d v="2019-11-06T00:00:00.000"/>
    <s v="09:15:00"/>
    <s v="https://twitter.com/jalexzurita/status/1192007464704708608"/>
    <m/>
    <m/>
    <s v="1192007464704708608"/>
    <m/>
    <b v="0"/>
    <n v="1"/>
    <s v=""/>
    <b v="0"/>
    <s v="en"/>
    <m/>
    <s v=""/>
    <b v="0"/>
    <n v="1"/>
    <s v=""/>
    <s v="Buffer"/>
    <b v="0"/>
    <s v="1192007464704708608"/>
    <s v="Tweet"/>
    <n v="0"/>
    <n v="0"/>
    <m/>
    <m/>
    <m/>
    <m/>
    <m/>
    <m/>
    <m/>
    <m/>
    <n v="1"/>
    <s v="5"/>
    <s v="5"/>
    <m/>
    <m/>
    <m/>
    <m/>
    <m/>
    <m/>
    <m/>
    <m/>
    <m/>
  </r>
  <r>
    <s v="startupsbot"/>
    <s v="jalexzurita"/>
    <m/>
    <m/>
    <m/>
    <m/>
    <m/>
    <m/>
    <m/>
    <m/>
    <s v="No"/>
    <n v="217"/>
    <m/>
    <m/>
    <s v="Retweet"/>
    <x v="126"/>
    <s v="Rangers launch new #fitness app Fit Bears'_x000a__x000a_Got to like this,  much like the #FanActiv initiative a few years back. However, could the club have worked with an existing #startup rather than create a new product?_x000a_@steven_day19 @Jlyons1978 @marcleckie 👇_x000a_ https://t.co/W3wYQa3k7Y"/>
    <m/>
    <m/>
    <s v="fitness fanactiv"/>
    <m/>
    <s v="http://pbs.twimg.com/profile_images/1001347678721134592/O1UO2_hW_normal.jpg"/>
    <d v="2019-11-06T09:15:06.000"/>
    <d v="2019-11-06T00:00:00.000"/>
    <s v="09:15:06"/>
    <s v="https://twitter.com/startupsbot/status/1192007487139958784"/>
    <m/>
    <m/>
    <s v="1192007487139958784"/>
    <m/>
    <b v="0"/>
    <n v="0"/>
    <s v=""/>
    <b v="0"/>
    <s v="en"/>
    <m/>
    <s v=""/>
    <b v="0"/>
    <n v="1"/>
    <s v="1192007464704708608"/>
    <s v="BotAnalytic"/>
    <b v="0"/>
    <s v="1192007464704708608"/>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6">
    <i>
      <x v="1"/>
    </i>
    <i r="1">
      <x v="11"/>
    </i>
    <i r="2">
      <x v="309"/>
    </i>
    <i r="2">
      <x v="310"/>
    </i>
    <i r="2">
      <x v="311"/>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220" totalsRowShown="0" headerRowDxfId="452" dataDxfId="416">
  <autoFilter ref="A2:BN220"/>
  <tableColumns count="66">
    <tableColumn id="1" name="Vertex 1" dataDxfId="401"/>
    <tableColumn id="2" name="Vertex 2" dataDxfId="399"/>
    <tableColumn id="3" name="Color" dataDxfId="400"/>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306"/>
    <tableColumn id="7" name="ID" dataDxfId="418"/>
    <tableColumn id="9" name="Dynamic Filter" dataDxfId="417"/>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Date" dataDxfId="388"/>
    <tableColumn id="25" name="Time" dataDxfId="387"/>
    <tableColumn id="26" name="Twitter Page for Tweet" dataDxfId="386"/>
    <tableColumn id="27" name="Latitude" dataDxfId="385"/>
    <tableColumn id="28" name="Longitude" dataDxfId="384"/>
    <tableColumn id="29" name="Imported ID" dataDxfId="383"/>
    <tableColumn id="30" name="In-Reply-To Tweet ID" dataDxfId="382"/>
    <tableColumn id="31" name="Favorited" dataDxfId="381"/>
    <tableColumn id="32" name="Favorite Count" dataDxfId="380"/>
    <tableColumn id="33" name="In-Reply-To User ID" dataDxfId="379"/>
    <tableColumn id="34" name="Is Quote Status" dataDxfId="378"/>
    <tableColumn id="35" name="Language" dataDxfId="377"/>
    <tableColumn id="36" name="Possibly Sensitive" dataDxfId="376"/>
    <tableColumn id="37" name="Quoted Status ID" dataDxfId="375"/>
    <tableColumn id="38" name="Retweeted" dataDxfId="374"/>
    <tableColumn id="39" name="Retweet Count" dataDxfId="373"/>
    <tableColumn id="40" name="Retweet ID" dataDxfId="372"/>
    <tableColumn id="41" name="Source" dataDxfId="371"/>
    <tableColumn id="42" name="Truncated" dataDxfId="370"/>
    <tableColumn id="43" name="Unified Twitter ID" dataDxfId="369"/>
    <tableColumn id="44" name="Imported Tweet Type" dataDxfId="368"/>
    <tableColumn id="45" name="Added By Extended Analysis" dataDxfId="367"/>
    <tableColumn id="46" name="Corrected By Extended Analysis" dataDxfId="366"/>
    <tableColumn id="47" name="Place Bounding Box" dataDxfId="365"/>
    <tableColumn id="48" name="Place Country" dataDxfId="364"/>
    <tableColumn id="49" name="Place Country Code" dataDxfId="363"/>
    <tableColumn id="50" name="Place Full Name" dataDxfId="362"/>
    <tableColumn id="51" name="Place ID" dataDxfId="361"/>
    <tableColumn id="52" name="Place Name" dataDxfId="360"/>
    <tableColumn id="53" name="Place Type" dataDxfId="359"/>
    <tableColumn id="54" name="Place URL" dataDxfId="358"/>
    <tableColumn id="55" name="Edge Weight"/>
    <tableColumn id="56" name="Vertex 1 Group" dataDxfId="321">
      <calculatedColumnFormula>REPLACE(INDEX(GroupVertices[Group], MATCH(Edges[[#This Row],[Vertex 1]],GroupVertices[Vertex],0)),1,1,"")</calculatedColumnFormula>
    </tableColumn>
    <tableColumn id="57" name="Vertex 2 Group" dataDxfId="282">
      <calculatedColumnFormula>REPLACE(INDEX(GroupVertices[Group], MATCH(Edges[[#This Row],[Vertex 2]],GroupVertices[Vertex],0)),1,1,"")</calculatedColumnFormula>
    </tableColumn>
    <tableColumn id="58" name="Sentiment List #1: Positive Word Count" dataDxfId="281"/>
    <tableColumn id="59" name="Sentiment List #1: Positive Word Percentage (%)" dataDxfId="280"/>
    <tableColumn id="60" name="Sentiment List #2: Negative Word Count" dataDxfId="279"/>
    <tableColumn id="61" name="Sentiment List #2: Negative Word Percentage (%)" dataDxfId="278"/>
    <tableColumn id="62" name="Sentiment List #3: (Add your own word list) Word Count" dataDxfId="277"/>
    <tableColumn id="63" name="Sentiment List #3: (Add your own word list) Word Percentage (%)" dataDxfId="276"/>
    <tableColumn id="64" name="Non-categorized Word Count" dataDxfId="275"/>
    <tableColumn id="65" name="Non-categorized Word Percentage (%)" dataDxfId="274"/>
    <tableColumn id="66"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6" totalsRowShown="0" headerRowDxfId="305" dataDxfId="304">
  <autoFilter ref="A1:G286"/>
  <tableColumns count="7">
    <tableColumn id="1" name="Word" dataDxfId="303"/>
    <tableColumn id="2" name="Count" dataDxfId="302"/>
    <tableColumn id="3" name="Salience" dataDxfId="301"/>
    <tableColumn id="4" name="Group" dataDxfId="300"/>
    <tableColumn id="5" name="Word on Sentiment List #1: Positive" dataDxfId="299"/>
    <tableColumn id="6" name="Word on Sentiment List #2: Negative" dataDxfId="298"/>
    <tableColumn id="7" name="Word on Sentiment List #3: (Add your own word list)"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3" totalsRowShown="0" headerRowDxfId="296" dataDxfId="295">
  <autoFilter ref="A1:L323"/>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Positive" dataDxfId="288"/>
    <tableColumn id="8" name="Word1 on Sentiment List #2: Negative" dataDxfId="287"/>
    <tableColumn id="9" name="Word1 on Sentiment List #3: (Add your own word list)" dataDxfId="286"/>
    <tableColumn id="10" name="Word2 on Sentiment List #1: Positive" dataDxfId="285"/>
    <tableColumn id="11" name="Word2 on Sentiment List #2: Negative" dataDxfId="284"/>
    <tableColumn id="12" name="Word2 on Sentiment List #3: (Add your own word list)" dataDxfId="283"/>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129" totalsRowShown="0" headerRowDxfId="66" dataDxfId="65">
  <autoFilter ref="A2:BN1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dd your own word list) Word Count" dataDxfId="4"/>
    <tableColumn id="63" name="Sentiment List #3: (Add your own word lis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22:P28" totalsRowShown="0" headerRowDxfId="192" dataDxfId="191">
  <autoFilter ref="A22:P28"/>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5" totalsRowShown="0" headerRowDxfId="451" dataDxfId="402">
  <autoFilter ref="A2:BS115"/>
  <tableColumns count="71">
    <tableColumn id="1" name="Vertex" dataDxfId="415"/>
    <tableColumn id="2" name="Color" dataDxfId="414"/>
    <tableColumn id="5" name="Shape" dataDxfId="413"/>
    <tableColumn id="6" name="Size" dataDxfId="412"/>
    <tableColumn id="4" name="Opacity" dataDxfId="338"/>
    <tableColumn id="7" name="Image File" dataDxfId="336"/>
    <tableColumn id="3" name="Visibility" dataDxfId="337"/>
    <tableColumn id="10" name="Label" dataDxfId="411"/>
    <tableColumn id="16" name="Label Fill Color" dataDxfId="410"/>
    <tableColumn id="9" name="Label Position" dataDxfId="332"/>
    <tableColumn id="8" name="Tooltip" dataDxfId="330"/>
    <tableColumn id="18" name="Layout Order" dataDxfId="331"/>
    <tableColumn id="13" name="X" dataDxfId="409"/>
    <tableColumn id="14" name="Y" dataDxfId="408"/>
    <tableColumn id="12" name="Locked?" dataDxfId="407"/>
    <tableColumn id="19" name="Polar R" dataDxfId="406"/>
    <tableColumn id="20" name="Polar Angle" dataDxfId="405"/>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04"/>
    <tableColumn id="28" name="Dynamic Filter" dataDxfId="403"/>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5"/>
    <tableColumn id="49" name="Custom Menu Item Text" dataDxfId="334"/>
    <tableColumn id="50" name="Custom Menu Item Action" dataDxfId="333"/>
    <tableColumn id="51" name="Tweeted Search Term?" dataDxfId="322"/>
    <tableColumn id="52" name="Vertex Group" dataDxfId="272">
      <calculatedColumnFormula>REPLACE(INDEX(GroupVertices[Group], MATCH(Vertices[[#This Row],[Vertex]],GroupVertices[Vertex],0)),1,1,"")</calculatedColumnFormula>
    </tableColumn>
    <tableColumn id="53" name="Sentiment List #1: Positive Word Count" dataDxfId="271"/>
    <tableColumn id="54" name="Sentiment List #1: Positive Word Percentage (%)" dataDxfId="270"/>
    <tableColumn id="55" name="Sentiment List #2: Negative Word Count" dataDxfId="269"/>
    <tableColumn id="56" name="Sentiment List #2: Negative Word Percentage (%)" dataDxfId="268"/>
    <tableColumn id="57" name="Sentiment List #3: (Add your own word list) Word Count" dataDxfId="267"/>
    <tableColumn id="58" name="Sentiment List #3: (Add your own word list) Word Percentage (%)" dataDxfId="266"/>
    <tableColumn id="59" name="Non-categorized Word Count" dataDxfId="265"/>
    <tableColumn id="60" name="Non-categorized Word Percentage (%)" dataDxfId="26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31:P41" totalsRowShown="0" headerRowDxfId="173" dataDxfId="172">
  <autoFilter ref="A31:P41"/>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44:P54" totalsRowShown="0" headerRowDxfId="154" dataDxfId="153">
  <autoFilter ref="A44:P54"/>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57:P59" totalsRowShown="0" headerRowDxfId="135" dataDxfId="134">
  <autoFilter ref="A57:P5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62:P67" totalsRowShown="0" headerRowDxfId="132" dataDxfId="131">
  <autoFilter ref="A62:P6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70:P80" totalsRowShown="0" headerRowDxfId="97" dataDxfId="96">
  <autoFilter ref="A70:P8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50">
  <autoFilter ref="A2:AO9"/>
  <tableColumns count="41">
    <tableColumn id="1" name="Group" dataDxfId="329"/>
    <tableColumn id="2" name="Vertex Color" dataDxfId="328"/>
    <tableColumn id="3" name="Vertex Shape" dataDxfId="326"/>
    <tableColumn id="22" name="Visibility" dataDxfId="327"/>
    <tableColumn id="4" name="Collapsed?"/>
    <tableColumn id="18" name="Label" dataDxfId="449"/>
    <tableColumn id="20" name="Collapsed X"/>
    <tableColumn id="21" name="Collapsed Y"/>
    <tableColumn id="6" name="ID" dataDxfId="448"/>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Positive Word Count" dataDxfId="262"/>
    <tableColumn id="26" name="Sentiment List #1: Positive Word Percentage (%)" dataDxfId="261"/>
    <tableColumn id="27" name="Sentiment List #2: Negative Word Count" dataDxfId="260"/>
    <tableColumn id="28" name="Sentiment List #2: Negative Word Percentage (%)" dataDxfId="259"/>
    <tableColumn id="29" name="Sentiment List #3: (Add your own word list) Word Count" dataDxfId="258"/>
    <tableColumn id="30" name="Sentiment List #3: (Add your own word list) Word Percentage (%)" dataDxfId="257"/>
    <tableColumn id="31" name="Non-categorized Word Count" dataDxfId="256"/>
    <tableColumn id="32" name="Non-categorized Word Percentage (%)" dataDxfId="25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447" dataDxfId="446">
  <autoFilter ref="A1:C114"/>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45"/>
    <tableColumn id="2" name="Degree Frequency" dataDxfId="444">
      <calculatedColumnFormula>COUNTIF(Vertices[Degree], "&gt;= " &amp; D2) - COUNTIF(Vertices[Degree], "&gt;=" &amp; D3)</calculatedColumnFormula>
    </tableColumn>
    <tableColumn id="3" name="In-Degree Bin" dataDxfId="443"/>
    <tableColumn id="4" name="In-Degree Frequency" dataDxfId="442">
      <calculatedColumnFormula>COUNTIF(Vertices[In-Degree], "&gt;= " &amp; F2) - COUNTIF(Vertices[In-Degree], "&gt;=" &amp; F3)</calculatedColumnFormula>
    </tableColumn>
    <tableColumn id="5" name="Out-Degree Bin" dataDxfId="441"/>
    <tableColumn id="6" name="Out-Degree Frequency" dataDxfId="440">
      <calculatedColumnFormula>COUNTIF(Vertices[Out-Degree], "&gt;= " &amp; H2) - COUNTIF(Vertices[Out-Degree], "&gt;=" &amp; H3)</calculatedColumnFormula>
    </tableColumn>
    <tableColumn id="7" name="Betweenness Centrality Bin" dataDxfId="439"/>
    <tableColumn id="8" name="Betweenness Centrality Frequency" dataDxfId="438">
      <calculatedColumnFormula>COUNTIF(Vertices[Betweenness Centrality], "&gt;= " &amp; J2) - COUNTIF(Vertices[Betweenness Centrality], "&gt;=" &amp; J3)</calculatedColumnFormula>
    </tableColumn>
    <tableColumn id="9" name="Closeness Centrality Bin" dataDxfId="437"/>
    <tableColumn id="10" name="Closeness Centrality Frequency" dataDxfId="436">
      <calculatedColumnFormula>COUNTIF(Vertices[Closeness Centrality], "&gt;= " &amp; L2) - COUNTIF(Vertices[Closeness Centrality], "&gt;=" &amp; L3)</calculatedColumnFormula>
    </tableColumn>
    <tableColumn id="11" name="Eigenvector Centrality Bin" dataDxfId="435"/>
    <tableColumn id="12" name="Eigenvector Centrality Frequency" dataDxfId="434">
      <calculatedColumnFormula>COUNTIF(Vertices[Eigenvector Centrality], "&gt;= " &amp; N2) - COUNTIF(Vertices[Eigenvector Centrality], "&gt;=" &amp; N3)</calculatedColumnFormula>
    </tableColumn>
    <tableColumn id="18" name="PageRank Bin" dataDxfId="433"/>
    <tableColumn id="17" name="PageRank Frequency" dataDxfId="432">
      <calculatedColumnFormula>COUNTIF(Vertices[Eigenvector Centrality], "&gt;= " &amp; P2) - COUNTIF(Vertices[Eigenvector Centrality], "&gt;=" &amp; P3)</calculatedColumnFormula>
    </tableColumn>
    <tableColumn id="13" name="Clustering Coefficient Bin" dataDxfId="431"/>
    <tableColumn id="14" name="Clustering Coefficient Frequency" dataDxfId="430">
      <calculatedColumnFormula>COUNTIF(Vertices[Clustering Coefficient], "&gt;= " &amp; R2) - COUNTIF(Vertices[Clustering Coefficient], "&gt;=" &amp; R3)</calculatedColumnFormula>
    </tableColumn>
    <tableColumn id="15" name="Dynamic Filter Bin" dataDxfId="429"/>
    <tableColumn id="16" name="Dynamic Filter Frequency" dataDxfId="42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0:B51" insertRow="1" totalsRowShown="0">
  <autoFilter ref="A50: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27">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RFC_Charity/status/1191397191648083971" TargetMode="External" /><Relationship Id="rId2" Type="http://schemas.openxmlformats.org/officeDocument/2006/relationships/hyperlink" Target="http://rangers.toffeenews.com/rangers-launch-new-fitness-app-fit-bears/?utm_source=dlvr.it&amp;utm_medium=twitter" TargetMode="External" /><Relationship Id="rId3" Type="http://schemas.openxmlformats.org/officeDocument/2006/relationships/hyperlink" Target="http://rangers.toffeenews.com/rangers-launch-free-fit-bears-fitness-app-to-try-and-get-supporters-to-workout-and-ditch-the/?utm_source=dlvr.it&amp;utm_medium=twitter" TargetMode="External" /><Relationship Id="rId4" Type="http://schemas.openxmlformats.org/officeDocument/2006/relationships/hyperlink" Target="https://www.glasgowlive.co.uk/whats-on/rangers-fitness-app-fit-bears-17196829" TargetMode="External" /><Relationship Id="rId5" Type="http://schemas.openxmlformats.org/officeDocument/2006/relationships/hyperlink" Target="https://www.glasgowlive.co.uk/whats-on/rangers-fitness-app-fit-bears-17196829" TargetMode="External" /><Relationship Id="rId6" Type="http://schemas.openxmlformats.org/officeDocument/2006/relationships/hyperlink" Target="https://www.football-news365.co.uk/go/23/83343522" TargetMode="External" /><Relationship Id="rId7" Type="http://schemas.openxmlformats.org/officeDocument/2006/relationships/hyperlink" Target="https://www.football-news365.co.uk/go/23/83343522" TargetMode="External" /><Relationship Id="rId8" Type="http://schemas.openxmlformats.org/officeDocument/2006/relationships/hyperlink" Target="https://www.glasgowlive.co.uk/whats-on/rangers-fitness-app-fit-bears-17196829?fbclid=IwAR12oHJEOJjv1-8rl1OvtHMPNVm3v2nWC5k6xNADZd9ej2-8CZJyg2nG0aY" TargetMode="External" /><Relationship Id="rId9" Type="http://schemas.openxmlformats.org/officeDocument/2006/relationships/hyperlink" Target="https://www.glasgowlive.co.uk/whats-on/rangers-fitness-app-fit-bears-17196829" TargetMode="External" /><Relationship Id="rId10" Type="http://schemas.openxmlformats.org/officeDocument/2006/relationships/hyperlink" Target="https://www.glasgowlive.co.uk/whats-on/rangers-fitness-app-fit-bears-17196829" TargetMode="External" /><Relationship Id="rId11" Type="http://schemas.openxmlformats.org/officeDocument/2006/relationships/hyperlink" Target="https://www.glasgowlive.co.uk/whats-on/rangers-fitness-app-fit-bears-17196829" TargetMode="External" /><Relationship Id="rId12" Type="http://schemas.openxmlformats.org/officeDocument/2006/relationships/hyperlink" Target="https://www.glasgowlive.co.uk/whats-on/rangers-fitness-app-fit-bears-17196829" TargetMode="External" /><Relationship Id="rId13" Type="http://schemas.openxmlformats.org/officeDocument/2006/relationships/hyperlink" Target="https://www.rangersnews.uk/news/rangers-charity-foundation-launch-pioneering-new-fit-bears-mobile-app/" TargetMode="External" /><Relationship Id="rId14" Type="http://schemas.openxmlformats.org/officeDocument/2006/relationships/hyperlink" Target="https://www.rangersnews.uk/news/rangers-charity-foundation-launch-pioneering-new-fit-bears-mobile-app/" TargetMode="External" /><Relationship Id="rId15" Type="http://schemas.openxmlformats.org/officeDocument/2006/relationships/hyperlink" Target="https://www.glasgowlive.co.uk/whats-on/rangers-fitness-app-fit-bears-17196829" TargetMode="External" /><Relationship Id="rId16" Type="http://schemas.openxmlformats.org/officeDocument/2006/relationships/hyperlink" Target="https://www.glasgowlive.co.uk/whats-on/rangers-fitness-app-fit-bears-17196829" TargetMode="External" /><Relationship Id="rId17" Type="http://schemas.openxmlformats.org/officeDocument/2006/relationships/hyperlink" Target="https://www.rangerscharity.org.uk/news/foundation-launches-rangers-fitness-app" TargetMode="External" /><Relationship Id="rId18" Type="http://schemas.openxmlformats.org/officeDocument/2006/relationships/hyperlink" Target="https://rangers.co.uk/news/club/foundation-launches-rangers-fitness-app/" TargetMode="External" /><Relationship Id="rId19" Type="http://schemas.openxmlformats.org/officeDocument/2006/relationships/hyperlink" Target="https://www.glasgowlive.co.uk/whats-on/rangers-fitness-app-fit-bears-17196829.amp" TargetMode="External" /><Relationship Id="rId20" Type="http://schemas.openxmlformats.org/officeDocument/2006/relationships/hyperlink" Target="https://www.glasgowlive.co.uk/whats-on/rangers-fitness-app-fit-bears-17196829.amp" TargetMode="External" /><Relationship Id="rId21" Type="http://schemas.openxmlformats.org/officeDocument/2006/relationships/hyperlink" Target="https://www.glasgowlive.co.uk/whats-on/rangers-fitness-app-fit-bears-17196829.amp" TargetMode="External" /><Relationship Id="rId22" Type="http://schemas.openxmlformats.org/officeDocument/2006/relationships/hyperlink" Target="https://pbs.twimg.com/media/EIi03ITWwAAK426.jpg" TargetMode="External" /><Relationship Id="rId23" Type="http://schemas.openxmlformats.org/officeDocument/2006/relationships/hyperlink" Target="https://pbs.twimg.com/media/EIi03ITWwAAK426.jpg" TargetMode="External" /><Relationship Id="rId24" Type="http://schemas.openxmlformats.org/officeDocument/2006/relationships/hyperlink" Target="https://pbs.twimg.com/media/EIi03ITWwAAK426.jpg" TargetMode="External" /><Relationship Id="rId25" Type="http://schemas.openxmlformats.org/officeDocument/2006/relationships/hyperlink" Target="https://pbs.twimg.com/media/EIi03ITWwAAK426.jpg" TargetMode="External" /><Relationship Id="rId26" Type="http://schemas.openxmlformats.org/officeDocument/2006/relationships/hyperlink" Target="https://pbs.twimg.com/media/EIi03ITWwAAK426.jpg" TargetMode="External" /><Relationship Id="rId27" Type="http://schemas.openxmlformats.org/officeDocument/2006/relationships/hyperlink" Target="https://pbs.twimg.com/media/EIi03ITWwAAK426.jpg" TargetMode="External" /><Relationship Id="rId28" Type="http://schemas.openxmlformats.org/officeDocument/2006/relationships/hyperlink" Target="https://pbs.twimg.com/media/EIi03ITWwAAK426.jpg" TargetMode="External" /><Relationship Id="rId29" Type="http://schemas.openxmlformats.org/officeDocument/2006/relationships/hyperlink" Target="https://pbs.twimg.com/media/EIi03ITWwAAK426.jpg" TargetMode="External" /><Relationship Id="rId30" Type="http://schemas.openxmlformats.org/officeDocument/2006/relationships/hyperlink" Target="https://pbs.twimg.com/media/EIi03ITWwAAK426.jpg" TargetMode="External" /><Relationship Id="rId31" Type="http://schemas.openxmlformats.org/officeDocument/2006/relationships/hyperlink" Target="https://pbs.twimg.com/media/EIi03ITWwAAK426.jpg" TargetMode="External" /><Relationship Id="rId32" Type="http://schemas.openxmlformats.org/officeDocument/2006/relationships/hyperlink" Target="https://pbs.twimg.com/media/EIi03ITWwAAK426.jpg" TargetMode="External" /><Relationship Id="rId33" Type="http://schemas.openxmlformats.org/officeDocument/2006/relationships/hyperlink" Target="https://pbs.twimg.com/media/EIi03ITWwAAK426.jpg" TargetMode="External" /><Relationship Id="rId34" Type="http://schemas.openxmlformats.org/officeDocument/2006/relationships/hyperlink" Target="https://pbs.twimg.com/media/EIi03ITWwAAK426.jpg" TargetMode="External" /><Relationship Id="rId35" Type="http://schemas.openxmlformats.org/officeDocument/2006/relationships/hyperlink" Target="https://pbs.twimg.com/media/EIi03ITWwAAK426.jpg" TargetMode="External" /><Relationship Id="rId36" Type="http://schemas.openxmlformats.org/officeDocument/2006/relationships/hyperlink" Target="https://pbs.twimg.com/media/EIi03ITWwAAK426.jpg" TargetMode="External" /><Relationship Id="rId37" Type="http://schemas.openxmlformats.org/officeDocument/2006/relationships/hyperlink" Target="https://pbs.twimg.com/media/EIi03ITWwAAK426.jpg" TargetMode="External" /><Relationship Id="rId38" Type="http://schemas.openxmlformats.org/officeDocument/2006/relationships/hyperlink" Target="https://pbs.twimg.com/media/EIi03ITWwAAK426.jpg" TargetMode="External" /><Relationship Id="rId39" Type="http://schemas.openxmlformats.org/officeDocument/2006/relationships/hyperlink" Target="https://pbs.twimg.com/media/EIi03ITWwAAK426.jpg" TargetMode="External" /><Relationship Id="rId40" Type="http://schemas.openxmlformats.org/officeDocument/2006/relationships/hyperlink" Target="https://pbs.twimg.com/media/EIi03ITWwAAK426.jpg" TargetMode="External" /><Relationship Id="rId41" Type="http://schemas.openxmlformats.org/officeDocument/2006/relationships/hyperlink" Target="https://pbs.twimg.com/media/EIi03ITWwAAK426.jpg" TargetMode="External" /><Relationship Id="rId42" Type="http://schemas.openxmlformats.org/officeDocument/2006/relationships/hyperlink" Target="https://pbs.twimg.com/media/EIi03ITWwAAK426.jpg" TargetMode="External" /><Relationship Id="rId43" Type="http://schemas.openxmlformats.org/officeDocument/2006/relationships/hyperlink" Target="https://pbs.twimg.com/media/EIi-T8bX0AEIYDm.jpg" TargetMode="External" /><Relationship Id="rId44" Type="http://schemas.openxmlformats.org/officeDocument/2006/relationships/hyperlink" Target="https://pbs.twimg.com/media/EIi03ITWwAAK426.jpg" TargetMode="External" /><Relationship Id="rId45" Type="http://schemas.openxmlformats.org/officeDocument/2006/relationships/hyperlink" Target="https://pbs.twimg.com/media/EIi03ITWwAAK426.jpg" TargetMode="External" /><Relationship Id="rId46" Type="http://schemas.openxmlformats.org/officeDocument/2006/relationships/hyperlink" Target="https://pbs.twimg.com/media/EIi03ITWwAAK426.jpg" TargetMode="External" /><Relationship Id="rId47" Type="http://schemas.openxmlformats.org/officeDocument/2006/relationships/hyperlink" Target="https://pbs.twimg.com/media/EIi03ITWwAAK426.jpg" TargetMode="External" /><Relationship Id="rId48" Type="http://schemas.openxmlformats.org/officeDocument/2006/relationships/hyperlink" Target="https://pbs.twimg.com/media/EIh8WJ8VAAE9QPX.jpg" TargetMode="External" /><Relationship Id="rId49" Type="http://schemas.openxmlformats.org/officeDocument/2006/relationships/hyperlink" Target="https://pbs.twimg.com/media/EIjsud9U4AEXQ0B.jpg" TargetMode="External" /><Relationship Id="rId50" Type="http://schemas.openxmlformats.org/officeDocument/2006/relationships/hyperlink" Target="https://pbs.twimg.com/media/EIi03ITWwAAK426.jpg" TargetMode="External" /><Relationship Id="rId51" Type="http://schemas.openxmlformats.org/officeDocument/2006/relationships/hyperlink" Target="https://pbs.twimg.com/tweet_video_thumb/EIjxjiLWsAQqYWj.jpg" TargetMode="External" /><Relationship Id="rId52" Type="http://schemas.openxmlformats.org/officeDocument/2006/relationships/hyperlink" Target="https://pbs.twimg.com/media/EIi03ITWwAAK426.jpg" TargetMode="External" /><Relationship Id="rId53" Type="http://schemas.openxmlformats.org/officeDocument/2006/relationships/hyperlink" Target="https://pbs.twimg.com/media/EIi03ITWwAAK426.jpg" TargetMode="External" /><Relationship Id="rId54" Type="http://schemas.openxmlformats.org/officeDocument/2006/relationships/hyperlink" Target="https://pbs.twimg.com/media/EIi03ITWwAAK426.jpg" TargetMode="External" /><Relationship Id="rId55" Type="http://schemas.openxmlformats.org/officeDocument/2006/relationships/hyperlink" Target="https://pbs.twimg.com/media/EIi03ITWwAAK426.jpg" TargetMode="External" /><Relationship Id="rId56" Type="http://schemas.openxmlformats.org/officeDocument/2006/relationships/hyperlink" Target="https://pbs.twimg.com/media/EIi03ITWwAAK426.jpg" TargetMode="External" /><Relationship Id="rId57" Type="http://schemas.openxmlformats.org/officeDocument/2006/relationships/hyperlink" Target="https://pbs.twimg.com/media/EIi03ITWwAAK426.jpg" TargetMode="External" /><Relationship Id="rId58" Type="http://schemas.openxmlformats.org/officeDocument/2006/relationships/hyperlink" Target="https://pbs.twimg.com/media/EIi03ITWwAAK426.jpg" TargetMode="External" /><Relationship Id="rId59" Type="http://schemas.openxmlformats.org/officeDocument/2006/relationships/hyperlink" Target="https://pbs.twimg.com/media/EIi03ITWwAAK426.jpg" TargetMode="External" /><Relationship Id="rId60" Type="http://schemas.openxmlformats.org/officeDocument/2006/relationships/hyperlink" Target="https://pbs.twimg.com/media/EIi03ITWwAAK426.jpg" TargetMode="External" /><Relationship Id="rId61" Type="http://schemas.openxmlformats.org/officeDocument/2006/relationships/hyperlink" Target="https://pbs.twimg.com/media/EIi03ITWwAAK426.jpg" TargetMode="External" /><Relationship Id="rId62" Type="http://schemas.openxmlformats.org/officeDocument/2006/relationships/hyperlink" Target="https://pbs.twimg.com/media/EIi03ITWwAAK426.jpg" TargetMode="External" /><Relationship Id="rId63" Type="http://schemas.openxmlformats.org/officeDocument/2006/relationships/hyperlink" Target="https://pbs.twimg.com/media/EIi03ITWwAAK426.jpg" TargetMode="External" /><Relationship Id="rId64" Type="http://schemas.openxmlformats.org/officeDocument/2006/relationships/hyperlink" Target="https://pbs.twimg.com/media/EIi03ITWwAAK426.jpg" TargetMode="External" /><Relationship Id="rId65" Type="http://schemas.openxmlformats.org/officeDocument/2006/relationships/hyperlink" Target="https://pbs.twimg.com/media/EIi03ITWwAAK426.jpg" TargetMode="External" /><Relationship Id="rId66" Type="http://schemas.openxmlformats.org/officeDocument/2006/relationships/hyperlink" Target="https://pbs.twimg.com/media/EIi03ITWwAAK426.jpg" TargetMode="External" /><Relationship Id="rId67" Type="http://schemas.openxmlformats.org/officeDocument/2006/relationships/hyperlink" Target="https://pbs.twimg.com/media/EIi03ITWwAAK426.jpg" TargetMode="External" /><Relationship Id="rId68" Type="http://schemas.openxmlformats.org/officeDocument/2006/relationships/hyperlink" Target="https://pbs.twimg.com/media/EIi03ITWwAAK426.jpg" TargetMode="External" /><Relationship Id="rId69" Type="http://schemas.openxmlformats.org/officeDocument/2006/relationships/hyperlink" Target="https://pbs.twimg.com/media/EIi03ITWwAAK426.jpg" TargetMode="External" /><Relationship Id="rId70" Type="http://schemas.openxmlformats.org/officeDocument/2006/relationships/hyperlink" Target="https://pbs.twimg.com/media/EIh1-vTWsAE8I1S.jpg" TargetMode="External" /><Relationship Id="rId71" Type="http://schemas.openxmlformats.org/officeDocument/2006/relationships/hyperlink" Target="https://pbs.twimg.com/media/EIh1-vTWsAE8I1S.jpg" TargetMode="External" /><Relationship Id="rId72" Type="http://schemas.openxmlformats.org/officeDocument/2006/relationships/hyperlink" Target="https://pbs.twimg.com/media/EIiL-pTXkAAAJiT.jpg" TargetMode="External" /><Relationship Id="rId73" Type="http://schemas.openxmlformats.org/officeDocument/2006/relationships/hyperlink" Target="https://pbs.twimg.com/media/EIj1EhpWkAYczfA.jpg" TargetMode="External" /><Relationship Id="rId74" Type="http://schemas.openxmlformats.org/officeDocument/2006/relationships/hyperlink" Target="http://pbs.twimg.com/profile_images/1178215184051163136/zvrWNF8L_normal.jpg" TargetMode="External" /><Relationship Id="rId75" Type="http://schemas.openxmlformats.org/officeDocument/2006/relationships/hyperlink" Target="http://pbs.twimg.com/profile_images/1178215184051163136/zvrWNF8L_normal.jpg" TargetMode="External" /><Relationship Id="rId76" Type="http://schemas.openxmlformats.org/officeDocument/2006/relationships/hyperlink" Target="http://pbs.twimg.com/profile_images/1178215184051163136/zvrWNF8L_normal.jpg" TargetMode="External" /><Relationship Id="rId77" Type="http://schemas.openxmlformats.org/officeDocument/2006/relationships/hyperlink" Target="http://pbs.twimg.com/profile_images/1164090546211741696/v6qK64DY_normal.jpg" TargetMode="External" /><Relationship Id="rId78" Type="http://schemas.openxmlformats.org/officeDocument/2006/relationships/hyperlink" Target="http://pbs.twimg.com/profile_images/1164090546211741696/v6qK64DY_normal.jpg" TargetMode="External" /><Relationship Id="rId79" Type="http://schemas.openxmlformats.org/officeDocument/2006/relationships/hyperlink" Target="http://pbs.twimg.com/profile_images/1164090546211741696/v6qK64DY_normal.jpg" TargetMode="External" /><Relationship Id="rId80" Type="http://schemas.openxmlformats.org/officeDocument/2006/relationships/hyperlink" Target="http://pbs.twimg.com/profile_images/1191308316732997632/mRvmeiWb_normal.jpg" TargetMode="External" /><Relationship Id="rId81" Type="http://schemas.openxmlformats.org/officeDocument/2006/relationships/hyperlink" Target="http://pbs.twimg.com/profile_images/1191308316732997632/mRvmeiWb_normal.jpg" TargetMode="External" /><Relationship Id="rId82" Type="http://schemas.openxmlformats.org/officeDocument/2006/relationships/hyperlink" Target="http://pbs.twimg.com/profile_images/1191308316732997632/mRvmeiWb_normal.jpg" TargetMode="External" /><Relationship Id="rId83" Type="http://schemas.openxmlformats.org/officeDocument/2006/relationships/hyperlink" Target="http://pbs.twimg.com/profile_images/1106104838285332481/VJGPaMvb_normal.jpg" TargetMode="External" /><Relationship Id="rId84" Type="http://schemas.openxmlformats.org/officeDocument/2006/relationships/hyperlink" Target="http://pbs.twimg.com/profile_images/1106104838285332481/VJGPaMvb_normal.jpg" TargetMode="External" /><Relationship Id="rId85" Type="http://schemas.openxmlformats.org/officeDocument/2006/relationships/hyperlink" Target="http://pbs.twimg.com/profile_images/1106104838285332481/VJGPaMvb_normal.jpg" TargetMode="External" /><Relationship Id="rId86" Type="http://schemas.openxmlformats.org/officeDocument/2006/relationships/hyperlink" Target="http://pbs.twimg.com/profile_images/1186607023829475328/IgBTGIsk_normal.jpg" TargetMode="External" /><Relationship Id="rId87" Type="http://schemas.openxmlformats.org/officeDocument/2006/relationships/hyperlink" Target="http://pbs.twimg.com/profile_images/1186607023829475328/IgBTGIsk_normal.jpg" TargetMode="External" /><Relationship Id="rId88" Type="http://schemas.openxmlformats.org/officeDocument/2006/relationships/hyperlink" Target="http://pbs.twimg.com/profile_images/1186607023829475328/IgBTGIsk_normal.jpg" TargetMode="External" /><Relationship Id="rId89" Type="http://schemas.openxmlformats.org/officeDocument/2006/relationships/hyperlink" Target="http://pbs.twimg.com/profile_images/1107195701388369920/Mb7wveLR_normal.jpg" TargetMode="External" /><Relationship Id="rId90" Type="http://schemas.openxmlformats.org/officeDocument/2006/relationships/hyperlink" Target="http://pbs.twimg.com/profile_images/1107195701388369920/Mb7wveLR_normal.jpg" TargetMode="External" /><Relationship Id="rId91" Type="http://schemas.openxmlformats.org/officeDocument/2006/relationships/hyperlink" Target="http://pbs.twimg.com/profile_images/1107195701388369920/Mb7wveLR_normal.jpg" TargetMode="External" /><Relationship Id="rId92" Type="http://schemas.openxmlformats.org/officeDocument/2006/relationships/hyperlink" Target="http://pbs.twimg.com/profile_images/871194090590928896/KWfcCCv-_normal.jpg" TargetMode="External" /><Relationship Id="rId93" Type="http://schemas.openxmlformats.org/officeDocument/2006/relationships/hyperlink" Target="http://pbs.twimg.com/profile_images/871194090590928896/KWfcCCv-_normal.jpg" TargetMode="External" /><Relationship Id="rId94" Type="http://schemas.openxmlformats.org/officeDocument/2006/relationships/hyperlink" Target="http://pbs.twimg.com/profile_images/871194090590928896/KWfcCCv-_normal.jpg" TargetMode="External" /><Relationship Id="rId95" Type="http://schemas.openxmlformats.org/officeDocument/2006/relationships/hyperlink" Target="http://pbs.twimg.com/profile_images/1191765774333075456/zaF8S_e2_normal.jpg" TargetMode="External" /><Relationship Id="rId96" Type="http://schemas.openxmlformats.org/officeDocument/2006/relationships/hyperlink" Target="http://pbs.twimg.com/profile_images/1191765774333075456/zaF8S_e2_normal.jpg" TargetMode="External" /><Relationship Id="rId97" Type="http://schemas.openxmlformats.org/officeDocument/2006/relationships/hyperlink" Target="http://pbs.twimg.com/profile_images/1191765774333075456/zaF8S_e2_normal.jpg" TargetMode="External" /><Relationship Id="rId98" Type="http://schemas.openxmlformats.org/officeDocument/2006/relationships/hyperlink" Target="https://pbs.twimg.com/media/EIi03ITWwAAK426.jpg" TargetMode="External" /><Relationship Id="rId99" Type="http://schemas.openxmlformats.org/officeDocument/2006/relationships/hyperlink" Target="https://pbs.twimg.com/media/EIi03ITWwAAK426.jpg" TargetMode="External" /><Relationship Id="rId100" Type="http://schemas.openxmlformats.org/officeDocument/2006/relationships/hyperlink" Target="https://pbs.twimg.com/media/EIi03ITWwAAK426.jpg" TargetMode="External" /><Relationship Id="rId101" Type="http://schemas.openxmlformats.org/officeDocument/2006/relationships/hyperlink" Target="https://pbs.twimg.com/media/EIi03ITWwAAK426.jpg" TargetMode="External" /><Relationship Id="rId102" Type="http://schemas.openxmlformats.org/officeDocument/2006/relationships/hyperlink" Target="https://pbs.twimg.com/media/EIi03ITWwAAK426.jpg" TargetMode="External" /><Relationship Id="rId103" Type="http://schemas.openxmlformats.org/officeDocument/2006/relationships/hyperlink" Target="https://pbs.twimg.com/media/EIi03ITWwAAK426.jpg" TargetMode="External" /><Relationship Id="rId104" Type="http://schemas.openxmlformats.org/officeDocument/2006/relationships/hyperlink" Target="https://pbs.twimg.com/media/EIi03ITWwAAK426.jpg" TargetMode="External" /><Relationship Id="rId105" Type="http://schemas.openxmlformats.org/officeDocument/2006/relationships/hyperlink" Target="https://pbs.twimg.com/media/EIi03ITWwAAK426.jpg" TargetMode="External" /><Relationship Id="rId106" Type="http://schemas.openxmlformats.org/officeDocument/2006/relationships/hyperlink" Target="http://pbs.twimg.com/profile_images/1191134812913856512/wY5oRqYR_normal.png" TargetMode="External" /><Relationship Id="rId107" Type="http://schemas.openxmlformats.org/officeDocument/2006/relationships/hyperlink" Target="http://pbs.twimg.com/profile_images/1173246779816632320/jO-gfCA8_normal.jpg" TargetMode="External" /><Relationship Id="rId108" Type="http://schemas.openxmlformats.org/officeDocument/2006/relationships/hyperlink" Target="http://pbs.twimg.com/profile_images/1173246779816632320/jO-gfCA8_normal.jpg" TargetMode="External" /><Relationship Id="rId109" Type="http://schemas.openxmlformats.org/officeDocument/2006/relationships/hyperlink" Target="http://pbs.twimg.com/profile_images/1173246779816632320/jO-gfCA8_normal.jpg" TargetMode="External" /><Relationship Id="rId110" Type="http://schemas.openxmlformats.org/officeDocument/2006/relationships/hyperlink" Target="https://pbs.twimg.com/media/EIi03ITWwAAK426.jpg" TargetMode="External" /><Relationship Id="rId111" Type="http://schemas.openxmlformats.org/officeDocument/2006/relationships/hyperlink" Target="https://pbs.twimg.com/media/EIi03ITWwAAK426.jpg" TargetMode="External" /><Relationship Id="rId112" Type="http://schemas.openxmlformats.org/officeDocument/2006/relationships/hyperlink" Target="http://pbs.twimg.com/profile_images/1079109420330745857/xyNDD8Ct_normal.jpg" TargetMode="External" /><Relationship Id="rId113" Type="http://schemas.openxmlformats.org/officeDocument/2006/relationships/hyperlink" Target="http://pbs.twimg.com/profile_images/1079329366541328385/xBbZnTHo_normal.jpg" TargetMode="External" /><Relationship Id="rId114" Type="http://schemas.openxmlformats.org/officeDocument/2006/relationships/hyperlink" Target="http://pbs.twimg.com/profile_images/1079329366541328385/xBbZnTHo_normal.jpg" TargetMode="External" /><Relationship Id="rId115" Type="http://schemas.openxmlformats.org/officeDocument/2006/relationships/hyperlink" Target="http://pbs.twimg.com/profile_images/1079329366541328385/xBbZnTHo_normal.jpg" TargetMode="External" /><Relationship Id="rId116" Type="http://schemas.openxmlformats.org/officeDocument/2006/relationships/hyperlink" Target="https://pbs.twimg.com/media/EIi03ITWwAAK426.jpg" TargetMode="External" /><Relationship Id="rId117" Type="http://schemas.openxmlformats.org/officeDocument/2006/relationships/hyperlink" Target="http://pbs.twimg.com/profile_images/1139952193715474432/5_YY5tAH_normal.jpg" TargetMode="External" /><Relationship Id="rId118" Type="http://schemas.openxmlformats.org/officeDocument/2006/relationships/hyperlink" Target="http://pbs.twimg.com/profile_images/1139952193715474432/5_YY5tAH_normal.jpg" TargetMode="External" /><Relationship Id="rId119" Type="http://schemas.openxmlformats.org/officeDocument/2006/relationships/hyperlink" Target="http://pbs.twimg.com/profile_images/1139952193715474432/5_YY5tAH_normal.jpg" TargetMode="External" /><Relationship Id="rId120" Type="http://schemas.openxmlformats.org/officeDocument/2006/relationships/hyperlink" Target="https://pbs.twimg.com/media/EIi03ITWwAAK426.jpg" TargetMode="External" /><Relationship Id="rId121" Type="http://schemas.openxmlformats.org/officeDocument/2006/relationships/hyperlink" Target="http://pbs.twimg.com/profile_images/1184980025705222144/zIumjgxw_normal.jpg" TargetMode="External" /><Relationship Id="rId122" Type="http://schemas.openxmlformats.org/officeDocument/2006/relationships/hyperlink" Target="http://pbs.twimg.com/profile_images/1132028028131991552/3RN4ZxU-_normal.jpg" TargetMode="External" /><Relationship Id="rId123" Type="http://schemas.openxmlformats.org/officeDocument/2006/relationships/hyperlink" Target="http://pbs.twimg.com/profile_images/1177908036704374785/RLwZa1eK_normal.jpg" TargetMode="External" /><Relationship Id="rId124" Type="http://schemas.openxmlformats.org/officeDocument/2006/relationships/hyperlink" Target="http://pbs.twimg.com/profile_images/1177908036704374785/RLwZa1eK_normal.jpg" TargetMode="External" /><Relationship Id="rId125" Type="http://schemas.openxmlformats.org/officeDocument/2006/relationships/hyperlink" Target="http://pbs.twimg.com/profile_images/1177908036704374785/RLwZa1eK_normal.jpg" TargetMode="External" /><Relationship Id="rId126" Type="http://schemas.openxmlformats.org/officeDocument/2006/relationships/hyperlink" Target="http://pbs.twimg.com/profile_images/1190378586324254727/_LFAbVV9_normal.jpg" TargetMode="External" /><Relationship Id="rId127" Type="http://schemas.openxmlformats.org/officeDocument/2006/relationships/hyperlink" Target="http://pbs.twimg.com/profile_images/1178081533552402433/fy1BpF4G_normal.jpg" TargetMode="External" /><Relationship Id="rId128" Type="http://schemas.openxmlformats.org/officeDocument/2006/relationships/hyperlink" Target="http://pbs.twimg.com/profile_images/1178081533552402433/fy1BpF4G_normal.jpg" TargetMode="External" /><Relationship Id="rId129" Type="http://schemas.openxmlformats.org/officeDocument/2006/relationships/hyperlink" Target="http://pbs.twimg.com/profile_images/1178081533552402433/fy1BpF4G_normal.jpg" TargetMode="External" /><Relationship Id="rId130" Type="http://schemas.openxmlformats.org/officeDocument/2006/relationships/hyperlink" Target="http://pbs.twimg.com/profile_images/1178081533552402433/fy1BpF4G_normal.jpg" TargetMode="External" /><Relationship Id="rId131" Type="http://schemas.openxmlformats.org/officeDocument/2006/relationships/hyperlink" Target="http://pbs.twimg.com/profile_images/1188175939047428098/WQPU3VvD_normal.jpg" TargetMode="External" /><Relationship Id="rId132" Type="http://schemas.openxmlformats.org/officeDocument/2006/relationships/hyperlink" Target="http://pbs.twimg.com/profile_images/1188175939047428098/WQPU3VvD_normal.jpg" TargetMode="External" /><Relationship Id="rId133" Type="http://schemas.openxmlformats.org/officeDocument/2006/relationships/hyperlink" Target="http://pbs.twimg.com/profile_images/1188175939047428098/WQPU3VvD_normal.jpg" TargetMode="External" /><Relationship Id="rId134" Type="http://schemas.openxmlformats.org/officeDocument/2006/relationships/hyperlink" Target="http://pbs.twimg.com/profile_images/1188175939047428098/WQPU3VvD_normal.jpg" TargetMode="External" /><Relationship Id="rId135" Type="http://schemas.openxmlformats.org/officeDocument/2006/relationships/hyperlink" Target="https://pbs.twimg.com/media/EIi03ITWwAAK426.jpg" TargetMode="External" /><Relationship Id="rId136" Type="http://schemas.openxmlformats.org/officeDocument/2006/relationships/hyperlink" Target="https://pbs.twimg.com/media/EIi03ITWwAAK426.jpg" TargetMode="External" /><Relationship Id="rId137" Type="http://schemas.openxmlformats.org/officeDocument/2006/relationships/hyperlink" Target="http://pbs.twimg.com/profile_images/1188454211345932288/sc-cGOgS_normal.jpg" TargetMode="External" /><Relationship Id="rId138" Type="http://schemas.openxmlformats.org/officeDocument/2006/relationships/hyperlink" Target="https://pbs.twimg.com/media/EIi03ITWwAAK426.jpg" TargetMode="External" /><Relationship Id="rId139" Type="http://schemas.openxmlformats.org/officeDocument/2006/relationships/hyperlink" Target="https://pbs.twimg.com/media/EIi03ITWwAAK426.jpg" TargetMode="External" /><Relationship Id="rId140" Type="http://schemas.openxmlformats.org/officeDocument/2006/relationships/hyperlink" Target="https://pbs.twimg.com/media/EIi03ITWwAAK426.jpg" TargetMode="External" /><Relationship Id="rId141" Type="http://schemas.openxmlformats.org/officeDocument/2006/relationships/hyperlink" Target="https://pbs.twimg.com/media/EIi03ITWwAAK426.jpg" TargetMode="External" /><Relationship Id="rId142" Type="http://schemas.openxmlformats.org/officeDocument/2006/relationships/hyperlink" Target="https://pbs.twimg.com/media/EIi03ITWwAAK426.jpg" TargetMode="External" /><Relationship Id="rId143" Type="http://schemas.openxmlformats.org/officeDocument/2006/relationships/hyperlink" Target="http://pbs.twimg.com/profile_images/971451979045265408/Hn5yuGgF_normal.jpg" TargetMode="External" /><Relationship Id="rId144" Type="http://schemas.openxmlformats.org/officeDocument/2006/relationships/hyperlink" Target="http://pbs.twimg.com/profile_images/971451979045265408/Hn5yuGgF_normal.jpg" TargetMode="External" /><Relationship Id="rId145" Type="http://schemas.openxmlformats.org/officeDocument/2006/relationships/hyperlink" Target="http://pbs.twimg.com/profile_images/971451979045265408/Hn5yuGgF_normal.jpg" TargetMode="External" /><Relationship Id="rId146" Type="http://schemas.openxmlformats.org/officeDocument/2006/relationships/hyperlink" Target="https://pbs.twimg.com/media/EIi03ITWwAAK426.jpg" TargetMode="External" /><Relationship Id="rId147" Type="http://schemas.openxmlformats.org/officeDocument/2006/relationships/hyperlink" Target="https://pbs.twimg.com/media/EIi03ITWwAAK426.jpg" TargetMode="External" /><Relationship Id="rId148" Type="http://schemas.openxmlformats.org/officeDocument/2006/relationships/hyperlink" Target="http://pbs.twimg.com/profile_images/1160638312320831493/ss7G7n_x_normal.jpg" TargetMode="External" /><Relationship Id="rId149" Type="http://schemas.openxmlformats.org/officeDocument/2006/relationships/hyperlink" Target="http://pbs.twimg.com/profile_images/1160638312320831493/ss7G7n_x_normal.jpg" TargetMode="External" /><Relationship Id="rId150" Type="http://schemas.openxmlformats.org/officeDocument/2006/relationships/hyperlink" Target="http://pbs.twimg.com/profile_images/1160638312320831493/ss7G7n_x_normal.jpg" TargetMode="External" /><Relationship Id="rId151" Type="http://schemas.openxmlformats.org/officeDocument/2006/relationships/hyperlink" Target="http://pbs.twimg.com/profile_images/1000718007243542528/wTHzSSQ-_normal.jpg" TargetMode="External" /><Relationship Id="rId152" Type="http://schemas.openxmlformats.org/officeDocument/2006/relationships/hyperlink" Target="https://pbs.twimg.com/media/EIi-T8bX0AEIYDm.jpg" TargetMode="External" /><Relationship Id="rId153" Type="http://schemas.openxmlformats.org/officeDocument/2006/relationships/hyperlink" Target="http://pbs.twimg.com/profile_images/1177959509962219520/o9-nVVX2_normal.jpg" TargetMode="External" /><Relationship Id="rId154" Type="http://schemas.openxmlformats.org/officeDocument/2006/relationships/hyperlink" Target="http://pbs.twimg.com/profile_images/1096866200200667136/9OBeBjSk_normal.jpg" TargetMode="External" /><Relationship Id="rId155" Type="http://schemas.openxmlformats.org/officeDocument/2006/relationships/hyperlink" Target="http://pbs.twimg.com/profile_images/1096866200200667136/9OBeBjSk_normal.jpg" TargetMode="External" /><Relationship Id="rId156" Type="http://schemas.openxmlformats.org/officeDocument/2006/relationships/hyperlink" Target="http://pbs.twimg.com/profile_images/1096866200200667136/9OBeBjSk_normal.jpg" TargetMode="External" /><Relationship Id="rId157" Type="http://schemas.openxmlformats.org/officeDocument/2006/relationships/hyperlink" Target="https://pbs.twimg.com/media/EIi03ITWwAAK426.jpg" TargetMode="External" /><Relationship Id="rId158" Type="http://schemas.openxmlformats.org/officeDocument/2006/relationships/hyperlink" Target="https://pbs.twimg.com/media/EIi03ITWwAAK426.jpg" TargetMode="External" /><Relationship Id="rId159" Type="http://schemas.openxmlformats.org/officeDocument/2006/relationships/hyperlink" Target="http://pbs.twimg.com/profile_images/1149791866071764998/7AWAfHqX_normal.jpg" TargetMode="External" /><Relationship Id="rId160" Type="http://schemas.openxmlformats.org/officeDocument/2006/relationships/hyperlink" Target="http://pbs.twimg.com/profile_images/1149791866071764998/7AWAfHqX_normal.jpg" TargetMode="External" /><Relationship Id="rId161" Type="http://schemas.openxmlformats.org/officeDocument/2006/relationships/hyperlink" Target="http://pbs.twimg.com/profile_images/1149791866071764998/7AWAfHqX_normal.jpg" TargetMode="External" /><Relationship Id="rId162" Type="http://schemas.openxmlformats.org/officeDocument/2006/relationships/hyperlink" Target="https://pbs.twimg.com/media/EIi03ITWwAAK426.jpg" TargetMode="External" /><Relationship Id="rId163" Type="http://schemas.openxmlformats.org/officeDocument/2006/relationships/hyperlink" Target="https://pbs.twimg.com/media/EIi03ITWwAAK426.jpg" TargetMode="External" /><Relationship Id="rId164" Type="http://schemas.openxmlformats.org/officeDocument/2006/relationships/hyperlink" Target="http://pbs.twimg.com/profile_images/1186682891427811328/MDRnK-bU_normal.jpg" TargetMode="External" /><Relationship Id="rId165" Type="http://schemas.openxmlformats.org/officeDocument/2006/relationships/hyperlink" Target="http://pbs.twimg.com/profile_images/1186682891427811328/MDRnK-bU_normal.jpg" TargetMode="External" /><Relationship Id="rId166" Type="http://schemas.openxmlformats.org/officeDocument/2006/relationships/hyperlink" Target="http://pbs.twimg.com/profile_images/1186682891427811328/MDRnK-bU_normal.jpg" TargetMode="External" /><Relationship Id="rId167" Type="http://schemas.openxmlformats.org/officeDocument/2006/relationships/hyperlink" Target="http://pbs.twimg.com/profile_images/1183051502841147393/Ft6woy_7_normal.jpg" TargetMode="External" /><Relationship Id="rId168" Type="http://schemas.openxmlformats.org/officeDocument/2006/relationships/hyperlink" Target="http://pbs.twimg.com/profile_images/1183051502841147393/Ft6woy_7_normal.jpg" TargetMode="External" /><Relationship Id="rId169" Type="http://schemas.openxmlformats.org/officeDocument/2006/relationships/hyperlink" Target="http://pbs.twimg.com/profile_images/1183051502841147393/Ft6woy_7_normal.jpg" TargetMode="External" /><Relationship Id="rId170" Type="http://schemas.openxmlformats.org/officeDocument/2006/relationships/hyperlink" Target="https://pbs.twimg.com/media/EIh8WJ8VAAE9QPX.jpg" TargetMode="External" /><Relationship Id="rId171" Type="http://schemas.openxmlformats.org/officeDocument/2006/relationships/hyperlink" Target="https://pbs.twimg.com/media/EIjsud9U4AEXQ0B.jpg" TargetMode="External" /><Relationship Id="rId172" Type="http://schemas.openxmlformats.org/officeDocument/2006/relationships/hyperlink" Target="https://pbs.twimg.com/media/EIi03ITWwAAK426.jpg" TargetMode="External" /><Relationship Id="rId173" Type="http://schemas.openxmlformats.org/officeDocument/2006/relationships/hyperlink" Target="https://pbs.twimg.com/tweet_video_thumb/EIjxjiLWsAQqYWj.jpg" TargetMode="External" /><Relationship Id="rId174" Type="http://schemas.openxmlformats.org/officeDocument/2006/relationships/hyperlink" Target="https://pbs.twimg.com/media/EIi03ITWwAAK426.jpg" TargetMode="External" /><Relationship Id="rId175" Type="http://schemas.openxmlformats.org/officeDocument/2006/relationships/hyperlink" Target="http://pbs.twimg.com/profile_images/1139677422763335680/Ygg0ZoVB_normal.jpg" TargetMode="External" /><Relationship Id="rId176" Type="http://schemas.openxmlformats.org/officeDocument/2006/relationships/hyperlink" Target="http://pbs.twimg.com/profile_images/1139677422763335680/Ygg0ZoVB_normal.jpg" TargetMode="External" /><Relationship Id="rId177" Type="http://schemas.openxmlformats.org/officeDocument/2006/relationships/hyperlink" Target="http://pbs.twimg.com/profile_images/1188925423884886017/JEOv6trP_normal.jpg" TargetMode="External" /><Relationship Id="rId178" Type="http://schemas.openxmlformats.org/officeDocument/2006/relationships/hyperlink" Target="http://pbs.twimg.com/profile_images/1188925423884886017/JEOv6trP_normal.jpg" TargetMode="External" /><Relationship Id="rId179" Type="http://schemas.openxmlformats.org/officeDocument/2006/relationships/hyperlink" Target="http://pbs.twimg.com/profile_images/1162755629380976640/FXYo_bm5_normal.jpg" TargetMode="External" /><Relationship Id="rId180" Type="http://schemas.openxmlformats.org/officeDocument/2006/relationships/hyperlink" Target="http://pbs.twimg.com/profile_images/1162755629380976640/FXYo_bm5_normal.jpg" TargetMode="External" /><Relationship Id="rId181" Type="http://schemas.openxmlformats.org/officeDocument/2006/relationships/hyperlink" Target="http://pbs.twimg.com/profile_images/1174454552382386176/t3cOH-BU_normal.jpg" TargetMode="External" /><Relationship Id="rId182" Type="http://schemas.openxmlformats.org/officeDocument/2006/relationships/hyperlink" Target="http://pbs.twimg.com/profile_images/1174454552382386176/t3cOH-BU_normal.jpg" TargetMode="External" /><Relationship Id="rId183" Type="http://schemas.openxmlformats.org/officeDocument/2006/relationships/hyperlink" Target="http://pbs.twimg.com/profile_images/1182370451084992512/2eEbiewr_normal.jpg" TargetMode="External" /><Relationship Id="rId184" Type="http://schemas.openxmlformats.org/officeDocument/2006/relationships/hyperlink" Target="http://pbs.twimg.com/profile_images/1182370451084992512/2eEbiewr_normal.jpg" TargetMode="External" /><Relationship Id="rId185" Type="http://schemas.openxmlformats.org/officeDocument/2006/relationships/hyperlink" Target="http://pbs.twimg.com/profile_images/1188575970011299840/9x-8ikb1_normal.jpg" TargetMode="External" /><Relationship Id="rId186" Type="http://schemas.openxmlformats.org/officeDocument/2006/relationships/hyperlink" Target="http://pbs.twimg.com/profile_images/1188575970011299840/9x-8ikb1_normal.jpg" TargetMode="External" /><Relationship Id="rId187" Type="http://schemas.openxmlformats.org/officeDocument/2006/relationships/hyperlink" Target="http://pbs.twimg.com/profile_images/1188575970011299840/9x-8ikb1_normal.jpg" TargetMode="External" /><Relationship Id="rId188" Type="http://schemas.openxmlformats.org/officeDocument/2006/relationships/hyperlink" Target="http://pbs.twimg.com/profile_images/1188575970011299840/9x-8ikb1_normal.jpg" TargetMode="External" /><Relationship Id="rId189" Type="http://schemas.openxmlformats.org/officeDocument/2006/relationships/hyperlink" Target="http://pbs.twimg.com/profile_images/1188575970011299840/9x-8ikb1_normal.jpg" TargetMode="External" /><Relationship Id="rId190" Type="http://schemas.openxmlformats.org/officeDocument/2006/relationships/hyperlink" Target="http://pbs.twimg.com/profile_images/1179459487683534848/dOs-eNBP_normal.jpg" TargetMode="External" /><Relationship Id="rId191" Type="http://schemas.openxmlformats.org/officeDocument/2006/relationships/hyperlink" Target="http://pbs.twimg.com/profile_images/1179459487683534848/dOs-eNBP_normal.jpg" TargetMode="External" /><Relationship Id="rId192" Type="http://schemas.openxmlformats.org/officeDocument/2006/relationships/hyperlink" Target="http://pbs.twimg.com/profile_images/1179459487683534848/dOs-eNBP_normal.jpg" TargetMode="External" /><Relationship Id="rId193" Type="http://schemas.openxmlformats.org/officeDocument/2006/relationships/hyperlink" Target="http://pbs.twimg.com/profile_images/1179459487683534848/dOs-eNBP_normal.jpg" TargetMode="External" /><Relationship Id="rId194" Type="http://schemas.openxmlformats.org/officeDocument/2006/relationships/hyperlink" Target="http://pbs.twimg.com/profile_images/1179459487683534848/dOs-eNBP_normal.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abs.twimg.com/sticky/default_profile_images/default_profile_normal.png" TargetMode="External" /><Relationship Id="rId197" Type="http://schemas.openxmlformats.org/officeDocument/2006/relationships/hyperlink" Target="https://pbs.twimg.com/media/EIi03ITWwAAK426.jpg" TargetMode="External" /><Relationship Id="rId198" Type="http://schemas.openxmlformats.org/officeDocument/2006/relationships/hyperlink" Target="https://pbs.twimg.com/media/EIi03ITWwAAK426.jpg" TargetMode="External" /><Relationship Id="rId199" Type="http://schemas.openxmlformats.org/officeDocument/2006/relationships/hyperlink" Target="http://pbs.twimg.com/profile_images/1185384420255191041/i5OO9hTN_normal.jpg" TargetMode="External" /><Relationship Id="rId200" Type="http://schemas.openxmlformats.org/officeDocument/2006/relationships/hyperlink" Target="http://pbs.twimg.com/profile_images/1185384420255191041/i5OO9hTN_normal.jpg" TargetMode="External" /><Relationship Id="rId201" Type="http://schemas.openxmlformats.org/officeDocument/2006/relationships/hyperlink" Target="http://pbs.twimg.com/profile_images/1188905905259192320/bFbdDM9f_normal.jpg" TargetMode="External" /><Relationship Id="rId202" Type="http://schemas.openxmlformats.org/officeDocument/2006/relationships/hyperlink" Target="http://pbs.twimg.com/profile_images/1188905905259192320/bFbdDM9f_normal.jpg" TargetMode="External" /><Relationship Id="rId203" Type="http://schemas.openxmlformats.org/officeDocument/2006/relationships/hyperlink" Target="https://pbs.twimg.com/media/EIi03ITWwAAK426.jpg" TargetMode="External" /><Relationship Id="rId204" Type="http://schemas.openxmlformats.org/officeDocument/2006/relationships/hyperlink" Target="http://pbs.twimg.com/profile_images/1183050388322357249/-ND0xqO2_normal.jpg" TargetMode="External" /><Relationship Id="rId205" Type="http://schemas.openxmlformats.org/officeDocument/2006/relationships/hyperlink" Target="http://pbs.twimg.com/profile_images/1183050388322357249/-ND0xqO2_normal.jpg" TargetMode="External" /><Relationship Id="rId206" Type="http://schemas.openxmlformats.org/officeDocument/2006/relationships/hyperlink" Target="http://pbs.twimg.com/profile_images/1183050388322357249/-ND0xqO2_normal.jpg" TargetMode="External" /><Relationship Id="rId207" Type="http://schemas.openxmlformats.org/officeDocument/2006/relationships/hyperlink" Target="http://pbs.twimg.com/profile_images/1130251880809062405/nux4dIuX_normal.jpg" TargetMode="External" /><Relationship Id="rId208" Type="http://schemas.openxmlformats.org/officeDocument/2006/relationships/hyperlink" Target="http://pbs.twimg.com/profile_images/1130251880809062405/nux4dIuX_normal.jpg" TargetMode="External" /><Relationship Id="rId209" Type="http://schemas.openxmlformats.org/officeDocument/2006/relationships/hyperlink" Target="http://pbs.twimg.com/profile_images/1130251880809062405/nux4dIuX_normal.jpg" TargetMode="External" /><Relationship Id="rId210" Type="http://schemas.openxmlformats.org/officeDocument/2006/relationships/hyperlink" Target="https://pbs.twimg.com/media/EIi03ITWwAAK426.jpg" TargetMode="External" /><Relationship Id="rId211" Type="http://schemas.openxmlformats.org/officeDocument/2006/relationships/hyperlink" Target="http://pbs.twimg.com/profile_images/1156668132376944640/t-G-5F3L_normal.jpg" TargetMode="External" /><Relationship Id="rId212" Type="http://schemas.openxmlformats.org/officeDocument/2006/relationships/hyperlink" Target="http://pbs.twimg.com/profile_images/1156668132376944640/t-G-5F3L_normal.jpg" TargetMode="External" /><Relationship Id="rId213" Type="http://schemas.openxmlformats.org/officeDocument/2006/relationships/hyperlink" Target="http://pbs.twimg.com/profile_images/1156668132376944640/t-G-5F3L_normal.jpg" TargetMode="External" /><Relationship Id="rId214" Type="http://schemas.openxmlformats.org/officeDocument/2006/relationships/hyperlink" Target="http://pbs.twimg.com/profile_images/1156668132376944640/t-G-5F3L_normal.jpg" TargetMode="External" /><Relationship Id="rId215" Type="http://schemas.openxmlformats.org/officeDocument/2006/relationships/hyperlink" Target="http://pbs.twimg.com/profile_images/1156668132376944640/t-G-5F3L_normal.jpg" TargetMode="External" /><Relationship Id="rId216" Type="http://schemas.openxmlformats.org/officeDocument/2006/relationships/hyperlink" Target="https://pbs.twimg.com/media/EIi03ITWwAAK426.jpg" TargetMode="External" /><Relationship Id="rId217" Type="http://schemas.openxmlformats.org/officeDocument/2006/relationships/hyperlink" Target="https://pbs.twimg.com/media/EIi03ITWwAAK426.jpg" TargetMode="External" /><Relationship Id="rId218" Type="http://schemas.openxmlformats.org/officeDocument/2006/relationships/hyperlink" Target="https://pbs.twimg.com/media/EIi03ITWwAAK426.jpg" TargetMode="External" /><Relationship Id="rId219" Type="http://schemas.openxmlformats.org/officeDocument/2006/relationships/hyperlink" Target="https://pbs.twimg.com/media/EIi03ITWwAAK426.jpg" TargetMode="External" /><Relationship Id="rId220" Type="http://schemas.openxmlformats.org/officeDocument/2006/relationships/hyperlink" Target="https://pbs.twimg.com/media/EIi03ITWwAAK426.jpg" TargetMode="External" /><Relationship Id="rId221" Type="http://schemas.openxmlformats.org/officeDocument/2006/relationships/hyperlink" Target="http://pbs.twimg.com/profile_images/1080178035016515585/217B6sDW_normal.jpg" TargetMode="External" /><Relationship Id="rId222" Type="http://schemas.openxmlformats.org/officeDocument/2006/relationships/hyperlink" Target="http://pbs.twimg.com/profile_images/1080178035016515585/217B6sDW_normal.jpg" TargetMode="External" /><Relationship Id="rId223" Type="http://schemas.openxmlformats.org/officeDocument/2006/relationships/hyperlink" Target="http://pbs.twimg.com/profile_images/1080178035016515585/217B6sDW_normal.jpg" TargetMode="External" /><Relationship Id="rId224" Type="http://schemas.openxmlformats.org/officeDocument/2006/relationships/hyperlink" Target="https://pbs.twimg.com/media/EIi03ITWwAAK426.jpg" TargetMode="External" /><Relationship Id="rId225" Type="http://schemas.openxmlformats.org/officeDocument/2006/relationships/hyperlink" Target="http://pbs.twimg.com/profile_images/1026251878810742785/oGXlbkHO_normal.jpg" TargetMode="External" /><Relationship Id="rId226" Type="http://schemas.openxmlformats.org/officeDocument/2006/relationships/hyperlink" Target="http://pbs.twimg.com/profile_images/1026251878810742785/oGXlbkHO_normal.jpg" TargetMode="External" /><Relationship Id="rId227" Type="http://schemas.openxmlformats.org/officeDocument/2006/relationships/hyperlink" Target="http://pbs.twimg.com/profile_images/1026251878810742785/oGXlbkHO_normal.jpg" TargetMode="External" /><Relationship Id="rId228" Type="http://schemas.openxmlformats.org/officeDocument/2006/relationships/hyperlink" Target="https://pbs.twimg.com/media/EIi03ITWwAAK426.jpg" TargetMode="External" /><Relationship Id="rId229" Type="http://schemas.openxmlformats.org/officeDocument/2006/relationships/hyperlink" Target="http://pbs.twimg.com/profile_images/1183095818980593666/8lcS6jBb_normal.jpg" TargetMode="External" /><Relationship Id="rId230" Type="http://schemas.openxmlformats.org/officeDocument/2006/relationships/hyperlink" Target="http://pbs.twimg.com/profile_images/1183095818980593666/8lcS6jBb_normal.jpg" TargetMode="External" /><Relationship Id="rId231" Type="http://schemas.openxmlformats.org/officeDocument/2006/relationships/hyperlink" Target="http://pbs.twimg.com/profile_images/1183095818980593666/8lcS6jBb_normal.jpg" TargetMode="External" /><Relationship Id="rId232" Type="http://schemas.openxmlformats.org/officeDocument/2006/relationships/hyperlink" Target="http://pbs.twimg.com/profile_images/573036248622759936/uOQCPWE6_normal.jpeg" TargetMode="External" /><Relationship Id="rId233" Type="http://schemas.openxmlformats.org/officeDocument/2006/relationships/hyperlink" Target="http://pbs.twimg.com/profile_images/573036248622759936/uOQCPWE6_normal.jpeg" TargetMode="External" /><Relationship Id="rId234" Type="http://schemas.openxmlformats.org/officeDocument/2006/relationships/hyperlink" Target="http://pbs.twimg.com/profile_images/916546229177409536/tlpdQfh8_normal.jpg" TargetMode="External" /><Relationship Id="rId235" Type="http://schemas.openxmlformats.org/officeDocument/2006/relationships/hyperlink" Target="http://pbs.twimg.com/profile_images/916546229177409536/tlpdQfh8_normal.jpg" TargetMode="External" /><Relationship Id="rId236" Type="http://schemas.openxmlformats.org/officeDocument/2006/relationships/hyperlink" Target="http://pbs.twimg.com/profile_images/916546229177409536/tlpdQfh8_normal.jpg" TargetMode="External" /><Relationship Id="rId237" Type="http://schemas.openxmlformats.org/officeDocument/2006/relationships/hyperlink" Target="https://pbs.twimg.com/media/EIi03ITWwAAK426.jpg" TargetMode="External" /><Relationship Id="rId238" Type="http://schemas.openxmlformats.org/officeDocument/2006/relationships/hyperlink" Target="https://pbs.twimg.com/media/EIi03ITWwAAK426.jpg" TargetMode="External" /><Relationship Id="rId239" Type="http://schemas.openxmlformats.org/officeDocument/2006/relationships/hyperlink" Target="http://pbs.twimg.com/profile_images/1189150554011947008/IZZ8Ixwk_normal.jpg" TargetMode="External" /><Relationship Id="rId240" Type="http://schemas.openxmlformats.org/officeDocument/2006/relationships/hyperlink" Target="http://pbs.twimg.com/profile_images/1189150554011947008/IZZ8Ixwk_normal.jpg" TargetMode="External" /><Relationship Id="rId241" Type="http://schemas.openxmlformats.org/officeDocument/2006/relationships/hyperlink" Target="http://pbs.twimg.com/profile_images/821366933475848193/CeAJ6yjd_normal.jpg" TargetMode="External" /><Relationship Id="rId242" Type="http://schemas.openxmlformats.org/officeDocument/2006/relationships/hyperlink" Target="http://pbs.twimg.com/profile_images/821366933475848193/CeAJ6yjd_normal.jpg" TargetMode="External" /><Relationship Id="rId243" Type="http://schemas.openxmlformats.org/officeDocument/2006/relationships/hyperlink" Target="https://pbs.twimg.com/media/EIi03ITWwAAK426.jpg" TargetMode="External" /><Relationship Id="rId244" Type="http://schemas.openxmlformats.org/officeDocument/2006/relationships/hyperlink" Target="https://pbs.twimg.com/media/EIi03ITWwAAK426.jpg" TargetMode="External" /><Relationship Id="rId245" Type="http://schemas.openxmlformats.org/officeDocument/2006/relationships/hyperlink" Target="http://pbs.twimg.com/profile_images/1008631913706393600/ttwl0KPT_normal.jpg" TargetMode="External" /><Relationship Id="rId246" Type="http://schemas.openxmlformats.org/officeDocument/2006/relationships/hyperlink" Target="http://pbs.twimg.com/profile_images/1008631913706393600/ttwl0KPT_normal.jpg" TargetMode="External" /><Relationship Id="rId247" Type="http://schemas.openxmlformats.org/officeDocument/2006/relationships/hyperlink" Target="http://pbs.twimg.com/profile_images/1008631913706393600/ttwl0KPT_normal.jpg" TargetMode="External" /><Relationship Id="rId248" Type="http://schemas.openxmlformats.org/officeDocument/2006/relationships/hyperlink" Target="https://pbs.twimg.com/media/EIi03ITWwAAK426.jpg" TargetMode="External" /><Relationship Id="rId249" Type="http://schemas.openxmlformats.org/officeDocument/2006/relationships/hyperlink" Target="https://pbs.twimg.com/media/EIi03ITWwAAK426.jpg" TargetMode="External" /><Relationship Id="rId250" Type="http://schemas.openxmlformats.org/officeDocument/2006/relationships/hyperlink" Target="http://pbs.twimg.com/profile_images/1102460625773576192/08BflLUF_normal.jpg" TargetMode="External" /><Relationship Id="rId251" Type="http://schemas.openxmlformats.org/officeDocument/2006/relationships/hyperlink" Target="http://pbs.twimg.com/profile_images/1102460625773576192/08BflLUF_normal.jpg" TargetMode="External" /><Relationship Id="rId252" Type="http://schemas.openxmlformats.org/officeDocument/2006/relationships/hyperlink" Target="http://pbs.twimg.com/profile_images/1178368884182847490/HwwfKzy6_normal.jpg" TargetMode="External" /><Relationship Id="rId253" Type="http://schemas.openxmlformats.org/officeDocument/2006/relationships/hyperlink" Target="http://pbs.twimg.com/profile_images/1178368884182847490/HwwfKzy6_normal.jpg" TargetMode="External" /><Relationship Id="rId254" Type="http://schemas.openxmlformats.org/officeDocument/2006/relationships/hyperlink" Target="http://pbs.twimg.com/profile_images/1180067737927868416/R3LkyEud_normal.jpg" TargetMode="External" /><Relationship Id="rId255" Type="http://schemas.openxmlformats.org/officeDocument/2006/relationships/hyperlink" Target="http://pbs.twimg.com/profile_images/614400415069769728/t6ZBxhIg_normal.jpg" TargetMode="External" /><Relationship Id="rId256" Type="http://schemas.openxmlformats.org/officeDocument/2006/relationships/hyperlink" Target="http://pbs.twimg.com/profile_images/1128595167584444416/HSNLuutL_normal.png" TargetMode="External" /><Relationship Id="rId257" Type="http://schemas.openxmlformats.org/officeDocument/2006/relationships/hyperlink" Target="http://pbs.twimg.com/profile_images/614400415069769728/t6ZBxhIg_normal.jpg" TargetMode="External" /><Relationship Id="rId258" Type="http://schemas.openxmlformats.org/officeDocument/2006/relationships/hyperlink" Target="https://pbs.twimg.com/media/EIh1-vTWsAE8I1S.jpg" TargetMode="External" /><Relationship Id="rId259" Type="http://schemas.openxmlformats.org/officeDocument/2006/relationships/hyperlink" Target="https://pbs.twimg.com/media/EIh1-vTWsAE8I1S.jpg" TargetMode="External" /><Relationship Id="rId260" Type="http://schemas.openxmlformats.org/officeDocument/2006/relationships/hyperlink" Target="http://pbs.twimg.com/profile_images/1174460104479059969/rN8XF3Ri_normal.jpg" TargetMode="External" /><Relationship Id="rId261" Type="http://schemas.openxmlformats.org/officeDocument/2006/relationships/hyperlink" Target="http://pbs.twimg.com/profile_images/614400415069769728/t6ZBxhIg_normal.jpg" TargetMode="External" /><Relationship Id="rId262" Type="http://schemas.openxmlformats.org/officeDocument/2006/relationships/hyperlink" Target="http://pbs.twimg.com/profile_images/1134412661750472706/mscTiSqa_normal.jpg" TargetMode="External" /><Relationship Id="rId263" Type="http://schemas.openxmlformats.org/officeDocument/2006/relationships/hyperlink" Target="http://pbs.twimg.com/profile_images/1134412661750472706/mscTiSqa_normal.jpg" TargetMode="External" /><Relationship Id="rId264" Type="http://schemas.openxmlformats.org/officeDocument/2006/relationships/hyperlink" Target="http://pbs.twimg.com/profile_images/1134412661750472706/mscTiSqa_normal.jpg" TargetMode="External" /><Relationship Id="rId265" Type="http://schemas.openxmlformats.org/officeDocument/2006/relationships/hyperlink" Target="http://pbs.twimg.com/profile_images/614400415069769728/t6ZBxhIg_normal.jpg" TargetMode="External" /><Relationship Id="rId266" Type="http://schemas.openxmlformats.org/officeDocument/2006/relationships/hyperlink" Target="http://pbs.twimg.com/profile_images/614400415069769728/t6ZBxhIg_normal.jpg" TargetMode="External" /><Relationship Id="rId267" Type="http://schemas.openxmlformats.org/officeDocument/2006/relationships/hyperlink" Target="http://pbs.twimg.com/profile_images/1049578365236273157/XA2m5lGf_normal.jpg" TargetMode="External" /><Relationship Id="rId268" Type="http://schemas.openxmlformats.org/officeDocument/2006/relationships/hyperlink" Target="http://pbs.twimg.com/profile_images/614400415069769728/t6ZBxhIg_normal.jpg" TargetMode="External" /><Relationship Id="rId269" Type="http://schemas.openxmlformats.org/officeDocument/2006/relationships/hyperlink" Target="http://pbs.twimg.com/profile_images/614400415069769728/t6ZBxhIg_normal.jpg" TargetMode="External" /><Relationship Id="rId270" Type="http://schemas.openxmlformats.org/officeDocument/2006/relationships/hyperlink" Target="http://pbs.twimg.com/profile_images/614400415069769728/t6ZBxhIg_normal.jpg" TargetMode="External" /><Relationship Id="rId271" Type="http://schemas.openxmlformats.org/officeDocument/2006/relationships/hyperlink" Target="http://pbs.twimg.com/profile_images/614400415069769728/t6ZBxhIg_normal.jpg" TargetMode="External" /><Relationship Id="rId272" Type="http://schemas.openxmlformats.org/officeDocument/2006/relationships/hyperlink" Target="http://pbs.twimg.com/profile_images/614400415069769728/t6ZBxhIg_normal.jpg" TargetMode="External" /><Relationship Id="rId273" Type="http://schemas.openxmlformats.org/officeDocument/2006/relationships/hyperlink" Target="http://pbs.twimg.com/profile_images/614400415069769728/t6ZBxhIg_normal.jpg" TargetMode="External" /><Relationship Id="rId274" Type="http://schemas.openxmlformats.org/officeDocument/2006/relationships/hyperlink" Target="http://pbs.twimg.com/profile_images/614400415069769728/t6ZBxhIg_normal.jpg" TargetMode="External" /><Relationship Id="rId275" Type="http://schemas.openxmlformats.org/officeDocument/2006/relationships/hyperlink" Target="http://pbs.twimg.com/profile_images/614400415069769728/t6ZBxhIg_normal.jpg" TargetMode="External" /><Relationship Id="rId276" Type="http://schemas.openxmlformats.org/officeDocument/2006/relationships/hyperlink" Target="http://pbs.twimg.com/profile_images/614400415069769728/t6ZBxhIg_normal.jpg" TargetMode="External" /><Relationship Id="rId277" Type="http://schemas.openxmlformats.org/officeDocument/2006/relationships/hyperlink" Target="https://pbs.twimg.com/media/EIiL-pTXkAAAJiT.jpg" TargetMode="External" /><Relationship Id="rId278" Type="http://schemas.openxmlformats.org/officeDocument/2006/relationships/hyperlink" Target="http://pbs.twimg.com/profile_images/1191382192112492545/KgbdtjUY_normal.jpg" TargetMode="External" /><Relationship Id="rId279" Type="http://schemas.openxmlformats.org/officeDocument/2006/relationships/hyperlink" Target="http://pbs.twimg.com/profile_images/1191382192112492545/KgbdtjUY_normal.jpg" TargetMode="External" /><Relationship Id="rId280" Type="http://schemas.openxmlformats.org/officeDocument/2006/relationships/hyperlink" Target="https://pbs.twimg.com/media/EIj1EhpWkAYczfA.jpg" TargetMode="External" /><Relationship Id="rId281" Type="http://schemas.openxmlformats.org/officeDocument/2006/relationships/hyperlink" Target="http://pbs.twimg.com/profile_images/1191382192112492545/KgbdtjUY_normal.jpg" TargetMode="External" /><Relationship Id="rId282" Type="http://schemas.openxmlformats.org/officeDocument/2006/relationships/hyperlink" Target="http://pbs.twimg.com/profile_images/1191382192112492545/KgbdtjUY_normal.jpg" TargetMode="External" /><Relationship Id="rId283" Type="http://schemas.openxmlformats.org/officeDocument/2006/relationships/hyperlink" Target="http://pbs.twimg.com/profile_images/1159382333704822784/8MjCVKsV_normal.jpg" TargetMode="External" /><Relationship Id="rId284" Type="http://schemas.openxmlformats.org/officeDocument/2006/relationships/hyperlink" Target="http://pbs.twimg.com/profile_images/1159382333704822784/8MjCVKsV_normal.jpg" TargetMode="External" /><Relationship Id="rId285" Type="http://schemas.openxmlformats.org/officeDocument/2006/relationships/hyperlink" Target="http://pbs.twimg.com/profile_images/928642779756089346/sOGF-9_o_normal.jpg" TargetMode="External" /><Relationship Id="rId286" Type="http://schemas.openxmlformats.org/officeDocument/2006/relationships/hyperlink" Target="http://pbs.twimg.com/profile_images/928642779756089346/sOGF-9_o_normal.jpg" TargetMode="External" /><Relationship Id="rId287" Type="http://schemas.openxmlformats.org/officeDocument/2006/relationships/hyperlink" Target="http://pbs.twimg.com/profile_images/928642779756089346/sOGF-9_o_normal.jpg" TargetMode="External" /><Relationship Id="rId288" Type="http://schemas.openxmlformats.org/officeDocument/2006/relationships/hyperlink" Target="http://pbs.twimg.com/profile_images/1001347678721134592/O1UO2_hW_normal.jpg" TargetMode="External" /><Relationship Id="rId289" Type="http://schemas.openxmlformats.org/officeDocument/2006/relationships/hyperlink" Target="http://pbs.twimg.com/profile_images/1001347678721134592/O1UO2_hW_normal.jpg" TargetMode="External" /><Relationship Id="rId290" Type="http://schemas.openxmlformats.org/officeDocument/2006/relationships/hyperlink" Target="http://pbs.twimg.com/profile_images/1001347678721134592/O1UO2_hW_normal.jpg" TargetMode="External" /><Relationship Id="rId291" Type="http://schemas.openxmlformats.org/officeDocument/2006/relationships/hyperlink" Target="http://pbs.twimg.com/profile_images/1001347678721134592/O1UO2_hW_normal.jpg" TargetMode="External" /><Relationship Id="rId292" Type="http://schemas.openxmlformats.org/officeDocument/2006/relationships/hyperlink" Target="https://twitter.com/hrmtaxiservice/status/1191397865916116994" TargetMode="External" /><Relationship Id="rId293" Type="http://schemas.openxmlformats.org/officeDocument/2006/relationships/hyperlink" Target="https://twitter.com/hrmtaxiservice/status/1191397865916116994" TargetMode="External" /><Relationship Id="rId294" Type="http://schemas.openxmlformats.org/officeDocument/2006/relationships/hyperlink" Target="https://twitter.com/hrmtaxiservice/status/1191397865916116994" TargetMode="External" /><Relationship Id="rId295" Type="http://schemas.openxmlformats.org/officeDocument/2006/relationships/hyperlink" Target="https://twitter.com/joanne_thorburn/status/1191397875156172809" TargetMode="External" /><Relationship Id="rId296" Type="http://schemas.openxmlformats.org/officeDocument/2006/relationships/hyperlink" Target="https://twitter.com/joanne_thorburn/status/1191397875156172809" TargetMode="External" /><Relationship Id="rId297" Type="http://schemas.openxmlformats.org/officeDocument/2006/relationships/hyperlink" Target="https://twitter.com/joanne_thorburn/status/1191397875156172809" TargetMode="External" /><Relationship Id="rId298" Type="http://schemas.openxmlformats.org/officeDocument/2006/relationships/hyperlink" Target="https://twitter.com/nimsay1872/status/1191398134066364418" TargetMode="External" /><Relationship Id="rId299" Type="http://schemas.openxmlformats.org/officeDocument/2006/relationships/hyperlink" Target="https://twitter.com/nimsay1872/status/1191398134066364418" TargetMode="External" /><Relationship Id="rId300" Type="http://schemas.openxmlformats.org/officeDocument/2006/relationships/hyperlink" Target="https://twitter.com/nimsay1872/status/1191398134066364418" TargetMode="External" /><Relationship Id="rId301" Type="http://schemas.openxmlformats.org/officeDocument/2006/relationships/hyperlink" Target="https://twitter.com/loubyrfc/status/1191398355676610560" TargetMode="External" /><Relationship Id="rId302" Type="http://schemas.openxmlformats.org/officeDocument/2006/relationships/hyperlink" Target="https://twitter.com/loubyrfc/status/1191398355676610560" TargetMode="External" /><Relationship Id="rId303" Type="http://schemas.openxmlformats.org/officeDocument/2006/relationships/hyperlink" Target="https://twitter.com/loubyrfc/status/1191398355676610560" TargetMode="External" /><Relationship Id="rId304" Type="http://schemas.openxmlformats.org/officeDocument/2006/relationships/hyperlink" Target="https://twitter.com/michaelseafarer/status/1191398669754535936" TargetMode="External" /><Relationship Id="rId305" Type="http://schemas.openxmlformats.org/officeDocument/2006/relationships/hyperlink" Target="https://twitter.com/michaelseafarer/status/1191398669754535936" TargetMode="External" /><Relationship Id="rId306" Type="http://schemas.openxmlformats.org/officeDocument/2006/relationships/hyperlink" Target="https://twitter.com/michaelseafarer/status/1191398669754535936" TargetMode="External" /><Relationship Id="rId307" Type="http://schemas.openxmlformats.org/officeDocument/2006/relationships/hyperlink" Target="https://twitter.com/david_harvey59/status/1191399071493378049" TargetMode="External" /><Relationship Id="rId308" Type="http://schemas.openxmlformats.org/officeDocument/2006/relationships/hyperlink" Target="https://twitter.com/david_harvey59/status/1191399071493378049" TargetMode="External" /><Relationship Id="rId309" Type="http://schemas.openxmlformats.org/officeDocument/2006/relationships/hyperlink" Target="https://twitter.com/david_harvey59/status/1191399071493378049" TargetMode="External" /><Relationship Id="rId310" Type="http://schemas.openxmlformats.org/officeDocument/2006/relationships/hyperlink" Target="https://twitter.com/eviesparkles/status/1191399795891548160" TargetMode="External" /><Relationship Id="rId311" Type="http://schemas.openxmlformats.org/officeDocument/2006/relationships/hyperlink" Target="https://twitter.com/eviesparkles/status/1191399795891548160" TargetMode="External" /><Relationship Id="rId312" Type="http://schemas.openxmlformats.org/officeDocument/2006/relationships/hyperlink" Target="https://twitter.com/eviesparkles/status/1191399795891548160" TargetMode="External" /><Relationship Id="rId313" Type="http://schemas.openxmlformats.org/officeDocument/2006/relationships/hyperlink" Target="https://twitter.com/shorerdloyal/status/1191400655740657670" TargetMode="External" /><Relationship Id="rId314" Type="http://schemas.openxmlformats.org/officeDocument/2006/relationships/hyperlink" Target="https://twitter.com/shorerdloyal/status/1191400655740657670" TargetMode="External" /><Relationship Id="rId315" Type="http://schemas.openxmlformats.org/officeDocument/2006/relationships/hyperlink" Target="https://twitter.com/shorerdloyal/status/1191400655740657670" TargetMode="External" /><Relationship Id="rId316" Type="http://schemas.openxmlformats.org/officeDocument/2006/relationships/hyperlink" Target="https://twitter.com/micmcan74/status/1191401062575546368" TargetMode="External" /><Relationship Id="rId317" Type="http://schemas.openxmlformats.org/officeDocument/2006/relationships/hyperlink" Target="https://twitter.com/darthg1nger/status/1191401584913240066" TargetMode="External" /><Relationship Id="rId318" Type="http://schemas.openxmlformats.org/officeDocument/2006/relationships/hyperlink" Target="https://twitter.com/panton_lewis/status/1191401696179740673" TargetMode="External" /><Relationship Id="rId319" Type="http://schemas.openxmlformats.org/officeDocument/2006/relationships/hyperlink" Target="https://twitter.com/plasmatron/status/1191401848403636225" TargetMode="External" /><Relationship Id="rId320" Type="http://schemas.openxmlformats.org/officeDocument/2006/relationships/hyperlink" Target="https://twitter.com/mcilhare_jack/status/1191401916523257856" TargetMode="External" /><Relationship Id="rId321" Type="http://schemas.openxmlformats.org/officeDocument/2006/relationships/hyperlink" Target="https://twitter.com/cluthadubh/status/1191402272980385793" TargetMode="External" /><Relationship Id="rId322" Type="http://schemas.openxmlformats.org/officeDocument/2006/relationships/hyperlink" Target="https://twitter.com/fcjaybird/status/1191402881510969345" TargetMode="External" /><Relationship Id="rId323" Type="http://schemas.openxmlformats.org/officeDocument/2006/relationships/hyperlink" Target="https://twitter.com/mychalyschyn/status/1191402847272873984" TargetMode="External" /><Relationship Id="rId324" Type="http://schemas.openxmlformats.org/officeDocument/2006/relationships/hyperlink" Target="https://twitter.com/mychalyschyn/status/1191402894509166592" TargetMode="External" /><Relationship Id="rId325" Type="http://schemas.openxmlformats.org/officeDocument/2006/relationships/hyperlink" Target="https://twitter.com/lornamccallum2/status/1191403461780353024" TargetMode="External" /><Relationship Id="rId326" Type="http://schemas.openxmlformats.org/officeDocument/2006/relationships/hyperlink" Target="https://twitter.com/lornamccallum2/status/1191403461780353024" TargetMode="External" /><Relationship Id="rId327" Type="http://schemas.openxmlformats.org/officeDocument/2006/relationships/hyperlink" Target="https://twitter.com/lornamccallum2/status/1191403461780353024" TargetMode="External" /><Relationship Id="rId328" Type="http://schemas.openxmlformats.org/officeDocument/2006/relationships/hyperlink" Target="https://twitter.com/jackmulligan/status/1191404999080861696" TargetMode="External" /><Relationship Id="rId329" Type="http://schemas.openxmlformats.org/officeDocument/2006/relationships/hyperlink" Target="https://twitter.com/tinym0vingparts/status/1191405815300837378" TargetMode="External" /><Relationship Id="rId330" Type="http://schemas.openxmlformats.org/officeDocument/2006/relationships/hyperlink" Target="https://twitter.com/orlysheepboy/status/1191406304851636226" TargetMode="External" /><Relationship Id="rId331" Type="http://schemas.openxmlformats.org/officeDocument/2006/relationships/hyperlink" Target="https://twitter.com/wirralranger/status/1191409965665263616" TargetMode="External" /><Relationship Id="rId332" Type="http://schemas.openxmlformats.org/officeDocument/2006/relationships/hyperlink" Target="https://twitter.com/wirralranger/status/1191409965665263616" TargetMode="External" /><Relationship Id="rId333" Type="http://schemas.openxmlformats.org/officeDocument/2006/relationships/hyperlink" Target="https://twitter.com/wirralranger/status/1191409965665263616" TargetMode="External" /><Relationship Id="rId334" Type="http://schemas.openxmlformats.org/officeDocument/2006/relationships/hyperlink" Target="https://twitter.com/cass316x/status/1191410616864559105" TargetMode="External" /><Relationship Id="rId335" Type="http://schemas.openxmlformats.org/officeDocument/2006/relationships/hyperlink" Target="https://twitter.com/4menhadadream/status/1191411042628317184" TargetMode="External" /><Relationship Id="rId336" Type="http://schemas.openxmlformats.org/officeDocument/2006/relationships/hyperlink" Target="https://twitter.com/4menhadadream/status/1191411042628317184" TargetMode="External" /><Relationship Id="rId337" Type="http://schemas.openxmlformats.org/officeDocument/2006/relationships/hyperlink" Target="https://twitter.com/4menhadadream/status/1191411042628317184" TargetMode="External" /><Relationship Id="rId338" Type="http://schemas.openxmlformats.org/officeDocument/2006/relationships/hyperlink" Target="https://twitter.com/domrogic/status/1191411677218127872" TargetMode="External" /><Relationship Id="rId339" Type="http://schemas.openxmlformats.org/officeDocument/2006/relationships/hyperlink" Target="https://twitter.com/philipwatp/status/1191412011168600064" TargetMode="External" /><Relationship Id="rId340" Type="http://schemas.openxmlformats.org/officeDocument/2006/relationships/hyperlink" Target="https://twitter.com/lh_1872/status/1191412076398465024" TargetMode="External" /><Relationship Id="rId341" Type="http://schemas.openxmlformats.org/officeDocument/2006/relationships/hyperlink" Target="https://twitter.com/glxn72/status/1191412113127936002" TargetMode="External" /><Relationship Id="rId342" Type="http://schemas.openxmlformats.org/officeDocument/2006/relationships/hyperlink" Target="https://twitter.com/glxn72/status/1191412113127936002" TargetMode="External" /><Relationship Id="rId343" Type="http://schemas.openxmlformats.org/officeDocument/2006/relationships/hyperlink" Target="https://twitter.com/glxn72/status/1191412113127936002" TargetMode="External" /><Relationship Id="rId344" Type="http://schemas.openxmlformats.org/officeDocument/2006/relationships/hyperlink" Target="https://twitter.com/mitchellm1872/status/1191412163291865088" TargetMode="External" /><Relationship Id="rId345" Type="http://schemas.openxmlformats.org/officeDocument/2006/relationships/hyperlink" Target="https://twitter.com/nathanc1872/status/1191403803192496128" TargetMode="External" /><Relationship Id="rId346" Type="http://schemas.openxmlformats.org/officeDocument/2006/relationships/hyperlink" Target="https://twitter.com/nathanc1872/status/1191408769663672323" TargetMode="External" /><Relationship Id="rId347" Type="http://schemas.openxmlformats.org/officeDocument/2006/relationships/hyperlink" Target="https://twitter.com/nathanc1872/status/1191408769663672323" TargetMode="External" /><Relationship Id="rId348" Type="http://schemas.openxmlformats.org/officeDocument/2006/relationships/hyperlink" Target="https://twitter.com/nathanc1872/status/1191408769663672323" TargetMode="External" /><Relationship Id="rId349" Type="http://schemas.openxmlformats.org/officeDocument/2006/relationships/hyperlink" Target="https://twitter.com/aimeeworsley1/status/1191413746939416579" TargetMode="External" /><Relationship Id="rId350" Type="http://schemas.openxmlformats.org/officeDocument/2006/relationships/hyperlink" Target="https://twitter.com/aimeeworsley1/status/1191400780047228928" TargetMode="External" /><Relationship Id="rId351" Type="http://schemas.openxmlformats.org/officeDocument/2006/relationships/hyperlink" Target="https://twitter.com/aimeeworsley1/status/1191400780047228928" TargetMode="External" /><Relationship Id="rId352" Type="http://schemas.openxmlformats.org/officeDocument/2006/relationships/hyperlink" Target="https://twitter.com/aimeeworsley1/status/1191400780047228928" TargetMode="External" /><Relationship Id="rId353" Type="http://schemas.openxmlformats.org/officeDocument/2006/relationships/hyperlink" Target="https://twitter.com/swanny532/status/1191414739345252352" TargetMode="External" /><Relationship Id="rId354" Type="http://schemas.openxmlformats.org/officeDocument/2006/relationships/hyperlink" Target="https://twitter.com/traveleff/status/1191418031890731010" TargetMode="External" /><Relationship Id="rId355" Type="http://schemas.openxmlformats.org/officeDocument/2006/relationships/hyperlink" Target="https://twitter.com/ryankentloyal/status/1191418202250711044" TargetMode="External" /><Relationship Id="rId356" Type="http://schemas.openxmlformats.org/officeDocument/2006/relationships/hyperlink" Target="https://twitter.com/coreysharp1888/status/1191418213697019906" TargetMode="External" /><Relationship Id="rId357" Type="http://schemas.openxmlformats.org/officeDocument/2006/relationships/hyperlink" Target="https://twitter.com/stoogzy_/status/1191419575574896640" TargetMode="External" /><Relationship Id="rId358" Type="http://schemas.openxmlformats.org/officeDocument/2006/relationships/hyperlink" Target="https://twitter.com/johnfaetheshops/status/1191423033937924096" TargetMode="External" /><Relationship Id="rId359" Type="http://schemas.openxmlformats.org/officeDocument/2006/relationships/hyperlink" Target="https://twitter.com/blondelmo1888/status/1191424016755630082" TargetMode="External" /><Relationship Id="rId360" Type="http://schemas.openxmlformats.org/officeDocument/2006/relationships/hyperlink" Target="https://twitter.com/kierangeorgedfc/status/1191425108348428295" TargetMode="External" /><Relationship Id="rId361" Type="http://schemas.openxmlformats.org/officeDocument/2006/relationships/hyperlink" Target="https://twitter.com/garythebear72/status/1191426054021361664" TargetMode="External" /><Relationship Id="rId362" Type="http://schemas.openxmlformats.org/officeDocument/2006/relationships/hyperlink" Target="https://twitter.com/garythebear72/status/1191426054021361664" TargetMode="External" /><Relationship Id="rId363" Type="http://schemas.openxmlformats.org/officeDocument/2006/relationships/hyperlink" Target="https://twitter.com/garythebear72/status/1191426054021361664" TargetMode="External" /><Relationship Id="rId364" Type="http://schemas.openxmlformats.org/officeDocument/2006/relationships/hyperlink" Target="https://twitter.com/claire_mcharg/status/1191426260934811659" TargetMode="External" /><Relationship Id="rId365" Type="http://schemas.openxmlformats.org/officeDocument/2006/relationships/hyperlink" Target="https://twitter.com/suzanalou/status/1191426635955920899" TargetMode="External" /><Relationship Id="rId366" Type="http://schemas.openxmlformats.org/officeDocument/2006/relationships/hyperlink" Target="https://twitter.com/ewenh72/status/1191433178155749378" TargetMode="External" /><Relationship Id="rId367" Type="http://schemas.openxmlformats.org/officeDocument/2006/relationships/hyperlink" Target="https://twitter.com/ewenh72/status/1191433178155749378" TargetMode="External" /><Relationship Id="rId368" Type="http://schemas.openxmlformats.org/officeDocument/2006/relationships/hyperlink" Target="https://twitter.com/ewenh72/status/1191433178155749378" TargetMode="External" /><Relationship Id="rId369" Type="http://schemas.openxmlformats.org/officeDocument/2006/relationships/hyperlink" Target="https://twitter.com/mrmcdiddle/status/1191435163500269570" TargetMode="External" /><Relationship Id="rId370" Type="http://schemas.openxmlformats.org/officeDocument/2006/relationships/hyperlink" Target="https://twitter.com/phiiip1872/status/1191411361252814848" TargetMode="External" /><Relationship Id="rId371" Type="http://schemas.openxmlformats.org/officeDocument/2006/relationships/hyperlink" Target="https://twitter.com/1872ewan/status/1191438666083774464" TargetMode="External" /><Relationship Id="rId372" Type="http://schemas.openxmlformats.org/officeDocument/2006/relationships/hyperlink" Target="https://twitter.com/malkywhite1975/status/1191438899312308225" TargetMode="External" /><Relationship Id="rId373" Type="http://schemas.openxmlformats.org/officeDocument/2006/relationships/hyperlink" Target="https://twitter.com/malkywhite1975/status/1191438899312308225" TargetMode="External" /><Relationship Id="rId374" Type="http://schemas.openxmlformats.org/officeDocument/2006/relationships/hyperlink" Target="https://twitter.com/malkywhite1975/status/1191438899312308225" TargetMode="External" /><Relationship Id="rId375" Type="http://schemas.openxmlformats.org/officeDocument/2006/relationships/hyperlink" Target="https://twitter.com/stillsweatshirt/status/1191439862366388225" TargetMode="External" /><Relationship Id="rId376" Type="http://schemas.openxmlformats.org/officeDocument/2006/relationships/hyperlink" Target="https://twitter.com/nxstii/status/1191440284816723970" TargetMode="External" /><Relationship Id="rId377" Type="http://schemas.openxmlformats.org/officeDocument/2006/relationships/hyperlink" Target="https://twitter.com/wilf1872/status/1191443436035100679" TargetMode="External" /><Relationship Id="rId378" Type="http://schemas.openxmlformats.org/officeDocument/2006/relationships/hyperlink" Target="https://twitter.com/wilf1872/status/1191443436035100679" TargetMode="External" /><Relationship Id="rId379" Type="http://schemas.openxmlformats.org/officeDocument/2006/relationships/hyperlink" Target="https://twitter.com/wilf1872/status/1191443436035100679" TargetMode="External" /><Relationship Id="rId380" Type="http://schemas.openxmlformats.org/officeDocument/2006/relationships/hyperlink" Target="https://twitter.com/conorhiggins/status/1191448416250978305" TargetMode="External" /><Relationship Id="rId381" Type="http://schemas.openxmlformats.org/officeDocument/2006/relationships/hyperlink" Target="https://twitter.com/baldyweemongo/status/1191452641324347395" TargetMode="External" /><Relationship Id="rId382" Type="http://schemas.openxmlformats.org/officeDocument/2006/relationships/hyperlink" Target="https://twitter.com/colinbfisher/status/1191453544425148421" TargetMode="External" /><Relationship Id="rId383" Type="http://schemas.openxmlformats.org/officeDocument/2006/relationships/hyperlink" Target="https://twitter.com/colinbfisher/status/1191453544425148421" TargetMode="External" /><Relationship Id="rId384" Type="http://schemas.openxmlformats.org/officeDocument/2006/relationships/hyperlink" Target="https://twitter.com/colinbfisher/status/1191453544425148421" TargetMode="External" /><Relationship Id="rId385" Type="http://schemas.openxmlformats.org/officeDocument/2006/relationships/hyperlink" Target="https://twitter.com/stonenu/status/1191458847594029057" TargetMode="External" /><Relationship Id="rId386" Type="http://schemas.openxmlformats.org/officeDocument/2006/relationships/hyperlink" Target="https://twitter.com/stonenu/status/1191458847594029057" TargetMode="External" /><Relationship Id="rId387" Type="http://schemas.openxmlformats.org/officeDocument/2006/relationships/hyperlink" Target="https://twitter.com/stonenu/status/1191458847594029057" TargetMode="External" /><Relationship Id="rId388" Type="http://schemas.openxmlformats.org/officeDocument/2006/relationships/hyperlink" Target="https://twitter.com/rangersfcnewsn1/status/1191338823411613696" TargetMode="External" /><Relationship Id="rId389" Type="http://schemas.openxmlformats.org/officeDocument/2006/relationships/hyperlink" Target="https://twitter.com/rangersfcnewsn1/status/1191462386613358592" TargetMode="External" /><Relationship Id="rId390" Type="http://schemas.openxmlformats.org/officeDocument/2006/relationships/hyperlink" Target="https://twitter.com/thepaulmclellan/status/1191465636733566979" TargetMode="External" /><Relationship Id="rId391" Type="http://schemas.openxmlformats.org/officeDocument/2006/relationships/hyperlink" Target="https://twitter.com/coinneachmac/status/1191467708828790786" TargetMode="External" /><Relationship Id="rId392" Type="http://schemas.openxmlformats.org/officeDocument/2006/relationships/hyperlink" Target="https://twitter.com/pagegregor15/status/1191469075450486785" TargetMode="External" /><Relationship Id="rId393" Type="http://schemas.openxmlformats.org/officeDocument/2006/relationships/hyperlink" Target="https://twitter.com/andypeahead/status/1191471607908319232" TargetMode="External" /><Relationship Id="rId394" Type="http://schemas.openxmlformats.org/officeDocument/2006/relationships/hyperlink" Target="https://twitter.com/andypeahead/status/1191471607908319232" TargetMode="External" /><Relationship Id="rId395" Type="http://schemas.openxmlformats.org/officeDocument/2006/relationships/hyperlink" Target="https://twitter.com/colincarstairs1/status/1191471744638496770" TargetMode="External" /><Relationship Id="rId396" Type="http://schemas.openxmlformats.org/officeDocument/2006/relationships/hyperlink" Target="https://twitter.com/colincarstairs1/status/1191471744638496770" TargetMode="External" /><Relationship Id="rId397" Type="http://schemas.openxmlformats.org/officeDocument/2006/relationships/hyperlink" Target="https://twitter.com/callumoneill44/status/1191472047047741440" TargetMode="External" /><Relationship Id="rId398" Type="http://schemas.openxmlformats.org/officeDocument/2006/relationships/hyperlink" Target="https://twitter.com/callumoneill44/status/1191472047047741440" TargetMode="External" /><Relationship Id="rId399" Type="http://schemas.openxmlformats.org/officeDocument/2006/relationships/hyperlink" Target="https://twitter.com/robbiemay08/status/1191472552222363649" TargetMode="External" /><Relationship Id="rId400" Type="http://schemas.openxmlformats.org/officeDocument/2006/relationships/hyperlink" Target="https://twitter.com/robbiemay08/status/1191472552222363649" TargetMode="External" /><Relationship Id="rId401" Type="http://schemas.openxmlformats.org/officeDocument/2006/relationships/hyperlink" Target="https://twitter.com/richard54124413/status/1191472597243965441" TargetMode="External" /><Relationship Id="rId402" Type="http://schemas.openxmlformats.org/officeDocument/2006/relationships/hyperlink" Target="https://twitter.com/richard54124413/status/1191472597243965441" TargetMode="External" /><Relationship Id="rId403" Type="http://schemas.openxmlformats.org/officeDocument/2006/relationships/hyperlink" Target="https://twitter.com/zoerfc1872/status/1191411325639036928" TargetMode="External" /><Relationship Id="rId404" Type="http://schemas.openxmlformats.org/officeDocument/2006/relationships/hyperlink" Target="https://twitter.com/zoerfc1872/status/1191411325639036928" TargetMode="External" /><Relationship Id="rId405" Type="http://schemas.openxmlformats.org/officeDocument/2006/relationships/hyperlink" Target="https://twitter.com/zoerfc1872/status/1191411325639036928" TargetMode="External" /><Relationship Id="rId406" Type="http://schemas.openxmlformats.org/officeDocument/2006/relationships/hyperlink" Target="https://twitter.com/zoerfc1872/status/1191473540526161921" TargetMode="External" /><Relationship Id="rId407" Type="http://schemas.openxmlformats.org/officeDocument/2006/relationships/hyperlink" Target="https://twitter.com/zoerfc1872/status/1191473540526161921" TargetMode="External" /><Relationship Id="rId408" Type="http://schemas.openxmlformats.org/officeDocument/2006/relationships/hyperlink" Target="https://twitter.com/kingpindazza/status/1191425211608051712" TargetMode="External" /><Relationship Id="rId409" Type="http://schemas.openxmlformats.org/officeDocument/2006/relationships/hyperlink" Target="https://twitter.com/kingpindazza/status/1191425211608051712" TargetMode="External" /><Relationship Id="rId410" Type="http://schemas.openxmlformats.org/officeDocument/2006/relationships/hyperlink" Target="https://twitter.com/kingpindazza/status/1191425211608051712" TargetMode="External" /><Relationship Id="rId411" Type="http://schemas.openxmlformats.org/officeDocument/2006/relationships/hyperlink" Target="https://twitter.com/kingpindazza/status/1191474046556364800" TargetMode="External" /><Relationship Id="rId412" Type="http://schemas.openxmlformats.org/officeDocument/2006/relationships/hyperlink" Target="https://twitter.com/kingpindazza/status/1191474046556364800" TargetMode="External" /><Relationship Id="rId413" Type="http://schemas.openxmlformats.org/officeDocument/2006/relationships/hyperlink" Target="https://twitter.com/g72m3/status/1191478468195868672" TargetMode="External" /><Relationship Id="rId414" Type="http://schemas.openxmlformats.org/officeDocument/2006/relationships/hyperlink" Target="https://twitter.com/g72m3/status/1191478468195868672" TargetMode="External" /><Relationship Id="rId415" Type="http://schemas.openxmlformats.org/officeDocument/2006/relationships/hyperlink" Target="https://twitter.com/taylorcrosbie67/status/1191479516838936576" TargetMode="External" /><Relationship Id="rId416" Type="http://schemas.openxmlformats.org/officeDocument/2006/relationships/hyperlink" Target="https://twitter.com/jack_hannah94/status/1191482541674385409" TargetMode="External" /><Relationship Id="rId417" Type="http://schemas.openxmlformats.org/officeDocument/2006/relationships/hyperlink" Target="https://twitter.com/markgibb9/status/1191483435874996225" TargetMode="External" /><Relationship Id="rId418" Type="http://schemas.openxmlformats.org/officeDocument/2006/relationships/hyperlink" Target="https://twitter.com/markgibb9/status/1191483435874996225" TargetMode="External" /><Relationship Id="rId419" Type="http://schemas.openxmlformats.org/officeDocument/2006/relationships/hyperlink" Target="https://twitter.com/grahammccno1/status/1191492650488217601" TargetMode="External" /><Relationship Id="rId420" Type="http://schemas.openxmlformats.org/officeDocument/2006/relationships/hyperlink" Target="https://twitter.com/grahammccno1/status/1191492650488217601" TargetMode="External" /><Relationship Id="rId421" Type="http://schemas.openxmlformats.org/officeDocument/2006/relationships/hyperlink" Target="https://twitter.com/suzdowson73/status/1191493691812261888" TargetMode="External" /><Relationship Id="rId422" Type="http://schemas.openxmlformats.org/officeDocument/2006/relationships/hyperlink" Target="https://twitter.com/55incoming/status/1191497024300040192" TargetMode="External" /><Relationship Id="rId423" Type="http://schemas.openxmlformats.org/officeDocument/2006/relationships/hyperlink" Target="https://twitter.com/55incoming/status/1191497024300040192" TargetMode="External" /><Relationship Id="rId424" Type="http://schemas.openxmlformats.org/officeDocument/2006/relationships/hyperlink" Target="https://twitter.com/55incoming/status/1191497024300040192" TargetMode="External" /><Relationship Id="rId425" Type="http://schemas.openxmlformats.org/officeDocument/2006/relationships/hyperlink" Target="https://twitter.com/celtic__1888/status/1191506600349048833" TargetMode="External" /><Relationship Id="rId426" Type="http://schemas.openxmlformats.org/officeDocument/2006/relationships/hyperlink" Target="https://twitter.com/celtic__1888/status/1191506600349048833" TargetMode="External" /><Relationship Id="rId427" Type="http://schemas.openxmlformats.org/officeDocument/2006/relationships/hyperlink" Target="https://twitter.com/celtic__1888/status/1191506600349048833" TargetMode="External" /><Relationship Id="rId428" Type="http://schemas.openxmlformats.org/officeDocument/2006/relationships/hyperlink" Target="https://twitter.com/brosephbartley/status/1191520336476540929" TargetMode="External" /><Relationship Id="rId429" Type="http://schemas.openxmlformats.org/officeDocument/2006/relationships/hyperlink" Target="https://twitter.com/cairo1872/status/1191527410002477058" TargetMode="External" /><Relationship Id="rId430" Type="http://schemas.openxmlformats.org/officeDocument/2006/relationships/hyperlink" Target="https://twitter.com/cairo1872/status/1191527410002477058" TargetMode="External" /><Relationship Id="rId431" Type="http://schemas.openxmlformats.org/officeDocument/2006/relationships/hyperlink" Target="https://twitter.com/cairo1872/status/1191528963128143872" TargetMode="External" /><Relationship Id="rId432" Type="http://schemas.openxmlformats.org/officeDocument/2006/relationships/hyperlink" Target="https://twitter.com/cairo1872/status/1191528963128143872" TargetMode="External" /><Relationship Id="rId433" Type="http://schemas.openxmlformats.org/officeDocument/2006/relationships/hyperlink" Target="https://twitter.com/cairo1872/status/1191528963128143872" TargetMode="External" /><Relationship Id="rId434" Type="http://schemas.openxmlformats.org/officeDocument/2006/relationships/hyperlink" Target="https://twitter.com/_teenageriot/status/1191537143392411648" TargetMode="External" /><Relationship Id="rId435" Type="http://schemas.openxmlformats.org/officeDocument/2006/relationships/hyperlink" Target="https://twitter.com/rascalmultitude/status/1191540519433854977" TargetMode="External" /><Relationship Id="rId436" Type="http://schemas.openxmlformats.org/officeDocument/2006/relationships/hyperlink" Target="https://twitter.com/henbell/status/1191543254761852934" TargetMode="External" /><Relationship Id="rId437" Type="http://schemas.openxmlformats.org/officeDocument/2006/relationships/hyperlink" Target="https://twitter.com/_rosstaylor04/status/1191550339775905792" TargetMode="External" /><Relationship Id="rId438" Type="http://schemas.openxmlformats.org/officeDocument/2006/relationships/hyperlink" Target="https://twitter.com/pieandbeans/status/1191609447531106305" TargetMode="External" /><Relationship Id="rId439" Type="http://schemas.openxmlformats.org/officeDocument/2006/relationships/hyperlink" Target="https://twitter.com/peasan3/status/1191614018810761216" TargetMode="External" /><Relationship Id="rId440" Type="http://schemas.openxmlformats.org/officeDocument/2006/relationships/hyperlink" Target="https://twitter.com/peasan3/status/1191614018810761216" TargetMode="External" /><Relationship Id="rId441" Type="http://schemas.openxmlformats.org/officeDocument/2006/relationships/hyperlink" Target="https://twitter.com/peasan3/status/1191614018810761216" TargetMode="External" /><Relationship Id="rId442" Type="http://schemas.openxmlformats.org/officeDocument/2006/relationships/hyperlink" Target="https://twitter.com/duncanmaclure/status/1191624188320264193" TargetMode="External" /><Relationship Id="rId443" Type="http://schemas.openxmlformats.org/officeDocument/2006/relationships/hyperlink" Target="https://twitter.com/svurtak/status/1191632128846553088" TargetMode="External" /><Relationship Id="rId444" Type="http://schemas.openxmlformats.org/officeDocument/2006/relationships/hyperlink" Target="https://twitter.com/svurtak/status/1191632128846553088" TargetMode="External" /><Relationship Id="rId445" Type="http://schemas.openxmlformats.org/officeDocument/2006/relationships/hyperlink" Target="https://twitter.com/svurtak/status/1191632128846553088" TargetMode="External" /><Relationship Id="rId446" Type="http://schemas.openxmlformats.org/officeDocument/2006/relationships/hyperlink" Target="https://twitter.com/david_taylor75/status/1191634044095733768" TargetMode="External" /><Relationship Id="rId447" Type="http://schemas.openxmlformats.org/officeDocument/2006/relationships/hyperlink" Target="https://twitter.com/stewie_21/status/1191641873363980288" TargetMode="External" /><Relationship Id="rId448" Type="http://schemas.openxmlformats.org/officeDocument/2006/relationships/hyperlink" Target="https://twitter.com/stewie_21/status/1191641873363980288" TargetMode="External" /><Relationship Id="rId449" Type="http://schemas.openxmlformats.org/officeDocument/2006/relationships/hyperlink" Target="https://twitter.com/stewie_21/status/1191641873363980288" TargetMode="External" /><Relationship Id="rId450" Type="http://schemas.openxmlformats.org/officeDocument/2006/relationships/hyperlink" Target="https://twitter.com/willhoyles/status/1191643211103641601" TargetMode="External" /><Relationship Id="rId451" Type="http://schemas.openxmlformats.org/officeDocument/2006/relationships/hyperlink" Target="https://twitter.com/willhoyles/status/1191643211103641601" TargetMode="External" /><Relationship Id="rId452" Type="http://schemas.openxmlformats.org/officeDocument/2006/relationships/hyperlink" Target="https://twitter.com/amc_83/status/1191660762311397377" TargetMode="External" /><Relationship Id="rId453" Type="http://schemas.openxmlformats.org/officeDocument/2006/relationships/hyperlink" Target="https://twitter.com/amc_83/status/1191660762311397377" TargetMode="External" /><Relationship Id="rId454" Type="http://schemas.openxmlformats.org/officeDocument/2006/relationships/hyperlink" Target="https://twitter.com/amc_83/status/1191660762311397377" TargetMode="External" /><Relationship Id="rId455" Type="http://schemas.openxmlformats.org/officeDocument/2006/relationships/hyperlink" Target="https://twitter.com/craigross_/status/1191665186635177986" TargetMode="External" /><Relationship Id="rId456" Type="http://schemas.openxmlformats.org/officeDocument/2006/relationships/hyperlink" Target="https://twitter.com/dugdale24/status/1191672750047473665" TargetMode="External" /><Relationship Id="rId457" Type="http://schemas.openxmlformats.org/officeDocument/2006/relationships/hyperlink" Target="https://twitter.com/dianelambie71/status/1191684897762611200" TargetMode="External" /><Relationship Id="rId458" Type="http://schemas.openxmlformats.org/officeDocument/2006/relationships/hyperlink" Target="https://twitter.com/dianelambie71/status/1191684897762611200" TargetMode="External" /><Relationship Id="rId459" Type="http://schemas.openxmlformats.org/officeDocument/2006/relationships/hyperlink" Target="https://twitter.com/connorhrfc/status/1191689029995180032" TargetMode="External" /><Relationship Id="rId460" Type="http://schemas.openxmlformats.org/officeDocument/2006/relationships/hyperlink" Target="https://twitter.com/connorhrfc/status/1191689029995180032" TargetMode="External" /><Relationship Id="rId461" Type="http://schemas.openxmlformats.org/officeDocument/2006/relationships/hyperlink" Target="https://twitter.com/_sl91/status/1191699435065090055" TargetMode="External" /><Relationship Id="rId462" Type="http://schemas.openxmlformats.org/officeDocument/2006/relationships/hyperlink" Target="https://twitter.com/savo01/status/1191705213733916672" TargetMode="External" /><Relationship Id="rId463" Type="http://schemas.openxmlformats.org/officeDocument/2006/relationships/hyperlink" Target="https://twitter.com/babeclaire1/status/1191754217112911872" TargetMode="External" /><Relationship Id="rId464" Type="http://schemas.openxmlformats.org/officeDocument/2006/relationships/hyperlink" Target="https://twitter.com/babeclaire1/status/1191754217112911872" TargetMode="External" /><Relationship Id="rId465" Type="http://schemas.openxmlformats.org/officeDocument/2006/relationships/hyperlink" Target="https://twitter.com/babeclaire1/status/1191754217112911872" TargetMode="External" /><Relationship Id="rId466" Type="http://schemas.openxmlformats.org/officeDocument/2006/relationships/hyperlink" Target="https://twitter.com/oldfirmfacts1/status/1191400977900945409" TargetMode="External" /><Relationship Id="rId467" Type="http://schemas.openxmlformats.org/officeDocument/2006/relationships/hyperlink" Target="https://twitter.com/liammscullion/status/1191768180060020739" TargetMode="External" /><Relationship Id="rId468" Type="http://schemas.openxmlformats.org/officeDocument/2006/relationships/hyperlink" Target="https://twitter.com/nosychick1/status/1191822990117408768" TargetMode="External" /><Relationship Id="rId469" Type="http://schemas.openxmlformats.org/officeDocument/2006/relationships/hyperlink" Target="https://twitter.com/nosychick1/status/1191822990117408768" TargetMode="External" /><Relationship Id="rId470" Type="http://schemas.openxmlformats.org/officeDocument/2006/relationships/hyperlink" Target="https://twitter.com/robertr19812017/status/1191824026773184517" TargetMode="External" /><Relationship Id="rId471" Type="http://schemas.openxmlformats.org/officeDocument/2006/relationships/hyperlink" Target="https://twitter.com/robertr19812017/status/1191824026773184517" TargetMode="External" /><Relationship Id="rId472" Type="http://schemas.openxmlformats.org/officeDocument/2006/relationships/hyperlink" Target="https://twitter.com/aliceclay4/status/1191369754432413696" TargetMode="External" /><Relationship Id="rId473" Type="http://schemas.openxmlformats.org/officeDocument/2006/relationships/hyperlink" Target="https://twitter.com/alexfenton/status/1191404607857188864" TargetMode="External" /><Relationship Id="rId474" Type="http://schemas.openxmlformats.org/officeDocument/2006/relationships/hyperlink" Target="https://twitter.com/nesta_press/status/1191375525723484160" TargetMode="External" /><Relationship Id="rId475" Type="http://schemas.openxmlformats.org/officeDocument/2006/relationships/hyperlink" Target="https://twitter.com/alexfenton/status/1191405098804666368" TargetMode="External" /><Relationship Id="rId476" Type="http://schemas.openxmlformats.org/officeDocument/2006/relationships/hyperlink" Target="https://twitter.com/irangersapp/status/1191331824141787136" TargetMode="External" /><Relationship Id="rId477" Type="http://schemas.openxmlformats.org/officeDocument/2006/relationships/hyperlink" Target="https://twitter.com/alexfenton/status/1191405135328677888" TargetMode="External" /><Relationship Id="rId478" Type="http://schemas.openxmlformats.org/officeDocument/2006/relationships/hyperlink" Target="https://twitter.com/gersfan46/status/1191340346237767680" TargetMode="External" /><Relationship Id="rId479" Type="http://schemas.openxmlformats.org/officeDocument/2006/relationships/hyperlink" Target="https://twitter.com/alexfenton/status/1191405208322084866" TargetMode="External" /><Relationship Id="rId480" Type="http://schemas.openxmlformats.org/officeDocument/2006/relationships/hyperlink" Target="https://twitter.com/glasgow_live/status/1191331868186218496" TargetMode="External" /><Relationship Id="rId481" Type="http://schemas.openxmlformats.org/officeDocument/2006/relationships/hyperlink" Target="https://twitter.com/glasgow_live/status/1191331868186218496" TargetMode="External" /><Relationship Id="rId482" Type="http://schemas.openxmlformats.org/officeDocument/2006/relationships/hyperlink" Target="https://twitter.com/glasgow_live/status/1191399708784283648" TargetMode="External" /><Relationship Id="rId483" Type="http://schemas.openxmlformats.org/officeDocument/2006/relationships/hyperlink" Target="https://twitter.com/alexfenton/status/1191405007662387201" TargetMode="External" /><Relationship Id="rId484" Type="http://schemas.openxmlformats.org/officeDocument/2006/relationships/hyperlink" Target="https://twitter.com/alexfenton/status/1191486135110979584" TargetMode="External" /><Relationship Id="rId485" Type="http://schemas.openxmlformats.org/officeDocument/2006/relationships/hyperlink" Target="https://twitter.com/rangersnewsuk/status/1191800429971214338" TargetMode="External" /><Relationship Id="rId486" Type="http://schemas.openxmlformats.org/officeDocument/2006/relationships/hyperlink" Target="https://twitter.com/alexfenton/status/1191824680501596160" TargetMode="External" /><Relationship Id="rId487" Type="http://schemas.openxmlformats.org/officeDocument/2006/relationships/hyperlink" Target="https://twitter.com/alexfenton/status/1191403339369603073" TargetMode="External" /><Relationship Id="rId488" Type="http://schemas.openxmlformats.org/officeDocument/2006/relationships/hyperlink" Target="https://twitter.com/alexfenton/status/1191403339369603073" TargetMode="External" /><Relationship Id="rId489" Type="http://schemas.openxmlformats.org/officeDocument/2006/relationships/hyperlink" Target="https://twitter.com/alexfenton/status/1191403339369603073" TargetMode="External" /><Relationship Id="rId490" Type="http://schemas.openxmlformats.org/officeDocument/2006/relationships/hyperlink" Target="https://twitter.com/alexfenton/status/1191405007662387201" TargetMode="External" /><Relationship Id="rId491" Type="http://schemas.openxmlformats.org/officeDocument/2006/relationships/hyperlink" Target="https://twitter.com/alexfenton/status/1191405007662387201" TargetMode="External" /><Relationship Id="rId492" Type="http://schemas.openxmlformats.org/officeDocument/2006/relationships/hyperlink" Target="https://twitter.com/alexfenton/status/1191405098804666368" TargetMode="External" /><Relationship Id="rId493" Type="http://schemas.openxmlformats.org/officeDocument/2006/relationships/hyperlink" Target="https://twitter.com/alexfenton/status/1191477742572838912" TargetMode="External" /><Relationship Id="rId494" Type="http://schemas.openxmlformats.org/officeDocument/2006/relationships/hyperlink" Target="https://twitter.com/alexfenton/status/1191477742572838912" TargetMode="External" /><Relationship Id="rId495" Type="http://schemas.openxmlformats.org/officeDocument/2006/relationships/hyperlink" Target="https://twitter.com/rfc_charity/status/1191397191648083971" TargetMode="External" /><Relationship Id="rId496" Type="http://schemas.openxmlformats.org/officeDocument/2006/relationships/hyperlink" Target="https://twitter.com/rangersfc/status/1191399722730360834" TargetMode="External" /><Relationship Id="rId497" Type="http://schemas.openxmlformats.org/officeDocument/2006/relationships/hyperlink" Target="https://twitter.com/rangersfc/status/1191399722730360834" TargetMode="External" /><Relationship Id="rId498" Type="http://schemas.openxmlformats.org/officeDocument/2006/relationships/hyperlink" Target="https://twitter.com/rangersfc/status/1191471566225367041" TargetMode="External" /><Relationship Id="rId499" Type="http://schemas.openxmlformats.org/officeDocument/2006/relationships/hyperlink" Target="https://twitter.com/rangersfc/status/1191822508451909634" TargetMode="External" /><Relationship Id="rId500" Type="http://schemas.openxmlformats.org/officeDocument/2006/relationships/hyperlink" Target="https://twitter.com/rangersfc/status/1191822508451909634" TargetMode="External" /><Relationship Id="rId501" Type="http://schemas.openxmlformats.org/officeDocument/2006/relationships/hyperlink" Target="https://twitter.com/davie2_me/status/1191828056459087872" TargetMode="External" /><Relationship Id="rId502" Type="http://schemas.openxmlformats.org/officeDocument/2006/relationships/hyperlink" Target="https://twitter.com/davie2_me/status/1191828056459087872" TargetMode="External" /><Relationship Id="rId503" Type="http://schemas.openxmlformats.org/officeDocument/2006/relationships/hyperlink" Target="https://twitter.com/jalexzurita/status/1192007464704708608" TargetMode="External" /><Relationship Id="rId504" Type="http://schemas.openxmlformats.org/officeDocument/2006/relationships/hyperlink" Target="https://twitter.com/jalexzurita/status/1192007464704708608" TargetMode="External" /><Relationship Id="rId505" Type="http://schemas.openxmlformats.org/officeDocument/2006/relationships/hyperlink" Target="https://twitter.com/jalexzurita/status/1192007464704708608" TargetMode="External" /><Relationship Id="rId506" Type="http://schemas.openxmlformats.org/officeDocument/2006/relationships/hyperlink" Target="https://twitter.com/startupsbot/status/1192007487139958784" TargetMode="External" /><Relationship Id="rId507" Type="http://schemas.openxmlformats.org/officeDocument/2006/relationships/hyperlink" Target="https://twitter.com/startupsbot/status/1192007487139958784" TargetMode="External" /><Relationship Id="rId508" Type="http://schemas.openxmlformats.org/officeDocument/2006/relationships/hyperlink" Target="https://twitter.com/startupsbot/status/1192007487139958784" TargetMode="External" /><Relationship Id="rId509" Type="http://schemas.openxmlformats.org/officeDocument/2006/relationships/hyperlink" Target="https://twitter.com/startupsbot/status/1192007487139958784" TargetMode="External" /><Relationship Id="rId510" Type="http://schemas.openxmlformats.org/officeDocument/2006/relationships/comments" Target="../comments1.xml" /><Relationship Id="rId511" Type="http://schemas.openxmlformats.org/officeDocument/2006/relationships/vmlDrawing" Target="../drawings/vmlDrawing1.vml" /><Relationship Id="rId512" Type="http://schemas.openxmlformats.org/officeDocument/2006/relationships/table" Target="../tables/table1.xml" /><Relationship Id="rId5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RFC_Charity/status/1191397191648083971" TargetMode="External" /><Relationship Id="rId2" Type="http://schemas.openxmlformats.org/officeDocument/2006/relationships/hyperlink" Target="http://rangers.toffeenews.com/rangers-launch-new-fitness-app-fit-bears/?utm_source=dlvr.it&amp;utm_medium=twitter" TargetMode="External" /><Relationship Id="rId3" Type="http://schemas.openxmlformats.org/officeDocument/2006/relationships/hyperlink" Target="http://rangers.toffeenews.com/rangers-launch-free-fit-bears-fitness-app-to-try-and-get-supporters-to-workout-and-ditch-the/?utm_source=dlvr.it&amp;utm_medium=twitter" TargetMode="External" /><Relationship Id="rId4" Type="http://schemas.openxmlformats.org/officeDocument/2006/relationships/hyperlink" Target="https://www.glasgowlive.co.uk/whats-on/rangers-fitness-app-fit-bears-17196829" TargetMode="External" /><Relationship Id="rId5" Type="http://schemas.openxmlformats.org/officeDocument/2006/relationships/hyperlink" Target="https://www.glasgowlive.co.uk/whats-on/rangers-fitness-app-fit-bears-17196829" TargetMode="External" /><Relationship Id="rId6" Type="http://schemas.openxmlformats.org/officeDocument/2006/relationships/hyperlink" Target="https://www.football-news365.co.uk/go/23/83343522" TargetMode="External" /><Relationship Id="rId7" Type="http://schemas.openxmlformats.org/officeDocument/2006/relationships/hyperlink" Target="https://www.football-news365.co.uk/go/23/83343522" TargetMode="External" /><Relationship Id="rId8" Type="http://schemas.openxmlformats.org/officeDocument/2006/relationships/hyperlink" Target="https://www.glasgowlive.co.uk/whats-on/rangers-fitness-app-fit-bears-17196829?fbclid=IwAR12oHJEOJjv1-8rl1OvtHMPNVm3v2nWC5k6xNADZd9ej2-8CZJyg2nG0aY" TargetMode="External" /><Relationship Id="rId9" Type="http://schemas.openxmlformats.org/officeDocument/2006/relationships/hyperlink" Target="https://www.glasgowlive.co.uk/whats-on/rangers-fitness-app-fit-bears-17196829" TargetMode="External" /><Relationship Id="rId10" Type="http://schemas.openxmlformats.org/officeDocument/2006/relationships/hyperlink" Target="https://www.glasgowlive.co.uk/whats-on/rangers-fitness-app-fit-bears-17196829" TargetMode="External" /><Relationship Id="rId11" Type="http://schemas.openxmlformats.org/officeDocument/2006/relationships/hyperlink" Target="https://www.glasgowlive.co.uk/whats-on/rangers-fitness-app-fit-bears-17196829" TargetMode="External" /><Relationship Id="rId12" Type="http://schemas.openxmlformats.org/officeDocument/2006/relationships/hyperlink" Target="https://www.rangersnews.uk/news/rangers-charity-foundation-launch-pioneering-new-fit-bears-mobile-app/" TargetMode="External" /><Relationship Id="rId13" Type="http://schemas.openxmlformats.org/officeDocument/2006/relationships/hyperlink" Target="https://www.rangersnews.uk/news/rangers-charity-foundation-launch-pioneering-new-fit-bears-mobile-app/" TargetMode="External" /><Relationship Id="rId14" Type="http://schemas.openxmlformats.org/officeDocument/2006/relationships/hyperlink" Target="https://www.rangerscharity.org.uk/news/foundation-launches-rangers-fitness-app" TargetMode="External" /><Relationship Id="rId15" Type="http://schemas.openxmlformats.org/officeDocument/2006/relationships/hyperlink" Target="https://rangers.co.uk/news/club/foundation-launches-rangers-fitness-app/" TargetMode="External" /><Relationship Id="rId16" Type="http://schemas.openxmlformats.org/officeDocument/2006/relationships/hyperlink" Target="https://www.glasgowlive.co.uk/whats-on/rangers-fitness-app-fit-bears-17196829.amp" TargetMode="External" /><Relationship Id="rId17" Type="http://schemas.openxmlformats.org/officeDocument/2006/relationships/hyperlink" Target="https://pbs.twimg.com/media/EIi03ITWwAAK426.jpg" TargetMode="External" /><Relationship Id="rId18" Type="http://schemas.openxmlformats.org/officeDocument/2006/relationships/hyperlink" Target="https://pbs.twimg.com/media/EIi03ITWwAAK426.jpg" TargetMode="External" /><Relationship Id="rId19" Type="http://schemas.openxmlformats.org/officeDocument/2006/relationships/hyperlink" Target="https://pbs.twimg.com/media/EIi03ITWwAAK426.jpg" TargetMode="External" /><Relationship Id="rId20" Type="http://schemas.openxmlformats.org/officeDocument/2006/relationships/hyperlink" Target="https://pbs.twimg.com/media/EIi03ITWwAAK426.jpg" TargetMode="External" /><Relationship Id="rId21" Type="http://schemas.openxmlformats.org/officeDocument/2006/relationships/hyperlink" Target="https://pbs.twimg.com/media/EIi03ITWwAAK426.jpg" TargetMode="External" /><Relationship Id="rId22" Type="http://schemas.openxmlformats.org/officeDocument/2006/relationships/hyperlink" Target="https://pbs.twimg.com/media/EIi03ITWwAAK426.jpg" TargetMode="External" /><Relationship Id="rId23" Type="http://schemas.openxmlformats.org/officeDocument/2006/relationships/hyperlink" Target="https://pbs.twimg.com/media/EIi03ITWwAAK426.jpg" TargetMode="External" /><Relationship Id="rId24" Type="http://schemas.openxmlformats.org/officeDocument/2006/relationships/hyperlink" Target="https://pbs.twimg.com/media/EIi03ITWwAAK426.jpg" TargetMode="External" /><Relationship Id="rId25" Type="http://schemas.openxmlformats.org/officeDocument/2006/relationships/hyperlink" Target="https://pbs.twimg.com/media/EIi03ITWwAAK426.jpg" TargetMode="External" /><Relationship Id="rId26" Type="http://schemas.openxmlformats.org/officeDocument/2006/relationships/hyperlink" Target="https://pbs.twimg.com/media/EIi03ITWwAAK426.jpg" TargetMode="External" /><Relationship Id="rId27" Type="http://schemas.openxmlformats.org/officeDocument/2006/relationships/hyperlink" Target="https://pbs.twimg.com/media/EIi03ITWwAAK426.jpg" TargetMode="External" /><Relationship Id="rId28" Type="http://schemas.openxmlformats.org/officeDocument/2006/relationships/hyperlink" Target="https://pbs.twimg.com/media/EIi03ITWwAAK426.jpg" TargetMode="External" /><Relationship Id="rId29" Type="http://schemas.openxmlformats.org/officeDocument/2006/relationships/hyperlink" Target="https://pbs.twimg.com/media/EIi03ITWwAAK426.jpg" TargetMode="External" /><Relationship Id="rId30" Type="http://schemas.openxmlformats.org/officeDocument/2006/relationships/hyperlink" Target="https://pbs.twimg.com/media/EIi03ITWwAAK426.jpg" TargetMode="External" /><Relationship Id="rId31" Type="http://schemas.openxmlformats.org/officeDocument/2006/relationships/hyperlink" Target="https://pbs.twimg.com/media/EIi03ITWwAAK426.jpg" TargetMode="External" /><Relationship Id="rId32" Type="http://schemas.openxmlformats.org/officeDocument/2006/relationships/hyperlink" Target="https://pbs.twimg.com/media/EIi03ITWwAAK426.jpg" TargetMode="External" /><Relationship Id="rId33" Type="http://schemas.openxmlformats.org/officeDocument/2006/relationships/hyperlink" Target="https://pbs.twimg.com/media/EIi03ITWwAAK426.jpg" TargetMode="External" /><Relationship Id="rId34" Type="http://schemas.openxmlformats.org/officeDocument/2006/relationships/hyperlink" Target="https://pbs.twimg.com/media/EIi03ITWwAAK426.jpg" TargetMode="External" /><Relationship Id="rId35" Type="http://schemas.openxmlformats.org/officeDocument/2006/relationships/hyperlink" Target="https://pbs.twimg.com/media/EIi03ITWwAAK426.jpg" TargetMode="External" /><Relationship Id="rId36" Type="http://schemas.openxmlformats.org/officeDocument/2006/relationships/hyperlink" Target="https://pbs.twimg.com/media/EIi03ITWwAAK426.jpg" TargetMode="External" /><Relationship Id="rId37" Type="http://schemas.openxmlformats.org/officeDocument/2006/relationships/hyperlink" Target="https://pbs.twimg.com/media/EIi03ITWwAAK426.jpg" TargetMode="External" /><Relationship Id="rId38" Type="http://schemas.openxmlformats.org/officeDocument/2006/relationships/hyperlink" Target="https://pbs.twimg.com/media/EIi-T8bX0AEIYDm.jpg" TargetMode="External" /><Relationship Id="rId39" Type="http://schemas.openxmlformats.org/officeDocument/2006/relationships/hyperlink" Target="https://pbs.twimg.com/media/EIi03ITWwAAK426.jpg" TargetMode="External" /><Relationship Id="rId40" Type="http://schemas.openxmlformats.org/officeDocument/2006/relationships/hyperlink" Target="https://pbs.twimg.com/media/EIi03ITWwAAK426.jpg" TargetMode="External" /><Relationship Id="rId41" Type="http://schemas.openxmlformats.org/officeDocument/2006/relationships/hyperlink" Target="https://pbs.twimg.com/media/EIi03ITWwAAK426.jpg" TargetMode="External" /><Relationship Id="rId42" Type="http://schemas.openxmlformats.org/officeDocument/2006/relationships/hyperlink" Target="https://pbs.twimg.com/media/EIi03ITWwAAK426.jpg" TargetMode="External" /><Relationship Id="rId43" Type="http://schemas.openxmlformats.org/officeDocument/2006/relationships/hyperlink" Target="https://pbs.twimg.com/media/EIh8WJ8VAAE9QPX.jpg" TargetMode="External" /><Relationship Id="rId44" Type="http://schemas.openxmlformats.org/officeDocument/2006/relationships/hyperlink" Target="https://pbs.twimg.com/media/EIjsud9U4AEXQ0B.jpg" TargetMode="External" /><Relationship Id="rId45" Type="http://schemas.openxmlformats.org/officeDocument/2006/relationships/hyperlink" Target="https://pbs.twimg.com/media/EIi03ITWwAAK426.jpg" TargetMode="External" /><Relationship Id="rId46" Type="http://schemas.openxmlformats.org/officeDocument/2006/relationships/hyperlink" Target="https://pbs.twimg.com/tweet_video_thumb/EIjxjiLWsAQqYWj.jpg" TargetMode="External" /><Relationship Id="rId47" Type="http://schemas.openxmlformats.org/officeDocument/2006/relationships/hyperlink" Target="https://pbs.twimg.com/media/EIi03ITWwAAK426.jpg" TargetMode="External" /><Relationship Id="rId48" Type="http://schemas.openxmlformats.org/officeDocument/2006/relationships/hyperlink" Target="https://pbs.twimg.com/media/EIi03ITWwAAK426.jpg" TargetMode="External" /><Relationship Id="rId49" Type="http://schemas.openxmlformats.org/officeDocument/2006/relationships/hyperlink" Target="https://pbs.twimg.com/media/EIi03ITWwAAK426.jpg" TargetMode="External" /><Relationship Id="rId50" Type="http://schemas.openxmlformats.org/officeDocument/2006/relationships/hyperlink" Target="https://pbs.twimg.com/media/EIi03ITWwAAK426.jpg" TargetMode="External" /><Relationship Id="rId51" Type="http://schemas.openxmlformats.org/officeDocument/2006/relationships/hyperlink" Target="https://pbs.twimg.com/media/EIi03ITWwAAK426.jpg" TargetMode="External" /><Relationship Id="rId52" Type="http://schemas.openxmlformats.org/officeDocument/2006/relationships/hyperlink" Target="https://pbs.twimg.com/media/EIi03ITWwAAK426.jpg" TargetMode="External" /><Relationship Id="rId53" Type="http://schemas.openxmlformats.org/officeDocument/2006/relationships/hyperlink" Target="https://pbs.twimg.com/media/EIi03ITWwAAK426.jpg" TargetMode="External" /><Relationship Id="rId54" Type="http://schemas.openxmlformats.org/officeDocument/2006/relationships/hyperlink" Target="https://pbs.twimg.com/media/EIi03ITWwAAK426.jpg" TargetMode="External" /><Relationship Id="rId55" Type="http://schemas.openxmlformats.org/officeDocument/2006/relationships/hyperlink" Target="https://pbs.twimg.com/media/EIi03ITWwAAK426.jpg" TargetMode="External" /><Relationship Id="rId56" Type="http://schemas.openxmlformats.org/officeDocument/2006/relationships/hyperlink" Target="https://pbs.twimg.com/media/EIi03ITWwAAK426.jpg" TargetMode="External" /><Relationship Id="rId57" Type="http://schemas.openxmlformats.org/officeDocument/2006/relationships/hyperlink" Target="https://pbs.twimg.com/media/EIi03ITWwAAK426.jpg" TargetMode="External" /><Relationship Id="rId58" Type="http://schemas.openxmlformats.org/officeDocument/2006/relationships/hyperlink" Target="https://pbs.twimg.com/media/EIi03ITWwAAK426.jpg" TargetMode="External" /><Relationship Id="rId59" Type="http://schemas.openxmlformats.org/officeDocument/2006/relationships/hyperlink" Target="https://pbs.twimg.com/media/EIi03ITWwAAK426.jpg" TargetMode="External" /><Relationship Id="rId60" Type="http://schemas.openxmlformats.org/officeDocument/2006/relationships/hyperlink" Target="https://pbs.twimg.com/media/EIi03ITWwAAK426.jpg" TargetMode="External" /><Relationship Id="rId61" Type="http://schemas.openxmlformats.org/officeDocument/2006/relationships/hyperlink" Target="https://pbs.twimg.com/media/EIi03ITWwAAK426.jpg" TargetMode="External" /><Relationship Id="rId62" Type="http://schemas.openxmlformats.org/officeDocument/2006/relationships/hyperlink" Target="https://pbs.twimg.com/media/EIi03ITWwAAK426.jpg" TargetMode="External" /><Relationship Id="rId63" Type="http://schemas.openxmlformats.org/officeDocument/2006/relationships/hyperlink" Target="https://pbs.twimg.com/media/EIi03ITWwAAK426.jpg" TargetMode="External" /><Relationship Id="rId64" Type="http://schemas.openxmlformats.org/officeDocument/2006/relationships/hyperlink" Target="https://pbs.twimg.com/media/EIi03ITWwAAK426.jpg" TargetMode="External" /><Relationship Id="rId65" Type="http://schemas.openxmlformats.org/officeDocument/2006/relationships/hyperlink" Target="https://pbs.twimg.com/media/EIh1-vTWsAE8I1S.jpg" TargetMode="External" /><Relationship Id="rId66" Type="http://schemas.openxmlformats.org/officeDocument/2006/relationships/hyperlink" Target="https://pbs.twimg.com/media/EIh1-vTWsAE8I1S.jpg" TargetMode="External" /><Relationship Id="rId67" Type="http://schemas.openxmlformats.org/officeDocument/2006/relationships/hyperlink" Target="https://pbs.twimg.com/media/EIiL-pTXkAAAJiT.jpg" TargetMode="External" /><Relationship Id="rId68" Type="http://schemas.openxmlformats.org/officeDocument/2006/relationships/hyperlink" Target="https://pbs.twimg.com/media/EIj1EhpWkAYczfA.jpg" TargetMode="External" /><Relationship Id="rId69" Type="http://schemas.openxmlformats.org/officeDocument/2006/relationships/hyperlink" Target="http://pbs.twimg.com/profile_images/1178215184051163136/zvrWNF8L_normal.jpg" TargetMode="External" /><Relationship Id="rId70" Type="http://schemas.openxmlformats.org/officeDocument/2006/relationships/hyperlink" Target="http://pbs.twimg.com/profile_images/1164090546211741696/v6qK64DY_normal.jpg" TargetMode="External" /><Relationship Id="rId71" Type="http://schemas.openxmlformats.org/officeDocument/2006/relationships/hyperlink" Target="http://pbs.twimg.com/profile_images/1191308316732997632/mRvmeiWb_normal.jpg" TargetMode="External" /><Relationship Id="rId72" Type="http://schemas.openxmlformats.org/officeDocument/2006/relationships/hyperlink" Target="http://pbs.twimg.com/profile_images/1106104838285332481/VJGPaMvb_normal.jpg" TargetMode="External" /><Relationship Id="rId73" Type="http://schemas.openxmlformats.org/officeDocument/2006/relationships/hyperlink" Target="http://pbs.twimg.com/profile_images/1186607023829475328/IgBTGIsk_normal.jpg" TargetMode="External" /><Relationship Id="rId74" Type="http://schemas.openxmlformats.org/officeDocument/2006/relationships/hyperlink" Target="http://pbs.twimg.com/profile_images/1107195701388369920/Mb7wveLR_normal.jpg" TargetMode="External" /><Relationship Id="rId75" Type="http://schemas.openxmlformats.org/officeDocument/2006/relationships/hyperlink" Target="http://pbs.twimg.com/profile_images/871194090590928896/KWfcCCv-_normal.jpg" TargetMode="External" /><Relationship Id="rId76" Type="http://schemas.openxmlformats.org/officeDocument/2006/relationships/hyperlink" Target="http://pbs.twimg.com/profile_images/1191765774333075456/zaF8S_e2_normal.jpg" TargetMode="External" /><Relationship Id="rId77" Type="http://schemas.openxmlformats.org/officeDocument/2006/relationships/hyperlink" Target="https://pbs.twimg.com/media/EIi03ITWwAAK426.jpg" TargetMode="External" /><Relationship Id="rId78" Type="http://schemas.openxmlformats.org/officeDocument/2006/relationships/hyperlink" Target="https://pbs.twimg.com/media/EIi03ITWwAAK426.jpg" TargetMode="External" /><Relationship Id="rId79" Type="http://schemas.openxmlformats.org/officeDocument/2006/relationships/hyperlink" Target="https://pbs.twimg.com/media/EIi03ITWwAAK426.jpg" TargetMode="External" /><Relationship Id="rId80" Type="http://schemas.openxmlformats.org/officeDocument/2006/relationships/hyperlink" Target="https://pbs.twimg.com/media/EIi03ITWwAAK426.jpg" TargetMode="External" /><Relationship Id="rId81" Type="http://schemas.openxmlformats.org/officeDocument/2006/relationships/hyperlink" Target="https://pbs.twimg.com/media/EIi03ITWwAAK426.jpg" TargetMode="External" /><Relationship Id="rId82" Type="http://schemas.openxmlformats.org/officeDocument/2006/relationships/hyperlink" Target="https://pbs.twimg.com/media/EIi03ITWwAAK426.jpg" TargetMode="External" /><Relationship Id="rId83" Type="http://schemas.openxmlformats.org/officeDocument/2006/relationships/hyperlink" Target="https://pbs.twimg.com/media/EIi03ITWwAAK426.jpg" TargetMode="External" /><Relationship Id="rId84" Type="http://schemas.openxmlformats.org/officeDocument/2006/relationships/hyperlink" Target="https://pbs.twimg.com/media/EIi03ITWwAAK426.jpg" TargetMode="External" /><Relationship Id="rId85" Type="http://schemas.openxmlformats.org/officeDocument/2006/relationships/hyperlink" Target="http://pbs.twimg.com/profile_images/1191134812913856512/wY5oRqYR_normal.png" TargetMode="External" /><Relationship Id="rId86" Type="http://schemas.openxmlformats.org/officeDocument/2006/relationships/hyperlink" Target="http://pbs.twimg.com/profile_images/1173246779816632320/jO-gfCA8_normal.jpg" TargetMode="External" /><Relationship Id="rId87" Type="http://schemas.openxmlformats.org/officeDocument/2006/relationships/hyperlink" Target="https://pbs.twimg.com/media/EIi03ITWwAAK426.jpg" TargetMode="External" /><Relationship Id="rId88" Type="http://schemas.openxmlformats.org/officeDocument/2006/relationships/hyperlink" Target="https://pbs.twimg.com/media/EIi03ITWwAAK426.jpg" TargetMode="External" /><Relationship Id="rId89" Type="http://schemas.openxmlformats.org/officeDocument/2006/relationships/hyperlink" Target="http://pbs.twimg.com/profile_images/1079109420330745857/xyNDD8Ct_normal.jpg" TargetMode="External" /><Relationship Id="rId90" Type="http://schemas.openxmlformats.org/officeDocument/2006/relationships/hyperlink" Target="http://pbs.twimg.com/profile_images/1079329366541328385/xBbZnTHo_normal.jpg" TargetMode="External" /><Relationship Id="rId91" Type="http://schemas.openxmlformats.org/officeDocument/2006/relationships/hyperlink" Target="https://pbs.twimg.com/media/EIi03ITWwAAK426.jpg" TargetMode="External" /><Relationship Id="rId92" Type="http://schemas.openxmlformats.org/officeDocument/2006/relationships/hyperlink" Target="http://pbs.twimg.com/profile_images/1139952193715474432/5_YY5tAH_normal.jpg" TargetMode="External" /><Relationship Id="rId93" Type="http://schemas.openxmlformats.org/officeDocument/2006/relationships/hyperlink" Target="https://pbs.twimg.com/media/EIi03ITWwAAK426.jpg" TargetMode="External" /><Relationship Id="rId94" Type="http://schemas.openxmlformats.org/officeDocument/2006/relationships/hyperlink" Target="http://pbs.twimg.com/profile_images/1184980025705222144/zIumjgxw_normal.jpg" TargetMode="External" /><Relationship Id="rId95" Type="http://schemas.openxmlformats.org/officeDocument/2006/relationships/hyperlink" Target="http://pbs.twimg.com/profile_images/1132028028131991552/3RN4ZxU-_normal.jpg" TargetMode="External" /><Relationship Id="rId96" Type="http://schemas.openxmlformats.org/officeDocument/2006/relationships/hyperlink" Target="http://pbs.twimg.com/profile_images/1177908036704374785/RLwZa1eK_normal.jpg" TargetMode="External" /><Relationship Id="rId97" Type="http://schemas.openxmlformats.org/officeDocument/2006/relationships/hyperlink" Target="http://pbs.twimg.com/profile_images/1190378586324254727/_LFAbVV9_normal.jpg" TargetMode="External" /><Relationship Id="rId98" Type="http://schemas.openxmlformats.org/officeDocument/2006/relationships/hyperlink" Target="http://pbs.twimg.com/profile_images/1178081533552402433/fy1BpF4G_normal.jpg" TargetMode="External" /><Relationship Id="rId99" Type="http://schemas.openxmlformats.org/officeDocument/2006/relationships/hyperlink" Target="http://pbs.twimg.com/profile_images/1178081533552402433/fy1BpF4G_normal.jpg" TargetMode="External" /><Relationship Id="rId100" Type="http://schemas.openxmlformats.org/officeDocument/2006/relationships/hyperlink" Target="http://pbs.twimg.com/profile_images/1188175939047428098/WQPU3VvD_normal.jpg" TargetMode="External" /><Relationship Id="rId101" Type="http://schemas.openxmlformats.org/officeDocument/2006/relationships/hyperlink" Target="http://pbs.twimg.com/profile_images/1188175939047428098/WQPU3VvD_normal.jpg" TargetMode="External" /><Relationship Id="rId102" Type="http://schemas.openxmlformats.org/officeDocument/2006/relationships/hyperlink" Target="https://pbs.twimg.com/media/EIi03ITWwAAK426.jpg" TargetMode="External" /><Relationship Id="rId103" Type="http://schemas.openxmlformats.org/officeDocument/2006/relationships/hyperlink" Target="https://pbs.twimg.com/media/EIi03ITWwAAK426.jpg" TargetMode="External" /><Relationship Id="rId104" Type="http://schemas.openxmlformats.org/officeDocument/2006/relationships/hyperlink" Target="http://pbs.twimg.com/profile_images/1188454211345932288/sc-cGOgS_normal.jpg" TargetMode="External" /><Relationship Id="rId105" Type="http://schemas.openxmlformats.org/officeDocument/2006/relationships/hyperlink" Target="https://pbs.twimg.com/media/EIi03ITWwAAK426.jpg" TargetMode="External" /><Relationship Id="rId106" Type="http://schemas.openxmlformats.org/officeDocument/2006/relationships/hyperlink" Target="https://pbs.twimg.com/media/EIi03ITWwAAK426.jpg" TargetMode="External" /><Relationship Id="rId107" Type="http://schemas.openxmlformats.org/officeDocument/2006/relationships/hyperlink" Target="https://pbs.twimg.com/media/EIi03ITWwAAK426.jpg" TargetMode="External" /><Relationship Id="rId108" Type="http://schemas.openxmlformats.org/officeDocument/2006/relationships/hyperlink" Target="https://pbs.twimg.com/media/EIi03ITWwAAK426.jpg" TargetMode="External" /><Relationship Id="rId109" Type="http://schemas.openxmlformats.org/officeDocument/2006/relationships/hyperlink" Target="https://pbs.twimg.com/media/EIi03ITWwAAK426.jpg" TargetMode="External" /><Relationship Id="rId110" Type="http://schemas.openxmlformats.org/officeDocument/2006/relationships/hyperlink" Target="http://pbs.twimg.com/profile_images/971451979045265408/Hn5yuGgF_normal.jpg" TargetMode="External" /><Relationship Id="rId111" Type="http://schemas.openxmlformats.org/officeDocument/2006/relationships/hyperlink" Target="https://pbs.twimg.com/media/EIi03ITWwAAK426.jpg" TargetMode="External" /><Relationship Id="rId112" Type="http://schemas.openxmlformats.org/officeDocument/2006/relationships/hyperlink" Target="https://pbs.twimg.com/media/EIi03ITWwAAK426.jpg" TargetMode="External" /><Relationship Id="rId113" Type="http://schemas.openxmlformats.org/officeDocument/2006/relationships/hyperlink" Target="http://pbs.twimg.com/profile_images/1160638312320831493/ss7G7n_x_normal.jpg" TargetMode="External" /><Relationship Id="rId114" Type="http://schemas.openxmlformats.org/officeDocument/2006/relationships/hyperlink" Target="http://pbs.twimg.com/profile_images/1000718007243542528/wTHzSSQ-_normal.jpg" TargetMode="External" /><Relationship Id="rId115" Type="http://schemas.openxmlformats.org/officeDocument/2006/relationships/hyperlink" Target="https://pbs.twimg.com/media/EIi-T8bX0AEIYDm.jpg" TargetMode="External" /><Relationship Id="rId116" Type="http://schemas.openxmlformats.org/officeDocument/2006/relationships/hyperlink" Target="http://pbs.twimg.com/profile_images/1177959509962219520/o9-nVVX2_normal.jpg" TargetMode="External" /><Relationship Id="rId117" Type="http://schemas.openxmlformats.org/officeDocument/2006/relationships/hyperlink" Target="http://pbs.twimg.com/profile_images/1096866200200667136/9OBeBjSk_normal.jpg" TargetMode="External" /><Relationship Id="rId118" Type="http://schemas.openxmlformats.org/officeDocument/2006/relationships/hyperlink" Target="https://pbs.twimg.com/media/EIi03ITWwAAK426.jpg" TargetMode="External" /><Relationship Id="rId119" Type="http://schemas.openxmlformats.org/officeDocument/2006/relationships/hyperlink" Target="https://pbs.twimg.com/media/EIi03ITWwAAK426.jpg" TargetMode="External" /><Relationship Id="rId120" Type="http://schemas.openxmlformats.org/officeDocument/2006/relationships/hyperlink" Target="http://pbs.twimg.com/profile_images/1149791866071764998/7AWAfHqX_normal.jpg" TargetMode="External" /><Relationship Id="rId121" Type="http://schemas.openxmlformats.org/officeDocument/2006/relationships/hyperlink" Target="https://pbs.twimg.com/media/EIi03ITWwAAK426.jpg" TargetMode="External" /><Relationship Id="rId122" Type="http://schemas.openxmlformats.org/officeDocument/2006/relationships/hyperlink" Target="https://pbs.twimg.com/media/EIi03ITWwAAK426.jpg" TargetMode="External" /><Relationship Id="rId123" Type="http://schemas.openxmlformats.org/officeDocument/2006/relationships/hyperlink" Target="http://pbs.twimg.com/profile_images/1186682891427811328/MDRnK-bU_normal.jpg" TargetMode="External" /><Relationship Id="rId124" Type="http://schemas.openxmlformats.org/officeDocument/2006/relationships/hyperlink" Target="http://pbs.twimg.com/profile_images/1183051502841147393/Ft6woy_7_normal.jpg" TargetMode="External" /><Relationship Id="rId125" Type="http://schemas.openxmlformats.org/officeDocument/2006/relationships/hyperlink" Target="https://pbs.twimg.com/media/EIh8WJ8VAAE9QPX.jpg" TargetMode="External" /><Relationship Id="rId126" Type="http://schemas.openxmlformats.org/officeDocument/2006/relationships/hyperlink" Target="https://pbs.twimg.com/media/EIjsud9U4AEXQ0B.jpg" TargetMode="External" /><Relationship Id="rId127" Type="http://schemas.openxmlformats.org/officeDocument/2006/relationships/hyperlink" Target="https://pbs.twimg.com/media/EIi03ITWwAAK426.jpg" TargetMode="External" /><Relationship Id="rId128" Type="http://schemas.openxmlformats.org/officeDocument/2006/relationships/hyperlink" Target="https://pbs.twimg.com/tweet_video_thumb/EIjxjiLWsAQqYWj.jpg" TargetMode="External" /><Relationship Id="rId129" Type="http://schemas.openxmlformats.org/officeDocument/2006/relationships/hyperlink" Target="https://pbs.twimg.com/media/EIi03ITWwAAK426.jpg" TargetMode="External" /><Relationship Id="rId130" Type="http://schemas.openxmlformats.org/officeDocument/2006/relationships/hyperlink" Target="http://pbs.twimg.com/profile_images/1139677422763335680/Ygg0ZoVB_normal.jpg" TargetMode="External" /><Relationship Id="rId131" Type="http://schemas.openxmlformats.org/officeDocument/2006/relationships/hyperlink" Target="http://pbs.twimg.com/profile_images/1188925423884886017/JEOv6trP_normal.jpg" TargetMode="External" /><Relationship Id="rId132" Type="http://schemas.openxmlformats.org/officeDocument/2006/relationships/hyperlink" Target="http://pbs.twimg.com/profile_images/1162755629380976640/FXYo_bm5_normal.jpg" TargetMode="External" /><Relationship Id="rId133" Type="http://schemas.openxmlformats.org/officeDocument/2006/relationships/hyperlink" Target="http://pbs.twimg.com/profile_images/1174454552382386176/t3cOH-BU_normal.jpg" TargetMode="External" /><Relationship Id="rId134" Type="http://schemas.openxmlformats.org/officeDocument/2006/relationships/hyperlink" Target="http://pbs.twimg.com/profile_images/1182370451084992512/2eEbiewr_normal.jpg" TargetMode="External" /><Relationship Id="rId135" Type="http://schemas.openxmlformats.org/officeDocument/2006/relationships/hyperlink" Target="http://pbs.twimg.com/profile_images/1188575970011299840/9x-8ikb1_normal.jpg" TargetMode="External" /><Relationship Id="rId136" Type="http://schemas.openxmlformats.org/officeDocument/2006/relationships/hyperlink" Target="http://pbs.twimg.com/profile_images/1188575970011299840/9x-8ikb1_normal.jpg" TargetMode="External" /><Relationship Id="rId137" Type="http://schemas.openxmlformats.org/officeDocument/2006/relationships/hyperlink" Target="http://pbs.twimg.com/profile_images/1179459487683534848/dOs-eNBP_normal.jpg" TargetMode="External" /><Relationship Id="rId138" Type="http://schemas.openxmlformats.org/officeDocument/2006/relationships/hyperlink" Target="http://pbs.twimg.com/profile_images/1179459487683534848/dOs-eNBP_normal.jp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s://pbs.twimg.com/media/EIi03ITWwAAK426.jpg" TargetMode="External" /><Relationship Id="rId141" Type="http://schemas.openxmlformats.org/officeDocument/2006/relationships/hyperlink" Target="https://pbs.twimg.com/media/EIi03ITWwAAK426.jpg" TargetMode="External" /><Relationship Id="rId142" Type="http://schemas.openxmlformats.org/officeDocument/2006/relationships/hyperlink" Target="http://pbs.twimg.com/profile_images/1185384420255191041/i5OO9hTN_normal.jpg" TargetMode="External" /><Relationship Id="rId143" Type="http://schemas.openxmlformats.org/officeDocument/2006/relationships/hyperlink" Target="http://pbs.twimg.com/profile_images/1188905905259192320/bFbdDM9f_normal.jpg" TargetMode="External" /><Relationship Id="rId144" Type="http://schemas.openxmlformats.org/officeDocument/2006/relationships/hyperlink" Target="https://pbs.twimg.com/media/EIi03ITWwAAK426.jpg" TargetMode="External" /><Relationship Id="rId145" Type="http://schemas.openxmlformats.org/officeDocument/2006/relationships/hyperlink" Target="http://pbs.twimg.com/profile_images/1183050388322357249/-ND0xqO2_normal.jpg" TargetMode="External" /><Relationship Id="rId146" Type="http://schemas.openxmlformats.org/officeDocument/2006/relationships/hyperlink" Target="http://pbs.twimg.com/profile_images/1130251880809062405/nux4dIuX_normal.jpg" TargetMode="External" /><Relationship Id="rId147" Type="http://schemas.openxmlformats.org/officeDocument/2006/relationships/hyperlink" Target="https://pbs.twimg.com/media/EIi03ITWwAAK426.jpg" TargetMode="External" /><Relationship Id="rId148" Type="http://schemas.openxmlformats.org/officeDocument/2006/relationships/hyperlink" Target="http://pbs.twimg.com/profile_images/1156668132376944640/t-G-5F3L_normal.jpg" TargetMode="External" /><Relationship Id="rId149" Type="http://schemas.openxmlformats.org/officeDocument/2006/relationships/hyperlink" Target="http://pbs.twimg.com/profile_images/1156668132376944640/t-G-5F3L_normal.jpg" TargetMode="External" /><Relationship Id="rId150" Type="http://schemas.openxmlformats.org/officeDocument/2006/relationships/hyperlink" Target="https://pbs.twimg.com/media/EIi03ITWwAAK426.jpg" TargetMode="External" /><Relationship Id="rId151" Type="http://schemas.openxmlformats.org/officeDocument/2006/relationships/hyperlink" Target="https://pbs.twimg.com/media/EIi03ITWwAAK426.jpg" TargetMode="External" /><Relationship Id="rId152" Type="http://schemas.openxmlformats.org/officeDocument/2006/relationships/hyperlink" Target="https://pbs.twimg.com/media/EIi03ITWwAAK426.jpg" TargetMode="External" /><Relationship Id="rId153" Type="http://schemas.openxmlformats.org/officeDocument/2006/relationships/hyperlink" Target="https://pbs.twimg.com/media/EIi03ITWwAAK426.jpg" TargetMode="External" /><Relationship Id="rId154" Type="http://schemas.openxmlformats.org/officeDocument/2006/relationships/hyperlink" Target="https://pbs.twimg.com/media/EIi03ITWwAAK426.jpg" TargetMode="External" /><Relationship Id="rId155" Type="http://schemas.openxmlformats.org/officeDocument/2006/relationships/hyperlink" Target="http://pbs.twimg.com/profile_images/1080178035016515585/217B6sDW_normal.jpg" TargetMode="External" /><Relationship Id="rId156" Type="http://schemas.openxmlformats.org/officeDocument/2006/relationships/hyperlink" Target="https://pbs.twimg.com/media/EIi03ITWwAAK426.jpg" TargetMode="External" /><Relationship Id="rId157" Type="http://schemas.openxmlformats.org/officeDocument/2006/relationships/hyperlink" Target="http://pbs.twimg.com/profile_images/1026251878810742785/oGXlbkHO_normal.jpg" TargetMode="External" /><Relationship Id="rId158" Type="http://schemas.openxmlformats.org/officeDocument/2006/relationships/hyperlink" Target="https://pbs.twimg.com/media/EIi03ITWwAAK426.jpg" TargetMode="External" /><Relationship Id="rId159" Type="http://schemas.openxmlformats.org/officeDocument/2006/relationships/hyperlink" Target="http://pbs.twimg.com/profile_images/1183095818980593666/8lcS6jBb_normal.jpg" TargetMode="External" /><Relationship Id="rId160" Type="http://schemas.openxmlformats.org/officeDocument/2006/relationships/hyperlink" Target="http://pbs.twimg.com/profile_images/573036248622759936/uOQCPWE6_normal.jpeg" TargetMode="External" /><Relationship Id="rId161" Type="http://schemas.openxmlformats.org/officeDocument/2006/relationships/hyperlink" Target="http://pbs.twimg.com/profile_images/916546229177409536/tlpdQfh8_normal.jpg" TargetMode="External" /><Relationship Id="rId162" Type="http://schemas.openxmlformats.org/officeDocument/2006/relationships/hyperlink" Target="https://pbs.twimg.com/media/EIi03ITWwAAK426.jpg" TargetMode="External" /><Relationship Id="rId163" Type="http://schemas.openxmlformats.org/officeDocument/2006/relationships/hyperlink" Target="https://pbs.twimg.com/media/EIi03ITWwAAK426.jpg" TargetMode="External" /><Relationship Id="rId164" Type="http://schemas.openxmlformats.org/officeDocument/2006/relationships/hyperlink" Target="http://pbs.twimg.com/profile_images/1189150554011947008/IZZ8Ixwk_normal.jpg" TargetMode="External" /><Relationship Id="rId165" Type="http://schemas.openxmlformats.org/officeDocument/2006/relationships/hyperlink" Target="http://pbs.twimg.com/profile_images/821366933475848193/CeAJ6yjd_normal.jpg" TargetMode="External" /><Relationship Id="rId166" Type="http://schemas.openxmlformats.org/officeDocument/2006/relationships/hyperlink" Target="https://pbs.twimg.com/media/EIi03ITWwAAK426.jpg" TargetMode="External" /><Relationship Id="rId167" Type="http://schemas.openxmlformats.org/officeDocument/2006/relationships/hyperlink" Target="https://pbs.twimg.com/media/EIi03ITWwAAK426.jpg" TargetMode="External" /><Relationship Id="rId168" Type="http://schemas.openxmlformats.org/officeDocument/2006/relationships/hyperlink" Target="http://pbs.twimg.com/profile_images/1008631913706393600/ttwl0KPT_normal.jpg" TargetMode="External" /><Relationship Id="rId169" Type="http://schemas.openxmlformats.org/officeDocument/2006/relationships/hyperlink" Target="https://pbs.twimg.com/media/EIi03ITWwAAK426.jpg" TargetMode="External" /><Relationship Id="rId170" Type="http://schemas.openxmlformats.org/officeDocument/2006/relationships/hyperlink" Target="https://pbs.twimg.com/media/EIi03ITWwAAK426.jpg" TargetMode="External" /><Relationship Id="rId171" Type="http://schemas.openxmlformats.org/officeDocument/2006/relationships/hyperlink" Target="http://pbs.twimg.com/profile_images/1102460625773576192/08BflLUF_normal.jpg" TargetMode="External" /><Relationship Id="rId172" Type="http://schemas.openxmlformats.org/officeDocument/2006/relationships/hyperlink" Target="http://pbs.twimg.com/profile_images/1178368884182847490/HwwfKzy6_normal.jpg" TargetMode="External" /><Relationship Id="rId173" Type="http://schemas.openxmlformats.org/officeDocument/2006/relationships/hyperlink" Target="http://pbs.twimg.com/profile_images/1180067737927868416/R3LkyEud_normal.jpg" TargetMode="External" /><Relationship Id="rId174" Type="http://schemas.openxmlformats.org/officeDocument/2006/relationships/hyperlink" Target="http://pbs.twimg.com/profile_images/614400415069769728/t6ZBxhIg_normal.jpg" TargetMode="External" /><Relationship Id="rId175" Type="http://schemas.openxmlformats.org/officeDocument/2006/relationships/hyperlink" Target="http://pbs.twimg.com/profile_images/1128595167584444416/HSNLuutL_normal.png" TargetMode="External" /><Relationship Id="rId176" Type="http://schemas.openxmlformats.org/officeDocument/2006/relationships/hyperlink" Target="http://pbs.twimg.com/profile_images/614400415069769728/t6ZBxhIg_normal.jpg" TargetMode="External" /><Relationship Id="rId177" Type="http://schemas.openxmlformats.org/officeDocument/2006/relationships/hyperlink" Target="https://pbs.twimg.com/media/EIh1-vTWsAE8I1S.jpg" TargetMode="External" /><Relationship Id="rId178" Type="http://schemas.openxmlformats.org/officeDocument/2006/relationships/hyperlink" Target="https://pbs.twimg.com/media/EIh1-vTWsAE8I1S.jpg" TargetMode="External" /><Relationship Id="rId179" Type="http://schemas.openxmlformats.org/officeDocument/2006/relationships/hyperlink" Target="http://pbs.twimg.com/profile_images/1174460104479059969/rN8XF3Ri_normal.jpg" TargetMode="External" /><Relationship Id="rId180" Type="http://schemas.openxmlformats.org/officeDocument/2006/relationships/hyperlink" Target="http://pbs.twimg.com/profile_images/614400415069769728/t6ZBxhIg_normal.jpg" TargetMode="External" /><Relationship Id="rId181" Type="http://schemas.openxmlformats.org/officeDocument/2006/relationships/hyperlink" Target="http://pbs.twimg.com/profile_images/1134412661750472706/mscTiSqa_normal.jpg" TargetMode="External" /><Relationship Id="rId182" Type="http://schemas.openxmlformats.org/officeDocument/2006/relationships/hyperlink" Target="http://pbs.twimg.com/profile_images/1134412661750472706/mscTiSqa_normal.jpg" TargetMode="External" /><Relationship Id="rId183" Type="http://schemas.openxmlformats.org/officeDocument/2006/relationships/hyperlink" Target="http://pbs.twimg.com/profile_images/614400415069769728/t6ZBxhIg_normal.jpg" TargetMode="External" /><Relationship Id="rId184" Type="http://schemas.openxmlformats.org/officeDocument/2006/relationships/hyperlink" Target="http://pbs.twimg.com/profile_images/614400415069769728/t6ZBxhIg_normal.jpg" TargetMode="External" /><Relationship Id="rId185" Type="http://schemas.openxmlformats.org/officeDocument/2006/relationships/hyperlink" Target="http://pbs.twimg.com/profile_images/1049578365236273157/XA2m5lGf_normal.jpg" TargetMode="External" /><Relationship Id="rId186" Type="http://schemas.openxmlformats.org/officeDocument/2006/relationships/hyperlink" Target="http://pbs.twimg.com/profile_images/614400415069769728/t6ZBxhIg_normal.jpg" TargetMode="External" /><Relationship Id="rId187" Type="http://schemas.openxmlformats.org/officeDocument/2006/relationships/hyperlink" Target="http://pbs.twimg.com/profile_images/614400415069769728/t6ZBxhIg_normal.jpg" TargetMode="External" /><Relationship Id="rId188" Type="http://schemas.openxmlformats.org/officeDocument/2006/relationships/hyperlink" Target="http://pbs.twimg.com/profile_images/614400415069769728/t6ZBxhIg_normal.jpg" TargetMode="External" /><Relationship Id="rId189" Type="http://schemas.openxmlformats.org/officeDocument/2006/relationships/hyperlink" Target="https://pbs.twimg.com/media/EIiL-pTXkAAAJiT.jpg" TargetMode="External" /><Relationship Id="rId190" Type="http://schemas.openxmlformats.org/officeDocument/2006/relationships/hyperlink" Target="http://pbs.twimg.com/profile_images/1191382192112492545/KgbdtjUY_normal.jpg" TargetMode="External" /><Relationship Id="rId191" Type="http://schemas.openxmlformats.org/officeDocument/2006/relationships/hyperlink" Target="https://pbs.twimg.com/media/EIj1EhpWkAYczfA.jpg" TargetMode="External" /><Relationship Id="rId192" Type="http://schemas.openxmlformats.org/officeDocument/2006/relationships/hyperlink" Target="http://pbs.twimg.com/profile_images/1191382192112492545/KgbdtjUY_normal.jpg" TargetMode="External" /><Relationship Id="rId193" Type="http://schemas.openxmlformats.org/officeDocument/2006/relationships/hyperlink" Target="http://pbs.twimg.com/profile_images/1159382333704822784/8MjCVKsV_normal.jpg" TargetMode="External" /><Relationship Id="rId194" Type="http://schemas.openxmlformats.org/officeDocument/2006/relationships/hyperlink" Target="http://pbs.twimg.com/profile_images/928642779756089346/sOGF-9_o_normal.jpg" TargetMode="External" /><Relationship Id="rId195" Type="http://schemas.openxmlformats.org/officeDocument/2006/relationships/hyperlink" Target="http://pbs.twimg.com/profile_images/1001347678721134592/O1UO2_hW_normal.jpg" TargetMode="External" /><Relationship Id="rId196" Type="http://schemas.openxmlformats.org/officeDocument/2006/relationships/hyperlink" Target="https://twitter.com/hrmtaxiservice/status/1191397865916116994" TargetMode="External" /><Relationship Id="rId197" Type="http://schemas.openxmlformats.org/officeDocument/2006/relationships/hyperlink" Target="https://twitter.com/joanne_thorburn/status/1191397875156172809" TargetMode="External" /><Relationship Id="rId198" Type="http://schemas.openxmlformats.org/officeDocument/2006/relationships/hyperlink" Target="https://twitter.com/nimsay1872/status/1191398134066364418" TargetMode="External" /><Relationship Id="rId199" Type="http://schemas.openxmlformats.org/officeDocument/2006/relationships/hyperlink" Target="https://twitter.com/loubyrfc/status/1191398355676610560" TargetMode="External" /><Relationship Id="rId200" Type="http://schemas.openxmlformats.org/officeDocument/2006/relationships/hyperlink" Target="https://twitter.com/michaelseafarer/status/1191398669754535936" TargetMode="External" /><Relationship Id="rId201" Type="http://schemas.openxmlformats.org/officeDocument/2006/relationships/hyperlink" Target="https://twitter.com/david_harvey59/status/1191399071493378049" TargetMode="External" /><Relationship Id="rId202" Type="http://schemas.openxmlformats.org/officeDocument/2006/relationships/hyperlink" Target="https://twitter.com/eviesparkles/status/1191399795891548160" TargetMode="External" /><Relationship Id="rId203" Type="http://schemas.openxmlformats.org/officeDocument/2006/relationships/hyperlink" Target="https://twitter.com/shorerdloyal/status/1191400655740657670" TargetMode="External" /><Relationship Id="rId204" Type="http://schemas.openxmlformats.org/officeDocument/2006/relationships/hyperlink" Target="https://twitter.com/micmcan74/status/1191401062575546368" TargetMode="External" /><Relationship Id="rId205" Type="http://schemas.openxmlformats.org/officeDocument/2006/relationships/hyperlink" Target="https://twitter.com/darthg1nger/status/1191401584913240066" TargetMode="External" /><Relationship Id="rId206" Type="http://schemas.openxmlformats.org/officeDocument/2006/relationships/hyperlink" Target="https://twitter.com/panton_lewis/status/1191401696179740673" TargetMode="External" /><Relationship Id="rId207" Type="http://schemas.openxmlformats.org/officeDocument/2006/relationships/hyperlink" Target="https://twitter.com/plasmatron/status/1191401848403636225" TargetMode="External" /><Relationship Id="rId208" Type="http://schemas.openxmlformats.org/officeDocument/2006/relationships/hyperlink" Target="https://twitter.com/mcilhare_jack/status/1191401916523257856" TargetMode="External" /><Relationship Id="rId209" Type="http://schemas.openxmlformats.org/officeDocument/2006/relationships/hyperlink" Target="https://twitter.com/cluthadubh/status/1191402272980385793" TargetMode="External" /><Relationship Id="rId210" Type="http://schemas.openxmlformats.org/officeDocument/2006/relationships/hyperlink" Target="https://twitter.com/fcjaybird/status/1191402881510969345" TargetMode="External" /><Relationship Id="rId211" Type="http://schemas.openxmlformats.org/officeDocument/2006/relationships/hyperlink" Target="https://twitter.com/mychalyschyn/status/1191402847272873984" TargetMode="External" /><Relationship Id="rId212" Type="http://schemas.openxmlformats.org/officeDocument/2006/relationships/hyperlink" Target="https://twitter.com/mychalyschyn/status/1191402894509166592" TargetMode="External" /><Relationship Id="rId213" Type="http://schemas.openxmlformats.org/officeDocument/2006/relationships/hyperlink" Target="https://twitter.com/lornamccallum2/status/1191403461780353024" TargetMode="External" /><Relationship Id="rId214" Type="http://schemas.openxmlformats.org/officeDocument/2006/relationships/hyperlink" Target="https://twitter.com/jackmulligan/status/1191404999080861696" TargetMode="External" /><Relationship Id="rId215" Type="http://schemas.openxmlformats.org/officeDocument/2006/relationships/hyperlink" Target="https://twitter.com/tinym0vingparts/status/1191405815300837378" TargetMode="External" /><Relationship Id="rId216" Type="http://schemas.openxmlformats.org/officeDocument/2006/relationships/hyperlink" Target="https://twitter.com/orlysheepboy/status/1191406304851636226" TargetMode="External" /><Relationship Id="rId217" Type="http://schemas.openxmlformats.org/officeDocument/2006/relationships/hyperlink" Target="https://twitter.com/wirralranger/status/1191409965665263616" TargetMode="External" /><Relationship Id="rId218" Type="http://schemas.openxmlformats.org/officeDocument/2006/relationships/hyperlink" Target="https://twitter.com/cass316x/status/1191410616864559105" TargetMode="External" /><Relationship Id="rId219" Type="http://schemas.openxmlformats.org/officeDocument/2006/relationships/hyperlink" Target="https://twitter.com/4menhadadream/status/1191411042628317184" TargetMode="External" /><Relationship Id="rId220" Type="http://schemas.openxmlformats.org/officeDocument/2006/relationships/hyperlink" Target="https://twitter.com/domrogic/status/1191411677218127872" TargetMode="External" /><Relationship Id="rId221" Type="http://schemas.openxmlformats.org/officeDocument/2006/relationships/hyperlink" Target="https://twitter.com/philipwatp/status/1191412011168600064" TargetMode="External" /><Relationship Id="rId222" Type="http://schemas.openxmlformats.org/officeDocument/2006/relationships/hyperlink" Target="https://twitter.com/lh_1872/status/1191412076398465024" TargetMode="External" /><Relationship Id="rId223" Type="http://schemas.openxmlformats.org/officeDocument/2006/relationships/hyperlink" Target="https://twitter.com/glxn72/status/1191412113127936002" TargetMode="External" /><Relationship Id="rId224" Type="http://schemas.openxmlformats.org/officeDocument/2006/relationships/hyperlink" Target="https://twitter.com/mitchellm1872/status/1191412163291865088" TargetMode="External" /><Relationship Id="rId225" Type="http://schemas.openxmlformats.org/officeDocument/2006/relationships/hyperlink" Target="https://twitter.com/nathanc1872/status/1191403803192496128" TargetMode="External" /><Relationship Id="rId226" Type="http://schemas.openxmlformats.org/officeDocument/2006/relationships/hyperlink" Target="https://twitter.com/nathanc1872/status/1191408769663672323" TargetMode="External" /><Relationship Id="rId227" Type="http://schemas.openxmlformats.org/officeDocument/2006/relationships/hyperlink" Target="https://twitter.com/aimeeworsley1/status/1191413746939416579" TargetMode="External" /><Relationship Id="rId228" Type="http://schemas.openxmlformats.org/officeDocument/2006/relationships/hyperlink" Target="https://twitter.com/aimeeworsley1/status/1191400780047228928" TargetMode="External" /><Relationship Id="rId229" Type="http://schemas.openxmlformats.org/officeDocument/2006/relationships/hyperlink" Target="https://twitter.com/swanny532/status/1191414739345252352" TargetMode="External" /><Relationship Id="rId230" Type="http://schemas.openxmlformats.org/officeDocument/2006/relationships/hyperlink" Target="https://twitter.com/traveleff/status/1191418031890731010" TargetMode="External" /><Relationship Id="rId231" Type="http://schemas.openxmlformats.org/officeDocument/2006/relationships/hyperlink" Target="https://twitter.com/ryankentloyal/status/1191418202250711044" TargetMode="External" /><Relationship Id="rId232" Type="http://schemas.openxmlformats.org/officeDocument/2006/relationships/hyperlink" Target="https://twitter.com/coreysharp1888/status/1191418213697019906" TargetMode="External" /><Relationship Id="rId233" Type="http://schemas.openxmlformats.org/officeDocument/2006/relationships/hyperlink" Target="https://twitter.com/stoogzy_/status/1191419575574896640" TargetMode="External" /><Relationship Id="rId234" Type="http://schemas.openxmlformats.org/officeDocument/2006/relationships/hyperlink" Target="https://twitter.com/johnfaetheshops/status/1191423033937924096" TargetMode="External" /><Relationship Id="rId235" Type="http://schemas.openxmlformats.org/officeDocument/2006/relationships/hyperlink" Target="https://twitter.com/blondelmo1888/status/1191424016755630082" TargetMode="External" /><Relationship Id="rId236" Type="http://schemas.openxmlformats.org/officeDocument/2006/relationships/hyperlink" Target="https://twitter.com/kierangeorgedfc/status/1191425108348428295" TargetMode="External" /><Relationship Id="rId237" Type="http://schemas.openxmlformats.org/officeDocument/2006/relationships/hyperlink" Target="https://twitter.com/garythebear72/status/1191426054021361664" TargetMode="External" /><Relationship Id="rId238" Type="http://schemas.openxmlformats.org/officeDocument/2006/relationships/hyperlink" Target="https://twitter.com/claire_mcharg/status/1191426260934811659" TargetMode="External" /><Relationship Id="rId239" Type="http://schemas.openxmlformats.org/officeDocument/2006/relationships/hyperlink" Target="https://twitter.com/suzanalou/status/1191426635955920899" TargetMode="External" /><Relationship Id="rId240" Type="http://schemas.openxmlformats.org/officeDocument/2006/relationships/hyperlink" Target="https://twitter.com/ewenh72/status/1191433178155749378" TargetMode="External" /><Relationship Id="rId241" Type="http://schemas.openxmlformats.org/officeDocument/2006/relationships/hyperlink" Target="https://twitter.com/mrmcdiddle/status/1191435163500269570" TargetMode="External" /><Relationship Id="rId242" Type="http://schemas.openxmlformats.org/officeDocument/2006/relationships/hyperlink" Target="https://twitter.com/phiiip1872/status/1191411361252814848" TargetMode="External" /><Relationship Id="rId243" Type="http://schemas.openxmlformats.org/officeDocument/2006/relationships/hyperlink" Target="https://twitter.com/1872ewan/status/1191438666083774464" TargetMode="External" /><Relationship Id="rId244" Type="http://schemas.openxmlformats.org/officeDocument/2006/relationships/hyperlink" Target="https://twitter.com/malkywhite1975/status/1191438899312308225" TargetMode="External" /><Relationship Id="rId245" Type="http://schemas.openxmlformats.org/officeDocument/2006/relationships/hyperlink" Target="https://twitter.com/stillsweatshirt/status/1191439862366388225" TargetMode="External" /><Relationship Id="rId246" Type="http://schemas.openxmlformats.org/officeDocument/2006/relationships/hyperlink" Target="https://twitter.com/nxstii/status/1191440284816723970" TargetMode="External" /><Relationship Id="rId247" Type="http://schemas.openxmlformats.org/officeDocument/2006/relationships/hyperlink" Target="https://twitter.com/wilf1872/status/1191443436035100679" TargetMode="External" /><Relationship Id="rId248" Type="http://schemas.openxmlformats.org/officeDocument/2006/relationships/hyperlink" Target="https://twitter.com/conorhiggins/status/1191448416250978305" TargetMode="External" /><Relationship Id="rId249" Type="http://schemas.openxmlformats.org/officeDocument/2006/relationships/hyperlink" Target="https://twitter.com/baldyweemongo/status/1191452641324347395" TargetMode="External" /><Relationship Id="rId250" Type="http://schemas.openxmlformats.org/officeDocument/2006/relationships/hyperlink" Target="https://twitter.com/colinbfisher/status/1191453544425148421" TargetMode="External" /><Relationship Id="rId251" Type="http://schemas.openxmlformats.org/officeDocument/2006/relationships/hyperlink" Target="https://twitter.com/stonenu/status/1191458847594029057" TargetMode="External" /><Relationship Id="rId252" Type="http://schemas.openxmlformats.org/officeDocument/2006/relationships/hyperlink" Target="https://twitter.com/rangersfcnewsn1/status/1191338823411613696" TargetMode="External" /><Relationship Id="rId253" Type="http://schemas.openxmlformats.org/officeDocument/2006/relationships/hyperlink" Target="https://twitter.com/rangersfcnewsn1/status/1191462386613358592" TargetMode="External" /><Relationship Id="rId254" Type="http://schemas.openxmlformats.org/officeDocument/2006/relationships/hyperlink" Target="https://twitter.com/thepaulmclellan/status/1191465636733566979" TargetMode="External" /><Relationship Id="rId255" Type="http://schemas.openxmlformats.org/officeDocument/2006/relationships/hyperlink" Target="https://twitter.com/coinneachmac/status/1191467708828790786" TargetMode="External" /><Relationship Id="rId256" Type="http://schemas.openxmlformats.org/officeDocument/2006/relationships/hyperlink" Target="https://twitter.com/pagegregor15/status/1191469075450486785" TargetMode="External" /><Relationship Id="rId257" Type="http://schemas.openxmlformats.org/officeDocument/2006/relationships/hyperlink" Target="https://twitter.com/andypeahead/status/1191471607908319232" TargetMode="External" /><Relationship Id="rId258" Type="http://schemas.openxmlformats.org/officeDocument/2006/relationships/hyperlink" Target="https://twitter.com/colincarstairs1/status/1191471744638496770" TargetMode="External" /><Relationship Id="rId259" Type="http://schemas.openxmlformats.org/officeDocument/2006/relationships/hyperlink" Target="https://twitter.com/callumoneill44/status/1191472047047741440" TargetMode="External" /><Relationship Id="rId260" Type="http://schemas.openxmlformats.org/officeDocument/2006/relationships/hyperlink" Target="https://twitter.com/robbiemay08/status/1191472552222363649" TargetMode="External" /><Relationship Id="rId261" Type="http://schemas.openxmlformats.org/officeDocument/2006/relationships/hyperlink" Target="https://twitter.com/richard54124413/status/1191472597243965441" TargetMode="External" /><Relationship Id="rId262" Type="http://schemas.openxmlformats.org/officeDocument/2006/relationships/hyperlink" Target="https://twitter.com/zoerfc1872/status/1191411325639036928" TargetMode="External" /><Relationship Id="rId263" Type="http://schemas.openxmlformats.org/officeDocument/2006/relationships/hyperlink" Target="https://twitter.com/zoerfc1872/status/1191473540526161921" TargetMode="External" /><Relationship Id="rId264" Type="http://schemas.openxmlformats.org/officeDocument/2006/relationships/hyperlink" Target="https://twitter.com/kingpindazza/status/1191425211608051712" TargetMode="External" /><Relationship Id="rId265" Type="http://schemas.openxmlformats.org/officeDocument/2006/relationships/hyperlink" Target="https://twitter.com/kingpindazza/status/1191474046556364800" TargetMode="External" /><Relationship Id="rId266" Type="http://schemas.openxmlformats.org/officeDocument/2006/relationships/hyperlink" Target="https://twitter.com/g72m3/status/1191478468195868672" TargetMode="External" /><Relationship Id="rId267" Type="http://schemas.openxmlformats.org/officeDocument/2006/relationships/hyperlink" Target="https://twitter.com/taylorcrosbie67/status/1191479516838936576" TargetMode="External" /><Relationship Id="rId268" Type="http://schemas.openxmlformats.org/officeDocument/2006/relationships/hyperlink" Target="https://twitter.com/jack_hannah94/status/1191482541674385409" TargetMode="External" /><Relationship Id="rId269" Type="http://schemas.openxmlformats.org/officeDocument/2006/relationships/hyperlink" Target="https://twitter.com/markgibb9/status/1191483435874996225" TargetMode="External" /><Relationship Id="rId270" Type="http://schemas.openxmlformats.org/officeDocument/2006/relationships/hyperlink" Target="https://twitter.com/grahammccno1/status/1191492650488217601" TargetMode="External" /><Relationship Id="rId271" Type="http://schemas.openxmlformats.org/officeDocument/2006/relationships/hyperlink" Target="https://twitter.com/suzdowson73/status/1191493691812261888" TargetMode="External" /><Relationship Id="rId272" Type="http://schemas.openxmlformats.org/officeDocument/2006/relationships/hyperlink" Target="https://twitter.com/55incoming/status/1191497024300040192" TargetMode="External" /><Relationship Id="rId273" Type="http://schemas.openxmlformats.org/officeDocument/2006/relationships/hyperlink" Target="https://twitter.com/celtic__1888/status/1191506600349048833" TargetMode="External" /><Relationship Id="rId274" Type="http://schemas.openxmlformats.org/officeDocument/2006/relationships/hyperlink" Target="https://twitter.com/brosephbartley/status/1191520336476540929" TargetMode="External" /><Relationship Id="rId275" Type="http://schemas.openxmlformats.org/officeDocument/2006/relationships/hyperlink" Target="https://twitter.com/cairo1872/status/1191527410002477058" TargetMode="External" /><Relationship Id="rId276" Type="http://schemas.openxmlformats.org/officeDocument/2006/relationships/hyperlink" Target="https://twitter.com/cairo1872/status/1191528963128143872" TargetMode="External" /><Relationship Id="rId277" Type="http://schemas.openxmlformats.org/officeDocument/2006/relationships/hyperlink" Target="https://twitter.com/_teenageriot/status/1191537143392411648" TargetMode="External" /><Relationship Id="rId278" Type="http://schemas.openxmlformats.org/officeDocument/2006/relationships/hyperlink" Target="https://twitter.com/rascalmultitude/status/1191540519433854977" TargetMode="External" /><Relationship Id="rId279" Type="http://schemas.openxmlformats.org/officeDocument/2006/relationships/hyperlink" Target="https://twitter.com/henbell/status/1191543254761852934" TargetMode="External" /><Relationship Id="rId280" Type="http://schemas.openxmlformats.org/officeDocument/2006/relationships/hyperlink" Target="https://twitter.com/_rosstaylor04/status/1191550339775905792" TargetMode="External" /><Relationship Id="rId281" Type="http://schemas.openxmlformats.org/officeDocument/2006/relationships/hyperlink" Target="https://twitter.com/pieandbeans/status/1191609447531106305" TargetMode="External" /><Relationship Id="rId282" Type="http://schemas.openxmlformats.org/officeDocument/2006/relationships/hyperlink" Target="https://twitter.com/peasan3/status/1191614018810761216" TargetMode="External" /><Relationship Id="rId283" Type="http://schemas.openxmlformats.org/officeDocument/2006/relationships/hyperlink" Target="https://twitter.com/duncanmaclure/status/1191624188320264193" TargetMode="External" /><Relationship Id="rId284" Type="http://schemas.openxmlformats.org/officeDocument/2006/relationships/hyperlink" Target="https://twitter.com/svurtak/status/1191632128846553088" TargetMode="External" /><Relationship Id="rId285" Type="http://schemas.openxmlformats.org/officeDocument/2006/relationships/hyperlink" Target="https://twitter.com/david_taylor75/status/1191634044095733768" TargetMode="External" /><Relationship Id="rId286" Type="http://schemas.openxmlformats.org/officeDocument/2006/relationships/hyperlink" Target="https://twitter.com/stewie_21/status/1191641873363980288" TargetMode="External" /><Relationship Id="rId287" Type="http://schemas.openxmlformats.org/officeDocument/2006/relationships/hyperlink" Target="https://twitter.com/willhoyles/status/1191643211103641601" TargetMode="External" /><Relationship Id="rId288" Type="http://schemas.openxmlformats.org/officeDocument/2006/relationships/hyperlink" Target="https://twitter.com/amc_83/status/1191660762311397377" TargetMode="External" /><Relationship Id="rId289" Type="http://schemas.openxmlformats.org/officeDocument/2006/relationships/hyperlink" Target="https://twitter.com/craigross_/status/1191665186635177986" TargetMode="External" /><Relationship Id="rId290" Type="http://schemas.openxmlformats.org/officeDocument/2006/relationships/hyperlink" Target="https://twitter.com/dugdale24/status/1191672750047473665" TargetMode="External" /><Relationship Id="rId291" Type="http://schemas.openxmlformats.org/officeDocument/2006/relationships/hyperlink" Target="https://twitter.com/dianelambie71/status/1191684897762611200" TargetMode="External" /><Relationship Id="rId292" Type="http://schemas.openxmlformats.org/officeDocument/2006/relationships/hyperlink" Target="https://twitter.com/connorhrfc/status/1191689029995180032" TargetMode="External" /><Relationship Id="rId293" Type="http://schemas.openxmlformats.org/officeDocument/2006/relationships/hyperlink" Target="https://twitter.com/_sl91/status/1191699435065090055" TargetMode="External" /><Relationship Id="rId294" Type="http://schemas.openxmlformats.org/officeDocument/2006/relationships/hyperlink" Target="https://twitter.com/savo01/status/1191705213733916672" TargetMode="External" /><Relationship Id="rId295" Type="http://schemas.openxmlformats.org/officeDocument/2006/relationships/hyperlink" Target="https://twitter.com/babeclaire1/status/1191754217112911872" TargetMode="External" /><Relationship Id="rId296" Type="http://schemas.openxmlformats.org/officeDocument/2006/relationships/hyperlink" Target="https://twitter.com/oldfirmfacts1/status/1191400977900945409" TargetMode="External" /><Relationship Id="rId297" Type="http://schemas.openxmlformats.org/officeDocument/2006/relationships/hyperlink" Target="https://twitter.com/liammscullion/status/1191768180060020739" TargetMode="External" /><Relationship Id="rId298" Type="http://schemas.openxmlformats.org/officeDocument/2006/relationships/hyperlink" Target="https://twitter.com/nosychick1/status/1191822990117408768" TargetMode="External" /><Relationship Id="rId299" Type="http://schemas.openxmlformats.org/officeDocument/2006/relationships/hyperlink" Target="https://twitter.com/robertr19812017/status/1191824026773184517" TargetMode="External" /><Relationship Id="rId300" Type="http://schemas.openxmlformats.org/officeDocument/2006/relationships/hyperlink" Target="https://twitter.com/aliceclay4/status/1191369754432413696" TargetMode="External" /><Relationship Id="rId301" Type="http://schemas.openxmlformats.org/officeDocument/2006/relationships/hyperlink" Target="https://twitter.com/alexfenton/status/1191404607857188864" TargetMode="External" /><Relationship Id="rId302" Type="http://schemas.openxmlformats.org/officeDocument/2006/relationships/hyperlink" Target="https://twitter.com/nesta_press/status/1191375525723484160" TargetMode="External" /><Relationship Id="rId303" Type="http://schemas.openxmlformats.org/officeDocument/2006/relationships/hyperlink" Target="https://twitter.com/alexfenton/status/1191405098804666368" TargetMode="External" /><Relationship Id="rId304" Type="http://schemas.openxmlformats.org/officeDocument/2006/relationships/hyperlink" Target="https://twitter.com/irangersapp/status/1191331824141787136" TargetMode="External" /><Relationship Id="rId305" Type="http://schemas.openxmlformats.org/officeDocument/2006/relationships/hyperlink" Target="https://twitter.com/alexfenton/status/1191405135328677888" TargetMode="External" /><Relationship Id="rId306" Type="http://schemas.openxmlformats.org/officeDocument/2006/relationships/hyperlink" Target="https://twitter.com/gersfan46/status/1191340346237767680" TargetMode="External" /><Relationship Id="rId307" Type="http://schemas.openxmlformats.org/officeDocument/2006/relationships/hyperlink" Target="https://twitter.com/alexfenton/status/1191405208322084866" TargetMode="External" /><Relationship Id="rId308" Type="http://schemas.openxmlformats.org/officeDocument/2006/relationships/hyperlink" Target="https://twitter.com/glasgow_live/status/1191331868186218496" TargetMode="External" /><Relationship Id="rId309" Type="http://schemas.openxmlformats.org/officeDocument/2006/relationships/hyperlink" Target="https://twitter.com/glasgow_live/status/1191399708784283648" TargetMode="External" /><Relationship Id="rId310" Type="http://schemas.openxmlformats.org/officeDocument/2006/relationships/hyperlink" Target="https://twitter.com/alexfenton/status/1191405007662387201" TargetMode="External" /><Relationship Id="rId311" Type="http://schemas.openxmlformats.org/officeDocument/2006/relationships/hyperlink" Target="https://twitter.com/alexfenton/status/1191486135110979584" TargetMode="External" /><Relationship Id="rId312" Type="http://schemas.openxmlformats.org/officeDocument/2006/relationships/hyperlink" Target="https://twitter.com/rangersnewsuk/status/1191800429971214338" TargetMode="External" /><Relationship Id="rId313" Type="http://schemas.openxmlformats.org/officeDocument/2006/relationships/hyperlink" Target="https://twitter.com/alexfenton/status/1191824680501596160" TargetMode="External" /><Relationship Id="rId314" Type="http://schemas.openxmlformats.org/officeDocument/2006/relationships/hyperlink" Target="https://twitter.com/alexfenton/status/1191403339369603073" TargetMode="External" /><Relationship Id="rId315" Type="http://schemas.openxmlformats.org/officeDocument/2006/relationships/hyperlink" Target="https://twitter.com/alexfenton/status/1191477742572838912" TargetMode="External" /><Relationship Id="rId316" Type="http://schemas.openxmlformats.org/officeDocument/2006/relationships/hyperlink" Target="https://twitter.com/rfc_charity/status/1191397191648083971" TargetMode="External" /><Relationship Id="rId317" Type="http://schemas.openxmlformats.org/officeDocument/2006/relationships/hyperlink" Target="https://twitter.com/rangersfc/status/1191399722730360834" TargetMode="External" /><Relationship Id="rId318" Type="http://schemas.openxmlformats.org/officeDocument/2006/relationships/hyperlink" Target="https://twitter.com/rangersfc/status/1191471566225367041" TargetMode="External" /><Relationship Id="rId319" Type="http://schemas.openxmlformats.org/officeDocument/2006/relationships/hyperlink" Target="https://twitter.com/rangersfc/status/1191822508451909634" TargetMode="External" /><Relationship Id="rId320" Type="http://schemas.openxmlformats.org/officeDocument/2006/relationships/hyperlink" Target="https://twitter.com/davie2_me/status/1191828056459087872" TargetMode="External" /><Relationship Id="rId321" Type="http://schemas.openxmlformats.org/officeDocument/2006/relationships/hyperlink" Target="https://twitter.com/jalexzurita/status/1192007464704708608" TargetMode="External" /><Relationship Id="rId322" Type="http://schemas.openxmlformats.org/officeDocument/2006/relationships/hyperlink" Target="https://twitter.com/startupsbot/status/1192007487139958784" TargetMode="External" /><Relationship Id="rId323" Type="http://schemas.openxmlformats.org/officeDocument/2006/relationships/comments" Target="../comments13.xml" /><Relationship Id="rId324" Type="http://schemas.openxmlformats.org/officeDocument/2006/relationships/vmlDrawing" Target="../drawings/vmlDrawing6.vml" /><Relationship Id="rId325" Type="http://schemas.openxmlformats.org/officeDocument/2006/relationships/table" Target="../tables/table16.xml" /><Relationship Id="rId32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lasgowlive.co.uk/whats-on/rangers-fitness-app-fit-bears-17196829" TargetMode="External" /><Relationship Id="rId2" Type="http://schemas.openxmlformats.org/officeDocument/2006/relationships/hyperlink" Target="https://www.rangersnews.uk/news/rangers-charity-foundation-launch-pioneering-new-fit-bears-mobile-app/" TargetMode="External" /><Relationship Id="rId3" Type="http://schemas.openxmlformats.org/officeDocument/2006/relationships/hyperlink" Target="https://www.football-news365.co.uk/go/23/83343522" TargetMode="External" /><Relationship Id="rId4" Type="http://schemas.openxmlformats.org/officeDocument/2006/relationships/hyperlink" Target="https://www.glasgowlive.co.uk/whats-on/rangers-fitness-app-fit-bears-17196829.amp" TargetMode="External" /><Relationship Id="rId5" Type="http://schemas.openxmlformats.org/officeDocument/2006/relationships/hyperlink" Target="https://www.glasgowlive.co.uk/whats-on/rangers-fitness-app-fit-bears-17196829?fbclid=IwAR12oHJEOJjv1-8rl1OvtHMPNVm3v2nWC5k6xNADZd9ej2-8CZJyg2nG0aY" TargetMode="External" /><Relationship Id="rId6" Type="http://schemas.openxmlformats.org/officeDocument/2006/relationships/hyperlink" Target="http://rangers.toffeenews.com/rangers-launch-free-fit-bears-fitness-app-to-try-and-get-supporters-to-workout-and-ditch-the/?utm_source=dlvr.it&amp;utm_medium=twitter" TargetMode="External" /><Relationship Id="rId7" Type="http://schemas.openxmlformats.org/officeDocument/2006/relationships/hyperlink" Target="http://rangers.toffeenews.com/rangers-launch-new-fitness-app-fit-bears/?utm_source=dlvr.it&amp;utm_medium=twitter" TargetMode="External" /><Relationship Id="rId8" Type="http://schemas.openxmlformats.org/officeDocument/2006/relationships/hyperlink" Target="https://twitter.com/RFC_Charity/status/1191397191648083971" TargetMode="External" /><Relationship Id="rId9" Type="http://schemas.openxmlformats.org/officeDocument/2006/relationships/hyperlink" Target="https://rangers.co.uk/news/club/foundation-launches-rangers-fitness-app/" TargetMode="External" /><Relationship Id="rId10" Type="http://schemas.openxmlformats.org/officeDocument/2006/relationships/hyperlink" Target="https://www.rangerscharity.org.uk/news/foundation-launches-rangers-fitness-app" TargetMode="External" /><Relationship Id="rId11" Type="http://schemas.openxmlformats.org/officeDocument/2006/relationships/hyperlink" Target="https://www.rangerscharity.org.uk/news/foundation-launches-rangers-fitness-app" TargetMode="External" /><Relationship Id="rId12" Type="http://schemas.openxmlformats.org/officeDocument/2006/relationships/hyperlink" Target="https://rangers.co.uk/news/club/foundation-launches-rangers-fitness-app/" TargetMode="External" /><Relationship Id="rId13" Type="http://schemas.openxmlformats.org/officeDocument/2006/relationships/hyperlink" Target="https://www.glasgowlive.co.uk/whats-on/rangers-fitness-app-fit-bears-17196829" TargetMode="External" /><Relationship Id="rId14" Type="http://schemas.openxmlformats.org/officeDocument/2006/relationships/hyperlink" Target="https://www.glasgowlive.co.uk/whats-on/rangers-fitness-app-fit-bears-17196829" TargetMode="External" /><Relationship Id="rId15" Type="http://schemas.openxmlformats.org/officeDocument/2006/relationships/hyperlink" Target="https://www.rangersnews.uk/news/rangers-charity-foundation-launch-pioneering-new-fit-bears-mobile-app/" TargetMode="External" /><Relationship Id="rId16" Type="http://schemas.openxmlformats.org/officeDocument/2006/relationships/hyperlink" Target="https://www.football-news365.co.uk/go/23/83343522" TargetMode="External" /><Relationship Id="rId17" Type="http://schemas.openxmlformats.org/officeDocument/2006/relationships/hyperlink" Target="https://www.glasgowlive.co.uk/whats-on/rangers-fitness-app-fit-bears-17196829?fbclid=IwAR12oHJEOJjv1-8rl1OvtHMPNVm3v2nWC5k6xNADZd9ej2-8CZJyg2nG0aY" TargetMode="External" /><Relationship Id="rId18" Type="http://schemas.openxmlformats.org/officeDocument/2006/relationships/hyperlink" Target="https://www.glasgowlive.co.uk/whats-on/rangers-fitness-app-fit-bears-17196829.amp" TargetMode="External" /><Relationship Id="rId19" Type="http://schemas.openxmlformats.org/officeDocument/2006/relationships/hyperlink" Target="https://twitter.com/RFC_Charity/status/1191397191648083971" TargetMode="External" /><Relationship Id="rId20" Type="http://schemas.openxmlformats.org/officeDocument/2006/relationships/hyperlink" Target="http://rangers.toffeenews.com/rangers-launch-free-fit-bears-fitness-app-to-try-and-get-supporters-to-workout-and-ditch-the/?utm_source=dlvr.it&amp;utm_medium=twitter" TargetMode="External" /><Relationship Id="rId21" Type="http://schemas.openxmlformats.org/officeDocument/2006/relationships/hyperlink" Target="http://rangers.toffeenews.com/rangers-launch-new-fitness-app-fit-bears/?utm_source=dlvr.it&amp;utm_medium=twitter" TargetMode="Externa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8x8RyFTCi5" TargetMode="External" /><Relationship Id="rId2" Type="http://schemas.openxmlformats.org/officeDocument/2006/relationships/hyperlink" Target="https://t.co/wT0IannQdn" TargetMode="External" /><Relationship Id="rId3" Type="http://schemas.openxmlformats.org/officeDocument/2006/relationships/hyperlink" Target="https://t.co/l2shrKT9cI" TargetMode="External" /><Relationship Id="rId4" Type="http://schemas.openxmlformats.org/officeDocument/2006/relationships/hyperlink" Target="https://t.co/6fIWMU1tUk" TargetMode="External" /><Relationship Id="rId5" Type="http://schemas.openxmlformats.org/officeDocument/2006/relationships/hyperlink" Target="https://t.co/D4Edouniy2" TargetMode="External" /><Relationship Id="rId6" Type="http://schemas.openxmlformats.org/officeDocument/2006/relationships/hyperlink" Target="https://t.co/SJ6LRJtIBZ" TargetMode="External" /><Relationship Id="rId7" Type="http://schemas.openxmlformats.org/officeDocument/2006/relationships/hyperlink" Target="https://t.co/AhfguyopKu" TargetMode="External" /><Relationship Id="rId8" Type="http://schemas.openxmlformats.org/officeDocument/2006/relationships/hyperlink" Target="https://t.co/zs5S2Arf8h" TargetMode="External" /><Relationship Id="rId9" Type="http://schemas.openxmlformats.org/officeDocument/2006/relationships/hyperlink" Target="https://t.co/c5KBhYLKO9" TargetMode="External" /><Relationship Id="rId10" Type="http://schemas.openxmlformats.org/officeDocument/2006/relationships/hyperlink" Target="https://t.co/0NWxHOCP11" TargetMode="External" /><Relationship Id="rId11" Type="http://schemas.openxmlformats.org/officeDocument/2006/relationships/hyperlink" Target="https://t.co/hmjHnpozdl" TargetMode="External" /><Relationship Id="rId12" Type="http://schemas.openxmlformats.org/officeDocument/2006/relationships/hyperlink" Target="https://t.co/qsOhEeOLGS" TargetMode="External" /><Relationship Id="rId13" Type="http://schemas.openxmlformats.org/officeDocument/2006/relationships/hyperlink" Target="https://t.co/x5s90ZOBLv" TargetMode="External" /><Relationship Id="rId14" Type="http://schemas.openxmlformats.org/officeDocument/2006/relationships/hyperlink" Target="https://t.co/HN9PwwRgrE" TargetMode="External" /><Relationship Id="rId15" Type="http://schemas.openxmlformats.org/officeDocument/2006/relationships/hyperlink" Target="https://t.co/04im2B3NVw" TargetMode="External" /><Relationship Id="rId16" Type="http://schemas.openxmlformats.org/officeDocument/2006/relationships/hyperlink" Target="https://t.co/9NYQAmsZH0" TargetMode="External" /><Relationship Id="rId17" Type="http://schemas.openxmlformats.org/officeDocument/2006/relationships/hyperlink" Target="https://t.co/hmjHnpozdl" TargetMode="External" /><Relationship Id="rId18" Type="http://schemas.openxmlformats.org/officeDocument/2006/relationships/hyperlink" Target="https://t.co/RX8H5oOS5n" TargetMode="External" /><Relationship Id="rId19" Type="http://schemas.openxmlformats.org/officeDocument/2006/relationships/hyperlink" Target="https://t.co/Pm5wLv23iw" TargetMode="External" /><Relationship Id="rId20" Type="http://schemas.openxmlformats.org/officeDocument/2006/relationships/hyperlink" Target="https://t.co/GZ84FoB9Gw" TargetMode="External" /><Relationship Id="rId21" Type="http://schemas.openxmlformats.org/officeDocument/2006/relationships/hyperlink" Target="https://t.co/faAjHJlcci" TargetMode="External" /><Relationship Id="rId22" Type="http://schemas.openxmlformats.org/officeDocument/2006/relationships/hyperlink" Target="https://t.co/K7JtYXRq4s" TargetMode="External" /><Relationship Id="rId23" Type="http://schemas.openxmlformats.org/officeDocument/2006/relationships/hyperlink" Target="https://t.co/gbDzPb95AM" TargetMode="External" /><Relationship Id="rId24" Type="http://schemas.openxmlformats.org/officeDocument/2006/relationships/hyperlink" Target="https://t.co/BbXl4A5vHc" TargetMode="External" /><Relationship Id="rId25" Type="http://schemas.openxmlformats.org/officeDocument/2006/relationships/hyperlink" Target="https://t.co/ownxUopUNg" TargetMode="External" /><Relationship Id="rId26" Type="http://schemas.openxmlformats.org/officeDocument/2006/relationships/hyperlink" Target="http://t.co/pxgDzCSO1c" TargetMode="External" /><Relationship Id="rId27" Type="http://schemas.openxmlformats.org/officeDocument/2006/relationships/hyperlink" Target="https://t.co/81decKjR1G" TargetMode="External" /><Relationship Id="rId28" Type="http://schemas.openxmlformats.org/officeDocument/2006/relationships/hyperlink" Target="https://t.co/sG6td1Fe7h" TargetMode="External" /><Relationship Id="rId29" Type="http://schemas.openxmlformats.org/officeDocument/2006/relationships/hyperlink" Target="https://t.co/x07kICO45R" TargetMode="External" /><Relationship Id="rId30" Type="http://schemas.openxmlformats.org/officeDocument/2006/relationships/hyperlink" Target="https://t.co/PLGvtxqUa2" TargetMode="External" /><Relationship Id="rId31" Type="http://schemas.openxmlformats.org/officeDocument/2006/relationships/hyperlink" Target="https://pbs.twimg.com/profile_banners/286224069/1566924328" TargetMode="External" /><Relationship Id="rId32" Type="http://schemas.openxmlformats.org/officeDocument/2006/relationships/hyperlink" Target="https://pbs.twimg.com/profile_banners/351880972/1556790326" TargetMode="External" /><Relationship Id="rId33" Type="http://schemas.openxmlformats.org/officeDocument/2006/relationships/hyperlink" Target="https://pbs.twimg.com/profile_banners/351838853/1558428766" TargetMode="External" /><Relationship Id="rId34" Type="http://schemas.openxmlformats.org/officeDocument/2006/relationships/hyperlink" Target="https://pbs.twimg.com/profile_banners/1030240308817223686/1553122288" TargetMode="External" /><Relationship Id="rId35" Type="http://schemas.openxmlformats.org/officeDocument/2006/relationships/hyperlink" Target="https://pbs.twimg.com/profile_banners/22279969/1572362441" TargetMode="External" /><Relationship Id="rId36" Type="http://schemas.openxmlformats.org/officeDocument/2006/relationships/hyperlink" Target="https://pbs.twimg.com/profile_banners/3305062162/1552550896" TargetMode="External" /><Relationship Id="rId37" Type="http://schemas.openxmlformats.org/officeDocument/2006/relationships/hyperlink" Target="https://pbs.twimg.com/profile_banners/30541572/1569529037" TargetMode="External" /><Relationship Id="rId38" Type="http://schemas.openxmlformats.org/officeDocument/2006/relationships/hyperlink" Target="https://pbs.twimg.com/profile_banners/969911122500431872/1569781462" TargetMode="External" /><Relationship Id="rId39" Type="http://schemas.openxmlformats.org/officeDocument/2006/relationships/hyperlink" Target="https://pbs.twimg.com/profile_banners/552662683/1537307470" TargetMode="External" /><Relationship Id="rId40" Type="http://schemas.openxmlformats.org/officeDocument/2006/relationships/hyperlink" Target="https://pbs.twimg.com/profile_banners/257598416/1558277718" TargetMode="External" /><Relationship Id="rId41" Type="http://schemas.openxmlformats.org/officeDocument/2006/relationships/hyperlink" Target="https://pbs.twimg.com/profile_banners/3049242791/1502788283" TargetMode="External" /><Relationship Id="rId42" Type="http://schemas.openxmlformats.org/officeDocument/2006/relationships/hyperlink" Target="https://pbs.twimg.com/profile_banners/514906408/1388799956" TargetMode="External" /><Relationship Id="rId43" Type="http://schemas.openxmlformats.org/officeDocument/2006/relationships/hyperlink" Target="https://pbs.twimg.com/profile_banners/54159690/1522955921" TargetMode="External" /><Relationship Id="rId44" Type="http://schemas.openxmlformats.org/officeDocument/2006/relationships/hyperlink" Target="https://pbs.twimg.com/profile_banners/1022172090865262598/1571751626" TargetMode="External" /><Relationship Id="rId45" Type="http://schemas.openxmlformats.org/officeDocument/2006/relationships/hyperlink" Target="https://pbs.twimg.com/profile_banners/63593443/1509744660" TargetMode="External" /><Relationship Id="rId46" Type="http://schemas.openxmlformats.org/officeDocument/2006/relationships/hyperlink" Target="https://pbs.twimg.com/profile_banners/980981264/1535074682" TargetMode="External" /><Relationship Id="rId47" Type="http://schemas.openxmlformats.org/officeDocument/2006/relationships/hyperlink" Target="https://pbs.twimg.com/profile_banners/1067080976/1570827590" TargetMode="External" /><Relationship Id="rId48" Type="http://schemas.openxmlformats.org/officeDocument/2006/relationships/hyperlink" Target="https://pbs.twimg.com/profile_banners/35759880/1461047984" TargetMode="External" /><Relationship Id="rId49" Type="http://schemas.openxmlformats.org/officeDocument/2006/relationships/hyperlink" Target="https://pbs.twimg.com/profile_banners/977236259633614851/1543605886" TargetMode="External" /><Relationship Id="rId50" Type="http://schemas.openxmlformats.org/officeDocument/2006/relationships/hyperlink" Target="https://pbs.twimg.com/profile_banners/15398281/1557251937" TargetMode="External" /><Relationship Id="rId51" Type="http://schemas.openxmlformats.org/officeDocument/2006/relationships/hyperlink" Target="https://pbs.twimg.com/profile_banners/198537848/1547292672" TargetMode="External" /><Relationship Id="rId52" Type="http://schemas.openxmlformats.org/officeDocument/2006/relationships/hyperlink" Target="https://pbs.twimg.com/profile_banners/3330606857/1569179502" TargetMode="External" /><Relationship Id="rId53" Type="http://schemas.openxmlformats.org/officeDocument/2006/relationships/hyperlink" Target="https://pbs.twimg.com/profile_banners/1123399827293900800/1558816997" TargetMode="External" /><Relationship Id="rId54" Type="http://schemas.openxmlformats.org/officeDocument/2006/relationships/hyperlink" Target="https://pbs.twimg.com/profile_banners/299583339/1560620758" TargetMode="External" /><Relationship Id="rId55" Type="http://schemas.openxmlformats.org/officeDocument/2006/relationships/hyperlink" Target="https://pbs.twimg.com/profile_banners/516892498/1554985994" TargetMode="External" /><Relationship Id="rId56" Type="http://schemas.openxmlformats.org/officeDocument/2006/relationships/hyperlink" Target="https://pbs.twimg.com/profile_banners/493266906/1564864410" TargetMode="External" /><Relationship Id="rId57" Type="http://schemas.openxmlformats.org/officeDocument/2006/relationships/hyperlink" Target="https://pbs.twimg.com/profile_banners/1153697293901713409/1572563896" TargetMode="External" /><Relationship Id="rId58" Type="http://schemas.openxmlformats.org/officeDocument/2006/relationships/hyperlink" Target="https://pbs.twimg.com/profile_banners/961353739293601801/1571335513" TargetMode="External" /><Relationship Id="rId59" Type="http://schemas.openxmlformats.org/officeDocument/2006/relationships/hyperlink" Target="https://pbs.twimg.com/profile_banners/1027448043724054528/1571323916" TargetMode="External" /><Relationship Id="rId60" Type="http://schemas.openxmlformats.org/officeDocument/2006/relationships/hyperlink" Target="https://pbs.twimg.com/profile_banners/1019753628855361536/1572993381" TargetMode="External" /><Relationship Id="rId61" Type="http://schemas.openxmlformats.org/officeDocument/2006/relationships/hyperlink" Target="https://pbs.twimg.com/profile_banners/1121617217416642572/1569711501" TargetMode="External" /><Relationship Id="rId62" Type="http://schemas.openxmlformats.org/officeDocument/2006/relationships/hyperlink" Target="https://pbs.twimg.com/profile_banners/3564305297/1572685137" TargetMode="External" /><Relationship Id="rId63" Type="http://schemas.openxmlformats.org/officeDocument/2006/relationships/hyperlink" Target="https://pbs.twimg.com/profile_banners/1063957868930625536/1567021757" TargetMode="External" /><Relationship Id="rId64" Type="http://schemas.openxmlformats.org/officeDocument/2006/relationships/hyperlink" Target="https://pbs.twimg.com/profile_banners/915616922/1567190380" TargetMode="External" /><Relationship Id="rId65" Type="http://schemas.openxmlformats.org/officeDocument/2006/relationships/hyperlink" Target="https://pbs.twimg.com/profile_banners/1168274568693374977/1570897379" TargetMode="External" /><Relationship Id="rId66" Type="http://schemas.openxmlformats.org/officeDocument/2006/relationships/hyperlink" Target="https://pbs.twimg.com/profile_banners/1063316929/1569967954" TargetMode="External" /><Relationship Id="rId67" Type="http://schemas.openxmlformats.org/officeDocument/2006/relationships/hyperlink" Target="https://pbs.twimg.com/profile_banners/312749762/1556715507" TargetMode="External" /><Relationship Id="rId68" Type="http://schemas.openxmlformats.org/officeDocument/2006/relationships/hyperlink" Target="https://pbs.twimg.com/profile_banners/1552684242/1562353317" TargetMode="External" /><Relationship Id="rId69" Type="http://schemas.openxmlformats.org/officeDocument/2006/relationships/hyperlink" Target="https://pbs.twimg.com/profile_banners/809727901444767744/1557489278" TargetMode="External" /><Relationship Id="rId70" Type="http://schemas.openxmlformats.org/officeDocument/2006/relationships/hyperlink" Target="https://pbs.twimg.com/profile_banners/609796849/1459073178" TargetMode="External" /><Relationship Id="rId71" Type="http://schemas.openxmlformats.org/officeDocument/2006/relationships/hyperlink" Target="https://pbs.twimg.com/profile_banners/970688761729290240/1520447261" TargetMode="External" /><Relationship Id="rId72" Type="http://schemas.openxmlformats.org/officeDocument/2006/relationships/hyperlink" Target="https://pbs.twimg.com/profile_banners/40223424/1563718935" TargetMode="External" /><Relationship Id="rId73" Type="http://schemas.openxmlformats.org/officeDocument/2006/relationships/hyperlink" Target="https://pbs.twimg.com/profile_banners/399514038/1485559293" TargetMode="External" /><Relationship Id="rId74" Type="http://schemas.openxmlformats.org/officeDocument/2006/relationships/hyperlink" Target="https://pbs.twimg.com/profile_banners/894211818612195330/1569011960" TargetMode="External" /><Relationship Id="rId75" Type="http://schemas.openxmlformats.org/officeDocument/2006/relationships/hyperlink" Target="https://pbs.twimg.com/profile_banners/424580872/1445549962" TargetMode="External" /><Relationship Id="rId76" Type="http://schemas.openxmlformats.org/officeDocument/2006/relationships/hyperlink" Target="https://pbs.twimg.com/profile_banners/962443995560468480/1569682408" TargetMode="External" /><Relationship Id="rId77" Type="http://schemas.openxmlformats.org/officeDocument/2006/relationships/hyperlink" Target="https://pbs.twimg.com/profile_banners/791336294601396224/1569179698" TargetMode="External" /><Relationship Id="rId78" Type="http://schemas.openxmlformats.org/officeDocument/2006/relationships/hyperlink" Target="https://pbs.twimg.com/profile_banners/373566536/1558674355" TargetMode="External" /><Relationship Id="rId79" Type="http://schemas.openxmlformats.org/officeDocument/2006/relationships/hyperlink" Target="https://pbs.twimg.com/profile_banners/4825452069/1571691515" TargetMode="External" /><Relationship Id="rId80" Type="http://schemas.openxmlformats.org/officeDocument/2006/relationships/hyperlink" Target="https://pbs.twimg.com/profile_banners/222871329/1477764258" TargetMode="External" /><Relationship Id="rId81" Type="http://schemas.openxmlformats.org/officeDocument/2006/relationships/hyperlink" Target="https://pbs.twimg.com/profile_banners/1160839920/1571236194" TargetMode="External" /><Relationship Id="rId82" Type="http://schemas.openxmlformats.org/officeDocument/2006/relationships/hyperlink" Target="https://pbs.twimg.com/profile_banners/742945790/1572089492" TargetMode="External" /><Relationship Id="rId83" Type="http://schemas.openxmlformats.org/officeDocument/2006/relationships/hyperlink" Target="https://pbs.twimg.com/profile_banners/552780901/1570485383" TargetMode="External" /><Relationship Id="rId84" Type="http://schemas.openxmlformats.org/officeDocument/2006/relationships/hyperlink" Target="https://pbs.twimg.com/profile_banners/377999265/1547572358" TargetMode="External" /><Relationship Id="rId85" Type="http://schemas.openxmlformats.org/officeDocument/2006/relationships/hyperlink" Target="https://pbs.twimg.com/profile_banners/208650165/1540589024" TargetMode="External" /><Relationship Id="rId86" Type="http://schemas.openxmlformats.org/officeDocument/2006/relationships/hyperlink" Target="https://pbs.twimg.com/profile_banners/901018615562022912/1567782408" TargetMode="External" /><Relationship Id="rId87" Type="http://schemas.openxmlformats.org/officeDocument/2006/relationships/hyperlink" Target="https://pbs.twimg.com/profile_banners/2643452141/1559483266" TargetMode="External" /><Relationship Id="rId88" Type="http://schemas.openxmlformats.org/officeDocument/2006/relationships/hyperlink" Target="https://pbs.twimg.com/profile_banners/64484748/1565944841" TargetMode="External" /><Relationship Id="rId89" Type="http://schemas.openxmlformats.org/officeDocument/2006/relationships/hyperlink" Target="https://pbs.twimg.com/profile_banners/718843713208872960/1571511045" TargetMode="External" /><Relationship Id="rId90" Type="http://schemas.openxmlformats.org/officeDocument/2006/relationships/hyperlink" Target="https://pbs.twimg.com/profile_banners/4870666305/1542025006" TargetMode="External" /><Relationship Id="rId91" Type="http://schemas.openxmlformats.org/officeDocument/2006/relationships/hyperlink" Target="https://pbs.twimg.com/profile_banners/1352718794/1572213569" TargetMode="External" /><Relationship Id="rId92" Type="http://schemas.openxmlformats.org/officeDocument/2006/relationships/hyperlink" Target="https://pbs.twimg.com/profile_banners/983275466/1564763067" TargetMode="External" /><Relationship Id="rId93" Type="http://schemas.openxmlformats.org/officeDocument/2006/relationships/hyperlink" Target="https://pbs.twimg.com/profile_banners/3496510992/1570730530" TargetMode="External" /><Relationship Id="rId94" Type="http://schemas.openxmlformats.org/officeDocument/2006/relationships/hyperlink" Target="https://pbs.twimg.com/profile_banners/72671827/1493467249" TargetMode="External" /><Relationship Id="rId95" Type="http://schemas.openxmlformats.org/officeDocument/2006/relationships/hyperlink" Target="https://pbs.twimg.com/profile_banners/958136506077667328/1518415223" TargetMode="External" /><Relationship Id="rId96" Type="http://schemas.openxmlformats.org/officeDocument/2006/relationships/hyperlink" Target="https://pbs.twimg.com/profile_banners/273666417/1572292232" TargetMode="External" /><Relationship Id="rId97" Type="http://schemas.openxmlformats.org/officeDocument/2006/relationships/hyperlink" Target="https://pbs.twimg.com/profile_banners/723269184705159168/1461277038" TargetMode="External" /><Relationship Id="rId98" Type="http://schemas.openxmlformats.org/officeDocument/2006/relationships/hyperlink" Target="https://pbs.twimg.com/profile_banners/1030075543838965765/1568844439" TargetMode="External" /><Relationship Id="rId99" Type="http://schemas.openxmlformats.org/officeDocument/2006/relationships/hyperlink" Target="https://pbs.twimg.com/profile_banners/708795403777531904/1558308023" TargetMode="External" /><Relationship Id="rId100" Type="http://schemas.openxmlformats.org/officeDocument/2006/relationships/hyperlink" Target="https://pbs.twimg.com/profile_banners/471241445/1527108147" TargetMode="External" /><Relationship Id="rId101" Type="http://schemas.openxmlformats.org/officeDocument/2006/relationships/hyperlink" Target="https://pbs.twimg.com/profile_banners/1064315130740174853/1563672537" TargetMode="External" /><Relationship Id="rId102" Type="http://schemas.openxmlformats.org/officeDocument/2006/relationships/hyperlink" Target="https://pbs.twimg.com/profile_banners/115515063/1396357533" TargetMode="External" /><Relationship Id="rId103" Type="http://schemas.openxmlformats.org/officeDocument/2006/relationships/hyperlink" Target="https://pbs.twimg.com/profile_banners/116556305/1399938076" TargetMode="External" /><Relationship Id="rId104" Type="http://schemas.openxmlformats.org/officeDocument/2006/relationships/hyperlink" Target="https://pbs.twimg.com/profile_banners/19549082/1454263796" TargetMode="External" /><Relationship Id="rId105" Type="http://schemas.openxmlformats.org/officeDocument/2006/relationships/hyperlink" Target="https://pbs.twimg.com/profile_banners/2764011933/1541260697" TargetMode="External" /><Relationship Id="rId106" Type="http://schemas.openxmlformats.org/officeDocument/2006/relationships/hyperlink" Target="https://pbs.twimg.com/profile_banners/26569679/1550000982" TargetMode="External" /><Relationship Id="rId107" Type="http://schemas.openxmlformats.org/officeDocument/2006/relationships/hyperlink" Target="https://pbs.twimg.com/profile_banners/1080176874603589632/1546369486" TargetMode="External" /><Relationship Id="rId108" Type="http://schemas.openxmlformats.org/officeDocument/2006/relationships/hyperlink" Target="https://pbs.twimg.com/profile_banners/1083336535003541505/1547157530" TargetMode="External" /><Relationship Id="rId109" Type="http://schemas.openxmlformats.org/officeDocument/2006/relationships/hyperlink" Target="https://pbs.twimg.com/profile_banners/625986058/1569086928" TargetMode="External" /><Relationship Id="rId110" Type="http://schemas.openxmlformats.org/officeDocument/2006/relationships/hyperlink" Target="https://pbs.twimg.com/profile_banners/1516182072/1570907000" TargetMode="External" /><Relationship Id="rId111" Type="http://schemas.openxmlformats.org/officeDocument/2006/relationships/hyperlink" Target="https://pbs.twimg.com/profile_banners/1911355328/1557914590" TargetMode="External" /><Relationship Id="rId112" Type="http://schemas.openxmlformats.org/officeDocument/2006/relationships/hyperlink" Target="https://pbs.twimg.com/profile_banners/317678246/1495546852" TargetMode="External" /><Relationship Id="rId113" Type="http://schemas.openxmlformats.org/officeDocument/2006/relationships/hyperlink" Target="https://pbs.twimg.com/profile_banners/26845607/1460754712" TargetMode="External" /><Relationship Id="rId114" Type="http://schemas.openxmlformats.org/officeDocument/2006/relationships/hyperlink" Target="https://pbs.twimg.com/profile_banners/816781431703830529/1570280293" TargetMode="External" /><Relationship Id="rId115" Type="http://schemas.openxmlformats.org/officeDocument/2006/relationships/hyperlink" Target="https://pbs.twimg.com/profile_banners/178542805/1499433945" TargetMode="External" /><Relationship Id="rId116" Type="http://schemas.openxmlformats.org/officeDocument/2006/relationships/hyperlink" Target="https://pbs.twimg.com/profile_banners/152217340/1556098180" TargetMode="External" /><Relationship Id="rId117" Type="http://schemas.openxmlformats.org/officeDocument/2006/relationships/hyperlink" Target="https://pbs.twimg.com/profile_banners/23332505/1457046581" TargetMode="External" /><Relationship Id="rId118" Type="http://schemas.openxmlformats.org/officeDocument/2006/relationships/hyperlink" Target="https://pbs.twimg.com/profile_banners/262928025/1569187666" TargetMode="External" /><Relationship Id="rId119" Type="http://schemas.openxmlformats.org/officeDocument/2006/relationships/hyperlink" Target="https://pbs.twimg.com/profile_banners/346719600/1536411845" TargetMode="External" /><Relationship Id="rId120" Type="http://schemas.openxmlformats.org/officeDocument/2006/relationships/hyperlink" Target="https://pbs.twimg.com/profile_banners/215304836/1542614097" TargetMode="External" /><Relationship Id="rId121" Type="http://schemas.openxmlformats.org/officeDocument/2006/relationships/hyperlink" Target="https://pbs.twimg.com/profile_banners/835411300729696257/1531521497" TargetMode="External" /><Relationship Id="rId122" Type="http://schemas.openxmlformats.org/officeDocument/2006/relationships/hyperlink" Target="https://pbs.twimg.com/profile_banners/591245240/1450393456" TargetMode="External" /><Relationship Id="rId123" Type="http://schemas.openxmlformats.org/officeDocument/2006/relationships/hyperlink" Target="https://pbs.twimg.com/profile_banners/15597847/1435319542" TargetMode="External" /><Relationship Id="rId124" Type="http://schemas.openxmlformats.org/officeDocument/2006/relationships/hyperlink" Target="https://pbs.twimg.com/profile_banners/744445115163381760/1568372063" TargetMode="External" /><Relationship Id="rId125" Type="http://schemas.openxmlformats.org/officeDocument/2006/relationships/hyperlink" Target="https://pbs.twimg.com/profile_banners/1127713009944662016/1559925480" TargetMode="External" /><Relationship Id="rId126" Type="http://schemas.openxmlformats.org/officeDocument/2006/relationships/hyperlink" Target="https://pbs.twimg.com/profile_banners/829995677111422977/1539074041" TargetMode="External" /><Relationship Id="rId127" Type="http://schemas.openxmlformats.org/officeDocument/2006/relationships/hyperlink" Target="https://pbs.twimg.com/profile_banners/800741889192271872/1565253264" TargetMode="External" /><Relationship Id="rId128" Type="http://schemas.openxmlformats.org/officeDocument/2006/relationships/hyperlink" Target="https://pbs.twimg.com/profile_banners/481175220/1374340885" TargetMode="External" /><Relationship Id="rId129" Type="http://schemas.openxmlformats.org/officeDocument/2006/relationships/hyperlink" Target="https://pbs.twimg.com/profile_banners/2886839031/1542020104" TargetMode="External" /><Relationship Id="rId130" Type="http://schemas.openxmlformats.org/officeDocument/2006/relationships/hyperlink" Target="https://pbs.twimg.com/profile_banners/285654238/1350133514" TargetMode="External" /><Relationship Id="rId131" Type="http://schemas.openxmlformats.org/officeDocument/2006/relationships/hyperlink" Target="https://pbs.twimg.com/profile_banners/933050026774839296/1540153828"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9/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0/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5/bg.png" TargetMode="External" /><Relationship Id="rId143" Type="http://schemas.openxmlformats.org/officeDocument/2006/relationships/hyperlink" Target="http://abs.twimg.com/images/themes/theme10/bg.gif"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0/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7/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8/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5/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5/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2/bg.gif"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1/bg.gif"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9/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pbs.twimg.com/profile_images/1178215184051163136/zvrWNF8L_normal.jpg" TargetMode="External" /><Relationship Id="rId207" Type="http://schemas.openxmlformats.org/officeDocument/2006/relationships/hyperlink" Target="http://pbs.twimg.com/profile_images/803619180880789504/bLvuNN-Q_normal.jpg" TargetMode="External" /><Relationship Id="rId208" Type="http://schemas.openxmlformats.org/officeDocument/2006/relationships/hyperlink" Target="http://pbs.twimg.com/profile_images/1191382192112492545/KgbdtjUY_normal.jpg" TargetMode="External" /><Relationship Id="rId209" Type="http://schemas.openxmlformats.org/officeDocument/2006/relationships/hyperlink" Target="http://pbs.twimg.com/profile_images/1164090546211741696/v6qK64DY_normal.jpg" TargetMode="External" /><Relationship Id="rId210" Type="http://schemas.openxmlformats.org/officeDocument/2006/relationships/hyperlink" Target="http://pbs.twimg.com/profile_images/1191308316732997632/mRvmeiWb_normal.jpg" TargetMode="External" /><Relationship Id="rId211" Type="http://schemas.openxmlformats.org/officeDocument/2006/relationships/hyperlink" Target="http://pbs.twimg.com/profile_images/1106104838285332481/VJGPaMvb_normal.jpg" TargetMode="External" /><Relationship Id="rId212" Type="http://schemas.openxmlformats.org/officeDocument/2006/relationships/hyperlink" Target="http://pbs.twimg.com/profile_images/1186607023829475328/IgBTGIsk_normal.jpg" TargetMode="External" /><Relationship Id="rId213" Type="http://schemas.openxmlformats.org/officeDocument/2006/relationships/hyperlink" Target="http://pbs.twimg.com/profile_images/1107195701388369920/Mb7wveLR_normal.jpg" TargetMode="External" /><Relationship Id="rId214" Type="http://schemas.openxmlformats.org/officeDocument/2006/relationships/hyperlink" Target="http://pbs.twimg.com/profile_images/871194090590928896/KWfcCCv-_normal.jpg" TargetMode="External" /><Relationship Id="rId215" Type="http://schemas.openxmlformats.org/officeDocument/2006/relationships/hyperlink" Target="http://pbs.twimg.com/profile_images/1191765774333075456/zaF8S_e2_normal.jpg" TargetMode="External" /><Relationship Id="rId216" Type="http://schemas.openxmlformats.org/officeDocument/2006/relationships/hyperlink" Target="http://pbs.twimg.com/profile_images/1082745198457827329/2MLXeqGd_normal.jpg" TargetMode="External" /><Relationship Id="rId217" Type="http://schemas.openxmlformats.org/officeDocument/2006/relationships/hyperlink" Target="http://pbs.twimg.com/profile_images/1067087050451677185/dHWzQ-04_normal.jpg" TargetMode="External" /><Relationship Id="rId218" Type="http://schemas.openxmlformats.org/officeDocument/2006/relationships/hyperlink" Target="http://pbs.twimg.com/profile_images/981974413292826624/WdgS5sLD_normal.jpg" TargetMode="External" /><Relationship Id="rId219" Type="http://schemas.openxmlformats.org/officeDocument/2006/relationships/hyperlink" Target="http://pbs.twimg.com/profile_images/1140930329575919616/PHt2yhjv_normal.jpg" TargetMode="External" /><Relationship Id="rId220" Type="http://schemas.openxmlformats.org/officeDocument/2006/relationships/hyperlink" Target="http://pbs.twimg.com/profile_images/914828153826283520/Nakm3DgP_normal.jpg" TargetMode="External" /><Relationship Id="rId221" Type="http://schemas.openxmlformats.org/officeDocument/2006/relationships/hyperlink" Target="http://pbs.twimg.com/profile_images/879375099668959232/bLSH9Uua_normal.jpg" TargetMode="External" /><Relationship Id="rId222" Type="http://schemas.openxmlformats.org/officeDocument/2006/relationships/hyperlink" Target="http://pbs.twimg.com/profile_images/1175311749526032384/_OHfYMyK_normal.jpg" TargetMode="External" /><Relationship Id="rId223" Type="http://schemas.openxmlformats.org/officeDocument/2006/relationships/hyperlink" Target="http://pbs.twimg.com/profile_images/984219400147435521/qrEjK3oC_normal.jpg" TargetMode="External" /><Relationship Id="rId224" Type="http://schemas.openxmlformats.org/officeDocument/2006/relationships/hyperlink" Target="http://pbs.twimg.com/profile_images/1191134812913856512/wY5oRqYR_normal.png" TargetMode="External" /><Relationship Id="rId225" Type="http://schemas.openxmlformats.org/officeDocument/2006/relationships/hyperlink" Target="http://pbs.twimg.com/profile_images/1134412661750472706/mscTiSqa_normal.jpg" TargetMode="External" /><Relationship Id="rId226" Type="http://schemas.openxmlformats.org/officeDocument/2006/relationships/hyperlink" Target="http://pbs.twimg.com/profile_images/1173246779816632320/jO-gfCA8_normal.jpg" TargetMode="External" /><Relationship Id="rId227" Type="http://schemas.openxmlformats.org/officeDocument/2006/relationships/hyperlink" Target="http://pbs.twimg.com/profile_images/1168671681373769728/Rx8P88KV_normal.jpg" TargetMode="External" /><Relationship Id="rId228" Type="http://schemas.openxmlformats.org/officeDocument/2006/relationships/hyperlink" Target="http://pbs.twimg.com/profile_images/1084050145615007744/0oVyEreC_normal.jpg" TargetMode="External" /><Relationship Id="rId229" Type="http://schemas.openxmlformats.org/officeDocument/2006/relationships/hyperlink" Target="http://pbs.twimg.com/profile_images/1079109420330745857/xyNDD8Ct_normal.jpg" TargetMode="External" /><Relationship Id="rId230" Type="http://schemas.openxmlformats.org/officeDocument/2006/relationships/hyperlink" Target="http://pbs.twimg.com/profile_images/1079329366541328385/xBbZnTHo_normal.jpg" TargetMode="External" /><Relationship Id="rId231" Type="http://schemas.openxmlformats.org/officeDocument/2006/relationships/hyperlink" Target="http://pbs.twimg.com/profile_images/1123400230232305671/WC2CEgou_normal.jpg" TargetMode="External" /><Relationship Id="rId232" Type="http://schemas.openxmlformats.org/officeDocument/2006/relationships/hyperlink" Target="http://pbs.twimg.com/profile_images/1139952193715474432/5_YY5tAH_normal.jpg" TargetMode="External" /><Relationship Id="rId233" Type="http://schemas.openxmlformats.org/officeDocument/2006/relationships/hyperlink" Target="http://pbs.twimg.com/profile_images/1159213546632306688/ImGXO2t6_normal.jpg" TargetMode="External" /><Relationship Id="rId234" Type="http://schemas.openxmlformats.org/officeDocument/2006/relationships/hyperlink" Target="http://pbs.twimg.com/profile_images/1184980025705222144/zIumjgxw_normal.jpg" TargetMode="External" /><Relationship Id="rId235" Type="http://schemas.openxmlformats.org/officeDocument/2006/relationships/hyperlink" Target="http://pbs.twimg.com/profile_images/1183370041280077824/nPYXLIGQ_normal.jpg" TargetMode="External" /><Relationship Id="rId236" Type="http://schemas.openxmlformats.org/officeDocument/2006/relationships/hyperlink" Target="http://pbs.twimg.com/profile_images/1132028028131991552/3RN4ZxU-_normal.jpg" TargetMode="External" /><Relationship Id="rId237" Type="http://schemas.openxmlformats.org/officeDocument/2006/relationships/hyperlink" Target="http://pbs.twimg.com/profile_images/1177908036704374785/RLwZa1eK_normal.jpg" TargetMode="External" /><Relationship Id="rId238" Type="http://schemas.openxmlformats.org/officeDocument/2006/relationships/hyperlink" Target="http://pbs.twimg.com/profile_images/1190378586324254727/_LFAbVV9_normal.jpg" TargetMode="External" /><Relationship Id="rId239" Type="http://schemas.openxmlformats.org/officeDocument/2006/relationships/hyperlink" Target="http://pbs.twimg.com/profile_images/1178081533552402433/fy1BpF4G_normal.jpg" TargetMode="External" /><Relationship Id="rId240" Type="http://schemas.openxmlformats.org/officeDocument/2006/relationships/hyperlink" Target="http://pbs.twimg.com/profile_images/1188175939047428098/WQPU3VvD_normal.jpg" TargetMode="External" /><Relationship Id="rId241" Type="http://schemas.openxmlformats.org/officeDocument/2006/relationships/hyperlink" Target="http://pbs.twimg.com/profile_images/1190012547828727809/bg5_ISbx_normal.jpg" TargetMode="External" /><Relationship Id="rId242" Type="http://schemas.openxmlformats.org/officeDocument/2006/relationships/hyperlink" Target="http://pbs.twimg.com/profile_images/1189685845328089088/mqfZpXr5_normal.jpg" TargetMode="External" /><Relationship Id="rId243" Type="http://schemas.openxmlformats.org/officeDocument/2006/relationships/hyperlink" Target="http://pbs.twimg.com/profile_images/1188454211345932288/sc-cGOgS_normal.jpg" TargetMode="External" /><Relationship Id="rId244" Type="http://schemas.openxmlformats.org/officeDocument/2006/relationships/hyperlink" Target="http://pbs.twimg.com/profile_images/1134077611825684481/avIdP1Jg_normal.jpg" TargetMode="External" /><Relationship Id="rId245" Type="http://schemas.openxmlformats.org/officeDocument/2006/relationships/hyperlink" Target="http://pbs.twimg.com/profile_images/1166728965819641856/IH2AJDJG_normal.jpg" TargetMode="External" /><Relationship Id="rId246" Type="http://schemas.openxmlformats.org/officeDocument/2006/relationships/hyperlink" Target="http://pbs.twimg.com/profile_images/1154796453367341056/9iKmpRUc_normal.jpg" TargetMode="External" /><Relationship Id="rId247" Type="http://schemas.openxmlformats.org/officeDocument/2006/relationships/hyperlink" Target="http://pbs.twimg.com/profile_images/809732304256073728/v-6PSx02_normal.jpg" TargetMode="External" /><Relationship Id="rId248" Type="http://schemas.openxmlformats.org/officeDocument/2006/relationships/hyperlink" Target="http://pbs.twimg.com/profile_images/1127506752382042112/pAVdBWVo_normal.jpg" TargetMode="External" /><Relationship Id="rId249" Type="http://schemas.openxmlformats.org/officeDocument/2006/relationships/hyperlink" Target="http://pbs.twimg.com/profile_images/971451979045265408/Hn5yuGgF_normal.jpg" TargetMode="External" /><Relationship Id="rId250" Type="http://schemas.openxmlformats.org/officeDocument/2006/relationships/hyperlink" Target="http://pbs.twimg.com/profile_images/1155226164174213120/Kw8E7dBU_normal.jpg" TargetMode="External" /><Relationship Id="rId251" Type="http://schemas.openxmlformats.org/officeDocument/2006/relationships/hyperlink" Target="http://pbs.twimg.com/profile_images/1135252013913128960/xcWfwBdV_normal.jpg" TargetMode="External" /><Relationship Id="rId252" Type="http://schemas.openxmlformats.org/officeDocument/2006/relationships/hyperlink" Target="http://pbs.twimg.com/profile_images/1160638312320831493/ss7G7n_x_normal.jpg" TargetMode="External" /><Relationship Id="rId253" Type="http://schemas.openxmlformats.org/officeDocument/2006/relationships/hyperlink" Target="http://pbs.twimg.com/profile_images/1000718007243542528/wTHzSSQ-_normal.jpg" TargetMode="External" /><Relationship Id="rId254" Type="http://schemas.openxmlformats.org/officeDocument/2006/relationships/hyperlink" Target="http://pbs.twimg.com/profile_images/1177959509962219520/o9-nVVX2_normal.jpg" TargetMode="External" /><Relationship Id="rId255" Type="http://schemas.openxmlformats.org/officeDocument/2006/relationships/hyperlink" Target="http://pbs.twimg.com/profile_images/1096866200200667136/9OBeBjSk_normal.jpg" TargetMode="External" /><Relationship Id="rId256" Type="http://schemas.openxmlformats.org/officeDocument/2006/relationships/hyperlink" Target="http://pbs.twimg.com/profile_images/1188890787741945858/xYjUQ2___normal.jpg" TargetMode="External" /><Relationship Id="rId257" Type="http://schemas.openxmlformats.org/officeDocument/2006/relationships/hyperlink" Target="http://pbs.twimg.com/profile_images/1184545413761847298/NEt44PEW_normal.jpg" TargetMode="External" /><Relationship Id="rId258" Type="http://schemas.openxmlformats.org/officeDocument/2006/relationships/hyperlink" Target="http://pbs.twimg.com/profile_images/1149791866071764998/7AWAfHqX_normal.jpg" TargetMode="External" /><Relationship Id="rId259" Type="http://schemas.openxmlformats.org/officeDocument/2006/relationships/hyperlink" Target="http://pbs.twimg.com/profile_images/1184476553847156736/G6Om7Omx_normal.jpg" TargetMode="External" /><Relationship Id="rId260" Type="http://schemas.openxmlformats.org/officeDocument/2006/relationships/hyperlink" Target="http://pbs.twimg.com/profile_images/1166281267303899138/G80ejVZk_normal.jpg" TargetMode="External" /><Relationship Id="rId261" Type="http://schemas.openxmlformats.org/officeDocument/2006/relationships/hyperlink" Target="http://pbs.twimg.com/profile_images/1186682891427811328/MDRnK-bU_normal.jpg" TargetMode="External" /><Relationship Id="rId262" Type="http://schemas.openxmlformats.org/officeDocument/2006/relationships/hyperlink" Target="http://pbs.twimg.com/profile_images/1183051502841147393/Ft6woy_7_normal.jpg" TargetMode="External" /><Relationship Id="rId263" Type="http://schemas.openxmlformats.org/officeDocument/2006/relationships/hyperlink" Target="http://pbs.twimg.com/profile_images/1118428515089518592/yJRDraPm_normal.jpg" TargetMode="External" /><Relationship Id="rId264" Type="http://schemas.openxmlformats.org/officeDocument/2006/relationships/hyperlink" Target="http://pbs.twimg.com/profile_images/1140236839783149568/pu7i3h9c_normal.jpg" TargetMode="External" /><Relationship Id="rId265" Type="http://schemas.openxmlformats.org/officeDocument/2006/relationships/hyperlink" Target="http://pbs.twimg.com/profile_images/987593271839985664/713hWwEe_normal.jpg" TargetMode="External" /><Relationship Id="rId266" Type="http://schemas.openxmlformats.org/officeDocument/2006/relationships/hyperlink" Target="http://pbs.twimg.com/profile_images/1149274968762540036/WBvej0Tq_normal.png" TargetMode="External" /><Relationship Id="rId267" Type="http://schemas.openxmlformats.org/officeDocument/2006/relationships/hyperlink" Target="http://pbs.twimg.com/profile_images/1082441154841505792/9Z5Q7qrs_normal.jpg" TargetMode="External" /><Relationship Id="rId268" Type="http://schemas.openxmlformats.org/officeDocument/2006/relationships/hyperlink" Target="http://pbs.twimg.com/profile_images/1139677422763335680/Ygg0ZoVB_normal.jpg" TargetMode="External" /><Relationship Id="rId269" Type="http://schemas.openxmlformats.org/officeDocument/2006/relationships/hyperlink" Target="http://pbs.twimg.com/profile_images/1188925423884886017/JEOv6trP_normal.jpg" TargetMode="External" /><Relationship Id="rId270" Type="http://schemas.openxmlformats.org/officeDocument/2006/relationships/hyperlink" Target="http://pbs.twimg.com/profile_images/1162755629380976640/FXYo_bm5_normal.jpg" TargetMode="External" /><Relationship Id="rId271" Type="http://schemas.openxmlformats.org/officeDocument/2006/relationships/hyperlink" Target="http://pbs.twimg.com/profile_images/1174454552382386176/t3cOH-BU_normal.jpg" TargetMode="External" /><Relationship Id="rId272" Type="http://schemas.openxmlformats.org/officeDocument/2006/relationships/hyperlink" Target="http://pbs.twimg.com/profile_images/1182370451084992512/2eEbiewr_normal.jpg" TargetMode="External" /><Relationship Id="rId273" Type="http://schemas.openxmlformats.org/officeDocument/2006/relationships/hyperlink" Target="http://pbs.twimg.com/profile_images/1188575970011299840/9x-8ikb1_normal.jpg" TargetMode="External" /><Relationship Id="rId274" Type="http://schemas.openxmlformats.org/officeDocument/2006/relationships/hyperlink" Target="http://pbs.twimg.com/profile_images/1179459487683534848/dOs-eNBP_normal.jp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1182354658607730690/tbZZExYg_normal.jpg" TargetMode="External" /><Relationship Id="rId277" Type="http://schemas.openxmlformats.org/officeDocument/2006/relationships/hyperlink" Target="http://pbs.twimg.com/profile_images/1180176839811035136/ouKL4ggd_normal.jpg" TargetMode="External" /><Relationship Id="rId278" Type="http://schemas.openxmlformats.org/officeDocument/2006/relationships/hyperlink" Target="http://pbs.twimg.com/profile_images/1185384420255191041/i5OO9hTN_normal.jpg" TargetMode="External" /><Relationship Id="rId279" Type="http://schemas.openxmlformats.org/officeDocument/2006/relationships/hyperlink" Target="http://pbs.twimg.com/profile_images/1188905905259192320/bFbdDM9f_normal.jpg" TargetMode="External" /><Relationship Id="rId280" Type="http://schemas.openxmlformats.org/officeDocument/2006/relationships/hyperlink" Target="http://pbs.twimg.com/profile_images/1069370438701195264/H8PWw-NT_normal.jpg" TargetMode="External" /><Relationship Id="rId281" Type="http://schemas.openxmlformats.org/officeDocument/2006/relationships/hyperlink" Target="http://pbs.twimg.com/profile_images/1183050388322357249/-ND0xqO2_normal.jpg" TargetMode="External" /><Relationship Id="rId282" Type="http://schemas.openxmlformats.org/officeDocument/2006/relationships/hyperlink" Target="http://pbs.twimg.com/profile_images/1130251880809062405/nux4dIuX_normal.jpg" TargetMode="External" /><Relationship Id="rId283" Type="http://schemas.openxmlformats.org/officeDocument/2006/relationships/hyperlink" Target="http://pbs.twimg.com/profile_images/1167791617673183237/WwJbMWZK_normal.jpg" TargetMode="External" /><Relationship Id="rId284" Type="http://schemas.openxmlformats.org/officeDocument/2006/relationships/hyperlink" Target="http://pbs.twimg.com/profile_images/1156668132376944640/t-G-5F3L_normal.jpg" TargetMode="External" /><Relationship Id="rId285" Type="http://schemas.openxmlformats.org/officeDocument/2006/relationships/hyperlink" Target="http://pbs.twimg.com/profile_images/1116951640895098880/H_FH6xoS_normal.jpg" TargetMode="External" /><Relationship Id="rId286" Type="http://schemas.openxmlformats.org/officeDocument/2006/relationships/hyperlink" Target="http://pbs.twimg.com/profile_images/378800000469611730/3750978832d04a8fccd23851a66957c7_normal.jpeg" TargetMode="External" /><Relationship Id="rId287" Type="http://schemas.openxmlformats.org/officeDocument/2006/relationships/hyperlink" Target="http://pbs.twimg.com/profile_images/693858942955474948/ChFsBdc0_normal.png" TargetMode="External" /><Relationship Id="rId288" Type="http://schemas.openxmlformats.org/officeDocument/2006/relationships/hyperlink" Target="http://pbs.twimg.com/profile_images/1161690369970593794/m3ksrOwx_normal.jpg" TargetMode="External" /><Relationship Id="rId289" Type="http://schemas.openxmlformats.org/officeDocument/2006/relationships/hyperlink" Target="http://pbs.twimg.com/profile_images/1187642074532847616/mMbd_5pP_normal.jpg" TargetMode="External" /><Relationship Id="rId290" Type="http://schemas.openxmlformats.org/officeDocument/2006/relationships/hyperlink" Target="http://pbs.twimg.com/profile_images/1080178035016515585/217B6sDW_normal.jpg" TargetMode="External" /><Relationship Id="rId291" Type="http://schemas.openxmlformats.org/officeDocument/2006/relationships/hyperlink" Target="http://pbs.twimg.com/profile_images/1083338324100694016/JOHZw3x2_normal.jpg" TargetMode="External" /><Relationship Id="rId292" Type="http://schemas.openxmlformats.org/officeDocument/2006/relationships/hyperlink" Target="http://pbs.twimg.com/profile_images/1026251878810742785/oGXlbkHO_normal.jpg" TargetMode="External" /><Relationship Id="rId293" Type="http://schemas.openxmlformats.org/officeDocument/2006/relationships/hyperlink" Target="http://pbs.twimg.com/profile_images/1163486232980140032/8gtHvnhn_normal.jpg" TargetMode="External" /><Relationship Id="rId294" Type="http://schemas.openxmlformats.org/officeDocument/2006/relationships/hyperlink" Target="http://pbs.twimg.com/profile_images/1183095818980593666/8lcS6jBb_normal.jpg" TargetMode="External" /><Relationship Id="rId295" Type="http://schemas.openxmlformats.org/officeDocument/2006/relationships/hyperlink" Target="http://pbs.twimg.com/profile_images/573036248622759936/uOQCPWE6_normal.jpeg" TargetMode="External" /><Relationship Id="rId296" Type="http://schemas.openxmlformats.org/officeDocument/2006/relationships/hyperlink" Target="http://pbs.twimg.com/profile_images/1128595167584444416/HSNLuutL_normal.png" TargetMode="External" /><Relationship Id="rId297" Type="http://schemas.openxmlformats.org/officeDocument/2006/relationships/hyperlink" Target="http://pbs.twimg.com/profile_images/916546229177409536/tlpdQfh8_normal.jpg" TargetMode="External" /><Relationship Id="rId298" Type="http://schemas.openxmlformats.org/officeDocument/2006/relationships/hyperlink" Target="http://pbs.twimg.com/profile_images/1090728544500674560/o8txCh4i_normal.jpg" TargetMode="External" /><Relationship Id="rId299" Type="http://schemas.openxmlformats.org/officeDocument/2006/relationships/hyperlink" Target="http://pbs.twimg.com/profile_images/933412665845846018/apO5MHEt_normal.jpg" TargetMode="External" /><Relationship Id="rId300" Type="http://schemas.openxmlformats.org/officeDocument/2006/relationships/hyperlink" Target="http://pbs.twimg.com/profile_images/1189150554011947008/IZZ8Ixwk_normal.jpg" TargetMode="External" /><Relationship Id="rId301" Type="http://schemas.openxmlformats.org/officeDocument/2006/relationships/hyperlink" Target="http://pbs.twimg.com/profile_images/821366933475848193/CeAJ6yjd_normal.jpg" TargetMode="External" /><Relationship Id="rId302" Type="http://schemas.openxmlformats.org/officeDocument/2006/relationships/hyperlink" Target="http://pbs.twimg.com/profile_images/838158155372773376/kbv8_IMo_normal.jpg" TargetMode="External" /><Relationship Id="rId303" Type="http://schemas.openxmlformats.org/officeDocument/2006/relationships/hyperlink" Target="http://pbs.twimg.com/profile_images/1106255958198636546/SuPArBvE_normal.jpg" TargetMode="External" /><Relationship Id="rId304" Type="http://schemas.openxmlformats.org/officeDocument/2006/relationships/hyperlink" Target="http://pbs.twimg.com/profile_images/1008631913706393600/ttwl0KPT_normal.jpg" TargetMode="External" /><Relationship Id="rId305" Type="http://schemas.openxmlformats.org/officeDocument/2006/relationships/hyperlink" Target="http://pbs.twimg.com/profile_images/1172210601675939840/mFg4lBjd_normal.jpg" TargetMode="External" /><Relationship Id="rId306" Type="http://schemas.openxmlformats.org/officeDocument/2006/relationships/hyperlink" Target="http://pbs.twimg.com/profile_images/1102460625773576192/08BflLUF_normal.jpg" TargetMode="External" /><Relationship Id="rId307" Type="http://schemas.openxmlformats.org/officeDocument/2006/relationships/hyperlink" Target="http://pbs.twimg.com/profile_images/1178368884182847490/HwwfKzy6_normal.jpg" TargetMode="External" /><Relationship Id="rId308" Type="http://schemas.openxmlformats.org/officeDocument/2006/relationships/hyperlink" Target="http://pbs.twimg.com/profile_images/1180067737927868416/R3LkyEud_normal.jpg" TargetMode="External" /><Relationship Id="rId309" Type="http://schemas.openxmlformats.org/officeDocument/2006/relationships/hyperlink" Target="http://pbs.twimg.com/profile_images/614400415069769728/t6ZBxhIg_normal.jpg" TargetMode="External" /><Relationship Id="rId310" Type="http://schemas.openxmlformats.org/officeDocument/2006/relationships/hyperlink" Target="http://pbs.twimg.com/profile_images/1162314887084879872/emmEtse0_normal.jpg" TargetMode="External" /><Relationship Id="rId311" Type="http://schemas.openxmlformats.org/officeDocument/2006/relationships/hyperlink" Target="http://pbs.twimg.com/profile_images/1174460104479059969/rN8XF3Ri_normal.jpg" TargetMode="External" /><Relationship Id="rId312" Type="http://schemas.openxmlformats.org/officeDocument/2006/relationships/hyperlink" Target="http://pbs.twimg.com/profile_images/1049578365236273157/XA2m5lGf_normal.jpg" TargetMode="External" /><Relationship Id="rId313" Type="http://schemas.openxmlformats.org/officeDocument/2006/relationships/hyperlink" Target="http://pbs.twimg.com/profile_images/1159382333704822784/8MjCVKsV_normal.jpg" TargetMode="External" /><Relationship Id="rId314" Type="http://schemas.openxmlformats.org/officeDocument/2006/relationships/hyperlink" Target="http://pbs.twimg.com/profile_images/928642779756089346/sOGF-9_o_normal.jpg" TargetMode="External" /><Relationship Id="rId315" Type="http://schemas.openxmlformats.org/officeDocument/2006/relationships/hyperlink" Target="http://pbs.twimg.com/profile_images/1108654328406003712/pxSWMH-K_normal.jpg" TargetMode="External" /><Relationship Id="rId316" Type="http://schemas.openxmlformats.org/officeDocument/2006/relationships/hyperlink" Target="http://pbs.twimg.com/profile_images/1109142057657008128/zRMfLS4n_normal.jpg" TargetMode="External" /><Relationship Id="rId317" Type="http://schemas.openxmlformats.org/officeDocument/2006/relationships/hyperlink" Target="http://pbs.twimg.com/profile_images/1175321480244146177/Jx6GI9pQ_normal.jpg" TargetMode="External" /><Relationship Id="rId318" Type="http://schemas.openxmlformats.org/officeDocument/2006/relationships/hyperlink" Target="http://pbs.twimg.com/profile_images/1001347678721134592/O1UO2_hW_normal.jpg" TargetMode="External" /><Relationship Id="rId319" Type="http://schemas.openxmlformats.org/officeDocument/2006/relationships/hyperlink" Target="https://twitter.com/hrmtaxiservice" TargetMode="External" /><Relationship Id="rId320" Type="http://schemas.openxmlformats.org/officeDocument/2006/relationships/hyperlink" Target="https://twitter.com/rfc_charity" TargetMode="External" /><Relationship Id="rId321" Type="http://schemas.openxmlformats.org/officeDocument/2006/relationships/hyperlink" Target="https://twitter.com/rangersfc" TargetMode="External" /><Relationship Id="rId322" Type="http://schemas.openxmlformats.org/officeDocument/2006/relationships/hyperlink" Target="https://twitter.com/joanne_thorburn" TargetMode="External" /><Relationship Id="rId323" Type="http://schemas.openxmlformats.org/officeDocument/2006/relationships/hyperlink" Target="https://twitter.com/nimsay1872" TargetMode="External" /><Relationship Id="rId324" Type="http://schemas.openxmlformats.org/officeDocument/2006/relationships/hyperlink" Target="https://twitter.com/loubyrfc" TargetMode="External" /><Relationship Id="rId325" Type="http://schemas.openxmlformats.org/officeDocument/2006/relationships/hyperlink" Target="https://twitter.com/michaelseafarer" TargetMode="External" /><Relationship Id="rId326" Type="http://schemas.openxmlformats.org/officeDocument/2006/relationships/hyperlink" Target="https://twitter.com/david_harvey59" TargetMode="External" /><Relationship Id="rId327" Type="http://schemas.openxmlformats.org/officeDocument/2006/relationships/hyperlink" Target="https://twitter.com/eviesparkles" TargetMode="External" /><Relationship Id="rId328" Type="http://schemas.openxmlformats.org/officeDocument/2006/relationships/hyperlink" Target="https://twitter.com/shorerdloyal" TargetMode="External" /><Relationship Id="rId329" Type="http://schemas.openxmlformats.org/officeDocument/2006/relationships/hyperlink" Target="https://twitter.com/micmcan74" TargetMode="External" /><Relationship Id="rId330" Type="http://schemas.openxmlformats.org/officeDocument/2006/relationships/hyperlink" Target="https://twitter.com/oldfirmfacts1" TargetMode="External" /><Relationship Id="rId331" Type="http://schemas.openxmlformats.org/officeDocument/2006/relationships/hyperlink" Target="https://twitter.com/darthg1nger" TargetMode="External" /><Relationship Id="rId332" Type="http://schemas.openxmlformats.org/officeDocument/2006/relationships/hyperlink" Target="https://twitter.com/panton_lewis" TargetMode="External" /><Relationship Id="rId333" Type="http://schemas.openxmlformats.org/officeDocument/2006/relationships/hyperlink" Target="https://twitter.com/plasmatron" TargetMode="External" /><Relationship Id="rId334" Type="http://schemas.openxmlformats.org/officeDocument/2006/relationships/hyperlink" Target="https://twitter.com/mcilhare_jack" TargetMode="External" /><Relationship Id="rId335" Type="http://schemas.openxmlformats.org/officeDocument/2006/relationships/hyperlink" Target="https://twitter.com/cluthadubh" TargetMode="External" /><Relationship Id="rId336" Type="http://schemas.openxmlformats.org/officeDocument/2006/relationships/hyperlink" Target="https://twitter.com/fcjaybird" TargetMode="External" /><Relationship Id="rId337" Type="http://schemas.openxmlformats.org/officeDocument/2006/relationships/hyperlink" Target="https://twitter.com/mychalyschyn" TargetMode="External" /><Relationship Id="rId338" Type="http://schemas.openxmlformats.org/officeDocument/2006/relationships/hyperlink" Target="https://twitter.com/glasgow_live" TargetMode="External" /><Relationship Id="rId339" Type="http://schemas.openxmlformats.org/officeDocument/2006/relationships/hyperlink" Target="https://twitter.com/lornamccallum2" TargetMode="External" /><Relationship Id="rId340" Type="http://schemas.openxmlformats.org/officeDocument/2006/relationships/hyperlink" Target="https://twitter.com/jackmulligan" TargetMode="External" /><Relationship Id="rId341" Type="http://schemas.openxmlformats.org/officeDocument/2006/relationships/hyperlink" Target="https://twitter.com/tinym0vingparts" TargetMode="External" /><Relationship Id="rId342" Type="http://schemas.openxmlformats.org/officeDocument/2006/relationships/hyperlink" Target="https://twitter.com/orlysheepboy" TargetMode="External" /><Relationship Id="rId343" Type="http://schemas.openxmlformats.org/officeDocument/2006/relationships/hyperlink" Target="https://twitter.com/wirralranger" TargetMode="External" /><Relationship Id="rId344" Type="http://schemas.openxmlformats.org/officeDocument/2006/relationships/hyperlink" Target="https://twitter.com/cass316x" TargetMode="External" /><Relationship Id="rId345" Type="http://schemas.openxmlformats.org/officeDocument/2006/relationships/hyperlink" Target="https://twitter.com/4menhadadream" TargetMode="External" /><Relationship Id="rId346" Type="http://schemas.openxmlformats.org/officeDocument/2006/relationships/hyperlink" Target="https://twitter.com/domrogic" TargetMode="External" /><Relationship Id="rId347" Type="http://schemas.openxmlformats.org/officeDocument/2006/relationships/hyperlink" Target="https://twitter.com/philipwatp" TargetMode="External" /><Relationship Id="rId348" Type="http://schemas.openxmlformats.org/officeDocument/2006/relationships/hyperlink" Target="https://twitter.com/phiiip1872" TargetMode="External" /><Relationship Id="rId349" Type="http://schemas.openxmlformats.org/officeDocument/2006/relationships/hyperlink" Target="https://twitter.com/lh_1872" TargetMode="External" /><Relationship Id="rId350" Type="http://schemas.openxmlformats.org/officeDocument/2006/relationships/hyperlink" Target="https://twitter.com/glxn72" TargetMode="External" /><Relationship Id="rId351" Type="http://schemas.openxmlformats.org/officeDocument/2006/relationships/hyperlink" Target="https://twitter.com/mitchellm1872" TargetMode="External" /><Relationship Id="rId352" Type="http://schemas.openxmlformats.org/officeDocument/2006/relationships/hyperlink" Target="https://twitter.com/nathanc1872" TargetMode="External" /><Relationship Id="rId353" Type="http://schemas.openxmlformats.org/officeDocument/2006/relationships/hyperlink" Target="https://twitter.com/aimeeworsley1" TargetMode="External" /><Relationship Id="rId354" Type="http://schemas.openxmlformats.org/officeDocument/2006/relationships/hyperlink" Target="https://twitter.com/swanny532" TargetMode="External" /><Relationship Id="rId355" Type="http://schemas.openxmlformats.org/officeDocument/2006/relationships/hyperlink" Target="https://twitter.com/traveleff" TargetMode="External" /><Relationship Id="rId356" Type="http://schemas.openxmlformats.org/officeDocument/2006/relationships/hyperlink" Target="https://twitter.com/ryankentloyal" TargetMode="External" /><Relationship Id="rId357" Type="http://schemas.openxmlformats.org/officeDocument/2006/relationships/hyperlink" Target="https://twitter.com/coreysharp1888" TargetMode="External" /><Relationship Id="rId358" Type="http://schemas.openxmlformats.org/officeDocument/2006/relationships/hyperlink" Target="https://twitter.com/stoogzy_" TargetMode="External" /><Relationship Id="rId359" Type="http://schemas.openxmlformats.org/officeDocument/2006/relationships/hyperlink" Target="https://twitter.com/johnfaetheshops" TargetMode="External" /><Relationship Id="rId360" Type="http://schemas.openxmlformats.org/officeDocument/2006/relationships/hyperlink" Target="https://twitter.com/blondelmo1888" TargetMode="External" /><Relationship Id="rId361" Type="http://schemas.openxmlformats.org/officeDocument/2006/relationships/hyperlink" Target="https://twitter.com/kierangeorgedfc" TargetMode="External" /><Relationship Id="rId362" Type="http://schemas.openxmlformats.org/officeDocument/2006/relationships/hyperlink" Target="https://twitter.com/garythebear72" TargetMode="External" /><Relationship Id="rId363" Type="http://schemas.openxmlformats.org/officeDocument/2006/relationships/hyperlink" Target="https://twitter.com/claire_mcharg" TargetMode="External" /><Relationship Id="rId364" Type="http://schemas.openxmlformats.org/officeDocument/2006/relationships/hyperlink" Target="https://twitter.com/suzanalou" TargetMode="External" /><Relationship Id="rId365" Type="http://schemas.openxmlformats.org/officeDocument/2006/relationships/hyperlink" Target="https://twitter.com/ewenh72" TargetMode="External" /><Relationship Id="rId366" Type="http://schemas.openxmlformats.org/officeDocument/2006/relationships/hyperlink" Target="https://twitter.com/mrmcdiddle" TargetMode="External" /><Relationship Id="rId367" Type="http://schemas.openxmlformats.org/officeDocument/2006/relationships/hyperlink" Target="https://twitter.com/1872ewan" TargetMode="External" /><Relationship Id="rId368" Type="http://schemas.openxmlformats.org/officeDocument/2006/relationships/hyperlink" Target="https://twitter.com/malkywhite1975" TargetMode="External" /><Relationship Id="rId369" Type="http://schemas.openxmlformats.org/officeDocument/2006/relationships/hyperlink" Target="https://twitter.com/stillsweatshirt" TargetMode="External" /><Relationship Id="rId370" Type="http://schemas.openxmlformats.org/officeDocument/2006/relationships/hyperlink" Target="https://twitter.com/nxstii" TargetMode="External" /><Relationship Id="rId371" Type="http://schemas.openxmlformats.org/officeDocument/2006/relationships/hyperlink" Target="https://twitter.com/wilf1872" TargetMode="External" /><Relationship Id="rId372" Type="http://schemas.openxmlformats.org/officeDocument/2006/relationships/hyperlink" Target="https://twitter.com/conorhiggins" TargetMode="External" /><Relationship Id="rId373" Type="http://schemas.openxmlformats.org/officeDocument/2006/relationships/hyperlink" Target="https://twitter.com/baldyweemongo" TargetMode="External" /><Relationship Id="rId374" Type="http://schemas.openxmlformats.org/officeDocument/2006/relationships/hyperlink" Target="https://twitter.com/colinbfisher" TargetMode="External" /><Relationship Id="rId375" Type="http://schemas.openxmlformats.org/officeDocument/2006/relationships/hyperlink" Target="https://twitter.com/stonenu" TargetMode="External" /><Relationship Id="rId376" Type="http://schemas.openxmlformats.org/officeDocument/2006/relationships/hyperlink" Target="https://twitter.com/rangersfcnewsn1" TargetMode="External" /><Relationship Id="rId377" Type="http://schemas.openxmlformats.org/officeDocument/2006/relationships/hyperlink" Target="https://twitter.com/thepaulmclellan" TargetMode="External" /><Relationship Id="rId378" Type="http://schemas.openxmlformats.org/officeDocument/2006/relationships/hyperlink" Target="https://twitter.com/coinneachmac" TargetMode="External" /><Relationship Id="rId379" Type="http://schemas.openxmlformats.org/officeDocument/2006/relationships/hyperlink" Target="https://twitter.com/manoftheminch" TargetMode="External" /><Relationship Id="rId380" Type="http://schemas.openxmlformats.org/officeDocument/2006/relationships/hyperlink" Target="https://twitter.com/pagegregor15" TargetMode="External" /><Relationship Id="rId381" Type="http://schemas.openxmlformats.org/officeDocument/2006/relationships/hyperlink" Target="https://twitter.com/andypeahead" TargetMode="External" /><Relationship Id="rId382" Type="http://schemas.openxmlformats.org/officeDocument/2006/relationships/hyperlink" Target="https://twitter.com/colincarstairs1" TargetMode="External" /><Relationship Id="rId383" Type="http://schemas.openxmlformats.org/officeDocument/2006/relationships/hyperlink" Target="https://twitter.com/callumoneill44" TargetMode="External" /><Relationship Id="rId384" Type="http://schemas.openxmlformats.org/officeDocument/2006/relationships/hyperlink" Target="https://twitter.com/robbiemay08" TargetMode="External" /><Relationship Id="rId385" Type="http://schemas.openxmlformats.org/officeDocument/2006/relationships/hyperlink" Target="https://twitter.com/richard54124413" TargetMode="External" /><Relationship Id="rId386" Type="http://schemas.openxmlformats.org/officeDocument/2006/relationships/hyperlink" Target="https://twitter.com/zoerfc1872" TargetMode="External" /><Relationship Id="rId387" Type="http://schemas.openxmlformats.org/officeDocument/2006/relationships/hyperlink" Target="https://twitter.com/kingpindazza" TargetMode="External" /><Relationship Id="rId388" Type="http://schemas.openxmlformats.org/officeDocument/2006/relationships/hyperlink" Target="https://twitter.com/g72m3" TargetMode="External" /><Relationship Id="rId389" Type="http://schemas.openxmlformats.org/officeDocument/2006/relationships/hyperlink" Target="https://twitter.com/taylorcrosbie67" TargetMode="External" /><Relationship Id="rId390" Type="http://schemas.openxmlformats.org/officeDocument/2006/relationships/hyperlink" Target="https://twitter.com/jack_hannah94" TargetMode="External" /><Relationship Id="rId391" Type="http://schemas.openxmlformats.org/officeDocument/2006/relationships/hyperlink" Target="https://twitter.com/markgibb9" TargetMode="External" /><Relationship Id="rId392" Type="http://schemas.openxmlformats.org/officeDocument/2006/relationships/hyperlink" Target="https://twitter.com/grahammccno1" TargetMode="External" /><Relationship Id="rId393" Type="http://schemas.openxmlformats.org/officeDocument/2006/relationships/hyperlink" Target="https://twitter.com/suzdowson73" TargetMode="External" /><Relationship Id="rId394" Type="http://schemas.openxmlformats.org/officeDocument/2006/relationships/hyperlink" Target="https://twitter.com/55incoming" TargetMode="External" /><Relationship Id="rId395" Type="http://schemas.openxmlformats.org/officeDocument/2006/relationships/hyperlink" Target="https://twitter.com/celtic__1888" TargetMode="External" /><Relationship Id="rId396" Type="http://schemas.openxmlformats.org/officeDocument/2006/relationships/hyperlink" Target="https://twitter.com/brosephbartley" TargetMode="External" /><Relationship Id="rId397" Type="http://schemas.openxmlformats.org/officeDocument/2006/relationships/hyperlink" Target="https://twitter.com/cairo1872" TargetMode="External" /><Relationship Id="rId398" Type="http://schemas.openxmlformats.org/officeDocument/2006/relationships/hyperlink" Target="https://twitter.com/_teenageriot" TargetMode="External" /><Relationship Id="rId399" Type="http://schemas.openxmlformats.org/officeDocument/2006/relationships/hyperlink" Target="https://twitter.com/rascalmultitude" TargetMode="External" /><Relationship Id="rId400" Type="http://schemas.openxmlformats.org/officeDocument/2006/relationships/hyperlink" Target="https://twitter.com/henbell" TargetMode="External" /><Relationship Id="rId401" Type="http://schemas.openxmlformats.org/officeDocument/2006/relationships/hyperlink" Target="https://twitter.com/_rosstaylor04" TargetMode="External" /><Relationship Id="rId402" Type="http://schemas.openxmlformats.org/officeDocument/2006/relationships/hyperlink" Target="https://twitter.com/pieandbeans" TargetMode="External" /><Relationship Id="rId403" Type="http://schemas.openxmlformats.org/officeDocument/2006/relationships/hyperlink" Target="https://twitter.com/peasan3" TargetMode="External" /><Relationship Id="rId404" Type="http://schemas.openxmlformats.org/officeDocument/2006/relationships/hyperlink" Target="https://twitter.com/duncanmaclure" TargetMode="External" /><Relationship Id="rId405" Type="http://schemas.openxmlformats.org/officeDocument/2006/relationships/hyperlink" Target="https://twitter.com/svurtak" TargetMode="External" /><Relationship Id="rId406" Type="http://schemas.openxmlformats.org/officeDocument/2006/relationships/hyperlink" Target="https://twitter.com/david_taylor75" TargetMode="External" /><Relationship Id="rId407" Type="http://schemas.openxmlformats.org/officeDocument/2006/relationships/hyperlink" Target="https://twitter.com/stewie_21" TargetMode="External" /><Relationship Id="rId408" Type="http://schemas.openxmlformats.org/officeDocument/2006/relationships/hyperlink" Target="https://twitter.com/willhoyles" TargetMode="External" /><Relationship Id="rId409" Type="http://schemas.openxmlformats.org/officeDocument/2006/relationships/hyperlink" Target="https://twitter.com/nesta_press" TargetMode="External" /><Relationship Id="rId410" Type="http://schemas.openxmlformats.org/officeDocument/2006/relationships/hyperlink" Target="https://twitter.com/amc_83" TargetMode="External" /><Relationship Id="rId411" Type="http://schemas.openxmlformats.org/officeDocument/2006/relationships/hyperlink" Target="https://twitter.com/craigross_" TargetMode="External" /><Relationship Id="rId412" Type="http://schemas.openxmlformats.org/officeDocument/2006/relationships/hyperlink" Target="https://twitter.com/dugdale24" TargetMode="External" /><Relationship Id="rId413" Type="http://schemas.openxmlformats.org/officeDocument/2006/relationships/hyperlink" Target="https://twitter.com/dianelambie71" TargetMode="External" /><Relationship Id="rId414" Type="http://schemas.openxmlformats.org/officeDocument/2006/relationships/hyperlink" Target="https://twitter.com/connorhrfc" TargetMode="External" /><Relationship Id="rId415" Type="http://schemas.openxmlformats.org/officeDocument/2006/relationships/hyperlink" Target="https://twitter.com/_sl91" TargetMode="External" /><Relationship Id="rId416" Type="http://schemas.openxmlformats.org/officeDocument/2006/relationships/hyperlink" Target="https://twitter.com/savo01" TargetMode="External" /><Relationship Id="rId417" Type="http://schemas.openxmlformats.org/officeDocument/2006/relationships/hyperlink" Target="https://twitter.com/babeclaire1" TargetMode="External" /><Relationship Id="rId418" Type="http://schemas.openxmlformats.org/officeDocument/2006/relationships/hyperlink" Target="https://twitter.com/liammscullion" TargetMode="External" /><Relationship Id="rId419" Type="http://schemas.openxmlformats.org/officeDocument/2006/relationships/hyperlink" Target="https://twitter.com/nosychick1" TargetMode="External" /><Relationship Id="rId420" Type="http://schemas.openxmlformats.org/officeDocument/2006/relationships/hyperlink" Target="https://twitter.com/robertr19812017" TargetMode="External" /><Relationship Id="rId421" Type="http://schemas.openxmlformats.org/officeDocument/2006/relationships/hyperlink" Target="https://twitter.com/aliceclay4" TargetMode="External" /><Relationship Id="rId422" Type="http://schemas.openxmlformats.org/officeDocument/2006/relationships/hyperlink" Target="https://twitter.com/alexfenton" TargetMode="External" /><Relationship Id="rId423" Type="http://schemas.openxmlformats.org/officeDocument/2006/relationships/hyperlink" Target="https://twitter.com/irangersapp" TargetMode="External" /><Relationship Id="rId424" Type="http://schemas.openxmlformats.org/officeDocument/2006/relationships/hyperlink" Target="https://twitter.com/gersfan46" TargetMode="External" /><Relationship Id="rId425" Type="http://schemas.openxmlformats.org/officeDocument/2006/relationships/hyperlink" Target="https://twitter.com/rangersnewsuk" TargetMode="External" /><Relationship Id="rId426" Type="http://schemas.openxmlformats.org/officeDocument/2006/relationships/hyperlink" Target="https://twitter.com/davie2_me" TargetMode="External" /><Relationship Id="rId427" Type="http://schemas.openxmlformats.org/officeDocument/2006/relationships/hyperlink" Target="https://twitter.com/jalexzurita" TargetMode="External" /><Relationship Id="rId428" Type="http://schemas.openxmlformats.org/officeDocument/2006/relationships/hyperlink" Target="https://twitter.com/marcleckie" TargetMode="External" /><Relationship Id="rId429" Type="http://schemas.openxmlformats.org/officeDocument/2006/relationships/hyperlink" Target="https://twitter.com/jlyons1978" TargetMode="External" /><Relationship Id="rId430" Type="http://schemas.openxmlformats.org/officeDocument/2006/relationships/hyperlink" Target="https://twitter.com/steven_day19" TargetMode="External" /><Relationship Id="rId431" Type="http://schemas.openxmlformats.org/officeDocument/2006/relationships/hyperlink" Target="https://twitter.com/startupsbot" TargetMode="External" /><Relationship Id="rId432" Type="http://schemas.openxmlformats.org/officeDocument/2006/relationships/comments" Target="../comments2.xml" /><Relationship Id="rId433" Type="http://schemas.openxmlformats.org/officeDocument/2006/relationships/vmlDrawing" Target="../drawings/vmlDrawing2.vml" /><Relationship Id="rId434" Type="http://schemas.openxmlformats.org/officeDocument/2006/relationships/table" Target="../tables/table2.xml" /><Relationship Id="rId4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9.140625" style="0" bestFit="1" customWidth="1"/>
    <col min="63" max="63" width="33.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1580</v>
      </c>
      <c r="BD2" s="13" t="s">
        <v>1596</v>
      </c>
      <c r="BE2" s="13" t="s">
        <v>1597</v>
      </c>
      <c r="BF2" s="52" t="s">
        <v>1737</v>
      </c>
      <c r="BG2" s="52" t="s">
        <v>1738</v>
      </c>
      <c r="BH2" s="52" t="s">
        <v>1739</v>
      </c>
      <c r="BI2" s="52" t="s">
        <v>1740</v>
      </c>
      <c r="BJ2" s="52" t="s">
        <v>1741</v>
      </c>
      <c r="BK2" s="52" t="s">
        <v>1742</v>
      </c>
      <c r="BL2" s="52" t="s">
        <v>1743</v>
      </c>
      <c r="BM2" s="52" t="s">
        <v>1744</v>
      </c>
      <c r="BN2" s="52" t="s">
        <v>1745</v>
      </c>
    </row>
    <row r="3" spans="1:66" ht="15" customHeight="1">
      <c r="A3" s="65" t="s">
        <v>255</v>
      </c>
      <c r="B3" s="65" t="s">
        <v>359</v>
      </c>
      <c r="C3" s="66" t="s">
        <v>2002</v>
      </c>
      <c r="D3" s="67">
        <v>10</v>
      </c>
      <c r="E3" s="68" t="s">
        <v>132</v>
      </c>
      <c r="F3" s="69">
        <v>10</v>
      </c>
      <c r="G3" s="66"/>
      <c r="H3" s="70"/>
      <c r="I3" s="71"/>
      <c r="J3" s="71"/>
      <c r="K3" s="34" t="s">
        <v>65</v>
      </c>
      <c r="L3" s="72">
        <v>3</v>
      </c>
      <c r="M3" s="72"/>
      <c r="N3" s="73"/>
      <c r="O3" s="79" t="s">
        <v>368</v>
      </c>
      <c r="P3" s="81">
        <v>43773.70324074074</v>
      </c>
      <c r="Q3" s="79" t="s">
        <v>371</v>
      </c>
      <c r="R3" s="79"/>
      <c r="S3" s="79"/>
      <c r="T3" s="79"/>
      <c r="U3" s="79"/>
      <c r="V3" s="85" t="s">
        <v>416</v>
      </c>
      <c r="W3" s="81">
        <v>43773.70324074074</v>
      </c>
      <c r="X3" s="86">
        <v>43773</v>
      </c>
      <c r="Y3" s="88" t="s">
        <v>477</v>
      </c>
      <c r="Z3" s="85" t="s">
        <v>604</v>
      </c>
      <c r="AA3" s="79"/>
      <c r="AB3" s="79"/>
      <c r="AC3" s="88" t="s">
        <v>731</v>
      </c>
      <c r="AD3" s="79"/>
      <c r="AE3" s="79" t="b">
        <v>0</v>
      </c>
      <c r="AF3" s="79">
        <v>0</v>
      </c>
      <c r="AG3" s="88" t="s">
        <v>859</v>
      </c>
      <c r="AH3" s="79" t="b">
        <v>0</v>
      </c>
      <c r="AI3" s="79" t="s">
        <v>862</v>
      </c>
      <c r="AJ3" s="79"/>
      <c r="AK3" s="88" t="s">
        <v>859</v>
      </c>
      <c r="AL3" s="79" t="b">
        <v>0</v>
      </c>
      <c r="AM3" s="79">
        <v>39</v>
      </c>
      <c r="AN3" s="88" t="s">
        <v>851</v>
      </c>
      <c r="AO3" s="79" t="s">
        <v>863</v>
      </c>
      <c r="AP3" s="79" t="b">
        <v>0</v>
      </c>
      <c r="AQ3" s="88" t="s">
        <v>851</v>
      </c>
      <c r="AR3" s="79" t="s">
        <v>217</v>
      </c>
      <c r="AS3" s="79">
        <v>0</v>
      </c>
      <c r="AT3" s="79">
        <v>0</v>
      </c>
      <c r="AU3" s="79"/>
      <c r="AV3" s="79"/>
      <c r="AW3" s="79"/>
      <c r="AX3" s="79"/>
      <c r="AY3" s="79"/>
      <c r="AZ3" s="79"/>
      <c r="BA3" s="79"/>
      <c r="BB3" s="79"/>
      <c r="BC3">
        <v>2</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255</v>
      </c>
      <c r="B4" s="65" t="s">
        <v>359</v>
      </c>
      <c r="C4" s="66" t="s">
        <v>2002</v>
      </c>
      <c r="D4" s="67">
        <v>10</v>
      </c>
      <c r="E4" s="68" t="s">
        <v>132</v>
      </c>
      <c r="F4" s="69">
        <v>10</v>
      </c>
      <c r="G4" s="66"/>
      <c r="H4" s="70"/>
      <c r="I4" s="71"/>
      <c r="J4" s="71"/>
      <c r="K4" s="34" t="s">
        <v>65</v>
      </c>
      <c r="L4" s="78">
        <v>4</v>
      </c>
      <c r="M4" s="78"/>
      <c r="N4" s="73"/>
      <c r="O4" s="80" t="s">
        <v>369</v>
      </c>
      <c r="P4" s="82">
        <v>43773.70324074074</v>
      </c>
      <c r="Q4" s="80" t="s">
        <v>371</v>
      </c>
      <c r="R4" s="80"/>
      <c r="S4" s="80"/>
      <c r="T4" s="80"/>
      <c r="U4" s="80"/>
      <c r="V4" s="84" t="s">
        <v>416</v>
      </c>
      <c r="W4" s="82">
        <v>43773.70324074074</v>
      </c>
      <c r="X4" s="87">
        <v>43773</v>
      </c>
      <c r="Y4" s="83" t="s">
        <v>477</v>
      </c>
      <c r="Z4" s="84" t="s">
        <v>604</v>
      </c>
      <c r="AA4" s="80"/>
      <c r="AB4" s="80"/>
      <c r="AC4" s="83" t="s">
        <v>731</v>
      </c>
      <c r="AD4" s="80"/>
      <c r="AE4" s="80" t="b">
        <v>0</v>
      </c>
      <c r="AF4" s="80">
        <v>0</v>
      </c>
      <c r="AG4" s="83" t="s">
        <v>859</v>
      </c>
      <c r="AH4" s="80" t="b">
        <v>0</v>
      </c>
      <c r="AI4" s="80" t="s">
        <v>862</v>
      </c>
      <c r="AJ4" s="80"/>
      <c r="AK4" s="83" t="s">
        <v>859</v>
      </c>
      <c r="AL4" s="80" t="b">
        <v>0</v>
      </c>
      <c r="AM4" s="80">
        <v>39</v>
      </c>
      <c r="AN4" s="83" t="s">
        <v>851</v>
      </c>
      <c r="AO4" s="80" t="s">
        <v>863</v>
      </c>
      <c r="AP4" s="80" t="b">
        <v>0</v>
      </c>
      <c r="AQ4" s="83" t="s">
        <v>851</v>
      </c>
      <c r="AR4" s="80" t="s">
        <v>217</v>
      </c>
      <c r="AS4" s="80">
        <v>0</v>
      </c>
      <c r="AT4" s="80">
        <v>0</v>
      </c>
      <c r="AU4" s="80"/>
      <c r="AV4" s="80"/>
      <c r="AW4" s="80"/>
      <c r="AX4" s="80"/>
      <c r="AY4" s="80"/>
      <c r="AZ4" s="80"/>
      <c r="BA4" s="80"/>
      <c r="BB4" s="80"/>
      <c r="BC4">
        <v>2</v>
      </c>
      <c r="BD4" s="79" t="str">
        <f>REPLACE(INDEX(GroupVertices[Group],MATCH(Edges[[#This Row],[Vertex 1]],GroupVertices[Vertex],0)),1,1,"")</f>
        <v>1</v>
      </c>
      <c r="BE4" s="79" t="str">
        <f>REPLACE(INDEX(GroupVertices[Group],MATCH(Edges[[#This Row],[Vertex 2]],GroupVertices[Vertex],0)),1,1,"")</f>
        <v>1</v>
      </c>
      <c r="BF4" s="48"/>
      <c r="BG4" s="49"/>
      <c r="BH4" s="48"/>
      <c r="BI4" s="49"/>
      <c r="BJ4" s="48"/>
      <c r="BK4" s="49"/>
      <c r="BL4" s="48"/>
      <c r="BM4" s="49"/>
      <c r="BN4" s="48"/>
    </row>
    <row r="5" spans="1:66" ht="15">
      <c r="A5" s="65" t="s">
        <v>255</v>
      </c>
      <c r="B5" s="65" t="s">
        <v>360</v>
      </c>
      <c r="C5" s="66" t="s">
        <v>2003</v>
      </c>
      <c r="D5" s="67">
        <v>3</v>
      </c>
      <c r="E5" s="68" t="s">
        <v>132</v>
      </c>
      <c r="F5" s="69">
        <v>30</v>
      </c>
      <c r="G5" s="66"/>
      <c r="H5" s="70"/>
      <c r="I5" s="71"/>
      <c r="J5" s="71"/>
      <c r="K5" s="34" t="s">
        <v>65</v>
      </c>
      <c r="L5" s="78">
        <v>5</v>
      </c>
      <c r="M5" s="78"/>
      <c r="N5" s="73"/>
      <c r="O5" s="80" t="s">
        <v>369</v>
      </c>
      <c r="P5" s="82">
        <v>43773.70324074074</v>
      </c>
      <c r="Q5" s="80" t="s">
        <v>371</v>
      </c>
      <c r="R5" s="80"/>
      <c r="S5" s="80"/>
      <c r="T5" s="80"/>
      <c r="U5" s="80"/>
      <c r="V5" s="84" t="s">
        <v>416</v>
      </c>
      <c r="W5" s="82">
        <v>43773.70324074074</v>
      </c>
      <c r="X5" s="87">
        <v>43773</v>
      </c>
      <c r="Y5" s="83" t="s">
        <v>477</v>
      </c>
      <c r="Z5" s="84" t="s">
        <v>604</v>
      </c>
      <c r="AA5" s="80"/>
      <c r="AB5" s="80"/>
      <c r="AC5" s="83" t="s">
        <v>731</v>
      </c>
      <c r="AD5" s="80"/>
      <c r="AE5" s="80" t="b">
        <v>0</v>
      </c>
      <c r="AF5" s="80">
        <v>0</v>
      </c>
      <c r="AG5" s="83" t="s">
        <v>859</v>
      </c>
      <c r="AH5" s="80" t="b">
        <v>0</v>
      </c>
      <c r="AI5" s="80" t="s">
        <v>862</v>
      </c>
      <c r="AJ5" s="80"/>
      <c r="AK5" s="83" t="s">
        <v>859</v>
      </c>
      <c r="AL5" s="80" t="b">
        <v>0</v>
      </c>
      <c r="AM5" s="80">
        <v>39</v>
      </c>
      <c r="AN5" s="83" t="s">
        <v>851</v>
      </c>
      <c r="AO5" s="80" t="s">
        <v>863</v>
      </c>
      <c r="AP5" s="80" t="b">
        <v>0</v>
      </c>
      <c r="AQ5" s="83" t="s">
        <v>851</v>
      </c>
      <c r="AR5" s="80" t="s">
        <v>217</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20</v>
      </c>
      <c r="BM5" s="49">
        <v>100</v>
      </c>
      <c r="BN5" s="48">
        <v>20</v>
      </c>
    </row>
    <row r="6" spans="1:66" ht="15">
      <c r="A6" s="65" t="s">
        <v>256</v>
      </c>
      <c r="B6" s="65" t="s">
        <v>359</v>
      </c>
      <c r="C6" s="66" t="s">
        <v>2002</v>
      </c>
      <c r="D6" s="67">
        <v>10</v>
      </c>
      <c r="E6" s="68" t="s">
        <v>132</v>
      </c>
      <c r="F6" s="69">
        <v>10</v>
      </c>
      <c r="G6" s="66"/>
      <c r="H6" s="70"/>
      <c r="I6" s="71"/>
      <c r="J6" s="71"/>
      <c r="K6" s="34" t="s">
        <v>65</v>
      </c>
      <c r="L6" s="78">
        <v>6</v>
      </c>
      <c r="M6" s="78"/>
      <c r="N6" s="73"/>
      <c r="O6" s="80" t="s">
        <v>368</v>
      </c>
      <c r="P6" s="82">
        <v>43773.70327546296</v>
      </c>
      <c r="Q6" s="80" t="s">
        <v>371</v>
      </c>
      <c r="R6" s="80"/>
      <c r="S6" s="80"/>
      <c r="T6" s="80"/>
      <c r="U6" s="80"/>
      <c r="V6" s="84" t="s">
        <v>417</v>
      </c>
      <c r="W6" s="82">
        <v>43773.70327546296</v>
      </c>
      <c r="X6" s="87">
        <v>43773</v>
      </c>
      <c r="Y6" s="83" t="s">
        <v>478</v>
      </c>
      <c r="Z6" s="84" t="s">
        <v>605</v>
      </c>
      <c r="AA6" s="80"/>
      <c r="AB6" s="80"/>
      <c r="AC6" s="83" t="s">
        <v>732</v>
      </c>
      <c r="AD6" s="80"/>
      <c r="AE6" s="80" t="b">
        <v>0</v>
      </c>
      <c r="AF6" s="80">
        <v>0</v>
      </c>
      <c r="AG6" s="83" t="s">
        <v>859</v>
      </c>
      <c r="AH6" s="80" t="b">
        <v>0</v>
      </c>
      <c r="AI6" s="80" t="s">
        <v>862</v>
      </c>
      <c r="AJ6" s="80"/>
      <c r="AK6" s="83" t="s">
        <v>859</v>
      </c>
      <c r="AL6" s="80" t="b">
        <v>0</v>
      </c>
      <c r="AM6" s="80">
        <v>39</v>
      </c>
      <c r="AN6" s="83" t="s">
        <v>851</v>
      </c>
      <c r="AO6" s="80" t="s">
        <v>863</v>
      </c>
      <c r="AP6" s="80" t="b">
        <v>0</v>
      </c>
      <c r="AQ6" s="83" t="s">
        <v>851</v>
      </c>
      <c r="AR6" s="80" t="s">
        <v>217</v>
      </c>
      <c r="AS6" s="80">
        <v>0</v>
      </c>
      <c r="AT6" s="80">
        <v>0</v>
      </c>
      <c r="AU6" s="80"/>
      <c r="AV6" s="80"/>
      <c r="AW6" s="80"/>
      <c r="AX6" s="80"/>
      <c r="AY6" s="80"/>
      <c r="AZ6" s="80"/>
      <c r="BA6" s="80"/>
      <c r="BB6" s="80"/>
      <c r="BC6">
        <v>2</v>
      </c>
      <c r="BD6" s="79" t="str">
        <f>REPLACE(INDEX(GroupVertices[Group],MATCH(Edges[[#This Row],[Vertex 1]],GroupVertices[Vertex],0)),1,1,"")</f>
        <v>1</v>
      </c>
      <c r="BE6" s="79" t="str">
        <f>REPLACE(INDEX(GroupVertices[Group],MATCH(Edges[[#This Row],[Vertex 2]],GroupVertices[Vertex],0)),1,1,"")</f>
        <v>1</v>
      </c>
      <c r="BF6" s="48"/>
      <c r="BG6" s="49"/>
      <c r="BH6" s="48"/>
      <c r="BI6" s="49"/>
      <c r="BJ6" s="48"/>
      <c r="BK6" s="49"/>
      <c r="BL6" s="48"/>
      <c r="BM6" s="49"/>
      <c r="BN6" s="48"/>
    </row>
    <row r="7" spans="1:66" ht="15">
      <c r="A7" s="65" t="s">
        <v>256</v>
      </c>
      <c r="B7" s="65" t="s">
        <v>359</v>
      </c>
      <c r="C7" s="66" t="s">
        <v>2002</v>
      </c>
      <c r="D7" s="67">
        <v>10</v>
      </c>
      <c r="E7" s="68" t="s">
        <v>132</v>
      </c>
      <c r="F7" s="69">
        <v>10</v>
      </c>
      <c r="G7" s="66"/>
      <c r="H7" s="70"/>
      <c r="I7" s="71"/>
      <c r="J7" s="71"/>
      <c r="K7" s="34" t="s">
        <v>65</v>
      </c>
      <c r="L7" s="78">
        <v>7</v>
      </c>
      <c r="M7" s="78"/>
      <c r="N7" s="73"/>
      <c r="O7" s="80" t="s">
        <v>369</v>
      </c>
      <c r="P7" s="82">
        <v>43773.70327546296</v>
      </c>
      <c r="Q7" s="80" t="s">
        <v>371</v>
      </c>
      <c r="R7" s="80"/>
      <c r="S7" s="80"/>
      <c r="T7" s="80"/>
      <c r="U7" s="80"/>
      <c r="V7" s="84" t="s">
        <v>417</v>
      </c>
      <c r="W7" s="82">
        <v>43773.70327546296</v>
      </c>
      <c r="X7" s="87">
        <v>43773</v>
      </c>
      <c r="Y7" s="83" t="s">
        <v>478</v>
      </c>
      <c r="Z7" s="84" t="s">
        <v>605</v>
      </c>
      <c r="AA7" s="80"/>
      <c r="AB7" s="80"/>
      <c r="AC7" s="83" t="s">
        <v>732</v>
      </c>
      <c r="AD7" s="80"/>
      <c r="AE7" s="80" t="b">
        <v>0</v>
      </c>
      <c r="AF7" s="80">
        <v>0</v>
      </c>
      <c r="AG7" s="83" t="s">
        <v>859</v>
      </c>
      <c r="AH7" s="80" t="b">
        <v>0</v>
      </c>
      <c r="AI7" s="80" t="s">
        <v>862</v>
      </c>
      <c r="AJ7" s="80"/>
      <c r="AK7" s="83" t="s">
        <v>859</v>
      </c>
      <c r="AL7" s="80" t="b">
        <v>0</v>
      </c>
      <c r="AM7" s="80">
        <v>39</v>
      </c>
      <c r="AN7" s="83" t="s">
        <v>851</v>
      </c>
      <c r="AO7" s="80" t="s">
        <v>863</v>
      </c>
      <c r="AP7" s="80" t="b">
        <v>0</v>
      </c>
      <c r="AQ7" s="83" t="s">
        <v>851</v>
      </c>
      <c r="AR7" s="80" t="s">
        <v>217</v>
      </c>
      <c r="AS7" s="80">
        <v>0</v>
      </c>
      <c r="AT7" s="80">
        <v>0</v>
      </c>
      <c r="AU7" s="80"/>
      <c r="AV7" s="80"/>
      <c r="AW7" s="80"/>
      <c r="AX7" s="80"/>
      <c r="AY7" s="80"/>
      <c r="AZ7" s="80"/>
      <c r="BA7" s="80"/>
      <c r="BB7" s="80"/>
      <c r="BC7">
        <v>2</v>
      </c>
      <c r="BD7" s="79" t="str">
        <f>REPLACE(INDEX(GroupVertices[Group],MATCH(Edges[[#This Row],[Vertex 1]],GroupVertices[Vertex],0)),1,1,"")</f>
        <v>1</v>
      </c>
      <c r="BE7" s="79" t="str">
        <f>REPLACE(INDEX(GroupVertices[Group],MATCH(Edges[[#This Row],[Vertex 2]],GroupVertices[Vertex],0)),1,1,"")</f>
        <v>1</v>
      </c>
      <c r="BF7" s="48"/>
      <c r="BG7" s="49"/>
      <c r="BH7" s="48"/>
      <c r="BI7" s="49"/>
      <c r="BJ7" s="48"/>
      <c r="BK7" s="49"/>
      <c r="BL7" s="48"/>
      <c r="BM7" s="49"/>
      <c r="BN7" s="48"/>
    </row>
    <row r="8" spans="1:66" ht="15">
      <c r="A8" s="65" t="s">
        <v>256</v>
      </c>
      <c r="B8" s="65" t="s">
        <v>360</v>
      </c>
      <c r="C8" s="66" t="s">
        <v>2003</v>
      </c>
      <c r="D8" s="67">
        <v>3</v>
      </c>
      <c r="E8" s="68" t="s">
        <v>132</v>
      </c>
      <c r="F8" s="69">
        <v>30</v>
      </c>
      <c r="G8" s="66"/>
      <c r="H8" s="70"/>
      <c r="I8" s="71"/>
      <c r="J8" s="71"/>
      <c r="K8" s="34" t="s">
        <v>65</v>
      </c>
      <c r="L8" s="78">
        <v>8</v>
      </c>
      <c r="M8" s="78"/>
      <c r="N8" s="73"/>
      <c r="O8" s="80" t="s">
        <v>369</v>
      </c>
      <c r="P8" s="82">
        <v>43773.70327546296</v>
      </c>
      <c r="Q8" s="80" t="s">
        <v>371</v>
      </c>
      <c r="R8" s="80"/>
      <c r="S8" s="80"/>
      <c r="T8" s="80"/>
      <c r="U8" s="80"/>
      <c r="V8" s="84" t="s">
        <v>417</v>
      </c>
      <c r="W8" s="82">
        <v>43773.70327546296</v>
      </c>
      <c r="X8" s="87">
        <v>43773</v>
      </c>
      <c r="Y8" s="83" t="s">
        <v>478</v>
      </c>
      <c r="Z8" s="84" t="s">
        <v>605</v>
      </c>
      <c r="AA8" s="80"/>
      <c r="AB8" s="80"/>
      <c r="AC8" s="83" t="s">
        <v>732</v>
      </c>
      <c r="AD8" s="80"/>
      <c r="AE8" s="80" t="b">
        <v>0</v>
      </c>
      <c r="AF8" s="80">
        <v>0</v>
      </c>
      <c r="AG8" s="83" t="s">
        <v>859</v>
      </c>
      <c r="AH8" s="80" t="b">
        <v>0</v>
      </c>
      <c r="AI8" s="80" t="s">
        <v>862</v>
      </c>
      <c r="AJ8" s="80"/>
      <c r="AK8" s="83" t="s">
        <v>859</v>
      </c>
      <c r="AL8" s="80" t="b">
        <v>0</v>
      </c>
      <c r="AM8" s="80">
        <v>39</v>
      </c>
      <c r="AN8" s="83" t="s">
        <v>851</v>
      </c>
      <c r="AO8" s="80" t="s">
        <v>863</v>
      </c>
      <c r="AP8" s="80" t="b">
        <v>0</v>
      </c>
      <c r="AQ8" s="83" t="s">
        <v>851</v>
      </c>
      <c r="AR8" s="80" t="s">
        <v>217</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v>0</v>
      </c>
      <c r="BG8" s="49">
        <v>0</v>
      </c>
      <c r="BH8" s="48">
        <v>0</v>
      </c>
      <c r="BI8" s="49">
        <v>0</v>
      </c>
      <c r="BJ8" s="48">
        <v>0</v>
      </c>
      <c r="BK8" s="49">
        <v>0</v>
      </c>
      <c r="BL8" s="48">
        <v>20</v>
      </c>
      <c r="BM8" s="49">
        <v>100</v>
      </c>
      <c r="BN8" s="48">
        <v>20</v>
      </c>
    </row>
    <row r="9" spans="1:66" ht="15">
      <c r="A9" s="65" t="s">
        <v>257</v>
      </c>
      <c r="B9" s="65" t="s">
        <v>359</v>
      </c>
      <c r="C9" s="66" t="s">
        <v>2002</v>
      </c>
      <c r="D9" s="67">
        <v>10</v>
      </c>
      <c r="E9" s="68" t="s">
        <v>132</v>
      </c>
      <c r="F9" s="69">
        <v>10</v>
      </c>
      <c r="G9" s="66"/>
      <c r="H9" s="70"/>
      <c r="I9" s="71"/>
      <c r="J9" s="71"/>
      <c r="K9" s="34" t="s">
        <v>65</v>
      </c>
      <c r="L9" s="78">
        <v>9</v>
      </c>
      <c r="M9" s="78"/>
      <c r="N9" s="73"/>
      <c r="O9" s="80" t="s">
        <v>368</v>
      </c>
      <c r="P9" s="82">
        <v>43773.70398148148</v>
      </c>
      <c r="Q9" s="80" t="s">
        <v>371</v>
      </c>
      <c r="R9" s="80"/>
      <c r="S9" s="80"/>
      <c r="T9" s="80"/>
      <c r="U9" s="80"/>
      <c r="V9" s="84" t="s">
        <v>418</v>
      </c>
      <c r="W9" s="82">
        <v>43773.70398148148</v>
      </c>
      <c r="X9" s="87">
        <v>43773</v>
      </c>
      <c r="Y9" s="83" t="s">
        <v>479</v>
      </c>
      <c r="Z9" s="84" t="s">
        <v>606</v>
      </c>
      <c r="AA9" s="80"/>
      <c r="AB9" s="80"/>
      <c r="AC9" s="83" t="s">
        <v>733</v>
      </c>
      <c r="AD9" s="80"/>
      <c r="AE9" s="80" t="b">
        <v>0</v>
      </c>
      <c r="AF9" s="80">
        <v>0</v>
      </c>
      <c r="AG9" s="83" t="s">
        <v>859</v>
      </c>
      <c r="AH9" s="80" t="b">
        <v>0</v>
      </c>
      <c r="AI9" s="80" t="s">
        <v>862</v>
      </c>
      <c r="AJ9" s="80"/>
      <c r="AK9" s="83" t="s">
        <v>859</v>
      </c>
      <c r="AL9" s="80" t="b">
        <v>0</v>
      </c>
      <c r="AM9" s="80">
        <v>39</v>
      </c>
      <c r="AN9" s="83" t="s">
        <v>851</v>
      </c>
      <c r="AO9" s="80" t="s">
        <v>863</v>
      </c>
      <c r="AP9" s="80" t="b">
        <v>0</v>
      </c>
      <c r="AQ9" s="83" t="s">
        <v>851</v>
      </c>
      <c r="AR9" s="80" t="s">
        <v>217</v>
      </c>
      <c r="AS9" s="80">
        <v>0</v>
      </c>
      <c r="AT9" s="80">
        <v>0</v>
      </c>
      <c r="AU9" s="80"/>
      <c r="AV9" s="80"/>
      <c r="AW9" s="80"/>
      <c r="AX9" s="80"/>
      <c r="AY9" s="80"/>
      <c r="AZ9" s="80"/>
      <c r="BA9" s="80"/>
      <c r="BB9" s="80"/>
      <c r="BC9">
        <v>2</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257</v>
      </c>
      <c r="B10" s="65" t="s">
        <v>359</v>
      </c>
      <c r="C10" s="66" t="s">
        <v>2002</v>
      </c>
      <c r="D10" s="67">
        <v>10</v>
      </c>
      <c r="E10" s="68" t="s">
        <v>132</v>
      </c>
      <c r="F10" s="69">
        <v>10</v>
      </c>
      <c r="G10" s="66"/>
      <c r="H10" s="70"/>
      <c r="I10" s="71"/>
      <c r="J10" s="71"/>
      <c r="K10" s="34" t="s">
        <v>65</v>
      </c>
      <c r="L10" s="78">
        <v>10</v>
      </c>
      <c r="M10" s="78"/>
      <c r="N10" s="73"/>
      <c r="O10" s="80" t="s">
        <v>369</v>
      </c>
      <c r="P10" s="82">
        <v>43773.70398148148</v>
      </c>
      <c r="Q10" s="80" t="s">
        <v>371</v>
      </c>
      <c r="R10" s="80"/>
      <c r="S10" s="80"/>
      <c r="T10" s="80"/>
      <c r="U10" s="80"/>
      <c r="V10" s="84" t="s">
        <v>418</v>
      </c>
      <c r="W10" s="82">
        <v>43773.70398148148</v>
      </c>
      <c r="X10" s="87">
        <v>43773</v>
      </c>
      <c r="Y10" s="83" t="s">
        <v>479</v>
      </c>
      <c r="Z10" s="84" t="s">
        <v>606</v>
      </c>
      <c r="AA10" s="80"/>
      <c r="AB10" s="80"/>
      <c r="AC10" s="83" t="s">
        <v>733</v>
      </c>
      <c r="AD10" s="80"/>
      <c r="AE10" s="80" t="b">
        <v>0</v>
      </c>
      <c r="AF10" s="80">
        <v>0</v>
      </c>
      <c r="AG10" s="83" t="s">
        <v>859</v>
      </c>
      <c r="AH10" s="80" t="b">
        <v>0</v>
      </c>
      <c r="AI10" s="80" t="s">
        <v>862</v>
      </c>
      <c r="AJ10" s="80"/>
      <c r="AK10" s="83" t="s">
        <v>859</v>
      </c>
      <c r="AL10" s="80" t="b">
        <v>0</v>
      </c>
      <c r="AM10" s="80">
        <v>39</v>
      </c>
      <c r="AN10" s="83" t="s">
        <v>851</v>
      </c>
      <c r="AO10" s="80" t="s">
        <v>863</v>
      </c>
      <c r="AP10" s="80" t="b">
        <v>0</v>
      </c>
      <c r="AQ10" s="83" t="s">
        <v>851</v>
      </c>
      <c r="AR10" s="80" t="s">
        <v>217</v>
      </c>
      <c r="AS10" s="80">
        <v>0</v>
      </c>
      <c r="AT10" s="80">
        <v>0</v>
      </c>
      <c r="AU10" s="80"/>
      <c r="AV10" s="80"/>
      <c r="AW10" s="80"/>
      <c r="AX10" s="80"/>
      <c r="AY10" s="80"/>
      <c r="AZ10" s="80"/>
      <c r="BA10" s="80"/>
      <c r="BB10" s="80"/>
      <c r="BC10">
        <v>2</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5" t="s">
        <v>257</v>
      </c>
      <c r="B11" s="65" t="s">
        <v>360</v>
      </c>
      <c r="C11" s="66" t="s">
        <v>2003</v>
      </c>
      <c r="D11" s="67">
        <v>3</v>
      </c>
      <c r="E11" s="68" t="s">
        <v>132</v>
      </c>
      <c r="F11" s="69">
        <v>30</v>
      </c>
      <c r="G11" s="66"/>
      <c r="H11" s="70"/>
      <c r="I11" s="71"/>
      <c r="J11" s="71"/>
      <c r="K11" s="34" t="s">
        <v>65</v>
      </c>
      <c r="L11" s="78">
        <v>11</v>
      </c>
      <c r="M11" s="78"/>
      <c r="N11" s="73"/>
      <c r="O11" s="80" t="s">
        <v>369</v>
      </c>
      <c r="P11" s="82">
        <v>43773.70398148148</v>
      </c>
      <c r="Q11" s="80" t="s">
        <v>371</v>
      </c>
      <c r="R11" s="80"/>
      <c r="S11" s="80"/>
      <c r="T11" s="80"/>
      <c r="U11" s="80"/>
      <c r="V11" s="84" t="s">
        <v>418</v>
      </c>
      <c r="W11" s="82">
        <v>43773.70398148148</v>
      </c>
      <c r="X11" s="87">
        <v>43773</v>
      </c>
      <c r="Y11" s="83" t="s">
        <v>479</v>
      </c>
      <c r="Z11" s="84" t="s">
        <v>606</v>
      </c>
      <c r="AA11" s="80"/>
      <c r="AB11" s="80"/>
      <c r="AC11" s="83" t="s">
        <v>733</v>
      </c>
      <c r="AD11" s="80"/>
      <c r="AE11" s="80" t="b">
        <v>0</v>
      </c>
      <c r="AF11" s="80">
        <v>0</v>
      </c>
      <c r="AG11" s="83" t="s">
        <v>859</v>
      </c>
      <c r="AH11" s="80" t="b">
        <v>0</v>
      </c>
      <c r="AI11" s="80" t="s">
        <v>862</v>
      </c>
      <c r="AJ11" s="80"/>
      <c r="AK11" s="83" t="s">
        <v>859</v>
      </c>
      <c r="AL11" s="80" t="b">
        <v>0</v>
      </c>
      <c r="AM11" s="80">
        <v>39</v>
      </c>
      <c r="AN11" s="83" t="s">
        <v>851</v>
      </c>
      <c r="AO11" s="80" t="s">
        <v>863</v>
      </c>
      <c r="AP11" s="80" t="b">
        <v>0</v>
      </c>
      <c r="AQ11" s="83" t="s">
        <v>851</v>
      </c>
      <c r="AR11" s="80" t="s">
        <v>217</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0</v>
      </c>
      <c r="BG11" s="49">
        <v>0</v>
      </c>
      <c r="BH11" s="48">
        <v>0</v>
      </c>
      <c r="BI11" s="49">
        <v>0</v>
      </c>
      <c r="BJ11" s="48">
        <v>0</v>
      </c>
      <c r="BK11" s="49">
        <v>0</v>
      </c>
      <c r="BL11" s="48">
        <v>20</v>
      </c>
      <c r="BM11" s="49">
        <v>100</v>
      </c>
      <c r="BN11" s="48">
        <v>20</v>
      </c>
    </row>
    <row r="12" spans="1:66" ht="15">
      <c r="A12" s="65" t="s">
        <v>258</v>
      </c>
      <c r="B12" s="65" t="s">
        <v>359</v>
      </c>
      <c r="C12" s="66" t="s">
        <v>2002</v>
      </c>
      <c r="D12" s="67">
        <v>10</v>
      </c>
      <c r="E12" s="68" t="s">
        <v>132</v>
      </c>
      <c r="F12" s="69">
        <v>10</v>
      </c>
      <c r="G12" s="66"/>
      <c r="H12" s="70"/>
      <c r="I12" s="71"/>
      <c r="J12" s="71"/>
      <c r="K12" s="34" t="s">
        <v>65</v>
      </c>
      <c r="L12" s="78">
        <v>12</v>
      </c>
      <c r="M12" s="78"/>
      <c r="N12" s="73"/>
      <c r="O12" s="80" t="s">
        <v>368</v>
      </c>
      <c r="P12" s="82">
        <v>43773.70459490741</v>
      </c>
      <c r="Q12" s="80" t="s">
        <v>371</v>
      </c>
      <c r="R12" s="80"/>
      <c r="S12" s="80"/>
      <c r="T12" s="80"/>
      <c r="U12" s="80"/>
      <c r="V12" s="84" t="s">
        <v>419</v>
      </c>
      <c r="W12" s="82">
        <v>43773.70459490741</v>
      </c>
      <c r="X12" s="87">
        <v>43773</v>
      </c>
      <c r="Y12" s="83" t="s">
        <v>480</v>
      </c>
      <c r="Z12" s="84" t="s">
        <v>607</v>
      </c>
      <c r="AA12" s="80"/>
      <c r="AB12" s="80"/>
      <c r="AC12" s="83" t="s">
        <v>734</v>
      </c>
      <c r="AD12" s="80"/>
      <c r="AE12" s="80" t="b">
        <v>0</v>
      </c>
      <c r="AF12" s="80">
        <v>0</v>
      </c>
      <c r="AG12" s="83" t="s">
        <v>859</v>
      </c>
      <c r="AH12" s="80" t="b">
        <v>0</v>
      </c>
      <c r="AI12" s="80" t="s">
        <v>862</v>
      </c>
      <c r="AJ12" s="80"/>
      <c r="AK12" s="83" t="s">
        <v>859</v>
      </c>
      <c r="AL12" s="80" t="b">
        <v>0</v>
      </c>
      <c r="AM12" s="80">
        <v>39</v>
      </c>
      <c r="AN12" s="83" t="s">
        <v>851</v>
      </c>
      <c r="AO12" s="80" t="s">
        <v>863</v>
      </c>
      <c r="AP12" s="80" t="b">
        <v>0</v>
      </c>
      <c r="AQ12" s="83" t="s">
        <v>851</v>
      </c>
      <c r="AR12" s="80" t="s">
        <v>217</v>
      </c>
      <c r="AS12" s="80">
        <v>0</v>
      </c>
      <c r="AT12" s="80">
        <v>0</v>
      </c>
      <c r="AU12" s="80"/>
      <c r="AV12" s="80"/>
      <c r="AW12" s="80"/>
      <c r="AX12" s="80"/>
      <c r="AY12" s="80"/>
      <c r="AZ12" s="80"/>
      <c r="BA12" s="80"/>
      <c r="BB12" s="80"/>
      <c r="BC12">
        <v>2</v>
      </c>
      <c r="BD12" s="79" t="str">
        <f>REPLACE(INDEX(GroupVertices[Group],MATCH(Edges[[#This Row],[Vertex 1]],GroupVertices[Vertex],0)),1,1,"")</f>
        <v>1</v>
      </c>
      <c r="BE12" s="79" t="str">
        <f>REPLACE(INDEX(GroupVertices[Group],MATCH(Edges[[#This Row],[Vertex 2]],GroupVertices[Vertex],0)),1,1,"")</f>
        <v>1</v>
      </c>
      <c r="BF12" s="48"/>
      <c r="BG12" s="49"/>
      <c r="BH12" s="48"/>
      <c r="BI12" s="49"/>
      <c r="BJ12" s="48"/>
      <c r="BK12" s="49"/>
      <c r="BL12" s="48"/>
      <c r="BM12" s="49"/>
      <c r="BN12" s="48"/>
    </row>
    <row r="13" spans="1:66" ht="15">
      <c r="A13" s="65" t="s">
        <v>258</v>
      </c>
      <c r="B13" s="65" t="s">
        <v>359</v>
      </c>
      <c r="C13" s="66" t="s">
        <v>2002</v>
      </c>
      <c r="D13" s="67">
        <v>10</v>
      </c>
      <c r="E13" s="68" t="s">
        <v>132</v>
      </c>
      <c r="F13" s="69">
        <v>10</v>
      </c>
      <c r="G13" s="66"/>
      <c r="H13" s="70"/>
      <c r="I13" s="71"/>
      <c r="J13" s="71"/>
      <c r="K13" s="34" t="s">
        <v>65</v>
      </c>
      <c r="L13" s="78">
        <v>13</v>
      </c>
      <c r="M13" s="78"/>
      <c r="N13" s="73"/>
      <c r="O13" s="80" t="s">
        <v>369</v>
      </c>
      <c r="P13" s="82">
        <v>43773.70459490741</v>
      </c>
      <c r="Q13" s="80" t="s">
        <v>371</v>
      </c>
      <c r="R13" s="80"/>
      <c r="S13" s="80"/>
      <c r="T13" s="80"/>
      <c r="U13" s="80"/>
      <c r="V13" s="84" t="s">
        <v>419</v>
      </c>
      <c r="W13" s="82">
        <v>43773.70459490741</v>
      </c>
      <c r="X13" s="87">
        <v>43773</v>
      </c>
      <c r="Y13" s="83" t="s">
        <v>480</v>
      </c>
      <c r="Z13" s="84" t="s">
        <v>607</v>
      </c>
      <c r="AA13" s="80"/>
      <c r="AB13" s="80"/>
      <c r="AC13" s="83" t="s">
        <v>734</v>
      </c>
      <c r="AD13" s="80"/>
      <c r="AE13" s="80" t="b">
        <v>0</v>
      </c>
      <c r="AF13" s="80">
        <v>0</v>
      </c>
      <c r="AG13" s="83" t="s">
        <v>859</v>
      </c>
      <c r="AH13" s="80" t="b">
        <v>0</v>
      </c>
      <c r="AI13" s="80" t="s">
        <v>862</v>
      </c>
      <c r="AJ13" s="80"/>
      <c r="AK13" s="83" t="s">
        <v>859</v>
      </c>
      <c r="AL13" s="80" t="b">
        <v>0</v>
      </c>
      <c r="AM13" s="80">
        <v>39</v>
      </c>
      <c r="AN13" s="83" t="s">
        <v>851</v>
      </c>
      <c r="AO13" s="80" t="s">
        <v>863</v>
      </c>
      <c r="AP13" s="80" t="b">
        <v>0</v>
      </c>
      <c r="AQ13" s="83" t="s">
        <v>851</v>
      </c>
      <c r="AR13" s="80" t="s">
        <v>217</v>
      </c>
      <c r="AS13" s="80">
        <v>0</v>
      </c>
      <c r="AT13" s="80">
        <v>0</v>
      </c>
      <c r="AU13" s="80"/>
      <c r="AV13" s="80"/>
      <c r="AW13" s="80"/>
      <c r="AX13" s="80"/>
      <c r="AY13" s="80"/>
      <c r="AZ13" s="80"/>
      <c r="BA13" s="80"/>
      <c r="BB13" s="80"/>
      <c r="BC13">
        <v>2</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258</v>
      </c>
      <c r="B14" s="65" t="s">
        <v>360</v>
      </c>
      <c r="C14" s="66" t="s">
        <v>2003</v>
      </c>
      <c r="D14" s="67">
        <v>3</v>
      </c>
      <c r="E14" s="68" t="s">
        <v>132</v>
      </c>
      <c r="F14" s="69">
        <v>30</v>
      </c>
      <c r="G14" s="66"/>
      <c r="H14" s="70"/>
      <c r="I14" s="71"/>
      <c r="J14" s="71"/>
      <c r="K14" s="34" t="s">
        <v>65</v>
      </c>
      <c r="L14" s="78">
        <v>14</v>
      </c>
      <c r="M14" s="78"/>
      <c r="N14" s="73"/>
      <c r="O14" s="80" t="s">
        <v>369</v>
      </c>
      <c r="P14" s="82">
        <v>43773.70459490741</v>
      </c>
      <c r="Q14" s="80" t="s">
        <v>371</v>
      </c>
      <c r="R14" s="80"/>
      <c r="S14" s="80"/>
      <c r="T14" s="80"/>
      <c r="U14" s="80"/>
      <c r="V14" s="84" t="s">
        <v>419</v>
      </c>
      <c r="W14" s="82">
        <v>43773.70459490741</v>
      </c>
      <c r="X14" s="87">
        <v>43773</v>
      </c>
      <c r="Y14" s="83" t="s">
        <v>480</v>
      </c>
      <c r="Z14" s="84" t="s">
        <v>607</v>
      </c>
      <c r="AA14" s="80"/>
      <c r="AB14" s="80"/>
      <c r="AC14" s="83" t="s">
        <v>734</v>
      </c>
      <c r="AD14" s="80"/>
      <c r="AE14" s="80" t="b">
        <v>0</v>
      </c>
      <c r="AF14" s="80">
        <v>0</v>
      </c>
      <c r="AG14" s="83" t="s">
        <v>859</v>
      </c>
      <c r="AH14" s="80" t="b">
        <v>0</v>
      </c>
      <c r="AI14" s="80" t="s">
        <v>862</v>
      </c>
      <c r="AJ14" s="80"/>
      <c r="AK14" s="83" t="s">
        <v>859</v>
      </c>
      <c r="AL14" s="80" t="b">
        <v>0</v>
      </c>
      <c r="AM14" s="80">
        <v>39</v>
      </c>
      <c r="AN14" s="83" t="s">
        <v>851</v>
      </c>
      <c r="AO14" s="80" t="s">
        <v>863</v>
      </c>
      <c r="AP14" s="80" t="b">
        <v>0</v>
      </c>
      <c r="AQ14" s="83" t="s">
        <v>851</v>
      </c>
      <c r="AR14" s="80" t="s">
        <v>217</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0</v>
      </c>
      <c r="BG14" s="49">
        <v>0</v>
      </c>
      <c r="BH14" s="48">
        <v>0</v>
      </c>
      <c r="BI14" s="49">
        <v>0</v>
      </c>
      <c r="BJ14" s="48">
        <v>0</v>
      </c>
      <c r="BK14" s="49">
        <v>0</v>
      </c>
      <c r="BL14" s="48">
        <v>20</v>
      </c>
      <c r="BM14" s="49">
        <v>100</v>
      </c>
      <c r="BN14" s="48">
        <v>20</v>
      </c>
    </row>
    <row r="15" spans="1:66" ht="15">
      <c r="A15" s="65" t="s">
        <v>259</v>
      </c>
      <c r="B15" s="65" t="s">
        <v>359</v>
      </c>
      <c r="C15" s="66" t="s">
        <v>2002</v>
      </c>
      <c r="D15" s="67">
        <v>10</v>
      </c>
      <c r="E15" s="68" t="s">
        <v>132</v>
      </c>
      <c r="F15" s="69">
        <v>10</v>
      </c>
      <c r="G15" s="66"/>
      <c r="H15" s="70"/>
      <c r="I15" s="71"/>
      <c r="J15" s="71"/>
      <c r="K15" s="34" t="s">
        <v>65</v>
      </c>
      <c r="L15" s="78">
        <v>15</v>
      </c>
      <c r="M15" s="78"/>
      <c r="N15" s="73"/>
      <c r="O15" s="80" t="s">
        <v>368</v>
      </c>
      <c r="P15" s="82">
        <v>43773.705462962964</v>
      </c>
      <c r="Q15" s="80" t="s">
        <v>371</v>
      </c>
      <c r="R15" s="80"/>
      <c r="S15" s="80"/>
      <c r="T15" s="80"/>
      <c r="U15" s="80"/>
      <c r="V15" s="84" t="s">
        <v>420</v>
      </c>
      <c r="W15" s="82">
        <v>43773.705462962964</v>
      </c>
      <c r="X15" s="87">
        <v>43773</v>
      </c>
      <c r="Y15" s="83" t="s">
        <v>481</v>
      </c>
      <c r="Z15" s="84" t="s">
        <v>608</v>
      </c>
      <c r="AA15" s="80"/>
      <c r="AB15" s="80"/>
      <c r="AC15" s="83" t="s">
        <v>735</v>
      </c>
      <c r="AD15" s="80"/>
      <c r="AE15" s="80" t="b">
        <v>0</v>
      </c>
      <c r="AF15" s="80">
        <v>0</v>
      </c>
      <c r="AG15" s="83" t="s">
        <v>859</v>
      </c>
      <c r="AH15" s="80" t="b">
        <v>0</v>
      </c>
      <c r="AI15" s="80" t="s">
        <v>862</v>
      </c>
      <c r="AJ15" s="80"/>
      <c r="AK15" s="83" t="s">
        <v>859</v>
      </c>
      <c r="AL15" s="80" t="b">
        <v>0</v>
      </c>
      <c r="AM15" s="80">
        <v>39</v>
      </c>
      <c r="AN15" s="83" t="s">
        <v>851</v>
      </c>
      <c r="AO15" s="80" t="s">
        <v>863</v>
      </c>
      <c r="AP15" s="80" t="b">
        <v>0</v>
      </c>
      <c r="AQ15" s="83" t="s">
        <v>851</v>
      </c>
      <c r="AR15" s="80" t="s">
        <v>217</v>
      </c>
      <c r="AS15" s="80">
        <v>0</v>
      </c>
      <c r="AT15" s="80">
        <v>0</v>
      </c>
      <c r="AU15" s="80"/>
      <c r="AV15" s="80"/>
      <c r="AW15" s="80"/>
      <c r="AX15" s="80"/>
      <c r="AY15" s="80"/>
      <c r="AZ15" s="80"/>
      <c r="BA15" s="80"/>
      <c r="BB15" s="80"/>
      <c r="BC15">
        <v>2</v>
      </c>
      <c r="BD15" s="79" t="str">
        <f>REPLACE(INDEX(GroupVertices[Group],MATCH(Edges[[#This Row],[Vertex 1]],GroupVertices[Vertex],0)),1,1,"")</f>
        <v>1</v>
      </c>
      <c r="BE15" s="79" t="str">
        <f>REPLACE(INDEX(GroupVertices[Group],MATCH(Edges[[#This Row],[Vertex 2]],GroupVertices[Vertex],0)),1,1,"")</f>
        <v>1</v>
      </c>
      <c r="BF15" s="48"/>
      <c r="BG15" s="49"/>
      <c r="BH15" s="48"/>
      <c r="BI15" s="49"/>
      <c r="BJ15" s="48"/>
      <c r="BK15" s="49"/>
      <c r="BL15" s="48"/>
      <c r="BM15" s="49"/>
      <c r="BN15" s="48"/>
    </row>
    <row r="16" spans="1:66" ht="15">
      <c r="A16" s="65" t="s">
        <v>259</v>
      </c>
      <c r="B16" s="65" t="s">
        <v>359</v>
      </c>
      <c r="C16" s="66" t="s">
        <v>2002</v>
      </c>
      <c r="D16" s="67">
        <v>10</v>
      </c>
      <c r="E16" s="68" t="s">
        <v>132</v>
      </c>
      <c r="F16" s="69">
        <v>10</v>
      </c>
      <c r="G16" s="66"/>
      <c r="H16" s="70"/>
      <c r="I16" s="71"/>
      <c r="J16" s="71"/>
      <c r="K16" s="34" t="s">
        <v>65</v>
      </c>
      <c r="L16" s="78">
        <v>16</v>
      </c>
      <c r="M16" s="78"/>
      <c r="N16" s="73"/>
      <c r="O16" s="80" t="s">
        <v>369</v>
      </c>
      <c r="P16" s="82">
        <v>43773.705462962964</v>
      </c>
      <c r="Q16" s="80" t="s">
        <v>371</v>
      </c>
      <c r="R16" s="80"/>
      <c r="S16" s="80"/>
      <c r="T16" s="80"/>
      <c r="U16" s="80"/>
      <c r="V16" s="84" t="s">
        <v>420</v>
      </c>
      <c r="W16" s="82">
        <v>43773.705462962964</v>
      </c>
      <c r="X16" s="87">
        <v>43773</v>
      </c>
      <c r="Y16" s="83" t="s">
        <v>481</v>
      </c>
      <c r="Z16" s="84" t="s">
        <v>608</v>
      </c>
      <c r="AA16" s="80"/>
      <c r="AB16" s="80"/>
      <c r="AC16" s="83" t="s">
        <v>735</v>
      </c>
      <c r="AD16" s="80"/>
      <c r="AE16" s="80" t="b">
        <v>0</v>
      </c>
      <c r="AF16" s="80">
        <v>0</v>
      </c>
      <c r="AG16" s="83" t="s">
        <v>859</v>
      </c>
      <c r="AH16" s="80" t="b">
        <v>0</v>
      </c>
      <c r="AI16" s="80" t="s">
        <v>862</v>
      </c>
      <c r="AJ16" s="80"/>
      <c r="AK16" s="83" t="s">
        <v>859</v>
      </c>
      <c r="AL16" s="80" t="b">
        <v>0</v>
      </c>
      <c r="AM16" s="80">
        <v>39</v>
      </c>
      <c r="AN16" s="83" t="s">
        <v>851</v>
      </c>
      <c r="AO16" s="80" t="s">
        <v>863</v>
      </c>
      <c r="AP16" s="80" t="b">
        <v>0</v>
      </c>
      <c r="AQ16" s="83" t="s">
        <v>851</v>
      </c>
      <c r="AR16" s="80" t="s">
        <v>217</v>
      </c>
      <c r="AS16" s="80">
        <v>0</v>
      </c>
      <c r="AT16" s="80">
        <v>0</v>
      </c>
      <c r="AU16" s="80"/>
      <c r="AV16" s="80"/>
      <c r="AW16" s="80"/>
      <c r="AX16" s="80"/>
      <c r="AY16" s="80"/>
      <c r="AZ16" s="80"/>
      <c r="BA16" s="80"/>
      <c r="BB16" s="80"/>
      <c r="BC16">
        <v>2</v>
      </c>
      <c r="BD16" s="79" t="str">
        <f>REPLACE(INDEX(GroupVertices[Group],MATCH(Edges[[#This Row],[Vertex 1]],GroupVertices[Vertex],0)),1,1,"")</f>
        <v>1</v>
      </c>
      <c r="BE16" s="79" t="str">
        <f>REPLACE(INDEX(GroupVertices[Group],MATCH(Edges[[#This Row],[Vertex 2]],GroupVertices[Vertex],0)),1,1,"")</f>
        <v>1</v>
      </c>
      <c r="BF16" s="48"/>
      <c r="BG16" s="49"/>
      <c r="BH16" s="48"/>
      <c r="BI16" s="49"/>
      <c r="BJ16" s="48"/>
      <c r="BK16" s="49"/>
      <c r="BL16" s="48"/>
      <c r="BM16" s="49"/>
      <c r="BN16" s="48"/>
    </row>
    <row r="17" spans="1:66" ht="15">
      <c r="A17" s="65" t="s">
        <v>259</v>
      </c>
      <c r="B17" s="65" t="s">
        <v>360</v>
      </c>
      <c r="C17" s="66" t="s">
        <v>2003</v>
      </c>
      <c r="D17" s="67">
        <v>3</v>
      </c>
      <c r="E17" s="68" t="s">
        <v>132</v>
      </c>
      <c r="F17" s="69">
        <v>30</v>
      </c>
      <c r="G17" s="66"/>
      <c r="H17" s="70"/>
      <c r="I17" s="71"/>
      <c r="J17" s="71"/>
      <c r="K17" s="34" t="s">
        <v>65</v>
      </c>
      <c r="L17" s="78">
        <v>17</v>
      </c>
      <c r="M17" s="78"/>
      <c r="N17" s="73"/>
      <c r="O17" s="80" t="s">
        <v>369</v>
      </c>
      <c r="P17" s="82">
        <v>43773.705462962964</v>
      </c>
      <c r="Q17" s="80" t="s">
        <v>371</v>
      </c>
      <c r="R17" s="80"/>
      <c r="S17" s="80"/>
      <c r="T17" s="80"/>
      <c r="U17" s="80"/>
      <c r="V17" s="84" t="s">
        <v>420</v>
      </c>
      <c r="W17" s="82">
        <v>43773.705462962964</v>
      </c>
      <c r="X17" s="87">
        <v>43773</v>
      </c>
      <c r="Y17" s="83" t="s">
        <v>481</v>
      </c>
      <c r="Z17" s="84" t="s">
        <v>608</v>
      </c>
      <c r="AA17" s="80"/>
      <c r="AB17" s="80"/>
      <c r="AC17" s="83" t="s">
        <v>735</v>
      </c>
      <c r="AD17" s="80"/>
      <c r="AE17" s="80" t="b">
        <v>0</v>
      </c>
      <c r="AF17" s="80">
        <v>0</v>
      </c>
      <c r="AG17" s="83" t="s">
        <v>859</v>
      </c>
      <c r="AH17" s="80" t="b">
        <v>0</v>
      </c>
      <c r="AI17" s="80" t="s">
        <v>862</v>
      </c>
      <c r="AJ17" s="80"/>
      <c r="AK17" s="83" t="s">
        <v>859</v>
      </c>
      <c r="AL17" s="80" t="b">
        <v>0</v>
      </c>
      <c r="AM17" s="80">
        <v>39</v>
      </c>
      <c r="AN17" s="83" t="s">
        <v>851</v>
      </c>
      <c r="AO17" s="80" t="s">
        <v>863</v>
      </c>
      <c r="AP17" s="80" t="b">
        <v>0</v>
      </c>
      <c r="AQ17" s="83" t="s">
        <v>851</v>
      </c>
      <c r="AR17" s="80" t="s">
        <v>217</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v>0</v>
      </c>
      <c r="BG17" s="49">
        <v>0</v>
      </c>
      <c r="BH17" s="48">
        <v>0</v>
      </c>
      <c r="BI17" s="49">
        <v>0</v>
      </c>
      <c r="BJ17" s="48">
        <v>0</v>
      </c>
      <c r="BK17" s="49">
        <v>0</v>
      </c>
      <c r="BL17" s="48">
        <v>20</v>
      </c>
      <c r="BM17" s="49">
        <v>100</v>
      </c>
      <c r="BN17" s="48">
        <v>20</v>
      </c>
    </row>
    <row r="18" spans="1:66" ht="15">
      <c r="A18" s="65" t="s">
        <v>260</v>
      </c>
      <c r="B18" s="65" t="s">
        <v>359</v>
      </c>
      <c r="C18" s="66" t="s">
        <v>2002</v>
      </c>
      <c r="D18" s="67">
        <v>10</v>
      </c>
      <c r="E18" s="68" t="s">
        <v>132</v>
      </c>
      <c r="F18" s="69">
        <v>10</v>
      </c>
      <c r="G18" s="66"/>
      <c r="H18" s="70"/>
      <c r="I18" s="71"/>
      <c r="J18" s="71"/>
      <c r="K18" s="34" t="s">
        <v>65</v>
      </c>
      <c r="L18" s="78">
        <v>18</v>
      </c>
      <c r="M18" s="78"/>
      <c r="N18" s="73"/>
      <c r="O18" s="80" t="s">
        <v>368</v>
      </c>
      <c r="P18" s="82">
        <v>43773.70657407407</v>
      </c>
      <c r="Q18" s="80" t="s">
        <v>371</v>
      </c>
      <c r="R18" s="80"/>
      <c r="S18" s="80"/>
      <c r="T18" s="80"/>
      <c r="U18" s="80"/>
      <c r="V18" s="84" t="s">
        <v>421</v>
      </c>
      <c r="W18" s="82">
        <v>43773.70657407407</v>
      </c>
      <c r="X18" s="87">
        <v>43773</v>
      </c>
      <c r="Y18" s="83" t="s">
        <v>482</v>
      </c>
      <c r="Z18" s="84" t="s">
        <v>609</v>
      </c>
      <c r="AA18" s="80"/>
      <c r="AB18" s="80"/>
      <c r="AC18" s="83" t="s">
        <v>736</v>
      </c>
      <c r="AD18" s="80"/>
      <c r="AE18" s="80" t="b">
        <v>0</v>
      </c>
      <c r="AF18" s="80">
        <v>0</v>
      </c>
      <c r="AG18" s="83" t="s">
        <v>859</v>
      </c>
      <c r="AH18" s="80" t="b">
        <v>0</v>
      </c>
      <c r="AI18" s="80" t="s">
        <v>862</v>
      </c>
      <c r="AJ18" s="80"/>
      <c r="AK18" s="83" t="s">
        <v>859</v>
      </c>
      <c r="AL18" s="80" t="b">
        <v>0</v>
      </c>
      <c r="AM18" s="80">
        <v>39</v>
      </c>
      <c r="AN18" s="83" t="s">
        <v>851</v>
      </c>
      <c r="AO18" s="80" t="s">
        <v>864</v>
      </c>
      <c r="AP18" s="80" t="b">
        <v>0</v>
      </c>
      <c r="AQ18" s="83" t="s">
        <v>851</v>
      </c>
      <c r="AR18" s="80" t="s">
        <v>217</v>
      </c>
      <c r="AS18" s="80">
        <v>0</v>
      </c>
      <c r="AT18" s="80">
        <v>0</v>
      </c>
      <c r="AU18" s="80"/>
      <c r="AV18" s="80"/>
      <c r="AW18" s="80"/>
      <c r="AX18" s="80"/>
      <c r="AY18" s="80"/>
      <c r="AZ18" s="80"/>
      <c r="BA18" s="80"/>
      <c r="BB18" s="80"/>
      <c r="BC18">
        <v>2</v>
      </c>
      <c r="BD18" s="79" t="str">
        <f>REPLACE(INDEX(GroupVertices[Group],MATCH(Edges[[#This Row],[Vertex 1]],GroupVertices[Vertex],0)),1,1,"")</f>
        <v>1</v>
      </c>
      <c r="BE18" s="79" t="str">
        <f>REPLACE(INDEX(GroupVertices[Group],MATCH(Edges[[#This Row],[Vertex 2]],GroupVertices[Vertex],0)),1,1,"")</f>
        <v>1</v>
      </c>
      <c r="BF18" s="48"/>
      <c r="BG18" s="49"/>
      <c r="BH18" s="48"/>
      <c r="BI18" s="49"/>
      <c r="BJ18" s="48"/>
      <c r="BK18" s="49"/>
      <c r="BL18" s="48"/>
      <c r="BM18" s="49"/>
      <c r="BN18" s="48"/>
    </row>
    <row r="19" spans="1:66" ht="15">
      <c r="A19" s="65" t="s">
        <v>260</v>
      </c>
      <c r="B19" s="65" t="s">
        <v>359</v>
      </c>
      <c r="C19" s="66" t="s">
        <v>2002</v>
      </c>
      <c r="D19" s="67">
        <v>10</v>
      </c>
      <c r="E19" s="68" t="s">
        <v>132</v>
      </c>
      <c r="F19" s="69">
        <v>10</v>
      </c>
      <c r="G19" s="66"/>
      <c r="H19" s="70"/>
      <c r="I19" s="71"/>
      <c r="J19" s="71"/>
      <c r="K19" s="34" t="s">
        <v>65</v>
      </c>
      <c r="L19" s="78">
        <v>19</v>
      </c>
      <c r="M19" s="78"/>
      <c r="N19" s="73"/>
      <c r="O19" s="80" t="s">
        <v>369</v>
      </c>
      <c r="P19" s="82">
        <v>43773.70657407407</v>
      </c>
      <c r="Q19" s="80" t="s">
        <v>371</v>
      </c>
      <c r="R19" s="80"/>
      <c r="S19" s="80"/>
      <c r="T19" s="80"/>
      <c r="U19" s="80"/>
      <c r="V19" s="84" t="s">
        <v>421</v>
      </c>
      <c r="W19" s="82">
        <v>43773.70657407407</v>
      </c>
      <c r="X19" s="87">
        <v>43773</v>
      </c>
      <c r="Y19" s="83" t="s">
        <v>482</v>
      </c>
      <c r="Z19" s="84" t="s">
        <v>609</v>
      </c>
      <c r="AA19" s="80"/>
      <c r="AB19" s="80"/>
      <c r="AC19" s="83" t="s">
        <v>736</v>
      </c>
      <c r="AD19" s="80"/>
      <c r="AE19" s="80" t="b">
        <v>0</v>
      </c>
      <c r="AF19" s="80">
        <v>0</v>
      </c>
      <c r="AG19" s="83" t="s">
        <v>859</v>
      </c>
      <c r="AH19" s="80" t="b">
        <v>0</v>
      </c>
      <c r="AI19" s="80" t="s">
        <v>862</v>
      </c>
      <c r="AJ19" s="80"/>
      <c r="AK19" s="83" t="s">
        <v>859</v>
      </c>
      <c r="AL19" s="80" t="b">
        <v>0</v>
      </c>
      <c r="AM19" s="80">
        <v>39</v>
      </c>
      <c r="AN19" s="83" t="s">
        <v>851</v>
      </c>
      <c r="AO19" s="80" t="s">
        <v>864</v>
      </c>
      <c r="AP19" s="80" t="b">
        <v>0</v>
      </c>
      <c r="AQ19" s="83" t="s">
        <v>851</v>
      </c>
      <c r="AR19" s="80" t="s">
        <v>217</v>
      </c>
      <c r="AS19" s="80">
        <v>0</v>
      </c>
      <c r="AT19" s="80">
        <v>0</v>
      </c>
      <c r="AU19" s="80"/>
      <c r="AV19" s="80"/>
      <c r="AW19" s="80"/>
      <c r="AX19" s="80"/>
      <c r="AY19" s="80"/>
      <c r="AZ19" s="80"/>
      <c r="BA19" s="80"/>
      <c r="BB19" s="80"/>
      <c r="BC19">
        <v>2</v>
      </c>
      <c r="BD19" s="79" t="str">
        <f>REPLACE(INDEX(GroupVertices[Group],MATCH(Edges[[#This Row],[Vertex 1]],GroupVertices[Vertex],0)),1,1,"")</f>
        <v>1</v>
      </c>
      <c r="BE19" s="79" t="str">
        <f>REPLACE(INDEX(GroupVertices[Group],MATCH(Edges[[#This Row],[Vertex 2]],GroupVertices[Vertex],0)),1,1,"")</f>
        <v>1</v>
      </c>
      <c r="BF19" s="48"/>
      <c r="BG19" s="49"/>
      <c r="BH19" s="48"/>
      <c r="BI19" s="49"/>
      <c r="BJ19" s="48"/>
      <c r="BK19" s="49"/>
      <c r="BL19" s="48"/>
      <c r="BM19" s="49"/>
      <c r="BN19" s="48"/>
    </row>
    <row r="20" spans="1:66" ht="15">
      <c r="A20" s="65" t="s">
        <v>260</v>
      </c>
      <c r="B20" s="65" t="s">
        <v>360</v>
      </c>
      <c r="C20" s="66" t="s">
        <v>2003</v>
      </c>
      <c r="D20" s="67">
        <v>3</v>
      </c>
      <c r="E20" s="68" t="s">
        <v>132</v>
      </c>
      <c r="F20" s="69">
        <v>30</v>
      </c>
      <c r="G20" s="66"/>
      <c r="H20" s="70"/>
      <c r="I20" s="71"/>
      <c r="J20" s="71"/>
      <c r="K20" s="34" t="s">
        <v>65</v>
      </c>
      <c r="L20" s="78">
        <v>20</v>
      </c>
      <c r="M20" s="78"/>
      <c r="N20" s="73"/>
      <c r="O20" s="80" t="s">
        <v>369</v>
      </c>
      <c r="P20" s="82">
        <v>43773.70657407407</v>
      </c>
      <c r="Q20" s="80" t="s">
        <v>371</v>
      </c>
      <c r="R20" s="80"/>
      <c r="S20" s="80"/>
      <c r="T20" s="80"/>
      <c r="U20" s="80"/>
      <c r="V20" s="84" t="s">
        <v>421</v>
      </c>
      <c r="W20" s="82">
        <v>43773.70657407407</v>
      </c>
      <c r="X20" s="87">
        <v>43773</v>
      </c>
      <c r="Y20" s="83" t="s">
        <v>482</v>
      </c>
      <c r="Z20" s="84" t="s">
        <v>609</v>
      </c>
      <c r="AA20" s="80"/>
      <c r="AB20" s="80"/>
      <c r="AC20" s="83" t="s">
        <v>736</v>
      </c>
      <c r="AD20" s="80"/>
      <c r="AE20" s="80" t="b">
        <v>0</v>
      </c>
      <c r="AF20" s="80">
        <v>0</v>
      </c>
      <c r="AG20" s="83" t="s">
        <v>859</v>
      </c>
      <c r="AH20" s="80" t="b">
        <v>0</v>
      </c>
      <c r="AI20" s="80" t="s">
        <v>862</v>
      </c>
      <c r="AJ20" s="80"/>
      <c r="AK20" s="83" t="s">
        <v>859</v>
      </c>
      <c r="AL20" s="80" t="b">
        <v>0</v>
      </c>
      <c r="AM20" s="80">
        <v>39</v>
      </c>
      <c r="AN20" s="83" t="s">
        <v>851</v>
      </c>
      <c r="AO20" s="80" t="s">
        <v>864</v>
      </c>
      <c r="AP20" s="80" t="b">
        <v>0</v>
      </c>
      <c r="AQ20" s="83" t="s">
        <v>851</v>
      </c>
      <c r="AR20" s="80" t="s">
        <v>217</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0</v>
      </c>
      <c r="BG20" s="49">
        <v>0</v>
      </c>
      <c r="BH20" s="48">
        <v>0</v>
      </c>
      <c r="BI20" s="49">
        <v>0</v>
      </c>
      <c r="BJ20" s="48">
        <v>0</v>
      </c>
      <c r="BK20" s="49">
        <v>0</v>
      </c>
      <c r="BL20" s="48">
        <v>20</v>
      </c>
      <c r="BM20" s="49">
        <v>100</v>
      </c>
      <c r="BN20" s="48">
        <v>20</v>
      </c>
    </row>
    <row r="21" spans="1:66" ht="15">
      <c r="A21" s="65" t="s">
        <v>261</v>
      </c>
      <c r="B21" s="65" t="s">
        <v>359</v>
      </c>
      <c r="C21" s="66" t="s">
        <v>2002</v>
      </c>
      <c r="D21" s="67">
        <v>10</v>
      </c>
      <c r="E21" s="68" t="s">
        <v>132</v>
      </c>
      <c r="F21" s="69">
        <v>10</v>
      </c>
      <c r="G21" s="66"/>
      <c r="H21" s="70"/>
      <c r="I21" s="71"/>
      <c r="J21" s="71"/>
      <c r="K21" s="34" t="s">
        <v>65</v>
      </c>
      <c r="L21" s="78">
        <v>21</v>
      </c>
      <c r="M21" s="78"/>
      <c r="N21" s="73"/>
      <c r="O21" s="80" t="s">
        <v>368</v>
      </c>
      <c r="P21" s="82">
        <v>43773.70857638889</v>
      </c>
      <c r="Q21" s="80" t="s">
        <v>371</v>
      </c>
      <c r="R21" s="80"/>
      <c r="S21" s="80"/>
      <c r="T21" s="80"/>
      <c r="U21" s="80"/>
      <c r="V21" s="84" t="s">
        <v>422</v>
      </c>
      <c r="W21" s="82">
        <v>43773.70857638889</v>
      </c>
      <c r="X21" s="87">
        <v>43773</v>
      </c>
      <c r="Y21" s="83" t="s">
        <v>483</v>
      </c>
      <c r="Z21" s="84" t="s">
        <v>610</v>
      </c>
      <c r="AA21" s="80"/>
      <c r="AB21" s="80"/>
      <c r="AC21" s="83" t="s">
        <v>737</v>
      </c>
      <c r="AD21" s="80"/>
      <c r="AE21" s="80" t="b">
        <v>0</v>
      </c>
      <c r="AF21" s="80">
        <v>0</v>
      </c>
      <c r="AG21" s="83" t="s">
        <v>859</v>
      </c>
      <c r="AH21" s="80" t="b">
        <v>0</v>
      </c>
      <c r="AI21" s="80" t="s">
        <v>862</v>
      </c>
      <c r="AJ21" s="80"/>
      <c r="AK21" s="83" t="s">
        <v>859</v>
      </c>
      <c r="AL21" s="80" t="b">
        <v>0</v>
      </c>
      <c r="AM21" s="80">
        <v>39</v>
      </c>
      <c r="AN21" s="83" t="s">
        <v>851</v>
      </c>
      <c r="AO21" s="80" t="s">
        <v>865</v>
      </c>
      <c r="AP21" s="80" t="b">
        <v>0</v>
      </c>
      <c r="AQ21" s="83" t="s">
        <v>851</v>
      </c>
      <c r="AR21" s="80" t="s">
        <v>217</v>
      </c>
      <c r="AS21" s="80">
        <v>0</v>
      </c>
      <c r="AT21" s="80">
        <v>0</v>
      </c>
      <c r="AU21" s="80"/>
      <c r="AV21" s="80"/>
      <c r="AW21" s="80"/>
      <c r="AX21" s="80"/>
      <c r="AY21" s="80"/>
      <c r="AZ21" s="80"/>
      <c r="BA21" s="80"/>
      <c r="BB21" s="80"/>
      <c r="BC21">
        <v>2</v>
      </c>
      <c r="BD21" s="79" t="str">
        <f>REPLACE(INDEX(GroupVertices[Group],MATCH(Edges[[#This Row],[Vertex 1]],GroupVertices[Vertex],0)),1,1,"")</f>
        <v>1</v>
      </c>
      <c r="BE21" s="79" t="str">
        <f>REPLACE(INDEX(GroupVertices[Group],MATCH(Edges[[#This Row],[Vertex 2]],GroupVertices[Vertex],0)),1,1,"")</f>
        <v>1</v>
      </c>
      <c r="BF21" s="48"/>
      <c r="BG21" s="49"/>
      <c r="BH21" s="48"/>
      <c r="BI21" s="49"/>
      <c r="BJ21" s="48"/>
      <c r="BK21" s="49"/>
      <c r="BL21" s="48"/>
      <c r="BM21" s="49"/>
      <c r="BN21" s="48"/>
    </row>
    <row r="22" spans="1:66" ht="15">
      <c r="A22" s="65" t="s">
        <v>261</v>
      </c>
      <c r="B22" s="65" t="s">
        <v>359</v>
      </c>
      <c r="C22" s="66" t="s">
        <v>2002</v>
      </c>
      <c r="D22" s="67">
        <v>10</v>
      </c>
      <c r="E22" s="68" t="s">
        <v>132</v>
      </c>
      <c r="F22" s="69">
        <v>10</v>
      </c>
      <c r="G22" s="66"/>
      <c r="H22" s="70"/>
      <c r="I22" s="71"/>
      <c r="J22" s="71"/>
      <c r="K22" s="34" t="s">
        <v>65</v>
      </c>
      <c r="L22" s="78">
        <v>22</v>
      </c>
      <c r="M22" s="78"/>
      <c r="N22" s="73"/>
      <c r="O22" s="80" t="s">
        <v>369</v>
      </c>
      <c r="P22" s="82">
        <v>43773.70857638889</v>
      </c>
      <c r="Q22" s="80" t="s">
        <v>371</v>
      </c>
      <c r="R22" s="80"/>
      <c r="S22" s="80"/>
      <c r="T22" s="80"/>
      <c r="U22" s="80"/>
      <c r="V22" s="84" t="s">
        <v>422</v>
      </c>
      <c r="W22" s="82">
        <v>43773.70857638889</v>
      </c>
      <c r="X22" s="87">
        <v>43773</v>
      </c>
      <c r="Y22" s="83" t="s">
        <v>483</v>
      </c>
      <c r="Z22" s="84" t="s">
        <v>610</v>
      </c>
      <c r="AA22" s="80"/>
      <c r="AB22" s="80"/>
      <c r="AC22" s="83" t="s">
        <v>737</v>
      </c>
      <c r="AD22" s="80"/>
      <c r="AE22" s="80" t="b">
        <v>0</v>
      </c>
      <c r="AF22" s="80">
        <v>0</v>
      </c>
      <c r="AG22" s="83" t="s">
        <v>859</v>
      </c>
      <c r="AH22" s="80" t="b">
        <v>0</v>
      </c>
      <c r="AI22" s="80" t="s">
        <v>862</v>
      </c>
      <c r="AJ22" s="80"/>
      <c r="AK22" s="83" t="s">
        <v>859</v>
      </c>
      <c r="AL22" s="80" t="b">
        <v>0</v>
      </c>
      <c r="AM22" s="80">
        <v>39</v>
      </c>
      <c r="AN22" s="83" t="s">
        <v>851</v>
      </c>
      <c r="AO22" s="80" t="s">
        <v>865</v>
      </c>
      <c r="AP22" s="80" t="b">
        <v>0</v>
      </c>
      <c r="AQ22" s="83" t="s">
        <v>851</v>
      </c>
      <c r="AR22" s="80" t="s">
        <v>217</v>
      </c>
      <c r="AS22" s="80">
        <v>0</v>
      </c>
      <c r="AT22" s="80">
        <v>0</v>
      </c>
      <c r="AU22" s="80"/>
      <c r="AV22" s="80"/>
      <c r="AW22" s="80"/>
      <c r="AX22" s="80"/>
      <c r="AY22" s="80"/>
      <c r="AZ22" s="80"/>
      <c r="BA22" s="80"/>
      <c r="BB22" s="80"/>
      <c r="BC22">
        <v>2</v>
      </c>
      <c r="BD22" s="79" t="str">
        <f>REPLACE(INDEX(GroupVertices[Group],MATCH(Edges[[#This Row],[Vertex 1]],GroupVertices[Vertex],0)),1,1,"")</f>
        <v>1</v>
      </c>
      <c r="BE22" s="79" t="str">
        <f>REPLACE(INDEX(GroupVertices[Group],MATCH(Edges[[#This Row],[Vertex 2]],GroupVertices[Vertex],0)),1,1,"")</f>
        <v>1</v>
      </c>
      <c r="BF22" s="48"/>
      <c r="BG22" s="49"/>
      <c r="BH22" s="48"/>
      <c r="BI22" s="49"/>
      <c r="BJ22" s="48"/>
      <c r="BK22" s="49"/>
      <c r="BL22" s="48"/>
      <c r="BM22" s="49"/>
      <c r="BN22" s="48"/>
    </row>
    <row r="23" spans="1:66" ht="15">
      <c r="A23" s="65" t="s">
        <v>261</v>
      </c>
      <c r="B23" s="65" t="s">
        <v>360</v>
      </c>
      <c r="C23" s="66" t="s">
        <v>2003</v>
      </c>
      <c r="D23" s="67">
        <v>3</v>
      </c>
      <c r="E23" s="68" t="s">
        <v>132</v>
      </c>
      <c r="F23" s="69">
        <v>30</v>
      </c>
      <c r="G23" s="66"/>
      <c r="H23" s="70"/>
      <c r="I23" s="71"/>
      <c r="J23" s="71"/>
      <c r="K23" s="34" t="s">
        <v>65</v>
      </c>
      <c r="L23" s="78">
        <v>23</v>
      </c>
      <c r="M23" s="78"/>
      <c r="N23" s="73"/>
      <c r="O23" s="80" t="s">
        <v>369</v>
      </c>
      <c r="P23" s="82">
        <v>43773.70857638889</v>
      </c>
      <c r="Q23" s="80" t="s">
        <v>371</v>
      </c>
      <c r="R23" s="80"/>
      <c r="S23" s="80"/>
      <c r="T23" s="80"/>
      <c r="U23" s="80"/>
      <c r="V23" s="84" t="s">
        <v>422</v>
      </c>
      <c r="W23" s="82">
        <v>43773.70857638889</v>
      </c>
      <c r="X23" s="87">
        <v>43773</v>
      </c>
      <c r="Y23" s="83" t="s">
        <v>483</v>
      </c>
      <c r="Z23" s="84" t="s">
        <v>610</v>
      </c>
      <c r="AA23" s="80"/>
      <c r="AB23" s="80"/>
      <c r="AC23" s="83" t="s">
        <v>737</v>
      </c>
      <c r="AD23" s="80"/>
      <c r="AE23" s="80" t="b">
        <v>0</v>
      </c>
      <c r="AF23" s="80">
        <v>0</v>
      </c>
      <c r="AG23" s="83" t="s">
        <v>859</v>
      </c>
      <c r="AH23" s="80" t="b">
        <v>0</v>
      </c>
      <c r="AI23" s="80" t="s">
        <v>862</v>
      </c>
      <c r="AJ23" s="80"/>
      <c r="AK23" s="83" t="s">
        <v>859</v>
      </c>
      <c r="AL23" s="80" t="b">
        <v>0</v>
      </c>
      <c r="AM23" s="80">
        <v>39</v>
      </c>
      <c r="AN23" s="83" t="s">
        <v>851</v>
      </c>
      <c r="AO23" s="80" t="s">
        <v>865</v>
      </c>
      <c r="AP23" s="80" t="b">
        <v>0</v>
      </c>
      <c r="AQ23" s="83" t="s">
        <v>851</v>
      </c>
      <c r="AR23" s="80" t="s">
        <v>217</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0</v>
      </c>
      <c r="BG23" s="49">
        <v>0</v>
      </c>
      <c r="BH23" s="48">
        <v>0</v>
      </c>
      <c r="BI23" s="49">
        <v>0</v>
      </c>
      <c r="BJ23" s="48">
        <v>0</v>
      </c>
      <c r="BK23" s="49">
        <v>0</v>
      </c>
      <c r="BL23" s="48">
        <v>20</v>
      </c>
      <c r="BM23" s="49">
        <v>100</v>
      </c>
      <c r="BN23" s="48">
        <v>20</v>
      </c>
    </row>
    <row r="24" spans="1:66" ht="15">
      <c r="A24" s="65" t="s">
        <v>262</v>
      </c>
      <c r="B24" s="65" t="s">
        <v>359</v>
      </c>
      <c r="C24" s="66" t="s">
        <v>2002</v>
      </c>
      <c r="D24" s="67">
        <v>10</v>
      </c>
      <c r="E24" s="68" t="s">
        <v>132</v>
      </c>
      <c r="F24" s="69">
        <v>10</v>
      </c>
      <c r="G24" s="66"/>
      <c r="H24" s="70"/>
      <c r="I24" s="71"/>
      <c r="J24" s="71"/>
      <c r="K24" s="34" t="s">
        <v>65</v>
      </c>
      <c r="L24" s="78">
        <v>24</v>
      </c>
      <c r="M24" s="78"/>
      <c r="N24" s="73"/>
      <c r="O24" s="80" t="s">
        <v>368</v>
      </c>
      <c r="P24" s="82">
        <v>43773.71094907408</v>
      </c>
      <c r="Q24" s="80" t="s">
        <v>371</v>
      </c>
      <c r="R24" s="80"/>
      <c r="S24" s="80"/>
      <c r="T24" s="80"/>
      <c r="U24" s="80"/>
      <c r="V24" s="84" t="s">
        <v>423</v>
      </c>
      <c r="W24" s="82">
        <v>43773.71094907408</v>
      </c>
      <c r="X24" s="87">
        <v>43773</v>
      </c>
      <c r="Y24" s="83" t="s">
        <v>484</v>
      </c>
      <c r="Z24" s="84" t="s">
        <v>611</v>
      </c>
      <c r="AA24" s="80"/>
      <c r="AB24" s="80"/>
      <c r="AC24" s="83" t="s">
        <v>738</v>
      </c>
      <c r="AD24" s="80"/>
      <c r="AE24" s="80" t="b">
        <v>0</v>
      </c>
      <c r="AF24" s="80">
        <v>0</v>
      </c>
      <c r="AG24" s="83" t="s">
        <v>859</v>
      </c>
      <c r="AH24" s="80" t="b">
        <v>0</v>
      </c>
      <c r="AI24" s="80" t="s">
        <v>862</v>
      </c>
      <c r="AJ24" s="80"/>
      <c r="AK24" s="83" t="s">
        <v>859</v>
      </c>
      <c r="AL24" s="80" t="b">
        <v>0</v>
      </c>
      <c r="AM24" s="80">
        <v>39</v>
      </c>
      <c r="AN24" s="83" t="s">
        <v>851</v>
      </c>
      <c r="AO24" s="80" t="s">
        <v>863</v>
      </c>
      <c r="AP24" s="80" t="b">
        <v>0</v>
      </c>
      <c r="AQ24" s="83" t="s">
        <v>851</v>
      </c>
      <c r="AR24" s="80" t="s">
        <v>217</v>
      </c>
      <c r="AS24" s="80">
        <v>0</v>
      </c>
      <c r="AT24" s="80">
        <v>0</v>
      </c>
      <c r="AU24" s="80"/>
      <c r="AV24" s="80"/>
      <c r="AW24" s="80"/>
      <c r="AX24" s="80"/>
      <c r="AY24" s="80"/>
      <c r="AZ24" s="80"/>
      <c r="BA24" s="80"/>
      <c r="BB24" s="80"/>
      <c r="BC24">
        <v>2</v>
      </c>
      <c r="BD24" s="79" t="str">
        <f>REPLACE(INDEX(GroupVertices[Group],MATCH(Edges[[#This Row],[Vertex 1]],GroupVertices[Vertex],0)),1,1,"")</f>
        <v>1</v>
      </c>
      <c r="BE24" s="79" t="str">
        <f>REPLACE(INDEX(GroupVertices[Group],MATCH(Edges[[#This Row],[Vertex 2]],GroupVertices[Vertex],0)),1,1,"")</f>
        <v>1</v>
      </c>
      <c r="BF24" s="48"/>
      <c r="BG24" s="49"/>
      <c r="BH24" s="48"/>
      <c r="BI24" s="49"/>
      <c r="BJ24" s="48"/>
      <c r="BK24" s="49"/>
      <c r="BL24" s="48"/>
      <c r="BM24" s="49"/>
      <c r="BN24" s="48"/>
    </row>
    <row r="25" spans="1:66" ht="15">
      <c r="A25" s="65" t="s">
        <v>262</v>
      </c>
      <c r="B25" s="65" t="s">
        <v>359</v>
      </c>
      <c r="C25" s="66" t="s">
        <v>2002</v>
      </c>
      <c r="D25" s="67">
        <v>10</v>
      </c>
      <c r="E25" s="68" t="s">
        <v>132</v>
      </c>
      <c r="F25" s="69">
        <v>10</v>
      </c>
      <c r="G25" s="66"/>
      <c r="H25" s="70"/>
      <c r="I25" s="71"/>
      <c r="J25" s="71"/>
      <c r="K25" s="34" t="s">
        <v>65</v>
      </c>
      <c r="L25" s="78">
        <v>25</v>
      </c>
      <c r="M25" s="78"/>
      <c r="N25" s="73"/>
      <c r="O25" s="80" t="s">
        <v>369</v>
      </c>
      <c r="P25" s="82">
        <v>43773.71094907408</v>
      </c>
      <c r="Q25" s="80" t="s">
        <v>371</v>
      </c>
      <c r="R25" s="80"/>
      <c r="S25" s="80"/>
      <c r="T25" s="80"/>
      <c r="U25" s="80"/>
      <c r="V25" s="84" t="s">
        <v>423</v>
      </c>
      <c r="W25" s="82">
        <v>43773.71094907408</v>
      </c>
      <c r="X25" s="87">
        <v>43773</v>
      </c>
      <c r="Y25" s="83" t="s">
        <v>484</v>
      </c>
      <c r="Z25" s="84" t="s">
        <v>611</v>
      </c>
      <c r="AA25" s="80"/>
      <c r="AB25" s="80"/>
      <c r="AC25" s="83" t="s">
        <v>738</v>
      </c>
      <c r="AD25" s="80"/>
      <c r="AE25" s="80" t="b">
        <v>0</v>
      </c>
      <c r="AF25" s="80">
        <v>0</v>
      </c>
      <c r="AG25" s="83" t="s">
        <v>859</v>
      </c>
      <c r="AH25" s="80" t="b">
        <v>0</v>
      </c>
      <c r="AI25" s="80" t="s">
        <v>862</v>
      </c>
      <c r="AJ25" s="80"/>
      <c r="AK25" s="83" t="s">
        <v>859</v>
      </c>
      <c r="AL25" s="80" t="b">
        <v>0</v>
      </c>
      <c r="AM25" s="80">
        <v>39</v>
      </c>
      <c r="AN25" s="83" t="s">
        <v>851</v>
      </c>
      <c r="AO25" s="80" t="s">
        <v>863</v>
      </c>
      <c r="AP25" s="80" t="b">
        <v>0</v>
      </c>
      <c r="AQ25" s="83" t="s">
        <v>851</v>
      </c>
      <c r="AR25" s="80" t="s">
        <v>217</v>
      </c>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8"/>
      <c r="BG25" s="49"/>
      <c r="BH25" s="48"/>
      <c r="BI25" s="49"/>
      <c r="BJ25" s="48"/>
      <c r="BK25" s="49"/>
      <c r="BL25" s="48"/>
      <c r="BM25" s="49"/>
      <c r="BN25" s="48"/>
    </row>
    <row r="26" spans="1:66" ht="15">
      <c r="A26" s="65" t="s">
        <v>262</v>
      </c>
      <c r="B26" s="65" t="s">
        <v>360</v>
      </c>
      <c r="C26" s="66" t="s">
        <v>2003</v>
      </c>
      <c r="D26" s="67">
        <v>3</v>
      </c>
      <c r="E26" s="68" t="s">
        <v>132</v>
      </c>
      <c r="F26" s="69">
        <v>30</v>
      </c>
      <c r="G26" s="66"/>
      <c r="H26" s="70"/>
      <c r="I26" s="71"/>
      <c r="J26" s="71"/>
      <c r="K26" s="34" t="s">
        <v>65</v>
      </c>
      <c r="L26" s="78">
        <v>26</v>
      </c>
      <c r="M26" s="78"/>
      <c r="N26" s="73"/>
      <c r="O26" s="80" t="s">
        <v>369</v>
      </c>
      <c r="P26" s="82">
        <v>43773.71094907408</v>
      </c>
      <c r="Q26" s="80" t="s">
        <v>371</v>
      </c>
      <c r="R26" s="80"/>
      <c r="S26" s="80"/>
      <c r="T26" s="80"/>
      <c r="U26" s="80"/>
      <c r="V26" s="84" t="s">
        <v>423</v>
      </c>
      <c r="W26" s="82">
        <v>43773.71094907408</v>
      </c>
      <c r="X26" s="87">
        <v>43773</v>
      </c>
      <c r="Y26" s="83" t="s">
        <v>484</v>
      </c>
      <c r="Z26" s="84" t="s">
        <v>611</v>
      </c>
      <c r="AA26" s="80"/>
      <c r="AB26" s="80"/>
      <c r="AC26" s="83" t="s">
        <v>738</v>
      </c>
      <c r="AD26" s="80"/>
      <c r="AE26" s="80" t="b">
        <v>0</v>
      </c>
      <c r="AF26" s="80">
        <v>0</v>
      </c>
      <c r="AG26" s="83" t="s">
        <v>859</v>
      </c>
      <c r="AH26" s="80" t="b">
        <v>0</v>
      </c>
      <c r="AI26" s="80" t="s">
        <v>862</v>
      </c>
      <c r="AJ26" s="80"/>
      <c r="AK26" s="83" t="s">
        <v>859</v>
      </c>
      <c r="AL26" s="80" t="b">
        <v>0</v>
      </c>
      <c r="AM26" s="80">
        <v>39</v>
      </c>
      <c r="AN26" s="83" t="s">
        <v>851</v>
      </c>
      <c r="AO26" s="80" t="s">
        <v>863</v>
      </c>
      <c r="AP26" s="80" t="b">
        <v>0</v>
      </c>
      <c r="AQ26" s="83" t="s">
        <v>851</v>
      </c>
      <c r="AR26" s="80" t="s">
        <v>217</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v>0</v>
      </c>
      <c r="BG26" s="49">
        <v>0</v>
      </c>
      <c r="BH26" s="48">
        <v>0</v>
      </c>
      <c r="BI26" s="49">
        <v>0</v>
      </c>
      <c r="BJ26" s="48">
        <v>0</v>
      </c>
      <c r="BK26" s="49">
        <v>0</v>
      </c>
      <c r="BL26" s="48">
        <v>20</v>
      </c>
      <c r="BM26" s="49">
        <v>100</v>
      </c>
      <c r="BN26" s="48">
        <v>20</v>
      </c>
    </row>
    <row r="27" spans="1:66" ht="15">
      <c r="A27" s="65" t="s">
        <v>263</v>
      </c>
      <c r="B27" s="65" t="s">
        <v>348</v>
      </c>
      <c r="C27" s="66" t="s">
        <v>2003</v>
      </c>
      <c r="D27" s="67">
        <v>3</v>
      </c>
      <c r="E27" s="68" t="s">
        <v>132</v>
      </c>
      <c r="F27" s="69">
        <v>30</v>
      </c>
      <c r="G27" s="66"/>
      <c r="H27" s="70"/>
      <c r="I27" s="71"/>
      <c r="J27" s="71"/>
      <c r="K27" s="34" t="s">
        <v>65</v>
      </c>
      <c r="L27" s="78">
        <v>27</v>
      </c>
      <c r="M27" s="78"/>
      <c r="N27" s="73"/>
      <c r="O27" s="80" t="s">
        <v>368</v>
      </c>
      <c r="P27" s="82">
        <v>43773.71207175926</v>
      </c>
      <c r="Q27" s="80" t="s">
        <v>372</v>
      </c>
      <c r="R27" s="80"/>
      <c r="S27" s="80"/>
      <c r="T27" s="80"/>
      <c r="U27" s="84" t="s">
        <v>408</v>
      </c>
      <c r="V27" s="84" t="s">
        <v>408</v>
      </c>
      <c r="W27" s="82">
        <v>43773.71207175926</v>
      </c>
      <c r="X27" s="87">
        <v>43773</v>
      </c>
      <c r="Y27" s="83" t="s">
        <v>485</v>
      </c>
      <c r="Z27" s="84" t="s">
        <v>612</v>
      </c>
      <c r="AA27" s="80"/>
      <c r="AB27" s="80"/>
      <c r="AC27" s="83" t="s">
        <v>739</v>
      </c>
      <c r="AD27" s="80"/>
      <c r="AE27" s="80" t="b">
        <v>0</v>
      </c>
      <c r="AF27" s="80">
        <v>0</v>
      </c>
      <c r="AG27" s="83" t="s">
        <v>859</v>
      </c>
      <c r="AH27" s="80" t="b">
        <v>0</v>
      </c>
      <c r="AI27" s="80" t="s">
        <v>862</v>
      </c>
      <c r="AJ27" s="80"/>
      <c r="AK27" s="83" t="s">
        <v>859</v>
      </c>
      <c r="AL27" s="80" t="b">
        <v>0</v>
      </c>
      <c r="AM27" s="80">
        <v>51</v>
      </c>
      <c r="AN27" s="83" t="s">
        <v>831</v>
      </c>
      <c r="AO27" s="80" t="s">
        <v>865</v>
      </c>
      <c r="AP27" s="80" t="b">
        <v>0</v>
      </c>
      <c r="AQ27" s="83" t="s">
        <v>831</v>
      </c>
      <c r="AR27" s="80" t="s">
        <v>217</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2</v>
      </c>
      <c r="BF27" s="48">
        <v>0</v>
      </c>
      <c r="BG27" s="49">
        <v>0</v>
      </c>
      <c r="BH27" s="48">
        <v>0</v>
      </c>
      <c r="BI27" s="49">
        <v>0</v>
      </c>
      <c r="BJ27" s="48">
        <v>0</v>
      </c>
      <c r="BK27" s="49">
        <v>0</v>
      </c>
      <c r="BL27" s="48">
        <v>9</v>
      </c>
      <c r="BM27" s="49">
        <v>100</v>
      </c>
      <c r="BN27" s="48">
        <v>9</v>
      </c>
    </row>
    <row r="28" spans="1:66" ht="15">
      <c r="A28" s="65" t="s">
        <v>264</v>
      </c>
      <c r="B28" s="65" t="s">
        <v>348</v>
      </c>
      <c r="C28" s="66" t="s">
        <v>2003</v>
      </c>
      <c r="D28" s="67">
        <v>3</v>
      </c>
      <c r="E28" s="68" t="s">
        <v>132</v>
      </c>
      <c r="F28" s="69">
        <v>30</v>
      </c>
      <c r="G28" s="66"/>
      <c r="H28" s="70"/>
      <c r="I28" s="71"/>
      <c r="J28" s="71"/>
      <c r="K28" s="34" t="s">
        <v>65</v>
      </c>
      <c r="L28" s="78">
        <v>28</v>
      </c>
      <c r="M28" s="78"/>
      <c r="N28" s="73"/>
      <c r="O28" s="80" t="s">
        <v>368</v>
      </c>
      <c r="P28" s="82">
        <v>43773.71350694444</v>
      </c>
      <c r="Q28" s="80" t="s">
        <v>372</v>
      </c>
      <c r="R28" s="80"/>
      <c r="S28" s="80"/>
      <c r="T28" s="80"/>
      <c r="U28" s="84" t="s">
        <v>408</v>
      </c>
      <c r="V28" s="84" t="s">
        <v>408</v>
      </c>
      <c r="W28" s="82">
        <v>43773.71350694444</v>
      </c>
      <c r="X28" s="87">
        <v>43773</v>
      </c>
      <c r="Y28" s="83" t="s">
        <v>486</v>
      </c>
      <c r="Z28" s="84" t="s">
        <v>613</v>
      </c>
      <c r="AA28" s="80"/>
      <c r="AB28" s="80"/>
      <c r="AC28" s="83" t="s">
        <v>740</v>
      </c>
      <c r="AD28" s="80"/>
      <c r="AE28" s="80" t="b">
        <v>0</v>
      </c>
      <c r="AF28" s="80">
        <v>0</v>
      </c>
      <c r="AG28" s="83" t="s">
        <v>859</v>
      </c>
      <c r="AH28" s="80" t="b">
        <v>0</v>
      </c>
      <c r="AI28" s="80" t="s">
        <v>862</v>
      </c>
      <c r="AJ28" s="80"/>
      <c r="AK28" s="83" t="s">
        <v>859</v>
      </c>
      <c r="AL28" s="80" t="b">
        <v>0</v>
      </c>
      <c r="AM28" s="80">
        <v>51</v>
      </c>
      <c r="AN28" s="83" t="s">
        <v>831</v>
      </c>
      <c r="AO28" s="80" t="s">
        <v>863</v>
      </c>
      <c r="AP28" s="80" t="b">
        <v>0</v>
      </c>
      <c r="AQ28" s="83" t="s">
        <v>831</v>
      </c>
      <c r="AR28" s="80" t="s">
        <v>217</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8">
        <v>0</v>
      </c>
      <c r="BG28" s="49">
        <v>0</v>
      </c>
      <c r="BH28" s="48">
        <v>0</v>
      </c>
      <c r="BI28" s="49">
        <v>0</v>
      </c>
      <c r="BJ28" s="48">
        <v>0</v>
      </c>
      <c r="BK28" s="49">
        <v>0</v>
      </c>
      <c r="BL28" s="48">
        <v>9</v>
      </c>
      <c r="BM28" s="49">
        <v>100</v>
      </c>
      <c r="BN28" s="48">
        <v>9</v>
      </c>
    </row>
    <row r="29" spans="1:66" ht="15">
      <c r="A29" s="65" t="s">
        <v>265</v>
      </c>
      <c r="B29" s="65" t="s">
        <v>348</v>
      </c>
      <c r="C29" s="66" t="s">
        <v>2003</v>
      </c>
      <c r="D29" s="67">
        <v>3</v>
      </c>
      <c r="E29" s="68" t="s">
        <v>132</v>
      </c>
      <c r="F29" s="69">
        <v>30</v>
      </c>
      <c r="G29" s="66"/>
      <c r="H29" s="70"/>
      <c r="I29" s="71"/>
      <c r="J29" s="71"/>
      <c r="K29" s="34" t="s">
        <v>65</v>
      </c>
      <c r="L29" s="78">
        <v>29</v>
      </c>
      <c r="M29" s="78"/>
      <c r="N29" s="73"/>
      <c r="O29" s="80" t="s">
        <v>368</v>
      </c>
      <c r="P29" s="82">
        <v>43773.71381944444</v>
      </c>
      <c r="Q29" s="80" t="s">
        <v>372</v>
      </c>
      <c r="R29" s="80"/>
      <c r="S29" s="80"/>
      <c r="T29" s="80"/>
      <c r="U29" s="84" t="s">
        <v>408</v>
      </c>
      <c r="V29" s="84" t="s">
        <v>408</v>
      </c>
      <c r="W29" s="82">
        <v>43773.71381944444</v>
      </c>
      <c r="X29" s="87">
        <v>43773</v>
      </c>
      <c r="Y29" s="83" t="s">
        <v>487</v>
      </c>
      <c r="Z29" s="84" t="s">
        <v>614</v>
      </c>
      <c r="AA29" s="80"/>
      <c r="AB29" s="80"/>
      <c r="AC29" s="83" t="s">
        <v>741</v>
      </c>
      <c r="AD29" s="80"/>
      <c r="AE29" s="80" t="b">
        <v>0</v>
      </c>
      <c r="AF29" s="80">
        <v>0</v>
      </c>
      <c r="AG29" s="83" t="s">
        <v>859</v>
      </c>
      <c r="AH29" s="80" t="b">
        <v>0</v>
      </c>
      <c r="AI29" s="80" t="s">
        <v>862</v>
      </c>
      <c r="AJ29" s="80"/>
      <c r="AK29" s="83" t="s">
        <v>859</v>
      </c>
      <c r="AL29" s="80" t="b">
        <v>0</v>
      </c>
      <c r="AM29" s="80">
        <v>51</v>
      </c>
      <c r="AN29" s="83" t="s">
        <v>831</v>
      </c>
      <c r="AO29" s="80" t="s">
        <v>863</v>
      </c>
      <c r="AP29" s="80" t="b">
        <v>0</v>
      </c>
      <c r="AQ29" s="83" t="s">
        <v>831</v>
      </c>
      <c r="AR29" s="80" t="s">
        <v>217</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v>0</v>
      </c>
      <c r="BG29" s="49">
        <v>0</v>
      </c>
      <c r="BH29" s="48">
        <v>0</v>
      </c>
      <c r="BI29" s="49">
        <v>0</v>
      </c>
      <c r="BJ29" s="48">
        <v>0</v>
      </c>
      <c r="BK29" s="49">
        <v>0</v>
      </c>
      <c r="BL29" s="48">
        <v>9</v>
      </c>
      <c r="BM29" s="49">
        <v>100</v>
      </c>
      <c r="BN29" s="48">
        <v>9</v>
      </c>
    </row>
    <row r="30" spans="1:66" ht="15">
      <c r="A30" s="65" t="s">
        <v>266</v>
      </c>
      <c r="B30" s="65" t="s">
        <v>348</v>
      </c>
      <c r="C30" s="66" t="s">
        <v>2003</v>
      </c>
      <c r="D30" s="67">
        <v>3</v>
      </c>
      <c r="E30" s="68" t="s">
        <v>132</v>
      </c>
      <c r="F30" s="69">
        <v>30</v>
      </c>
      <c r="G30" s="66"/>
      <c r="H30" s="70"/>
      <c r="I30" s="71"/>
      <c r="J30" s="71"/>
      <c r="K30" s="34" t="s">
        <v>65</v>
      </c>
      <c r="L30" s="78">
        <v>30</v>
      </c>
      <c r="M30" s="78"/>
      <c r="N30" s="73"/>
      <c r="O30" s="80" t="s">
        <v>368</v>
      </c>
      <c r="P30" s="82">
        <v>43773.71423611111</v>
      </c>
      <c r="Q30" s="80" t="s">
        <v>372</v>
      </c>
      <c r="R30" s="80"/>
      <c r="S30" s="80"/>
      <c r="T30" s="80"/>
      <c r="U30" s="84" t="s">
        <v>408</v>
      </c>
      <c r="V30" s="84" t="s">
        <v>408</v>
      </c>
      <c r="W30" s="82">
        <v>43773.71423611111</v>
      </c>
      <c r="X30" s="87">
        <v>43773</v>
      </c>
      <c r="Y30" s="83" t="s">
        <v>488</v>
      </c>
      <c r="Z30" s="84" t="s">
        <v>615</v>
      </c>
      <c r="AA30" s="80"/>
      <c r="AB30" s="80"/>
      <c r="AC30" s="83" t="s">
        <v>742</v>
      </c>
      <c r="AD30" s="80"/>
      <c r="AE30" s="80" t="b">
        <v>0</v>
      </c>
      <c r="AF30" s="80">
        <v>0</v>
      </c>
      <c r="AG30" s="83" t="s">
        <v>859</v>
      </c>
      <c r="AH30" s="80" t="b">
        <v>0</v>
      </c>
      <c r="AI30" s="80" t="s">
        <v>862</v>
      </c>
      <c r="AJ30" s="80"/>
      <c r="AK30" s="83" t="s">
        <v>859</v>
      </c>
      <c r="AL30" s="80" t="b">
        <v>0</v>
      </c>
      <c r="AM30" s="80">
        <v>51</v>
      </c>
      <c r="AN30" s="83" t="s">
        <v>831</v>
      </c>
      <c r="AO30" s="80" t="s">
        <v>866</v>
      </c>
      <c r="AP30" s="80" t="b">
        <v>0</v>
      </c>
      <c r="AQ30" s="83" t="s">
        <v>831</v>
      </c>
      <c r="AR30" s="80" t="s">
        <v>217</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0</v>
      </c>
      <c r="BG30" s="49">
        <v>0</v>
      </c>
      <c r="BH30" s="48">
        <v>0</v>
      </c>
      <c r="BI30" s="49">
        <v>0</v>
      </c>
      <c r="BJ30" s="48">
        <v>0</v>
      </c>
      <c r="BK30" s="49">
        <v>0</v>
      </c>
      <c r="BL30" s="48">
        <v>9</v>
      </c>
      <c r="BM30" s="49">
        <v>100</v>
      </c>
      <c r="BN30" s="48">
        <v>9</v>
      </c>
    </row>
    <row r="31" spans="1:66" ht="15">
      <c r="A31" s="65" t="s">
        <v>267</v>
      </c>
      <c r="B31" s="65" t="s">
        <v>348</v>
      </c>
      <c r="C31" s="66" t="s">
        <v>2003</v>
      </c>
      <c r="D31" s="67">
        <v>3</v>
      </c>
      <c r="E31" s="68" t="s">
        <v>132</v>
      </c>
      <c r="F31" s="69">
        <v>30</v>
      </c>
      <c r="G31" s="66"/>
      <c r="H31" s="70"/>
      <c r="I31" s="71"/>
      <c r="J31" s="71"/>
      <c r="K31" s="34" t="s">
        <v>65</v>
      </c>
      <c r="L31" s="78">
        <v>31</v>
      </c>
      <c r="M31" s="78"/>
      <c r="N31" s="73"/>
      <c r="O31" s="80" t="s">
        <v>368</v>
      </c>
      <c r="P31" s="82">
        <v>43773.714421296296</v>
      </c>
      <c r="Q31" s="80" t="s">
        <v>372</v>
      </c>
      <c r="R31" s="80"/>
      <c r="S31" s="80"/>
      <c r="T31" s="80"/>
      <c r="U31" s="84" t="s">
        <v>408</v>
      </c>
      <c r="V31" s="84" t="s">
        <v>408</v>
      </c>
      <c r="W31" s="82">
        <v>43773.714421296296</v>
      </c>
      <c r="X31" s="87">
        <v>43773</v>
      </c>
      <c r="Y31" s="83" t="s">
        <v>489</v>
      </c>
      <c r="Z31" s="84" t="s">
        <v>616</v>
      </c>
      <c r="AA31" s="80"/>
      <c r="AB31" s="80"/>
      <c r="AC31" s="83" t="s">
        <v>743</v>
      </c>
      <c r="AD31" s="80"/>
      <c r="AE31" s="80" t="b">
        <v>0</v>
      </c>
      <c r="AF31" s="80">
        <v>0</v>
      </c>
      <c r="AG31" s="83" t="s">
        <v>859</v>
      </c>
      <c r="AH31" s="80" t="b">
        <v>0</v>
      </c>
      <c r="AI31" s="80" t="s">
        <v>862</v>
      </c>
      <c r="AJ31" s="80"/>
      <c r="AK31" s="83" t="s">
        <v>859</v>
      </c>
      <c r="AL31" s="80" t="b">
        <v>0</v>
      </c>
      <c r="AM31" s="80">
        <v>51</v>
      </c>
      <c r="AN31" s="83" t="s">
        <v>831</v>
      </c>
      <c r="AO31" s="80" t="s">
        <v>863</v>
      </c>
      <c r="AP31" s="80" t="b">
        <v>0</v>
      </c>
      <c r="AQ31" s="83" t="s">
        <v>831</v>
      </c>
      <c r="AR31" s="80" t="s">
        <v>217</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8">
        <v>0</v>
      </c>
      <c r="BG31" s="49">
        <v>0</v>
      </c>
      <c r="BH31" s="48">
        <v>0</v>
      </c>
      <c r="BI31" s="49">
        <v>0</v>
      </c>
      <c r="BJ31" s="48">
        <v>0</v>
      </c>
      <c r="BK31" s="49">
        <v>0</v>
      </c>
      <c r="BL31" s="48">
        <v>9</v>
      </c>
      <c r="BM31" s="49">
        <v>100</v>
      </c>
      <c r="BN31" s="48">
        <v>9</v>
      </c>
    </row>
    <row r="32" spans="1:66" ht="15">
      <c r="A32" s="65" t="s">
        <v>268</v>
      </c>
      <c r="B32" s="65" t="s">
        <v>348</v>
      </c>
      <c r="C32" s="66" t="s">
        <v>2003</v>
      </c>
      <c r="D32" s="67">
        <v>3</v>
      </c>
      <c r="E32" s="68" t="s">
        <v>132</v>
      </c>
      <c r="F32" s="69">
        <v>30</v>
      </c>
      <c r="G32" s="66"/>
      <c r="H32" s="70"/>
      <c r="I32" s="71"/>
      <c r="J32" s="71"/>
      <c r="K32" s="34" t="s">
        <v>65</v>
      </c>
      <c r="L32" s="78">
        <v>32</v>
      </c>
      <c r="M32" s="78"/>
      <c r="N32" s="73"/>
      <c r="O32" s="80" t="s">
        <v>368</v>
      </c>
      <c r="P32" s="82">
        <v>43773.71540509259</v>
      </c>
      <c r="Q32" s="80" t="s">
        <v>372</v>
      </c>
      <c r="R32" s="80"/>
      <c r="S32" s="80"/>
      <c r="T32" s="80"/>
      <c r="U32" s="84" t="s">
        <v>408</v>
      </c>
      <c r="V32" s="84" t="s">
        <v>408</v>
      </c>
      <c r="W32" s="82">
        <v>43773.71540509259</v>
      </c>
      <c r="X32" s="87">
        <v>43773</v>
      </c>
      <c r="Y32" s="83" t="s">
        <v>490</v>
      </c>
      <c r="Z32" s="84" t="s">
        <v>617</v>
      </c>
      <c r="AA32" s="80"/>
      <c r="AB32" s="80"/>
      <c r="AC32" s="83" t="s">
        <v>744</v>
      </c>
      <c r="AD32" s="80"/>
      <c r="AE32" s="80" t="b">
        <v>0</v>
      </c>
      <c r="AF32" s="80">
        <v>0</v>
      </c>
      <c r="AG32" s="83" t="s">
        <v>859</v>
      </c>
      <c r="AH32" s="80" t="b">
        <v>0</v>
      </c>
      <c r="AI32" s="80" t="s">
        <v>862</v>
      </c>
      <c r="AJ32" s="80"/>
      <c r="AK32" s="83" t="s">
        <v>859</v>
      </c>
      <c r="AL32" s="80" t="b">
        <v>0</v>
      </c>
      <c r="AM32" s="80">
        <v>51</v>
      </c>
      <c r="AN32" s="83" t="s">
        <v>831</v>
      </c>
      <c r="AO32" s="80" t="s">
        <v>865</v>
      </c>
      <c r="AP32" s="80" t="b">
        <v>0</v>
      </c>
      <c r="AQ32" s="83" t="s">
        <v>831</v>
      </c>
      <c r="AR32" s="80" t="s">
        <v>217</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8">
        <v>0</v>
      </c>
      <c r="BG32" s="49">
        <v>0</v>
      </c>
      <c r="BH32" s="48">
        <v>0</v>
      </c>
      <c r="BI32" s="49">
        <v>0</v>
      </c>
      <c r="BJ32" s="48">
        <v>0</v>
      </c>
      <c r="BK32" s="49">
        <v>0</v>
      </c>
      <c r="BL32" s="48">
        <v>9</v>
      </c>
      <c r="BM32" s="49">
        <v>100</v>
      </c>
      <c r="BN32" s="48">
        <v>9</v>
      </c>
    </row>
    <row r="33" spans="1:66" ht="15">
      <c r="A33" s="65" t="s">
        <v>269</v>
      </c>
      <c r="B33" s="65" t="s">
        <v>348</v>
      </c>
      <c r="C33" s="66" t="s">
        <v>2003</v>
      </c>
      <c r="D33" s="67">
        <v>3</v>
      </c>
      <c r="E33" s="68" t="s">
        <v>132</v>
      </c>
      <c r="F33" s="69">
        <v>30</v>
      </c>
      <c r="G33" s="66"/>
      <c r="H33" s="70"/>
      <c r="I33" s="71"/>
      <c r="J33" s="71"/>
      <c r="K33" s="34" t="s">
        <v>65</v>
      </c>
      <c r="L33" s="78">
        <v>33</v>
      </c>
      <c r="M33" s="78"/>
      <c r="N33" s="73"/>
      <c r="O33" s="80" t="s">
        <v>368</v>
      </c>
      <c r="P33" s="82">
        <v>43773.71708333334</v>
      </c>
      <c r="Q33" s="80" t="s">
        <v>372</v>
      </c>
      <c r="R33" s="80"/>
      <c r="S33" s="80"/>
      <c r="T33" s="80"/>
      <c r="U33" s="84" t="s">
        <v>408</v>
      </c>
      <c r="V33" s="84" t="s">
        <v>408</v>
      </c>
      <c r="W33" s="82">
        <v>43773.71708333334</v>
      </c>
      <c r="X33" s="87">
        <v>43773</v>
      </c>
      <c r="Y33" s="83" t="s">
        <v>491</v>
      </c>
      <c r="Z33" s="84" t="s">
        <v>618</v>
      </c>
      <c r="AA33" s="80"/>
      <c r="AB33" s="80"/>
      <c r="AC33" s="83" t="s">
        <v>745</v>
      </c>
      <c r="AD33" s="80"/>
      <c r="AE33" s="80" t="b">
        <v>0</v>
      </c>
      <c r="AF33" s="80">
        <v>0</v>
      </c>
      <c r="AG33" s="83" t="s">
        <v>859</v>
      </c>
      <c r="AH33" s="80" t="b">
        <v>0</v>
      </c>
      <c r="AI33" s="80" t="s">
        <v>862</v>
      </c>
      <c r="AJ33" s="80"/>
      <c r="AK33" s="83" t="s">
        <v>859</v>
      </c>
      <c r="AL33" s="80" t="b">
        <v>0</v>
      </c>
      <c r="AM33" s="80">
        <v>51</v>
      </c>
      <c r="AN33" s="83" t="s">
        <v>831</v>
      </c>
      <c r="AO33" s="80" t="s">
        <v>863</v>
      </c>
      <c r="AP33" s="80" t="b">
        <v>0</v>
      </c>
      <c r="AQ33" s="83" t="s">
        <v>831</v>
      </c>
      <c r="AR33" s="80" t="s">
        <v>217</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2</v>
      </c>
      <c r="BF33" s="48">
        <v>0</v>
      </c>
      <c r="BG33" s="49">
        <v>0</v>
      </c>
      <c r="BH33" s="48">
        <v>0</v>
      </c>
      <c r="BI33" s="49">
        <v>0</v>
      </c>
      <c r="BJ33" s="48">
        <v>0</v>
      </c>
      <c r="BK33" s="49">
        <v>0</v>
      </c>
      <c r="BL33" s="48">
        <v>9</v>
      </c>
      <c r="BM33" s="49">
        <v>100</v>
      </c>
      <c r="BN33" s="48">
        <v>9</v>
      </c>
    </row>
    <row r="34" spans="1:66" ht="15">
      <c r="A34" s="65" t="s">
        <v>270</v>
      </c>
      <c r="B34" s="65" t="s">
        <v>348</v>
      </c>
      <c r="C34" s="66" t="s">
        <v>2003</v>
      </c>
      <c r="D34" s="67">
        <v>3</v>
      </c>
      <c r="E34" s="68" t="s">
        <v>132</v>
      </c>
      <c r="F34" s="69">
        <v>30</v>
      </c>
      <c r="G34" s="66"/>
      <c r="H34" s="70"/>
      <c r="I34" s="71"/>
      <c r="J34" s="71"/>
      <c r="K34" s="34" t="s">
        <v>65</v>
      </c>
      <c r="L34" s="78">
        <v>34</v>
      </c>
      <c r="M34" s="78"/>
      <c r="N34" s="73"/>
      <c r="O34" s="80" t="s">
        <v>368</v>
      </c>
      <c r="P34" s="82">
        <v>43773.716990740744</v>
      </c>
      <c r="Q34" s="80" t="s">
        <v>372</v>
      </c>
      <c r="R34" s="80"/>
      <c r="S34" s="80"/>
      <c r="T34" s="80"/>
      <c r="U34" s="84" t="s">
        <v>408</v>
      </c>
      <c r="V34" s="84" t="s">
        <v>408</v>
      </c>
      <c r="W34" s="82">
        <v>43773.716990740744</v>
      </c>
      <c r="X34" s="87">
        <v>43773</v>
      </c>
      <c r="Y34" s="83" t="s">
        <v>492</v>
      </c>
      <c r="Z34" s="84" t="s">
        <v>619</v>
      </c>
      <c r="AA34" s="80"/>
      <c r="AB34" s="80"/>
      <c r="AC34" s="83" t="s">
        <v>746</v>
      </c>
      <c r="AD34" s="80"/>
      <c r="AE34" s="80" t="b">
        <v>0</v>
      </c>
      <c r="AF34" s="80">
        <v>0</v>
      </c>
      <c r="AG34" s="83" t="s">
        <v>859</v>
      </c>
      <c r="AH34" s="80" t="b">
        <v>0</v>
      </c>
      <c r="AI34" s="80" t="s">
        <v>862</v>
      </c>
      <c r="AJ34" s="80"/>
      <c r="AK34" s="83" t="s">
        <v>859</v>
      </c>
      <c r="AL34" s="80" t="b">
        <v>0</v>
      </c>
      <c r="AM34" s="80">
        <v>51</v>
      </c>
      <c r="AN34" s="83" t="s">
        <v>831</v>
      </c>
      <c r="AO34" s="80" t="s">
        <v>863</v>
      </c>
      <c r="AP34" s="80" t="b">
        <v>0</v>
      </c>
      <c r="AQ34" s="83" t="s">
        <v>831</v>
      </c>
      <c r="AR34" s="80" t="s">
        <v>217</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2</v>
      </c>
      <c r="BF34" s="48">
        <v>0</v>
      </c>
      <c r="BG34" s="49">
        <v>0</v>
      </c>
      <c r="BH34" s="48">
        <v>0</v>
      </c>
      <c r="BI34" s="49">
        <v>0</v>
      </c>
      <c r="BJ34" s="48">
        <v>0</v>
      </c>
      <c r="BK34" s="49">
        <v>0</v>
      </c>
      <c r="BL34" s="48">
        <v>9</v>
      </c>
      <c r="BM34" s="49">
        <v>100</v>
      </c>
      <c r="BN34" s="48">
        <v>9</v>
      </c>
    </row>
    <row r="35" spans="1:66" ht="15">
      <c r="A35" s="65" t="s">
        <v>270</v>
      </c>
      <c r="B35" s="65" t="s">
        <v>357</v>
      </c>
      <c r="C35" s="66" t="s">
        <v>2003</v>
      </c>
      <c r="D35" s="67">
        <v>3</v>
      </c>
      <c r="E35" s="68" t="s">
        <v>132</v>
      </c>
      <c r="F35" s="69">
        <v>30</v>
      </c>
      <c r="G35" s="66"/>
      <c r="H35" s="70"/>
      <c r="I35" s="71"/>
      <c r="J35" s="71"/>
      <c r="K35" s="34" t="s">
        <v>65</v>
      </c>
      <c r="L35" s="78">
        <v>35</v>
      </c>
      <c r="M35" s="78"/>
      <c r="N35" s="73"/>
      <c r="O35" s="80" t="s">
        <v>368</v>
      </c>
      <c r="P35" s="82">
        <v>43773.71711805555</v>
      </c>
      <c r="Q35" s="80" t="s">
        <v>373</v>
      </c>
      <c r="R35" s="80"/>
      <c r="S35" s="80"/>
      <c r="T35" s="80"/>
      <c r="U35" s="80"/>
      <c r="V35" s="84" t="s">
        <v>424</v>
      </c>
      <c r="W35" s="82">
        <v>43773.71711805555</v>
      </c>
      <c r="X35" s="87">
        <v>43773</v>
      </c>
      <c r="Y35" s="83" t="s">
        <v>493</v>
      </c>
      <c r="Z35" s="84" t="s">
        <v>620</v>
      </c>
      <c r="AA35" s="80"/>
      <c r="AB35" s="80"/>
      <c r="AC35" s="83" t="s">
        <v>747</v>
      </c>
      <c r="AD35" s="80"/>
      <c r="AE35" s="80" t="b">
        <v>0</v>
      </c>
      <c r="AF35" s="80">
        <v>0</v>
      </c>
      <c r="AG35" s="83" t="s">
        <v>859</v>
      </c>
      <c r="AH35" s="80" t="b">
        <v>0</v>
      </c>
      <c r="AI35" s="80" t="s">
        <v>862</v>
      </c>
      <c r="AJ35" s="80"/>
      <c r="AK35" s="83" t="s">
        <v>859</v>
      </c>
      <c r="AL35" s="80" t="b">
        <v>0</v>
      </c>
      <c r="AM35" s="80">
        <v>2</v>
      </c>
      <c r="AN35" s="83" t="s">
        <v>844</v>
      </c>
      <c r="AO35" s="80" t="s">
        <v>863</v>
      </c>
      <c r="AP35" s="80" t="b">
        <v>0</v>
      </c>
      <c r="AQ35" s="83" t="s">
        <v>844</v>
      </c>
      <c r="AR35" s="80" t="s">
        <v>217</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8">
        <v>3</v>
      </c>
      <c r="BG35" s="49">
        <v>14.285714285714286</v>
      </c>
      <c r="BH35" s="48">
        <v>0</v>
      </c>
      <c r="BI35" s="49">
        <v>0</v>
      </c>
      <c r="BJ35" s="48">
        <v>0</v>
      </c>
      <c r="BK35" s="49">
        <v>0</v>
      </c>
      <c r="BL35" s="48">
        <v>18</v>
      </c>
      <c r="BM35" s="49">
        <v>85.71428571428571</v>
      </c>
      <c r="BN35" s="48">
        <v>21</v>
      </c>
    </row>
    <row r="36" spans="1:66" ht="15">
      <c r="A36" s="65" t="s">
        <v>271</v>
      </c>
      <c r="B36" s="65" t="s">
        <v>359</v>
      </c>
      <c r="C36" s="66" t="s">
        <v>2002</v>
      </c>
      <c r="D36" s="67">
        <v>10</v>
      </c>
      <c r="E36" s="68" t="s">
        <v>132</v>
      </c>
      <c r="F36" s="69">
        <v>10</v>
      </c>
      <c r="G36" s="66"/>
      <c r="H36" s="70"/>
      <c r="I36" s="71"/>
      <c r="J36" s="71"/>
      <c r="K36" s="34" t="s">
        <v>65</v>
      </c>
      <c r="L36" s="78">
        <v>36</v>
      </c>
      <c r="M36" s="78"/>
      <c r="N36" s="73"/>
      <c r="O36" s="80" t="s">
        <v>368</v>
      </c>
      <c r="P36" s="82">
        <v>43773.71869212963</v>
      </c>
      <c r="Q36" s="80" t="s">
        <v>371</v>
      </c>
      <c r="R36" s="80"/>
      <c r="S36" s="80"/>
      <c r="T36" s="80"/>
      <c r="U36" s="80"/>
      <c r="V36" s="84" t="s">
        <v>425</v>
      </c>
      <c r="W36" s="82">
        <v>43773.71869212963</v>
      </c>
      <c r="X36" s="87">
        <v>43773</v>
      </c>
      <c r="Y36" s="83" t="s">
        <v>494</v>
      </c>
      <c r="Z36" s="84" t="s">
        <v>621</v>
      </c>
      <c r="AA36" s="80"/>
      <c r="AB36" s="80"/>
      <c r="AC36" s="83" t="s">
        <v>748</v>
      </c>
      <c r="AD36" s="80"/>
      <c r="AE36" s="80" t="b">
        <v>0</v>
      </c>
      <c r="AF36" s="80">
        <v>0</v>
      </c>
      <c r="AG36" s="83" t="s">
        <v>859</v>
      </c>
      <c r="AH36" s="80" t="b">
        <v>0</v>
      </c>
      <c r="AI36" s="80" t="s">
        <v>862</v>
      </c>
      <c r="AJ36" s="80"/>
      <c r="AK36" s="83" t="s">
        <v>859</v>
      </c>
      <c r="AL36" s="80" t="b">
        <v>0</v>
      </c>
      <c r="AM36" s="80">
        <v>39</v>
      </c>
      <c r="AN36" s="83" t="s">
        <v>851</v>
      </c>
      <c r="AO36" s="80" t="s">
        <v>863</v>
      </c>
      <c r="AP36" s="80" t="b">
        <v>0</v>
      </c>
      <c r="AQ36" s="83" t="s">
        <v>851</v>
      </c>
      <c r="AR36" s="80" t="s">
        <v>217</v>
      </c>
      <c r="AS36" s="80">
        <v>0</v>
      </c>
      <c r="AT36" s="80">
        <v>0</v>
      </c>
      <c r="AU36" s="80"/>
      <c r="AV36" s="80"/>
      <c r="AW36" s="80"/>
      <c r="AX36" s="80"/>
      <c r="AY36" s="80"/>
      <c r="AZ36" s="80"/>
      <c r="BA36" s="80"/>
      <c r="BB36" s="80"/>
      <c r="BC36">
        <v>2</v>
      </c>
      <c r="BD36" s="79" t="str">
        <f>REPLACE(INDEX(GroupVertices[Group],MATCH(Edges[[#This Row],[Vertex 1]],GroupVertices[Vertex],0)),1,1,"")</f>
        <v>1</v>
      </c>
      <c r="BE36" s="79" t="str">
        <f>REPLACE(INDEX(GroupVertices[Group],MATCH(Edges[[#This Row],[Vertex 2]],GroupVertices[Vertex],0)),1,1,"")</f>
        <v>1</v>
      </c>
      <c r="BF36" s="48"/>
      <c r="BG36" s="49"/>
      <c r="BH36" s="48"/>
      <c r="BI36" s="49"/>
      <c r="BJ36" s="48"/>
      <c r="BK36" s="49"/>
      <c r="BL36" s="48"/>
      <c r="BM36" s="49"/>
      <c r="BN36" s="48"/>
    </row>
    <row r="37" spans="1:66" ht="15">
      <c r="A37" s="65" t="s">
        <v>271</v>
      </c>
      <c r="B37" s="65" t="s">
        <v>359</v>
      </c>
      <c r="C37" s="66" t="s">
        <v>2002</v>
      </c>
      <c r="D37" s="67">
        <v>10</v>
      </c>
      <c r="E37" s="68" t="s">
        <v>132</v>
      </c>
      <c r="F37" s="69">
        <v>10</v>
      </c>
      <c r="G37" s="66"/>
      <c r="H37" s="70"/>
      <c r="I37" s="71"/>
      <c r="J37" s="71"/>
      <c r="K37" s="34" t="s">
        <v>65</v>
      </c>
      <c r="L37" s="78">
        <v>37</v>
      </c>
      <c r="M37" s="78"/>
      <c r="N37" s="73"/>
      <c r="O37" s="80" t="s">
        <v>369</v>
      </c>
      <c r="P37" s="82">
        <v>43773.71869212963</v>
      </c>
      <c r="Q37" s="80" t="s">
        <v>371</v>
      </c>
      <c r="R37" s="80"/>
      <c r="S37" s="80"/>
      <c r="T37" s="80"/>
      <c r="U37" s="80"/>
      <c r="V37" s="84" t="s">
        <v>425</v>
      </c>
      <c r="W37" s="82">
        <v>43773.71869212963</v>
      </c>
      <c r="X37" s="87">
        <v>43773</v>
      </c>
      <c r="Y37" s="83" t="s">
        <v>494</v>
      </c>
      <c r="Z37" s="84" t="s">
        <v>621</v>
      </c>
      <c r="AA37" s="80"/>
      <c r="AB37" s="80"/>
      <c r="AC37" s="83" t="s">
        <v>748</v>
      </c>
      <c r="AD37" s="80"/>
      <c r="AE37" s="80" t="b">
        <v>0</v>
      </c>
      <c r="AF37" s="80">
        <v>0</v>
      </c>
      <c r="AG37" s="83" t="s">
        <v>859</v>
      </c>
      <c r="AH37" s="80" t="b">
        <v>0</v>
      </c>
      <c r="AI37" s="80" t="s">
        <v>862</v>
      </c>
      <c r="AJ37" s="80"/>
      <c r="AK37" s="83" t="s">
        <v>859</v>
      </c>
      <c r="AL37" s="80" t="b">
        <v>0</v>
      </c>
      <c r="AM37" s="80">
        <v>39</v>
      </c>
      <c r="AN37" s="83" t="s">
        <v>851</v>
      </c>
      <c r="AO37" s="80" t="s">
        <v>863</v>
      </c>
      <c r="AP37" s="80" t="b">
        <v>0</v>
      </c>
      <c r="AQ37" s="83" t="s">
        <v>851</v>
      </c>
      <c r="AR37" s="80" t="s">
        <v>217</v>
      </c>
      <c r="AS37" s="80">
        <v>0</v>
      </c>
      <c r="AT37" s="80">
        <v>0</v>
      </c>
      <c r="AU37" s="80"/>
      <c r="AV37" s="80"/>
      <c r="AW37" s="80"/>
      <c r="AX37" s="80"/>
      <c r="AY37" s="80"/>
      <c r="AZ37" s="80"/>
      <c r="BA37" s="80"/>
      <c r="BB37" s="80"/>
      <c r="BC37">
        <v>2</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5" t="s">
        <v>271</v>
      </c>
      <c r="B38" s="65" t="s">
        <v>360</v>
      </c>
      <c r="C38" s="66" t="s">
        <v>2003</v>
      </c>
      <c r="D38" s="67">
        <v>3</v>
      </c>
      <c r="E38" s="68" t="s">
        <v>132</v>
      </c>
      <c r="F38" s="69">
        <v>30</v>
      </c>
      <c r="G38" s="66"/>
      <c r="H38" s="70"/>
      <c r="I38" s="71"/>
      <c r="J38" s="71"/>
      <c r="K38" s="34" t="s">
        <v>65</v>
      </c>
      <c r="L38" s="78">
        <v>38</v>
      </c>
      <c r="M38" s="78"/>
      <c r="N38" s="73"/>
      <c r="O38" s="80" t="s">
        <v>369</v>
      </c>
      <c r="P38" s="82">
        <v>43773.71869212963</v>
      </c>
      <c r="Q38" s="80" t="s">
        <v>371</v>
      </c>
      <c r="R38" s="80"/>
      <c r="S38" s="80"/>
      <c r="T38" s="80"/>
      <c r="U38" s="80"/>
      <c r="V38" s="84" t="s">
        <v>425</v>
      </c>
      <c r="W38" s="82">
        <v>43773.71869212963</v>
      </c>
      <c r="X38" s="87">
        <v>43773</v>
      </c>
      <c r="Y38" s="83" t="s">
        <v>494</v>
      </c>
      <c r="Z38" s="84" t="s">
        <v>621</v>
      </c>
      <c r="AA38" s="80"/>
      <c r="AB38" s="80"/>
      <c r="AC38" s="83" t="s">
        <v>748</v>
      </c>
      <c r="AD38" s="80"/>
      <c r="AE38" s="80" t="b">
        <v>0</v>
      </c>
      <c r="AF38" s="80">
        <v>0</v>
      </c>
      <c r="AG38" s="83" t="s">
        <v>859</v>
      </c>
      <c r="AH38" s="80" t="b">
        <v>0</v>
      </c>
      <c r="AI38" s="80" t="s">
        <v>862</v>
      </c>
      <c r="AJ38" s="80"/>
      <c r="AK38" s="83" t="s">
        <v>859</v>
      </c>
      <c r="AL38" s="80" t="b">
        <v>0</v>
      </c>
      <c r="AM38" s="80">
        <v>39</v>
      </c>
      <c r="AN38" s="83" t="s">
        <v>851</v>
      </c>
      <c r="AO38" s="80" t="s">
        <v>863</v>
      </c>
      <c r="AP38" s="80" t="b">
        <v>0</v>
      </c>
      <c r="AQ38" s="83" t="s">
        <v>851</v>
      </c>
      <c r="AR38" s="80" t="s">
        <v>217</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20</v>
      </c>
      <c r="BM38" s="49">
        <v>100</v>
      </c>
      <c r="BN38" s="48">
        <v>20</v>
      </c>
    </row>
    <row r="39" spans="1:66" ht="15">
      <c r="A39" s="65" t="s">
        <v>272</v>
      </c>
      <c r="B39" s="65" t="s">
        <v>348</v>
      </c>
      <c r="C39" s="66" t="s">
        <v>2003</v>
      </c>
      <c r="D39" s="67">
        <v>3</v>
      </c>
      <c r="E39" s="68" t="s">
        <v>132</v>
      </c>
      <c r="F39" s="69">
        <v>30</v>
      </c>
      <c r="G39" s="66"/>
      <c r="H39" s="70"/>
      <c r="I39" s="71"/>
      <c r="J39" s="71"/>
      <c r="K39" s="34" t="s">
        <v>65</v>
      </c>
      <c r="L39" s="78">
        <v>39</v>
      </c>
      <c r="M39" s="78"/>
      <c r="N39" s="73"/>
      <c r="O39" s="80" t="s">
        <v>368</v>
      </c>
      <c r="P39" s="82">
        <v>43773.72292824074</v>
      </c>
      <c r="Q39" s="80" t="s">
        <v>372</v>
      </c>
      <c r="R39" s="80"/>
      <c r="S39" s="80"/>
      <c r="T39" s="80"/>
      <c r="U39" s="84" t="s">
        <v>408</v>
      </c>
      <c r="V39" s="84" t="s">
        <v>408</v>
      </c>
      <c r="W39" s="82">
        <v>43773.72292824074</v>
      </c>
      <c r="X39" s="87">
        <v>43773</v>
      </c>
      <c r="Y39" s="83" t="s">
        <v>495</v>
      </c>
      <c r="Z39" s="84" t="s">
        <v>622</v>
      </c>
      <c r="AA39" s="80"/>
      <c r="AB39" s="80"/>
      <c r="AC39" s="83" t="s">
        <v>749</v>
      </c>
      <c r="AD39" s="80"/>
      <c r="AE39" s="80" t="b">
        <v>0</v>
      </c>
      <c r="AF39" s="80">
        <v>0</v>
      </c>
      <c r="AG39" s="83" t="s">
        <v>859</v>
      </c>
      <c r="AH39" s="80" t="b">
        <v>0</v>
      </c>
      <c r="AI39" s="80" t="s">
        <v>862</v>
      </c>
      <c r="AJ39" s="80"/>
      <c r="AK39" s="83" t="s">
        <v>859</v>
      </c>
      <c r="AL39" s="80" t="b">
        <v>0</v>
      </c>
      <c r="AM39" s="80">
        <v>51</v>
      </c>
      <c r="AN39" s="83" t="s">
        <v>831</v>
      </c>
      <c r="AO39" s="80" t="s">
        <v>867</v>
      </c>
      <c r="AP39" s="80" t="b">
        <v>0</v>
      </c>
      <c r="AQ39" s="83" t="s">
        <v>831</v>
      </c>
      <c r="AR39" s="80" t="s">
        <v>217</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2</v>
      </c>
      <c r="BF39" s="48">
        <v>0</v>
      </c>
      <c r="BG39" s="49">
        <v>0</v>
      </c>
      <c r="BH39" s="48">
        <v>0</v>
      </c>
      <c r="BI39" s="49">
        <v>0</v>
      </c>
      <c r="BJ39" s="48">
        <v>0</v>
      </c>
      <c r="BK39" s="49">
        <v>0</v>
      </c>
      <c r="BL39" s="48">
        <v>9</v>
      </c>
      <c r="BM39" s="49">
        <v>100</v>
      </c>
      <c r="BN39" s="48">
        <v>9</v>
      </c>
    </row>
    <row r="40" spans="1:66" ht="15">
      <c r="A40" s="65" t="s">
        <v>273</v>
      </c>
      <c r="B40" s="65" t="s">
        <v>348</v>
      </c>
      <c r="C40" s="66" t="s">
        <v>2003</v>
      </c>
      <c r="D40" s="67">
        <v>3</v>
      </c>
      <c r="E40" s="68" t="s">
        <v>132</v>
      </c>
      <c r="F40" s="69">
        <v>30</v>
      </c>
      <c r="G40" s="66"/>
      <c r="H40" s="70"/>
      <c r="I40" s="71"/>
      <c r="J40" s="71"/>
      <c r="K40" s="34" t="s">
        <v>65</v>
      </c>
      <c r="L40" s="78">
        <v>40</v>
      </c>
      <c r="M40" s="78"/>
      <c r="N40" s="73"/>
      <c r="O40" s="80" t="s">
        <v>368</v>
      </c>
      <c r="P40" s="82">
        <v>43773.72518518518</v>
      </c>
      <c r="Q40" s="80" t="s">
        <v>372</v>
      </c>
      <c r="R40" s="80"/>
      <c r="S40" s="80"/>
      <c r="T40" s="80"/>
      <c r="U40" s="84" t="s">
        <v>408</v>
      </c>
      <c r="V40" s="84" t="s">
        <v>408</v>
      </c>
      <c r="W40" s="82">
        <v>43773.72518518518</v>
      </c>
      <c r="X40" s="87">
        <v>43773</v>
      </c>
      <c r="Y40" s="83" t="s">
        <v>496</v>
      </c>
      <c r="Z40" s="84" t="s">
        <v>623</v>
      </c>
      <c r="AA40" s="80"/>
      <c r="AB40" s="80"/>
      <c r="AC40" s="83" t="s">
        <v>750</v>
      </c>
      <c r="AD40" s="80"/>
      <c r="AE40" s="80" t="b">
        <v>0</v>
      </c>
      <c r="AF40" s="80">
        <v>0</v>
      </c>
      <c r="AG40" s="83" t="s">
        <v>859</v>
      </c>
      <c r="AH40" s="80" t="b">
        <v>0</v>
      </c>
      <c r="AI40" s="80" t="s">
        <v>862</v>
      </c>
      <c r="AJ40" s="80"/>
      <c r="AK40" s="83" t="s">
        <v>859</v>
      </c>
      <c r="AL40" s="80" t="b">
        <v>0</v>
      </c>
      <c r="AM40" s="80">
        <v>51</v>
      </c>
      <c r="AN40" s="83" t="s">
        <v>831</v>
      </c>
      <c r="AO40" s="80" t="s">
        <v>863</v>
      </c>
      <c r="AP40" s="80" t="b">
        <v>0</v>
      </c>
      <c r="AQ40" s="83" t="s">
        <v>831</v>
      </c>
      <c r="AR40" s="80" t="s">
        <v>217</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2</v>
      </c>
      <c r="BF40" s="48">
        <v>0</v>
      </c>
      <c r="BG40" s="49">
        <v>0</v>
      </c>
      <c r="BH40" s="48">
        <v>0</v>
      </c>
      <c r="BI40" s="49">
        <v>0</v>
      </c>
      <c r="BJ40" s="48">
        <v>0</v>
      </c>
      <c r="BK40" s="49">
        <v>0</v>
      </c>
      <c r="BL40" s="48">
        <v>9</v>
      </c>
      <c r="BM40" s="49">
        <v>100</v>
      </c>
      <c r="BN40" s="48">
        <v>9</v>
      </c>
    </row>
    <row r="41" spans="1:66" ht="15">
      <c r="A41" s="65" t="s">
        <v>274</v>
      </c>
      <c r="B41" s="65" t="s">
        <v>348</v>
      </c>
      <c r="C41" s="66" t="s">
        <v>2003</v>
      </c>
      <c r="D41" s="67">
        <v>3</v>
      </c>
      <c r="E41" s="68" t="s">
        <v>132</v>
      </c>
      <c r="F41" s="69">
        <v>30</v>
      </c>
      <c r="G41" s="66"/>
      <c r="H41" s="70"/>
      <c r="I41" s="71"/>
      <c r="J41" s="71"/>
      <c r="K41" s="34" t="s">
        <v>65</v>
      </c>
      <c r="L41" s="78">
        <v>41</v>
      </c>
      <c r="M41" s="78"/>
      <c r="N41" s="73"/>
      <c r="O41" s="80" t="s">
        <v>370</v>
      </c>
      <c r="P41" s="82">
        <v>43773.72652777778</v>
      </c>
      <c r="Q41" s="80" t="s">
        <v>374</v>
      </c>
      <c r="R41" s="80"/>
      <c r="S41" s="80"/>
      <c r="T41" s="80"/>
      <c r="U41" s="80"/>
      <c r="V41" s="84" t="s">
        <v>426</v>
      </c>
      <c r="W41" s="82">
        <v>43773.72652777778</v>
      </c>
      <c r="X41" s="87">
        <v>43773</v>
      </c>
      <c r="Y41" s="83" t="s">
        <v>497</v>
      </c>
      <c r="Z41" s="84" t="s">
        <v>624</v>
      </c>
      <c r="AA41" s="80"/>
      <c r="AB41" s="80"/>
      <c r="AC41" s="83" t="s">
        <v>751</v>
      </c>
      <c r="AD41" s="83" t="s">
        <v>831</v>
      </c>
      <c r="AE41" s="80" t="b">
        <v>0</v>
      </c>
      <c r="AF41" s="80">
        <v>2</v>
      </c>
      <c r="AG41" s="83" t="s">
        <v>860</v>
      </c>
      <c r="AH41" s="80" t="b">
        <v>0</v>
      </c>
      <c r="AI41" s="80" t="s">
        <v>862</v>
      </c>
      <c r="AJ41" s="80"/>
      <c r="AK41" s="83" t="s">
        <v>859</v>
      </c>
      <c r="AL41" s="80" t="b">
        <v>0</v>
      </c>
      <c r="AM41" s="80">
        <v>0</v>
      </c>
      <c r="AN41" s="83" t="s">
        <v>859</v>
      </c>
      <c r="AO41" s="80" t="s">
        <v>867</v>
      </c>
      <c r="AP41" s="80" t="b">
        <v>0</v>
      </c>
      <c r="AQ41" s="83" t="s">
        <v>831</v>
      </c>
      <c r="AR41" s="80" t="s">
        <v>217</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1</v>
      </c>
      <c r="BI41" s="49">
        <v>20</v>
      </c>
      <c r="BJ41" s="48">
        <v>0</v>
      </c>
      <c r="BK41" s="49">
        <v>0</v>
      </c>
      <c r="BL41" s="48">
        <v>4</v>
      </c>
      <c r="BM41" s="49">
        <v>80</v>
      </c>
      <c r="BN41" s="48">
        <v>5</v>
      </c>
    </row>
    <row r="42" spans="1:66" ht="15">
      <c r="A42" s="65" t="s">
        <v>275</v>
      </c>
      <c r="B42" s="65" t="s">
        <v>359</v>
      </c>
      <c r="C42" s="66" t="s">
        <v>2002</v>
      </c>
      <c r="D42" s="67">
        <v>10</v>
      </c>
      <c r="E42" s="68" t="s">
        <v>132</v>
      </c>
      <c r="F42" s="69">
        <v>10</v>
      </c>
      <c r="G42" s="66"/>
      <c r="H42" s="70"/>
      <c r="I42" s="71"/>
      <c r="J42" s="71"/>
      <c r="K42" s="34" t="s">
        <v>65</v>
      </c>
      <c r="L42" s="78">
        <v>42</v>
      </c>
      <c r="M42" s="78"/>
      <c r="N42" s="73"/>
      <c r="O42" s="80" t="s">
        <v>368</v>
      </c>
      <c r="P42" s="82">
        <v>43773.73663194444</v>
      </c>
      <c r="Q42" s="80" t="s">
        <v>371</v>
      </c>
      <c r="R42" s="80"/>
      <c r="S42" s="80"/>
      <c r="T42" s="80"/>
      <c r="U42" s="80"/>
      <c r="V42" s="84" t="s">
        <v>427</v>
      </c>
      <c r="W42" s="82">
        <v>43773.73663194444</v>
      </c>
      <c r="X42" s="87">
        <v>43773</v>
      </c>
      <c r="Y42" s="83" t="s">
        <v>498</v>
      </c>
      <c r="Z42" s="84" t="s">
        <v>625</v>
      </c>
      <c r="AA42" s="80"/>
      <c r="AB42" s="80"/>
      <c r="AC42" s="83" t="s">
        <v>752</v>
      </c>
      <c r="AD42" s="80"/>
      <c r="AE42" s="80" t="b">
        <v>0</v>
      </c>
      <c r="AF42" s="80">
        <v>0</v>
      </c>
      <c r="AG42" s="83" t="s">
        <v>859</v>
      </c>
      <c r="AH42" s="80" t="b">
        <v>0</v>
      </c>
      <c r="AI42" s="80" t="s">
        <v>862</v>
      </c>
      <c r="AJ42" s="80"/>
      <c r="AK42" s="83" t="s">
        <v>859</v>
      </c>
      <c r="AL42" s="80" t="b">
        <v>0</v>
      </c>
      <c r="AM42" s="80">
        <v>39</v>
      </c>
      <c r="AN42" s="83" t="s">
        <v>851</v>
      </c>
      <c r="AO42" s="80" t="s">
        <v>863</v>
      </c>
      <c r="AP42" s="80" t="b">
        <v>0</v>
      </c>
      <c r="AQ42" s="83" t="s">
        <v>851</v>
      </c>
      <c r="AR42" s="80" t="s">
        <v>217</v>
      </c>
      <c r="AS42" s="80">
        <v>0</v>
      </c>
      <c r="AT42" s="80">
        <v>0</v>
      </c>
      <c r="AU42" s="80"/>
      <c r="AV42" s="80"/>
      <c r="AW42" s="80"/>
      <c r="AX42" s="80"/>
      <c r="AY42" s="80"/>
      <c r="AZ42" s="80"/>
      <c r="BA42" s="80"/>
      <c r="BB42" s="80"/>
      <c r="BC42">
        <v>2</v>
      </c>
      <c r="BD42" s="79" t="str">
        <f>REPLACE(INDEX(GroupVertices[Group],MATCH(Edges[[#This Row],[Vertex 1]],GroupVertices[Vertex],0)),1,1,"")</f>
        <v>1</v>
      </c>
      <c r="BE42" s="79" t="str">
        <f>REPLACE(INDEX(GroupVertices[Group],MATCH(Edges[[#This Row],[Vertex 2]],GroupVertices[Vertex],0)),1,1,"")</f>
        <v>1</v>
      </c>
      <c r="BF42" s="48"/>
      <c r="BG42" s="49"/>
      <c r="BH42" s="48"/>
      <c r="BI42" s="49"/>
      <c r="BJ42" s="48"/>
      <c r="BK42" s="49"/>
      <c r="BL42" s="48"/>
      <c r="BM42" s="49"/>
      <c r="BN42" s="48"/>
    </row>
    <row r="43" spans="1:66" ht="15">
      <c r="A43" s="65" t="s">
        <v>275</v>
      </c>
      <c r="B43" s="65" t="s">
        <v>359</v>
      </c>
      <c r="C43" s="66" t="s">
        <v>2002</v>
      </c>
      <c r="D43" s="67">
        <v>10</v>
      </c>
      <c r="E43" s="68" t="s">
        <v>132</v>
      </c>
      <c r="F43" s="69">
        <v>10</v>
      </c>
      <c r="G43" s="66"/>
      <c r="H43" s="70"/>
      <c r="I43" s="71"/>
      <c r="J43" s="71"/>
      <c r="K43" s="34" t="s">
        <v>65</v>
      </c>
      <c r="L43" s="78">
        <v>43</v>
      </c>
      <c r="M43" s="78"/>
      <c r="N43" s="73"/>
      <c r="O43" s="80" t="s">
        <v>369</v>
      </c>
      <c r="P43" s="82">
        <v>43773.73663194444</v>
      </c>
      <c r="Q43" s="80" t="s">
        <v>371</v>
      </c>
      <c r="R43" s="80"/>
      <c r="S43" s="80"/>
      <c r="T43" s="80"/>
      <c r="U43" s="80"/>
      <c r="V43" s="84" t="s">
        <v>427</v>
      </c>
      <c r="W43" s="82">
        <v>43773.73663194444</v>
      </c>
      <c r="X43" s="87">
        <v>43773</v>
      </c>
      <c r="Y43" s="83" t="s">
        <v>498</v>
      </c>
      <c r="Z43" s="84" t="s">
        <v>625</v>
      </c>
      <c r="AA43" s="80"/>
      <c r="AB43" s="80"/>
      <c r="AC43" s="83" t="s">
        <v>752</v>
      </c>
      <c r="AD43" s="80"/>
      <c r="AE43" s="80" t="b">
        <v>0</v>
      </c>
      <c r="AF43" s="80">
        <v>0</v>
      </c>
      <c r="AG43" s="83" t="s">
        <v>859</v>
      </c>
      <c r="AH43" s="80" t="b">
        <v>0</v>
      </c>
      <c r="AI43" s="80" t="s">
        <v>862</v>
      </c>
      <c r="AJ43" s="80"/>
      <c r="AK43" s="83" t="s">
        <v>859</v>
      </c>
      <c r="AL43" s="80" t="b">
        <v>0</v>
      </c>
      <c r="AM43" s="80">
        <v>39</v>
      </c>
      <c r="AN43" s="83" t="s">
        <v>851</v>
      </c>
      <c r="AO43" s="80" t="s">
        <v>863</v>
      </c>
      <c r="AP43" s="80" t="b">
        <v>0</v>
      </c>
      <c r="AQ43" s="83" t="s">
        <v>851</v>
      </c>
      <c r="AR43" s="80" t="s">
        <v>217</v>
      </c>
      <c r="AS43" s="80">
        <v>0</v>
      </c>
      <c r="AT43" s="80">
        <v>0</v>
      </c>
      <c r="AU43" s="80"/>
      <c r="AV43" s="80"/>
      <c r="AW43" s="80"/>
      <c r="AX43" s="80"/>
      <c r="AY43" s="80"/>
      <c r="AZ43" s="80"/>
      <c r="BA43" s="80"/>
      <c r="BB43" s="80"/>
      <c r="BC43">
        <v>2</v>
      </c>
      <c r="BD43" s="79" t="str">
        <f>REPLACE(INDEX(GroupVertices[Group],MATCH(Edges[[#This Row],[Vertex 1]],GroupVertices[Vertex],0)),1,1,"")</f>
        <v>1</v>
      </c>
      <c r="BE43" s="79" t="str">
        <f>REPLACE(INDEX(GroupVertices[Group],MATCH(Edges[[#This Row],[Vertex 2]],GroupVertices[Vertex],0)),1,1,"")</f>
        <v>1</v>
      </c>
      <c r="BF43" s="48"/>
      <c r="BG43" s="49"/>
      <c r="BH43" s="48"/>
      <c r="BI43" s="49"/>
      <c r="BJ43" s="48"/>
      <c r="BK43" s="49"/>
      <c r="BL43" s="48"/>
      <c r="BM43" s="49"/>
      <c r="BN43" s="48"/>
    </row>
    <row r="44" spans="1:66" ht="15">
      <c r="A44" s="65" t="s">
        <v>275</v>
      </c>
      <c r="B44" s="65" t="s">
        <v>360</v>
      </c>
      <c r="C44" s="66" t="s">
        <v>2003</v>
      </c>
      <c r="D44" s="67">
        <v>3</v>
      </c>
      <c r="E44" s="68" t="s">
        <v>132</v>
      </c>
      <c r="F44" s="69">
        <v>30</v>
      </c>
      <c r="G44" s="66"/>
      <c r="H44" s="70"/>
      <c r="I44" s="71"/>
      <c r="J44" s="71"/>
      <c r="K44" s="34" t="s">
        <v>65</v>
      </c>
      <c r="L44" s="78">
        <v>44</v>
      </c>
      <c r="M44" s="78"/>
      <c r="N44" s="73"/>
      <c r="O44" s="80" t="s">
        <v>369</v>
      </c>
      <c r="P44" s="82">
        <v>43773.73663194444</v>
      </c>
      <c r="Q44" s="80" t="s">
        <v>371</v>
      </c>
      <c r="R44" s="80"/>
      <c r="S44" s="80"/>
      <c r="T44" s="80"/>
      <c r="U44" s="80"/>
      <c r="V44" s="84" t="s">
        <v>427</v>
      </c>
      <c r="W44" s="82">
        <v>43773.73663194444</v>
      </c>
      <c r="X44" s="87">
        <v>43773</v>
      </c>
      <c r="Y44" s="83" t="s">
        <v>498</v>
      </c>
      <c r="Z44" s="84" t="s">
        <v>625</v>
      </c>
      <c r="AA44" s="80"/>
      <c r="AB44" s="80"/>
      <c r="AC44" s="83" t="s">
        <v>752</v>
      </c>
      <c r="AD44" s="80"/>
      <c r="AE44" s="80" t="b">
        <v>0</v>
      </c>
      <c r="AF44" s="80">
        <v>0</v>
      </c>
      <c r="AG44" s="83" t="s">
        <v>859</v>
      </c>
      <c r="AH44" s="80" t="b">
        <v>0</v>
      </c>
      <c r="AI44" s="80" t="s">
        <v>862</v>
      </c>
      <c r="AJ44" s="80"/>
      <c r="AK44" s="83" t="s">
        <v>859</v>
      </c>
      <c r="AL44" s="80" t="b">
        <v>0</v>
      </c>
      <c r="AM44" s="80">
        <v>39</v>
      </c>
      <c r="AN44" s="83" t="s">
        <v>851</v>
      </c>
      <c r="AO44" s="80" t="s">
        <v>863</v>
      </c>
      <c r="AP44" s="80" t="b">
        <v>0</v>
      </c>
      <c r="AQ44" s="83" t="s">
        <v>851</v>
      </c>
      <c r="AR44" s="80" t="s">
        <v>217</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v>0</v>
      </c>
      <c r="BG44" s="49">
        <v>0</v>
      </c>
      <c r="BH44" s="48">
        <v>0</v>
      </c>
      <c r="BI44" s="49">
        <v>0</v>
      </c>
      <c r="BJ44" s="48">
        <v>0</v>
      </c>
      <c r="BK44" s="49">
        <v>0</v>
      </c>
      <c r="BL44" s="48">
        <v>20</v>
      </c>
      <c r="BM44" s="49">
        <v>100</v>
      </c>
      <c r="BN44" s="48">
        <v>20</v>
      </c>
    </row>
    <row r="45" spans="1:66" ht="15">
      <c r="A45" s="65" t="s">
        <v>276</v>
      </c>
      <c r="B45" s="65" t="s">
        <v>348</v>
      </c>
      <c r="C45" s="66" t="s">
        <v>2003</v>
      </c>
      <c r="D45" s="67">
        <v>3</v>
      </c>
      <c r="E45" s="68" t="s">
        <v>132</v>
      </c>
      <c r="F45" s="69">
        <v>30</v>
      </c>
      <c r="G45" s="66"/>
      <c r="H45" s="70"/>
      <c r="I45" s="71"/>
      <c r="J45" s="71"/>
      <c r="K45" s="34" t="s">
        <v>65</v>
      </c>
      <c r="L45" s="78">
        <v>45</v>
      </c>
      <c r="M45" s="78"/>
      <c r="N45" s="73"/>
      <c r="O45" s="80" t="s">
        <v>368</v>
      </c>
      <c r="P45" s="82">
        <v>43773.7384375</v>
      </c>
      <c r="Q45" s="80" t="s">
        <v>372</v>
      </c>
      <c r="R45" s="80"/>
      <c r="S45" s="80"/>
      <c r="T45" s="80"/>
      <c r="U45" s="84" t="s">
        <v>408</v>
      </c>
      <c r="V45" s="84" t="s">
        <v>408</v>
      </c>
      <c r="W45" s="82">
        <v>43773.7384375</v>
      </c>
      <c r="X45" s="87">
        <v>43773</v>
      </c>
      <c r="Y45" s="83" t="s">
        <v>499</v>
      </c>
      <c r="Z45" s="84" t="s">
        <v>626</v>
      </c>
      <c r="AA45" s="80"/>
      <c r="AB45" s="80"/>
      <c r="AC45" s="83" t="s">
        <v>753</v>
      </c>
      <c r="AD45" s="80"/>
      <c r="AE45" s="80" t="b">
        <v>0</v>
      </c>
      <c r="AF45" s="80">
        <v>0</v>
      </c>
      <c r="AG45" s="83" t="s">
        <v>859</v>
      </c>
      <c r="AH45" s="80" t="b">
        <v>0</v>
      </c>
      <c r="AI45" s="80" t="s">
        <v>862</v>
      </c>
      <c r="AJ45" s="80"/>
      <c r="AK45" s="83" t="s">
        <v>859</v>
      </c>
      <c r="AL45" s="80" t="b">
        <v>0</v>
      </c>
      <c r="AM45" s="80">
        <v>51</v>
      </c>
      <c r="AN45" s="83" t="s">
        <v>831</v>
      </c>
      <c r="AO45" s="80" t="s">
        <v>865</v>
      </c>
      <c r="AP45" s="80" t="b">
        <v>0</v>
      </c>
      <c r="AQ45" s="83" t="s">
        <v>831</v>
      </c>
      <c r="AR45" s="80" t="s">
        <v>217</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2</v>
      </c>
      <c r="BF45" s="48">
        <v>0</v>
      </c>
      <c r="BG45" s="49">
        <v>0</v>
      </c>
      <c r="BH45" s="48">
        <v>0</v>
      </c>
      <c r="BI45" s="49">
        <v>0</v>
      </c>
      <c r="BJ45" s="48">
        <v>0</v>
      </c>
      <c r="BK45" s="49">
        <v>0</v>
      </c>
      <c r="BL45" s="48">
        <v>9</v>
      </c>
      <c r="BM45" s="49">
        <v>100</v>
      </c>
      <c r="BN45" s="48">
        <v>9</v>
      </c>
    </row>
    <row r="46" spans="1:66" ht="15">
      <c r="A46" s="65" t="s">
        <v>277</v>
      </c>
      <c r="B46" s="65" t="s">
        <v>359</v>
      </c>
      <c r="C46" s="66" t="s">
        <v>2002</v>
      </c>
      <c r="D46" s="67">
        <v>10</v>
      </c>
      <c r="E46" s="68" t="s">
        <v>132</v>
      </c>
      <c r="F46" s="69">
        <v>10</v>
      </c>
      <c r="G46" s="66"/>
      <c r="H46" s="70"/>
      <c r="I46" s="71"/>
      <c r="J46" s="71"/>
      <c r="K46" s="34" t="s">
        <v>65</v>
      </c>
      <c r="L46" s="78">
        <v>46</v>
      </c>
      <c r="M46" s="78"/>
      <c r="N46" s="73"/>
      <c r="O46" s="80" t="s">
        <v>368</v>
      </c>
      <c r="P46" s="82">
        <v>43773.73960648148</v>
      </c>
      <c r="Q46" s="80" t="s">
        <v>371</v>
      </c>
      <c r="R46" s="80"/>
      <c r="S46" s="80"/>
      <c r="T46" s="80"/>
      <c r="U46" s="80"/>
      <c r="V46" s="84" t="s">
        <v>428</v>
      </c>
      <c r="W46" s="82">
        <v>43773.73960648148</v>
      </c>
      <c r="X46" s="87">
        <v>43773</v>
      </c>
      <c r="Y46" s="83" t="s">
        <v>500</v>
      </c>
      <c r="Z46" s="84" t="s">
        <v>627</v>
      </c>
      <c r="AA46" s="80"/>
      <c r="AB46" s="80"/>
      <c r="AC46" s="83" t="s">
        <v>754</v>
      </c>
      <c r="AD46" s="80"/>
      <c r="AE46" s="80" t="b">
        <v>0</v>
      </c>
      <c r="AF46" s="80">
        <v>0</v>
      </c>
      <c r="AG46" s="83" t="s">
        <v>859</v>
      </c>
      <c r="AH46" s="80" t="b">
        <v>0</v>
      </c>
      <c r="AI46" s="80" t="s">
        <v>862</v>
      </c>
      <c r="AJ46" s="80"/>
      <c r="AK46" s="83" t="s">
        <v>859</v>
      </c>
      <c r="AL46" s="80" t="b">
        <v>0</v>
      </c>
      <c r="AM46" s="80">
        <v>39</v>
      </c>
      <c r="AN46" s="83" t="s">
        <v>851</v>
      </c>
      <c r="AO46" s="80" t="s">
        <v>863</v>
      </c>
      <c r="AP46" s="80" t="b">
        <v>0</v>
      </c>
      <c r="AQ46" s="83" t="s">
        <v>851</v>
      </c>
      <c r="AR46" s="80" t="s">
        <v>217</v>
      </c>
      <c r="AS46" s="80">
        <v>0</v>
      </c>
      <c r="AT46" s="80">
        <v>0</v>
      </c>
      <c r="AU46" s="80"/>
      <c r="AV46" s="80"/>
      <c r="AW46" s="80"/>
      <c r="AX46" s="80"/>
      <c r="AY46" s="80"/>
      <c r="AZ46" s="80"/>
      <c r="BA46" s="80"/>
      <c r="BB46" s="80"/>
      <c r="BC46">
        <v>2</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277</v>
      </c>
      <c r="B47" s="65" t="s">
        <v>359</v>
      </c>
      <c r="C47" s="66" t="s">
        <v>2002</v>
      </c>
      <c r="D47" s="67">
        <v>10</v>
      </c>
      <c r="E47" s="68" t="s">
        <v>132</v>
      </c>
      <c r="F47" s="69">
        <v>10</v>
      </c>
      <c r="G47" s="66"/>
      <c r="H47" s="70"/>
      <c r="I47" s="71"/>
      <c r="J47" s="71"/>
      <c r="K47" s="34" t="s">
        <v>65</v>
      </c>
      <c r="L47" s="78">
        <v>47</v>
      </c>
      <c r="M47" s="78"/>
      <c r="N47" s="73"/>
      <c r="O47" s="80" t="s">
        <v>369</v>
      </c>
      <c r="P47" s="82">
        <v>43773.73960648148</v>
      </c>
      <c r="Q47" s="80" t="s">
        <v>371</v>
      </c>
      <c r="R47" s="80"/>
      <c r="S47" s="80"/>
      <c r="T47" s="80"/>
      <c r="U47" s="80"/>
      <c r="V47" s="84" t="s">
        <v>428</v>
      </c>
      <c r="W47" s="82">
        <v>43773.73960648148</v>
      </c>
      <c r="X47" s="87">
        <v>43773</v>
      </c>
      <c r="Y47" s="83" t="s">
        <v>500</v>
      </c>
      <c r="Z47" s="84" t="s">
        <v>627</v>
      </c>
      <c r="AA47" s="80"/>
      <c r="AB47" s="80"/>
      <c r="AC47" s="83" t="s">
        <v>754</v>
      </c>
      <c r="AD47" s="80"/>
      <c r="AE47" s="80" t="b">
        <v>0</v>
      </c>
      <c r="AF47" s="80">
        <v>0</v>
      </c>
      <c r="AG47" s="83" t="s">
        <v>859</v>
      </c>
      <c r="AH47" s="80" t="b">
        <v>0</v>
      </c>
      <c r="AI47" s="80" t="s">
        <v>862</v>
      </c>
      <c r="AJ47" s="80"/>
      <c r="AK47" s="83" t="s">
        <v>859</v>
      </c>
      <c r="AL47" s="80" t="b">
        <v>0</v>
      </c>
      <c r="AM47" s="80">
        <v>39</v>
      </c>
      <c r="AN47" s="83" t="s">
        <v>851</v>
      </c>
      <c r="AO47" s="80" t="s">
        <v>863</v>
      </c>
      <c r="AP47" s="80" t="b">
        <v>0</v>
      </c>
      <c r="AQ47" s="83" t="s">
        <v>851</v>
      </c>
      <c r="AR47" s="80" t="s">
        <v>217</v>
      </c>
      <c r="AS47" s="80">
        <v>0</v>
      </c>
      <c r="AT47" s="80">
        <v>0</v>
      </c>
      <c r="AU47" s="80"/>
      <c r="AV47" s="80"/>
      <c r="AW47" s="80"/>
      <c r="AX47" s="80"/>
      <c r="AY47" s="80"/>
      <c r="AZ47" s="80"/>
      <c r="BA47" s="80"/>
      <c r="BB47" s="80"/>
      <c r="BC47">
        <v>2</v>
      </c>
      <c r="BD47" s="79" t="str">
        <f>REPLACE(INDEX(GroupVertices[Group],MATCH(Edges[[#This Row],[Vertex 1]],GroupVertices[Vertex],0)),1,1,"")</f>
        <v>1</v>
      </c>
      <c r="BE47" s="79" t="str">
        <f>REPLACE(INDEX(GroupVertices[Group],MATCH(Edges[[#This Row],[Vertex 2]],GroupVertices[Vertex],0)),1,1,"")</f>
        <v>1</v>
      </c>
      <c r="BF47" s="48"/>
      <c r="BG47" s="49"/>
      <c r="BH47" s="48"/>
      <c r="BI47" s="49"/>
      <c r="BJ47" s="48"/>
      <c r="BK47" s="49"/>
      <c r="BL47" s="48"/>
      <c r="BM47" s="49"/>
      <c r="BN47" s="48"/>
    </row>
    <row r="48" spans="1:66" ht="15">
      <c r="A48" s="65" t="s">
        <v>277</v>
      </c>
      <c r="B48" s="65" t="s">
        <v>360</v>
      </c>
      <c r="C48" s="66" t="s">
        <v>2003</v>
      </c>
      <c r="D48" s="67">
        <v>3</v>
      </c>
      <c r="E48" s="68" t="s">
        <v>132</v>
      </c>
      <c r="F48" s="69">
        <v>30</v>
      </c>
      <c r="G48" s="66"/>
      <c r="H48" s="70"/>
      <c r="I48" s="71"/>
      <c r="J48" s="71"/>
      <c r="K48" s="34" t="s">
        <v>65</v>
      </c>
      <c r="L48" s="78">
        <v>48</v>
      </c>
      <c r="M48" s="78"/>
      <c r="N48" s="73"/>
      <c r="O48" s="80" t="s">
        <v>369</v>
      </c>
      <c r="P48" s="82">
        <v>43773.73960648148</v>
      </c>
      <c r="Q48" s="80" t="s">
        <v>371</v>
      </c>
      <c r="R48" s="80"/>
      <c r="S48" s="80"/>
      <c r="T48" s="80"/>
      <c r="U48" s="80"/>
      <c r="V48" s="84" t="s">
        <v>428</v>
      </c>
      <c r="W48" s="82">
        <v>43773.73960648148</v>
      </c>
      <c r="X48" s="87">
        <v>43773</v>
      </c>
      <c r="Y48" s="83" t="s">
        <v>500</v>
      </c>
      <c r="Z48" s="84" t="s">
        <v>627</v>
      </c>
      <c r="AA48" s="80"/>
      <c r="AB48" s="80"/>
      <c r="AC48" s="83" t="s">
        <v>754</v>
      </c>
      <c r="AD48" s="80"/>
      <c r="AE48" s="80" t="b">
        <v>0</v>
      </c>
      <c r="AF48" s="80">
        <v>0</v>
      </c>
      <c r="AG48" s="83" t="s">
        <v>859</v>
      </c>
      <c r="AH48" s="80" t="b">
        <v>0</v>
      </c>
      <c r="AI48" s="80" t="s">
        <v>862</v>
      </c>
      <c r="AJ48" s="80"/>
      <c r="AK48" s="83" t="s">
        <v>859</v>
      </c>
      <c r="AL48" s="80" t="b">
        <v>0</v>
      </c>
      <c r="AM48" s="80">
        <v>39</v>
      </c>
      <c r="AN48" s="83" t="s">
        <v>851</v>
      </c>
      <c r="AO48" s="80" t="s">
        <v>863</v>
      </c>
      <c r="AP48" s="80" t="b">
        <v>0</v>
      </c>
      <c r="AQ48" s="83" t="s">
        <v>851</v>
      </c>
      <c r="AR48" s="80" t="s">
        <v>217</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0</v>
      </c>
      <c r="BG48" s="49">
        <v>0</v>
      </c>
      <c r="BH48" s="48">
        <v>0</v>
      </c>
      <c r="BI48" s="49">
        <v>0</v>
      </c>
      <c r="BJ48" s="48">
        <v>0</v>
      </c>
      <c r="BK48" s="49">
        <v>0</v>
      </c>
      <c r="BL48" s="48">
        <v>20</v>
      </c>
      <c r="BM48" s="49">
        <v>100</v>
      </c>
      <c r="BN48" s="48">
        <v>20</v>
      </c>
    </row>
    <row r="49" spans="1:66" ht="15">
      <c r="A49" s="65" t="s">
        <v>278</v>
      </c>
      <c r="B49" s="65" t="s">
        <v>348</v>
      </c>
      <c r="C49" s="66" t="s">
        <v>2003</v>
      </c>
      <c r="D49" s="67">
        <v>3</v>
      </c>
      <c r="E49" s="68" t="s">
        <v>132</v>
      </c>
      <c r="F49" s="69">
        <v>30</v>
      </c>
      <c r="G49" s="66"/>
      <c r="H49" s="70"/>
      <c r="I49" s="71"/>
      <c r="J49" s="71"/>
      <c r="K49" s="34" t="s">
        <v>65</v>
      </c>
      <c r="L49" s="78">
        <v>49</v>
      </c>
      <c r="M49" s="78"/>
      <c r="N49" s="73"/>
      <c r="O49" s="80" t="s">
        <v>368</v>
      </c>
      <c r="P49" s="82">
        <v>43773.74135416667</v>
      </c>
      <c r="Q49" s="80" t="s">
        <v>372</v>
      </c>
      <c r="R49" s="80"/>
      <c r="S49" s="80"/>
      <c r="T49" s="80"/>
      <c r="U49" s="84" t="s">
        <v>408</v>
      </c>
      <c r="V49" s="84" t="s">
        <v>408</v>
      </c>
      <c r="W49" s="82">
        <v>43773.74135416667</v>
      </c>
      <c r="X49" s="87">
        <v>43773</v>
      </c>
      <c r="Y49" s="83" t="s">
        <v>501</v>
      </c>
      <c r="Z49" s="84" t="s">
        <v>628</v>
      </c>
      <c r="AA49" s="80"/>
      <c r="AB49" s="80"/>
      <c r="AC49" s="83" t="s">
        <v>755</v>
      </c>
      <c r="AD49" s="80"/>
      <c r="AE49" s="80" t="b">
        <v>0</v>
      </c>
      <c r="AF49" s="80">
        <v>0</v>
      </c>
      <c r="AG49" s="83" t="s">
        <v>859</v>
      </c>
      <c r="AH49" s="80" t="b">
        <v>0</v>
      </c>
      <c r="AI49" s="80" t="s">
        <v>862</v>
      </c>
      <c r="AJ49" s="80"/>
      <c r="AK49" s="83" t="s">
        <v>859</v>
      </c>
      <c r="AL49" s="80" t="b">
        <v>0</v>
      </c>
      <c r="AM49" s="80">
        <v>51</v>
      </c>
      <c r="AN49" s="83" t="s">
        <v>831</v>
      </c>
      <c r="AO49" s="80" t="s">
        <v>865</v>
      </c>
      <c r="AP49" s="80" t="b">
        <v>0</v>
      </c>
      <c r="AQ49" s="83" t="s">
        <v>831</v>
      </c>
      <c r="AR49" s="80" t="s">
        <v>217</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v>0</v>
      </c>
      <c r="BG49" s="49">
        <v>0</v>
      </c>
      <c r="BH49" s="48">
        <v>0</v>
      </c>
      <c r="BI49" s="49">
        <v>0</v>
      </c>
      <c r="BJ49" s="48">
        <v>0</v>
      </c>
      <c r="BK49" s="49">
        <v>0</v>
      </c>
      <c r="BL49" s="48">
        <v>9</v>
      </c>
      <c r="BM49" s="49">
        <v>100</v>
      </c>
      <c r="BN49" s="48">
        <v>9</v>
      </c>
    </row>
    <row r="50" spans="1:66" ht="15">
      <c r="A50" s="65" t="s">
        <v>279</v>
      </c>
      <c r="B50" s="65" t="s">
        <v>298</v>
      </c>
      <c r="C50" s="66" t="s">
        <v>2003</v>
      </c>
      <c r="D50" s="67">
        <v>3</v>
      </c>
      <c r="E50" s="68" t="s">
        <v>132</v>
      </c>
      <c r="F50" s="69">
        <v>30</v>
      </c>
      <c r="G50" s="66"/>
      <c r="H50" s="70"/>
      <c r="I50" s="71"/>
      <c r="J50" s="71"/>
      <c r="K50" s="34" t="s">
        <v>65</v>
      </c>
      <c r="L50" s="78">
        <v>50</v>
      </c>
      <c r="M50" s="78"/>
      <c r="N50" s="73"/>
      <c r="O50" s="80" t="s">
        <v>368</v>
      </c>
      <c r="P50" s="82">
        <v>43773.74228009259</v>
      </c>
      <c r="Q50" s="80" t="s">
        <v>375</v>
      </c>
      <c r="R50" s="80"/>
      <c r="S50" s="80"/>
      <c r="T50" s="80"/>
      <c r="U50" s="80"/>
      <c r="V50" s="84" t="s">
        <v>429</v>
      </c>
      <c r="W50" s="82">
        <v>43773.74228009259</v>
      </c>
      <c r="X50" s="87">
        <v>43773</v>
      </c>
      <c r="Y50" s="83" t="s">
        <v>502</v>
      </c>
      <c r="Z50" s="84" t="s">
        <v>629</v>
      </c>
      <c r="AA50" s="80"/>
      <c r="AB50" s="80"/>
      <c r="AC50" s="83" t="s">
        <v>756</v>
      </c>
      <c r="AD50" s="80"/>
      <c r="AE50" s="80" t="b">
        <v>0</v>
      </c>
      <c r="AF50" s="80">
        <v>0</v>
      </c>
      <c r="AG50" s="83" t="s">
        <v>859</v>
      </c>
      <c r="AH50" s="80" t="b">
        <v>0</v>
      </c>
      <c r="AI50" s="80" t="s">
        <v>862</v>
      </c>
      <c r="AJ50" s="80"/>
      <c r="AK50" s="83" t="s">
        <v>859</v>
      </c>
      <c r="AL50" s="80" t="b">
        <v>0</v>
      </c>
      <c r="AM50" s="80">
        <v>5</v>
      </c>
      <c r="AN50" s="83" t="s">
        <v>777</v>
      </c>
      <c r="AO50" s="80" t="s">
        <v>863</v>
      </c>
      <c r="AP50" s="80" t="b">
        <v>0</v>
      </c>
      <c r="AQ50" s="83" t="s">
        <v>777</v>
      </c>
      <c r="AR50" s="80" t="s">
        <v>217</v>
      </c>
      <c r="AS50" s="80">
        <v>0</v>
      </c>
      <c r="AT50" s="80">
        <v>0</v>
      </c>
      <c r="AU50" s="80"/>
      <c r="AV50" s="80"/>
      <c r="AW50" s="80"/>
      <c r="AX50" s="80"/>
      <c r="AY50" s="80"/>
      <c r="AZ50" s="80"/>
      <c r="BA50" s="80"/>
      <c r="BB50" s="80"/>
      <c r="BC50">
        <v>1</v>
      </c>
      <c r="BD50" s="79" t="str">
        <f>REPLACE(INDEX(GroupVertices[Group],MATCH(Edges[[#This Row],[Vertex 1]],GroupVertices[Vertex],0)),1,1,"")</f>
        <v>4</v>
      </c>
      <c r="BE50" s="79" t="str">
        <f>REPLACE(INDEX(GroupVertices[Group],MATCH(Edges[[#This Row],[Vertex 2]],GroupVertices[Vertex],0)),1,1,"")</f>
        <v>4</v>
      </c>
      <c r="BF50" s="48">
        <v>0</v>
      </c>
      <c r="BG50" s="49">
        <v>0</v>
      </c>
      <c r="BH50" s="48">
        <v>0</v>
      </c>
      <c r="BI50" s="49">
        <v>0</v>
      </c>
      <c r="BJ50" s="48">
        <v>0</v>
      </c>
      <c r="BK50" s="49">
        <v>0</v>
      </c>
      <c r="BL50" s="48">
        <v>20</v>
      </c>
      <c r="BM50" s="49">
        <v>100</v>
      </c>
      <c r="BN50" s="48">
        <v>20</v>
      </c>
    </row>
    <row r="51" spans="1:66" ht="15">
      <c r="A51" s="65" t="s">
        <v>280</v>
      </c>
      <c r="B51" s="65" t="s">
        <v>298</v>
      </c>
      <c r="C51" s="66" t="s">
        <v>2003</v>
      </c>
      <c r="D51" s="67">
        <v>3</v>
      </c>
      <c r="E51" s="68" t="s">
        <v>132</v>
      </c>
      <c r="F51" s="69">
        <v>30</v>
      </c>
      <c r="G51" s="66"/>
      <c r="H51" s="70"/>
      <c r="I51" s="71"/>
      <c r="J51" s="71"/>
      <c r="K51" s="34" t="s">
        <v>65</v>
      </c>
      <c r="L51" s="78">
        <v>51</v>
      </c>
      <c r="M51" s="78"/>
      <c r="N51" s="73"/>
      <c r="O51" s="80" t="s">
        <v>368</v>
      </c>
      <c r="P51" s="82">
        <v>43773.74246527778</v>
      </c>
      <c r="Q51" s="80" t="s">
        <v>375</v>
      </c>
      <c r="R51" s="80"/>
      <c r="S51" s="80"/>
      <c r="T51" s="80"/>
      <c r="U51" s="80"/>
      <c r="V51" s="84" t="s">
        <v>430</v>
      </c>
      <c r="W51" s="82">
        <v>43773.74246527778</v>
      </c>
      <c r="X51" s="87">
        <v>43773</v>
      </c>
      <c r="Y51" s="83" t="s">
        <v>503</v>
      </c>
      <c r="Z51" s="84" t="s">
        <v>630</v>
      </c>
      <c r="AA51" s="80"/>
      <c r="AB51" s="80"/>
      <c r="AC51" s="83" t="s">
        <v>757</v>
      </c>
      <c r="AD51" s="80"/>
      <c r="AE51" s="80" t="b">
        <v>0</v>
      </c>
      <c r="AF51" s="80">
        <v>0</v>
      </c>
      <c r="AG51" s="83" t="s">
        <v>859</v>
      </c>
      <c r="AH51" s="80" t="b">
        <v>0</v>
      </c>
      <c r="AI51" s="80" t="s">
        <v>862</v>
      </c>
      <c r="AJ51" s="80"/>
      <c r="AK51" s="83" t="s">
        <v>859</v>
      </c>
      <c r="AL51" s="80" t="b">
        <v>0</v>
      </c>
      <c r="AM51" s="80">
        <v>5</v>
      </c>
      <c r="AN51" s="83" t="s">
        <v>777</v>
      </c>
      <c r="AO51" s="80" t="s">
        <v>863</v>
      </c>
      <c r="AP51" s="80" t="b">
        <v>0</v>
      </c>
      <c r="AQ51" s="83" t="s">
        <v>777</v>
      </c>
      <c r="AR51" s="80" t="s">
        <v>217</v>
      </c>
      <c r="AS51" s="80">
        <v>0</v>
      </c>
      <c r="AT51" s="80">
        <v>0</v>
      </c>
      <c r="AU51" s="80"/>
      <c r="AV51" s="80"/>
      <c r="AW51" s="80"/>
      <c r="AX51" s="80"/>
      <c r="AY51" s="80"/>
      <c r="AZ51" s="80"/>
      <c r="BA51" s="80"/>
      <c r="BB51" s="80"/>
      <c r="BC51">
        <v>1</v>
      </c>
      <c r="BD51" s="79" t="str">
        <f>REPLACE(INDEX(GroupVertices[Group],MATCH(Edges[[#This Row],[Vertex 1]],GroupVertices[Vertex],0)),1,1,"")</f>
        <v>4</v>
      </c>
      <c r="BE51" s="79" t="str">
        <f>REPLACE(INDEX(GroupVertices[Group],MATCH(Edges[[#This Row],[Vertex 2]],GroupVertices[Vertex],0)),1,1,"")</f>
        <v>4</v>
      </c>
      <c r="BF51" s="48">
        <v>0</v>
      </c>
      <c r="BG51" s="49">
        <v>0</v>
      </c>
      <c r="BH51" s="48">
        <v>0</v>
      </c>
      <c r="BI51" s="49">
        <v>0</v>
      </c>
      <c r="BJ51" s="48">
        <v>0</v>
      </c>
      <c r="BK51" s="49">
        <v>0</v>
      </c>
      <c r="BL51" s="48">
        <v>20</v>
      </c>
      <c r="BM51" s="49">
        <v>100</v>
      </c>
      <c r="BN51" s="48">
        <v>20</v>
      </c>
    </row>
    <row r="52" spans="1:66" ht="15">
      <c r="A52" s="65" t="s">
        <v>281</v>
      </c>
      <c r="B52" s="65" t="s">
        <v>359</v>
      </c>
      <c r="C52" s="66" t="s">
        <v>2002</v>
      </c>
      <c r="D52" s="67">
        <v>10</v>
      </c>
      <c r="E52" s="68" t="s">
        <v>132</v>
      </c>
      <c r="F52" s="69">
        <v>10</v>
      </c>
      <c r="G52" s="66"/>
      <c r="H52" s="70"/>
      <c r="I52" s="71"/>
      <c r="J52" s="71"/>
      <c r="K52" s="34" t="s">
        <v>65</v>
      </c>
      <c r="L52" s="78">
        <v>52</v>
      </c>
      <c r="M52" s="78"/>
      <c r="N52" s="73"/>
      <c r="O52" s="80" t="s">
        <v>368</v>
      </c>
      <c r="P52" s="82">
        <v>43773.74255787037</v>
      </c>
      <c r="Q52" s="80" t="s">
        <v>371</v>
      </c>
      <c r="R52" s="80"/>
      <c r="S52" s="80"/>
      <c r="T52" s="80"/>
      <c r="U52" s="80"/>
      <c r="V52" s="84" t="s">
        <v>431</v>
      </c>
      <c r="W52" s="82">
        <v>43773.74255787037</v>
      </c>
      <c r="X52" s="87">
        <v>43773</v>
      </c>
      <c r="Y52" s="83" t="s">
        <v>504</v>
      </c>
      <c r="Z52" s="84" t="s">
        <v>631</v>
      </c>
      <c r="AA52" s="80"/>
      <c r="AB52" s="80"/>
      <c r="AC52" s="83" t="s">
        <v>758</v>
      </c>
      <c r="AD52" s="80"/>
      <c r="AE52" s="80" t="b">
        <v>0</v>
      </c>
      <c r="AF52" s="80">
        <v>0</v>
      </c>
      <c r="AG52" s="83" t="s">
        <v>859</v>
      </c>
      <c r="AH52" s="80" t="b">
        <v>0</v>
      </c>
      <c r="AI52" s="80" t="s">
        <v>862</v>
      </c>
      <c r="AJ52" s="80"/>
      <c r="AK52" s="83" t="s">
        <v>859</v>
      </c>
      <c r="AL52" s="80" t="b">
        <v>0</v>
      </c>
      <c r="AM52" s="80">
        <v>39</v>
      </c>
      <c r="AN52" s="83" t="s">
        <v>851</v>
      </c>
      <c r="AO52" s="80" t="s">
        <v>863</v>
      </c>
      <c r="AP52" s="80" t="b">
        <v>0</v>
      </c>
      <c r="AQ52" s="83" t="s">
        <v>851</v>
      </c>
      <c r="AR52" s="80" t="s">
        <v>217</v>
      </c>
      <c r="AS52" s="80">
        <v>0</v>
      </c>
      <c r="AT52" s="80">
        <v>0</v>
      </c>
      <c r="AU52" s="80"/>
      <c r="AV52" s="80"/>
      <c r="AW52" s="80"/>
      <c r="AX52" s="80"/>
      <c r="AY52" s="80"/>
      <c r="AZ52" s="80"/>
      <c r="BA52" s="80"/>
      <c r="BB52" s="80"/>
      <c r="BC52">
        <v>2</v>
      </c>
      <c r="BD52" s="79" t="str">
        <f>REPLACE(INDEX(GroupVertices[Group],MATCH(Edges[[#This Row],[Vertex 1]],GroupVertices[Vertex],0)),1,1,"")</f>
        <v>1</v>
      </c>
      <c r="BE52" s="79" t="str">
        <f>REPLACE(INDEX(GroupVertices[Group],MATCH(Edges[[#This Row],[Vertex 2]],GroupVertices[Vertex],0)),1,1,"")</f>
        <v>1</v>
      </c>
      <c r="BF52" s="48"/>
      <c r="BG52" s="49"/>
      <c r="BH52" s="48"/>
      <c r="BI52" s="49"/>
      <c r="BJ52" s="48"/>
      <c r="BK52" s="49"/>
      <c r="BL52" s="48"/>
      <c r="BM52" s="49"/>
      <c r="BN52" s="48"/>
    </row>
    <row r="53" spans="1:66" ht="15">
      <c r="A53" s="65" t="s">
        <v>281</v>
      </c>
      <c r="B53" s="65" t="s">
        <v>359</v>
      </c>
      <c r="C53" s="66" t="s">
        <v>2002</v>
      </c>
      <c r="D53" s="67">
        <v>10</v>
      </c>
      <c r="E53" s="68" t="s">
        <v>132</v>
      </c>
      <c r="F53" s="69">
        <v>10</v>
      </c>
      <c r="G53" s="66"/>
      <c r="H53" s="70"/>
      <c r="I53" s="71"/>
      <c r="J53" s="71"/>
      <c r="K53" s="34" t="s">
        <v>65</v>
      </c>
      <c r="L53" s="78">
        <v>53</v>
      </c>
      <c r="M53" s="78"/>
      <c r="N53" s="73"/>
      <c r="O53" s="80" t="s">
        <v>369</v>
      </c>
      <c r="P53" s="82">
        <v>43773.74255787037</v>
      </c>
      <c r="Q53" s="80" t="s">
        <v>371</v>
      </c>
      <c r="R53" s="80"/>
      <c r="S53" s="80"/>
      <c r="T53" s="80"/>
      <c r="U53" s="80"/>
      <c r="V53" s="84" t="s">
        <v>431</v>
      </c>
      <c r="W53" s="82">
        <v>43773.74255787037</v>
      </c>
      <c r="X53" s="87">
        <v>43773</v>
      </c>
      <c r="Y53" s="83" t="s">
        <v>504</v>
      </c>
      <c r="Z53" s="84" t="s">
        <v>631</v>
      </c>
      <c r="AA53" s="80"/>
      <c r="AB53" s="80"/>
      <c r="AC53" s="83" t="s">
        <v>758</v>
      </c>
      <c r="AD53" s="80"/>
      <c r="AE53" s="80" t="b">
        <v>0</v>
      </c>
      <c r="AF53" s="80">
        <v>0</v>
      </c>
      <c r="AG53" s="83" t="s">
        <v>859</v>
      </c>
      <c r="AH53" s="80" t="b">
        <v>0</v>
      </c>
      <c r="AI53" s="80" t="s">
        <v>862</v>
      </c>
      <c r="AJ53" s="80"/>
      <c r="AK53" s="83" t="s">
        <v>859</v>
      </c>
      <c r="AL53" s="80" t="b">
        <v>0</v>
      </c>
      <c r="AM53" s="80">
        <v>39</v>
      </c>
      <c r="AN53" s="83" t="s">
        <v>851</v>
      </c>
      <c r="AO53" s="80" t="s">
        <v>863</v>
      </c>
      <c r="AP53" s="80" t="b">
        <v>0</v>
      </c>
      <c r="AQ53" s="83" t="s">
        <v>851</v>
      </c>
      <c r="AR53" s="80" t="s">
        <v>217</v>
      </c>
      <c r="AS53" s="80">
        <v>0</v>
      </c>
      <c r="AT53" s="80">
        <v>0</v>
      </c>
      <c r="AU53" s="80"/>
      <c r="AV53" s="80"/>
      <c r="AW53" s="80"/>
      <c r="AX53" s="80"/>
      <c r="AY53" s="80"/>
      <c r="AZ53" s="80"/>
      <c r="BA53" s="80"/>
      <c r="BB53" s="80"/>
      <c r="BC53">
        <v>2</v>
      </c>
      <c r="BD53" s="79" t="str">
        <f>REPLACE(INDEX(GroupVertices[Group],MATCH(Edges[[#This Row],[Vertex 1]],GroupVertices[Vertex],0)),1,1,"")</f>
        <v>1</v>
      </c>
      <c r="BE53" s="79" t="str">
        <f>REPLACE(INDEX(GroupVertices[Group],MATCH(Edges[[#This Row],[Vertex 2]],GroupVertices[Vertex],0)),1,1,"")</f>
        <v>1</v>
      </c>
      <c r="BF53" s="48"/>
      <c r="BG53" s="49"/>
      <c r="BH53" s="48"/>
      <c r="BI53" s="49"/>
      <c r="BJ53" s="48"/>
      <c r="BK53" s="49"/>
      <c r="BL53" s="48"/>
      <c r="BM53" s="49"/>
      <c r="BN53" s="48"/>
    </row>
    <row r="54" spans="1:66" ht="15">
      <c r="A54" s="65" t="s">
        <v>281</v>
      </c>
      <c r="B54" s="65" t="s">
        <v>360</v>
      </c>
      <c r="C54" s="66" t="s">
        <v>2003</v>
      </c>
      <c r="D54" s="67">
        <v>3</v>
      </c>
      <c r="E54" s="68" t="s">
        <v>132</v>
      </c>
      <c r="F54" s="69">
        <v>30</v>
      </c>
      <c r="G54" s="66"/>
      <c r="H54" s="70"/>
      <c r="I54" s="71"/>
      <c r="J54" s="71"/>
      <c r="K54" s="34" t="s">
        <v>65</v>
      </c>
      <c r="L54" s="78">
        <v>54</v>
      </c>
      <c r="M54" s="78"/>
      <c r="N54" s="73"/>
      <c r="O54" s="80" t="s">
        <v>369</v>
      </c>
      <c r="P54" s="82">
        <v>43773.74255787037</v>
      </c>
      <c r="Q54" s="80" t="s">
        <v>371</v>
      </c>
      <c r="R54" s="80"/>
      <c r="S54" s="80"/>
      <c r="T54" s="80"/>
      <c r="U54" s="80"/>
      <c r="V54" s="84" t="s">
        <v>431</v>
      </c>
      <c r="W54" s="82">
        <v>43773.74255787037</v>
      </c>
      <c r="X54" s="87">
        <v>43773</v>
      </c>
      <c r="Y54" s="83" t="s">
        <v>504</v>
      </c>
      <c r="Z54" s="84" t="s">
        <v>631</v>
      </c>
      <c r="AA54" s="80"/>
      <c r="AB54" s="80"/>
      <c r="AC54" s="83" t="s">
        <v>758</v>
      </c>
      <c r="AD54" s="80"/>
      <c r="AE54" s="80" t="b">
        <v>0</v>
      </c>
      <c r="AF54" s="80">
        <v>0</v>
      </c>
      <c r="AG54" s="83" t="s">
        <v>859</v>
      </c>
      <c r="AH54" s="80" t="b">
        <v>0</v>
      </c>
      <c r="AI54" s="80" t="s">
        <v>862</v>
      </c>
      <c r="AJ54" s="80"/>
      <c r="AK54" s="83" t="s">
        <v>859</v>
      </c>
      <c r="AL54" s="80" t="b">
        <v>0</v>
      </c>
      <c r="AM54" s="80">
        <v>39</v>
      </c>
      <c r="AN54" s="83" t="s">
        <v>851</v>
      </c>
      <c r="AO54" s="80" t="s">
        <v>863</v>
      </c>
      <c r="AP54" s="80" t="b">
        <v>0</v>
      </c>
      <c r="AQ54" s="83" t="s">
        <v>851</v>
      </c>
      <c r="AR54" s="80" t="s">
        <v>217</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v>0</v>
      </c>
      <c r="BG54" s="49">
        <v>0</v>
      </c>
      <c r="BH54" s="48">
        <v>0</v>
      </c>
      <c r="BI54" s="49">
        <v>0</v>
      </c>
      <c r="BJ54" s="48">
        <v>0</v>
      </c>
      <c r="BK54" s="49">
        <v>0</v>
      </c>
      <c r="BL54" s="48">
        <v>20</v>
      </c>
      <c r="BM54" s="49">
        <v>100</v>
      </c>
      <c r="BN54" s="48">
        <v>20</v>
      </c>
    </row>
    <row r="55" spans="1:66" ht="15">
      <c r="A55" s="65" t="s">
        <v>282</v>
      </c>
      <c r="B55" s="65" t="s">
        <v>298</v>
      </c>
      <c r="C55" s="66" t="s">
        <v>2003</v>
      </c>
      <c r="D55" s="67">
        <v>3</v>
      </c>
      <c r="E55" s="68" t="s">
        <v>132</v>
      </c>
      <c r="F55" s="69">
        <v>30</v>
      </c>
      <c r="G55" s="66"/>
      <c r="H55" s="70"/>
      <c r="I55" s="71"/>
      <c r="J55" s="71"/>
      <c r="K55" s="34" t="s">
        <v>65</v>
      </c>
      <c r="L55" s="78">
        <v>55</v>
      </c>
      <c r="M55" s="78"/>
      <c r="N55" s="73"/>
      <c r="O55" s="80" t="s">
        <v>368</v>
      </c>
      <c r="P55" s="82">
        <v>43773.74269675926</v>
      </c>
      <c r="Q55" s="80" t="s">
        <v>375</v>
      </c>
      <c r="R55" s="80"/>
      <c r="S55" s="80"/>
      <c r="T55" s="80"/>
      <c r="U55" s="80"/>
      <c r="V55" s="84" t="s">
        <v>432</v>
      </c>
      <c r="W55" s="82">
        <v>43773.74269675926</v>
      </c>
      <c r="X55" s="87">
        <v>43773</v>
      </c>
      <c r="Y55" s="83" t="s">
        <v>505</v>
      </c>
      <c r="Z55" s="84" t="s">
        <v>632</v>
      </c>
      <c r="AA55" s="80"/>
      <c r="AB55" s="80"/>
      <c r="AC55" s="83" t="s">
        <v>759</v>
      </c>
      <c r="AD55" s="80"/>
      <c r="AE55" s="80" t="b">
        <v>0</v>
      </c>
      <c r="AF55" s="80">
        <v>0</v>
      </c>
      <c r="AG55" s="83" t="s">
        <v>859</v>
      </c>
      <c r="AH55" s="80" t="b">
        <v>0</v>
      </c>
      <c r="AI55" s="80" t="s">
        <v>862</v>
      </c>
      <c r="AJ55" s="80"/>
      <c r="AK55" s="83" t="s">
        <v>859</v>
      </c>
      <c r="AL55" s="80" t="b">
        <v>0</v>
      </c>
      <c r="AM55" s="80">
        <v>5</v>
      </c>
      <c r="AN55" s="83" t="s">
        <v>777</v>
      </c>
      <c r="AO55" s="80" t="s">
        <v>863</v>
      </c>
      <c r="AP55" s="80" t="b">
        <v>0</v>
      </c>
      <c r="AQ55" s="83" t="s">
        <v>777</v>
      </c>
      <c r="AR55" s="80" t="s">
        <v>217</v>
      </c>
      <c r="AS55" s="80">
        <v>0</v>
      </c>
      <c r="AT55" s="80">
        <v>0</v>
      </c>
      <c r="AU55" s="80"/>
      <c r="AV55" s="80"/>
      <c r="AW55" s="80"/>
      <c r="AX55" s="80"/>
      <c r="AY55" s="80"/>
      <c r="AZ55" s="80"/>
      <c r="BA55" s="80"/>
      <c r="BB55" s="80"/>
      <c r="BC55">
        <v>1</v>
      </c>
      <c r="BD55" s="79" t="str">
        <f>REPLACE(INDEX(GroupVertices[Group],MATCH(Edges[[#This Row],[Vertex 1]],GroupVertices[Vertex],0)),1,1,"")</f>
        <v>4</v>
      </c>
      <c r="BE55" s="79" t="str">
        <f>REPLACE(INDEX(GroupVertices[Group],MATCH(Edges[[#This Row],[Vertex 2]],GroupVertices[Vertex],0)),1,1,"")</f>
        <v>4</v>
      </c>
      <c r="BF55" s="48">
        <v>0</v>
      </c>
      <c r="BG55" s="49">
        <v>0</v>
      </c>
      <c r="BH55" s="48">
        <v>0</v>
      </c>
      <c r="BI55" s="49">
        <v>0</v>
      </c>
      <c r="BJ55" s="48">
        <v>0</v>
      </c>
      <c r="BK55" s="49">
        <v>0</v>
      </c>
      <c r="BL55" s="48">
        <v>20</v>
      </c>
      <c r="BM55" s="49">
        <v>100</v>
      </c>
      <c r="BN55" s="48">
        <v>20</v>
      </c>
    </row>
    <row r="56" spans="1:66" ht="15">
      <c r="A56" s="65" t="s">
        <v>283</v>
      </c>
      <c r="B56" s="65" t="s">
        <v>283</v>
      </c>
      <c r="C56" s="66" t="s">
        <v>2003</v>
      </c>
      <c r="D56" s="67">
        <v>3</v>
      </c>
      <c r="E56" s="68" t="s">
        <v>132</v>
      </c>
      <c r="F56" s="69">
        <v>30</v>
      </c>
      <c r="G56" s="66"/>
      <c r="H56" s="70"/>
      <c r="I56" s="71"/>
      <c r="J56" s="71"/>
      <c r="K56" s="34" t="s">
        <v>65</v>
      </c>
      <c r="L56" s="78">
        <v>56</v>
      </c>
      <c r="M56" s="78"/>
      <c r="N56" s="73"/>
      <c r="O56" s="80" t="s">
        <v>217</v>
      </c>
      <c r="P56" s="82">
        <v>43773.71962962963</v>
      </c>
      <c r="Q56" s="80" t="s">
        <v>376</v>
      </c>
      <c r="R56" s="80"/>
      <c r="S56" s="80"/>
      <c r="T56" s="80"/>
      <c r="U56" s="80"/>
      <c r="V56" s="84" t="s">
        <v>433</v>
      </c>
      <c r="W56" s="82">
        <v>43773.71962962963</v>
      </c>
      <c r="X56" s="87">
        <v>43773</v>
      </c>
      <c r="Y56" s="83" t="s">
        <v>506</v>
      </c>
      <c r="Z56" s="84" t="s">
        <v>633</v>
      </c>
      <c r="AA56" s="80"/>
      <c r="AB56" s="80"/>
      <c r="AC56" s="83" t="s">
        <v>760</v>
      </c>
      <c r="AD56" s="80"/>
      <c r="AE56" s="80" t="b">
        <v>0</v>
      </c>
      <c r="AF56" s="80">
        <v>85</v>
      </c>
      <c r="AG56" s="83" t="s">
        <v>859</v>
      </c>
      <c r="AH56" s="80" t="b">
        <v>0</v>
      </c>
      <c r="AI56" s="80" t="s">
        <v>862</v>
      </c>
      <c r="AJ56" s="80"/>
      <c r="AK56" s="83" t="s">
        <v>859</v>
      </c>
      <c r="AL56" s="80" t="b">
        <v>0</v>
      </c>
      <c r="AM56" s="80">
        <v>2</v>
      </c>
      <c r="AN56" s="83" t="s">
        <v>859</v>
      </c>
      <c r="AO56" s="80" t="s">
        <v>863</v>
      </c>
      <c r="AP56" s="80" t="b">
        <v>0</v>
      </c>
      <c r="AQ56" s="83" t="s">
        <v>760</v>
      </c>
      <c r="AR56" s="80" t="s">
        <v>217</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v>1</v>
      </c>
      <c r="BG56" s="49">
        <v>3.7037037037037037</v>
      </c>
      <c r="BH56" s="48">
        <v>1</v>
      </c>
      <c r="BI56" s="49">
        <v>3.7037037037037037</v>
      </c>
      <c r="BJ56" s="48">
        <v>0</v>
      </c>
      <c r="BK56" s="49">
        <v>0</v>
      </c>
      <c r="BL56" s="48">
        <v>25</v>
      </c>
      <c r="BM56" s="49">
        <v>92.5925925925926</v>
      </c>
      <c r="BN56" s="48">
        <v>27</v>
      </c>
    </row>
    <row r="57" spans="1:66" ht="15">
      <c r="A57" s="65" t="s">
        <v>283</v>
      </c>
      <c r="B57" s="65" t="s">
        <v>359</v>
      </c>
      <c r="C57" s="66" t="s">
        <v>2002</v>
      </c>
      <c r="D57" s="67">
        <v>10</v>
      </c>
      <c r="E57" s="68" t="s">
        <v>132</v>
      </c>
      <c r="F57" s="69">
        <v>10</v>
      </c>
      <c r="G57" s="66"/>
      <c r="H57" s="70"/>
      <c r="I57" s="71"/>
      <c r="J57" s="71"/>
      <c r="K57" s="34" t="s">
        <v>65</v>
      </c>
      <c r="L57" s="78">
        <v>57</v>
      </c>
      <c r="M57" s="78"/>
      <c r="N57" s="73"/>
      <c r="O57" s="80" t="s">
        <v>368</v>
      </c>
      <c r="P57" s="82">
        <v>43773.73333333333</v>
      </c>
      <c r="Q57" s="80" t="s">
        <v>371</v>
      </c>
      <c r="R57" s="80"/>
      <c r="S57" s="80"/>
      <c r="T57" s="80"/>
      <c r="U57" s="80"/>
      <c r="V57" s="84" t="s">
        <v>433</v>
      </c>
      <c r="W57" s="82">
        <v>43773.73333333333</v>
      </c>
      <c r="X57" s="87">
        <v>43773</v>
      </c>
      <c r="Y57" s="83" t="s">
        <v>507</v>
      </c>
      <c r="Z57" s="84" t="s">
        <v>634</v>
      </c>
      <c r="AA57" s="80"/>
      <c r="AB57" s="80"/>
      <c r="AC57" s="83" t="s">
        <v>761</v>
      </c>
      <c r="AD57" s="80"/>
      <c r="AE57" s="80" t="b">
        <v>0</v>
      </c>
      <c r="AF57" s="80">
        <v>0</v>
      </c>
      <c r="AG57" s="83" t="s">
        <v>859</v>
      </c>
      <c r="AH57" s="80" t="b">
        <v>0</v>
      </c>
      <c r="AI57" s="80" t="s">
        <v>862</v>
      </c>
      <c r="AJ57" s="80"/>
      <c r="AK57" s="83" t="s">
        <v>859</v>
      </c>
      <c r="AL57" s="80" t="b">
        <v>0</v>
      </c>
      <c r="AM57" s="80">
        <v>39</v>
      </c>
      <c r="AN57" s="83" t="s">
        <v>851</v>
      </c>
      <c r="AO57" s="80" t="s">
        <v>863</v>
      </c>
      <c r="AP57" s="80" t="b">
        <v>0</v>
      </c>
      <c r="AQ57" s="83" t="s">
        <v>851</v>
      </c>
      <c r="AR57" s="80" t="s">
        <v>217</v>
      </c>
      <c r="AS57" s="80">
        <v>0</v>
      </c>
      <c r="AT57" s="80">
        <v>0</v>
      </c>
      <c r="AU57" s="80"/>
      <c r="AV57" s="80"/>
      <c r="AW57" s="80"/>
      <c r="AX57" s="80"/>
      <c r="AY57" s="80"/>
      <c r="AZ57" s="80"/>
      <c r="BA57" s="80"/>
      <c r="BB57" s="80"/>
      <c r="BC57">
        <v>2</v>
      </c>
      <c r="BD57" s="79" t="str">
        <f>REPLACE(INDEX(GroupVertices[Group],MATCH(Edges[[#This Row],[Vertex 1]],GroupVertices[Vertex],0)),1,1,"")</f>
        <v>1</v>
      </c>
      <c r="BE57" s="79" t="str">
        <f>REPLACE(INDEX(GroupVertices[Group],MATCH(Edges[[#This Row],[Vertex 2]],GroupVertices[Vertex],0)),1,1,"")</f>
        <v>1</v>
      </c>
      <c r="BF57" s="48"/>
      <c r="BG57" s="49"/>
      <c r="BH57" s="48"/>
      <c r="BI57" s="49"/>
      <c r="BJ57" s="48"/>
      <c r="BK57" s="49"/>
      <c r="BL57" s="48"/>
      <c r="BM57" s="49"/>
      <c r="BN57" s="48"/>
    </row>
    <row r="58" spans="1:66" ht="15">
      <c r="A58" s="65" t="s">
        <v>283</v>
      </c>
      <c r="B58" s="65" t="s">
        <v>359</v>
      </c>
      <c r="C58" s="66" t="s">
        <v>2002</v>
      </c>
      <c r="D58" s="67">
        <v>10</v>
      </c>
      <c r="E58" s="68" t="s">
        <v>132</v>
      </c>
      <c r="F58" s="69">
        <v>10</v>
      </c>
      <c r="G58" s="66"/>
      <c r="H58" s="70"/>
      <c r="I58" s="71"/>
      <c r="J58" s="71"/>
      <c r="K58" s="34" t="s">
        <v>65</v>
      </c>
      <c r="L58" s="78">
        <v>58</v>
      </c>
      <c r="M58" s="78"/>
      <c r="N58" s="73"/>
      <c r="O58" s="80" t="s">
        <v>369</v>
      </c>
      <c r="P58" s="82">
        <v>43773.73333333333</v>
      </c>
      <c r="Q58" s="80" t="s">
        <v>371</v>
      </c>
      <c r="R58" s="80"/>
      <c r="S58" s="80"/>
      <c r="T58" s="80"/>
      <c r="U58" s="80"/>
      <c r="V58" s="84" t="s">
        <v>433</v>
      </c>
      <c r="W58" s="82">
        <v>43773.73333333333</v>
      </c>
      <c r="X58" s="87">
        <v>43773</v>
      </c>
      <c r="Y58" s="83" t="s">
        <v>507</v>
      </c>
      <c r="Z58" s="84" t="s">
        <v>634</v>
      </c>
      <c r="AA58" s="80"/>
      <c r="AB58" s="80"/>
      <c r="AC58" s="83" t="s">
        <v>761</v>
      </c>
      <c r="AD58" s="80"/>
      <c r="AE58" s="80" t="b">
        <v>0</v>
      </c>
      <c r="AF58" s="80">
        <v>0</v>
      </c>
      <c r="AG58" s="83" t="s">
        <v>859</v>
      </c>
      <c r="AH58" s="80" t="b">
        <v>0</v>
      </c>
      <c r="AI58" s="80" t="s">
        <v>862</v>
      </c>
      <c r="AJ58" s="80"/>
      <c r="AK58" s="83" t="s">
        <v>859</v>
      </c>
      <c r="AL58" s="80" t="b">
        <v>0</v>
      </c>
      <c r="AM58" s="80">
        <v>39</v>
      </c>
      <c r="AN58" s="83" t="s">
        <v>851</v>
      </c>
      <c r="AO58" s="80" t="s">
        <v>863</v>
      </c>
      <c r="AP58" s="80" t="b">
        <v>0</v>
      </c>
      <c r="AQ58" s="83" t="s">
        <v>851</v>
      </c>
      <c r="AR58" s="80" t="s">
        <v>217</v>
      </c>
      <c r="AS58" s="80">
        <v>0</v>
      </c>
      <c r="AT58" s="80">
        <v>0</v>
      </c>
      <c r="AU58" s="80"/>
      <c r="AV58" s="80"/>
      <c r="AW58" s="80"/>
      <c r="AX58" s="80"/>
      <c r="AY58" s="80"/>
      <c r="AZ58" s="80"/>
      <c r="BA58" s="80"/>
      <c r="BB58" s="80"/>
      <c r="BC58">
        <v>2</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5" t="s">
        <v>283</v>
      </c>
      <c r="B59" s="65" t="s">
        <v>360</v>
      </c>
      <c r="C59" s="66" t="s">
        <v>2003</v>
      </c>
      <c r="D59" s="67">
        <v>3</v>
      </c>
      <c r="E59" s="68" t="s">
        <v>132</v>
      </c>
      <c r="F59" s="69">
        <v>30</v>
      </c>
      <c r="G59" s="66"/>
      <c r="H59" s="70"/>
      <c r="I59" s="71"/>
      <c r="J59" s="71"/>
      <c r="K59" s="34" t="s">
        <v>65</v>
      </c>
      <c r="L59" s="78">
        <v>59</v>
      </c>
      <c r="M59" s="78"/>
      <c r="N59" s="73"/>
      <c r="O59" s="80" t="s">
        <v>369</v>
      </c>
      <c r="P59" s="82">
        <v>43773.73333333333</v>
      </c>
      <c r="Q59" s="80" t="s">
        <v>371</v>
      </c>
      <c r="R59" s="80"/>
      <c r="S59" s="80"/>
      <c r="T59" s="80"/>
      <c r="U59" s="80"/>
      <c r="V59" s="84" t="s">
        <v>433</v>
      </c>
      <c r="W59" s="82">
        <v>43773.73333333333</v>
      </c>
      <c r="X59" s="87">
        <v>43773</v>
      </c>
      <c r="Y59" s="83" t="s">
        <v>507</v>
      </c>
      <c r="Z59" s="84" t="s">
        <v>634</v>
      </c>
      <c r="AA59" s="80"/>
      <c r="AB59" s="80"/>
      <c r="AC59" s="83" t="s">
        <v>761</v>
      </c>
      <c r="AD59" s="80"/>
      <c r="AE59" s="80" t="b">
        <v>0</v>
      </c>
      <c r="AF59" s="80">
        <v>0</v>
      </c>
      <c r="AG59" s="83" t="s">
        <v>859</v>
      </c>
      <c r="AH59" s="80" t="b">
        <v>0</v>
      </c>
      <c r="AI59" s="80" t="s">
        <v>862</v>
      </c>
      <c r="AJ59" s="80"/>
      <c r="AK59" s="83" t="s">
        <v>859</v>
      </c>
      <c r="AL59" s="80" t="b">
        <v>0</v>
      </c>
      <c r="AM59" s="80">
        <v>39</v>
      </c>
      <c r="AN59" s="83" t="s">
        <v>851</v>
      </c>
      <c r="AO59" s="80" t="s">
        <v>863</v>
      </c>
      <c r="AP59" s="80" t="b">
        <v>0</v>
      </c>
      <c r="AQ59" s="83" t="s">
        <v>851</v>
      </c>
      <c r="AR59" s="80" t="s">
        <v>217</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v>0</v>
      </c>
      <c r="BG59" s="49">
        <v>0</v>
      </c>
      <c r="BH59" s="48">
        <v>0</v>
      </c>
      <c r="BI59" s="49">
        <v>0</v>
      </c>
      <c r="BJ59" s="48">
        <v>0</v>
      </c>
      <c r="BK59" s="49">
        <v>0</v>
      </c>
      <c r="BL59" s="48">
        <v>20</v>
      </c>
      <c r="BM59" s="49">
        <v>100</v>
      </c>
      <c r="BN59" s="48">
        <v>20</v>
      </c>
    </row>
    <row r="60" spans="1:66" ht="15">
      <c r="A60" s="65" t="s">
        <v>284</v>
      </c>
      <c r="B60" s="65" t="s">
        <v>283</v>
      </c>
      <c r="C60" s="66" t="s">
        <v>2003</v>
      </c>
      <c r="D60" s="67">
        <v>3</v>
      </c>
      <c r="E60" s="68" t="s">
        <v>132</v>
      </c>
      <c r="F60" s="69">
        <v>30</v>
      </c>
      <c r="G60" s="66"/>
      <c r="H60" s="70"/>
      <c r="I60" s="71"/>
      <c r="J60" s="71"/>
      <c r="K60" s="34" t="s">
        <v>65</v>
      </c>
      <c r="L60" s="78">
        <v>60</v>
      </c>
      <c r="M60" s="78"/>
      <c r="N60" s="73"/>
      <c r="O60" s="80" t="s">
        <v>368</v>
      </c>
      <c r="P60" s="82">
        <v>43773.74707175926</v>
      </c>
      <c r="Q60" s="80" t="s">
        <v>376</v>
      </c>
      <c r="R60" s="80"/>
      <c r="S60" s="80"/>
      <c r="T60" s="80"/>
      <c r="U60" s="80"/>
      <c r="V60" s="84" t="s">
        <v>434</v>
      </c>
      <c r="W60" s="82">
        <v>43773.74707175926</v>
      </c>
      <c r="X60" s="87">
        <v>43773</v>
      </c>
      <c r="Y60" s="83" t="s">
        <v>508</v>
      </c>
      <c r="Z60" s="84" t="s">
        <v>635</v>
      </c>
      <c r="AA60" s="80"/>
      <c r="AB60" s="80"/>
      <c r="AC60" s="83" t="s">
        <v>762</v>
      </c>
      <c r="AD60" s="80"/>
      <c r="AE60" s="80" t="b">
        <v>0</v>
      </c>
      <c r="AF60" s="80">
        <v>0</v>
      </c>
      <c r="AG60" s="83" t="s">
        <v>859</v>
      </c>
      <c r="AH60" s="80" t="b">
        <v>0</v>
      </c>
      <c r="AI60" s="80" t="s">
        <v>862</v>
      </c>
      <c r="AJ60" s="80"/>
      <c r="AK60" s="83" t="s">
        <v>859</v>
      </c>
      <c r="AL60" s="80" t="b">
        <v>0</v>
      </c>
      <c r="AM60" s="80">
        <v>2</v>
      </c>
      <c r="AN60" s="83" t="s">
        <v>760</v>
      </c>
      <c r="AO60" s="80" t="s">
        <v>863</v>
      </c>
      <c r="AP60" s="80" t="b">
        <v>0</v>
      </c>
      <c r="AQ60" s="83" t="s">
        <v>760</v>
      </c>
      <c r="AR60" s="80" t="s">
        <v>217</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v>1</v>
      </c>
      <c r="BG60" s="49">
        <v>3.7037037037037037</v>
      </c>
      <c r="BH60" s="48">
        <v>1</v>
      </c>
      <c r="BI60" s="49">
        <v>3.7037037037037037</v>
      </c>
      <c r="BJ60" s="48">
        <v>0</v>
      </c>
      <c r="BK60" s="49">
        <v>0</v>
      </c>
      <c r="BL60" s="48">
        <v>25</v>
      </c>
      <c r="BM60" s="49">
        <v>92.5925925925926</v>
      </c>
      <c r="BN60" s="48">
        <v>27</v>
      </c>
    </row>
    <row r="61" spans="1:66" ht="15">
      <c r="A61" s="65" t="s">
        <v>284</v>
      </c>
      <c r="B61" s="65" t="s">
        <v>359</v>
      </c>
      <c r="C61" s="66" t="s">
        <v>2002</v>
      </c>
      <c r="D61" s="67">
        <v>10</v>
      </c>
      <c r="E61" s="68" t="s">
        <v>132</v>
      </c>
      <c r="F61" s="69">
        <v>10</v>
      </c>
      <c r="G61" s="66"/>
      <c r="H61" s="70"/>
      <c r="I61" s="71"/>
      <c r="J61" s="71"/>
      <c r="K61" s="34" t="s">
        <v>65</v>
      </c>
      <c r="L61" s="78">
        <v>61</v>
      </c>
      <c r="M61" s="78"/>
      <c r="N61" s="73"/>
      <c r="O61" s="80" t="s">
        <v>368</v>
      </c>
      <c r="P61" s="82">
        <v>43773.71128472222</v>
      </c>
      <c r="Q61" s="80" t="s">
        <v>371</v>
      </c>
      <c r="R61" s="80"/>
      <c r="S61" s="80"/>
      <c r="T61" s="80"/>
      <c r="U61" s="80"/>
      <c r="V61" s="84" t="s">
        <v>434</v>
      </c>
      <c r="W61" s="82">
        <v>43773.71128472222</v>
      </c>
      <c r="X61" s="87">
        <v>43773</v>
      </c>
      <c r="Y61" s="83" t="s">
        <v>509</v>
      </c>
      <c r="Z61" s="84" t="s">
        <v>636</v>
      </c>
      <c r="AA61" s="80"/>
      <c r="AB61" s="80"/>
      <c r="AC61" s="83" t="s">
        <v>763</v>
      </c>
      <c r="AD61" s="80"/>
      <c r="AE61" s="80" t="b">
        <v>0</v>
      </c>
      <c r="AF61" s="80">
        <v>0</v>
      </c>
      <c r="AG61" s="83" t="s">
        <v>859</v>
      </c>
      <c r="AH61" s="80" t="b">
        <v>0</v>
      </c>
      <c r="AI61" s="80" t="s">
        <v>862</v>
      </c>
      <c r="AJ61" s="80"/>
      <c r="AK61" s="83" t="s">
        <v>859</v>
      </c>
      <c r="AL61" s="80" t="b">
        <v>0</v>
      </c>
      <c r="AM61" s="80">
        <v>39</v>
      </c>
      <c r="AN61" s="83" t="s">
        <v>851</v>
      </c>
      <c r="AO61" s="80" t="s">
        <v>863</v>
      </c>
      <c r="AP61" s="80" t="b">
        <v>0</v>
      </c>
      <c r="AQ61" s="83" t="s">
        <v>851</v>
      </c>
      <c r="AR61" s="80" t="s">
        <v>217</v>
      </c>
      <c r="AS61" s="80">
        <v>0</v>
      </c>
      <c r="AT61" s="80">
        <v>0</v>
      </c>
      <c r="AU61" s="80"/>
      <c r="AV61" s="80"/>
      <c r="AW61" s="80"/>
      <c r="AX61" s="80"/>
      <c r="AY61" s="80"/>
      <c r="AZ61" s="80"/>
      <c r="BA61" s="80"/>
      <c r="BB61" s="80"/>
      <c r="BC61">
        <v>2</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284</v>
      </c>
      <c r="B62" s="65" t="s">
        <v>359</v>
      </c>
      <c r="C62" s="66" t="s">
        <v>2002</v>
      </c>
      <c r="D62" s="67">
        <v>10</v>
      </c>
      <c r="E62" s="68" t="s">
        <v>132</v>
      </c>
      <c r="F62" s="69">
        <v>10</v>
      </c>
      <c r="G62" s="66"/>
      <c r="H62" s="70"/>
      <c r="I62" s="71"/>
      <c r="J62" s="71"/>
      <c r="K62" s="34" t="s">
        <v>65</v>
      </c>
      <c r="L62" s="78">
        <v>62</v>
      </c>
      <c r="M62" s="78"/>
      <c r="N62" s="73"/>
      <c r="O62" s="80" t="s">
        <v>369</v>
      </c>
      <c r="P62" s="82">
        <v>43773.71128472222</v>
      </c>
      <c r="Q62" s="80" t="s">
        <v>371</v>
      </c>
      <c r="R62" s="80"/>
      <c r="S62" s="80"/>
      <c r="T62" s="80"/>
      <c r="U62" s="80"/>
      <c r="V62" s="84" t="s">
        <v>434</v>
      </c>
      <c r="W62" s="82">
        <v>43773.71128472222</v>
      </c>
      <c r="X62" s="87">
        <v>43773</v>
      </c>
      <c r="Y62" s="83" t="s">
        <v>509</v>
      </c>
      <c r="Z62" s="84" t="s">
        <v>636</v>
      </c>
      <c r="AA62" s="80"/>
      <c r="AB62" s="80"/>
      <c r="AC62" s="83" t="s">
        <v>763</v>
      </c>
      <c r="AD62" s="80"/>
      <c r="AE62" s="80" t="b">
        <v>0</v>
      </c>
      <c r="AF62" s="80">
        <v>0</v>
      </c>
      <c r="AG62" s="83" t="s">
        <v>859</v>
      </c>
      <c r="AH62" s="80" t="b">
        <v>0</v>
      </c>
      <c r="AI62" s="80" t="s">
        <v>862</v>
      </c>
      <c r="AJ62" s="80"/>
      <c r="AK62" s="83" t="s">
        <v>859</v>
      </c>
      <c r="AL62" s="80" t="b">
        <v>0</v>
      </c>
      <c r="AM62" s="80">
        <v>39</v>
      </c>
      <c r="AN62" s="83" t="s">
        <v>851</v>
      </c>
      <c r="AO62" s="80" t="s">
        <v>863</v>
      </c>
      <c r="AP62" s="80" t="b">
        <v>0</v>
      </c>
      <c r="AQ62" s="83" t="s">
        <v>851</v>
      </c>
      <c r="AR62" s="80" t="s">
        <v>217</v>
      </c>
      <c r="AS62" s="80">
        <v>0</v>
      </c>
      <c r="AT62" s="80">
        <v>0</v>
      </c>
      <c r="AU62" s="80"/>
      <c r="AV62" s="80"/>
      <c r="AW62" s="80"/>
      <c r="AX62" s="80"/>
      <c r="AY62" s="80"/>
      <c r="AZ62" s="80"/>
      <c r="BA62" s="80"/>
      <c r="BB62" s="80"/>
      <c r="BC62">
        <v>2</v>
      </c>
      <c r="BD62" s="79" t="str">
        <f>REPLACE(INDEX(GroupVertices[Group],MATCH(Edges[[#This Row],[Vertex 1]],GroupVertices[Vertex],0)),1,1,"")</f>
        <v>1</v>
      </c>
      <c r="BE62" s="79" t="str">
        <f>REPLACE(INDEX(GroupVertices[Group],MATCH(Edges[[#This Row],[Vertex 2]],GroupVertices[Vertex],0)),1,1,"")</f>
        <v>1</v>
      </c>
      <c r="BF62" s="48"/>
      <c r="BG62" s="49"/>
      <c r="BH62" s="48"/>
      <c r="BI62" s="49"/>
      <c r="BJ62" s="48"/>
      <c r="BK62" s="49"/>
      <c r="BL62" s="48"/>
      <c r="BM62" s="49"/>
      <c r="BN62" s="48"/>
    </row>
    <row r="63" spans="1:66" ht="15">
      <c r="A63" s="65" t="s">
        <v>284</v>
      </c>
      <c r="B63" s="65" t="s">
        <v>360</v>
      </c>
      <c r="C63" s="66" t="s">
        <v>2003</v>
      </c>
      <c r="D63" s="67">
        <v>3</v>
      </c>
      <c r="E63" s="68" t="s">
        <v>132</v>
      </c>
      <c r="F63" s="69">
        <v>30</v>
      </c>
      <c r="G63" s="66"/>
      <c r="H63" s="70"/>
      <c r="I63" s="71"/>
      <c r="J63" s="71"/>
      <c r="K63" s="34" t="s">
        <v>65</v>
      </c>
      <c r="L63" s="78">
        <v>63</v>
      </c>
      <c r="M63" s="78"/>
      <c r="N63" s="73"/>
      <c r="O63" s="80" t="s">
        <v>369</v>
      </c>
      <c r="P63" s="82">
        <v>43773.71128472222</v>
      </c>
      <c r="Q63" s="80" t="s">
        <v>371</v>
      </c>
      <c r="R63" s="80"/>
      <c r="S63" s="80"/>
      <c r="T63" s="80"/>
      <c r="U63" s="80"/>
      <c r="V63" s="84" t="s">
        <v>434</v>
      </c>
      <c r="W63" s="82">
        <v>43773.71128472222</v>
      </c>
      <c r="X63" s="87">
        <v>43773</v>
      </c>
      <c r="Y63" s="83" t="s">
        <v>509</v>
      </c>
      <c r="Z63" s="84" t="s">
        <v>636</v>
      </c>
      <c r="AA63" s="80"/>
      <c r="AB63" s="80"/>
      <c r="AC63" s="83" t="s">
        <v>763</v>
      </c>
      <c r="AD63" s="80"/>
      <c r="AE63" s="80" t="b">
        <v>0</v>
      </c>
      <c r="AF63" s="80">
        <v>0</v>
      </c>
      <c r="AG63" s="83" t="s">
        <v>859</v>
      </c>
      <c r="AH63" s="80" t="b">
        <v>0</v>
      </c>
      <c r="AI63" s="80" t="s">
        <v>862</v>
      </c>
      <c r="AJ63" s="80"/>
      <c r="AK63" s="83" t="s">
        <v>859</v>
      </c>
      <c r="AL63" s="80" t="b">
        <v>0</v>
      </c>
      <c r="AM63" s="80">
        <v>39</v>
      </c>
      <c r="AN63" s="83" t="s">
        <v>851</v>
      </c>
      <c r="AO63" s="80" t="s">
        <v>863</v>
      </c>
      <c r="AP63" s="80" t="b">
        <v>0</v>
      </c>
      <c r="AQ63" s="83" t="s">
        <v>851</v>
      </c>
      <c r="AR63" s="80" t="s">
        <v>217</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0</v>
      </c>
      <c r="BG63" s="49">
        <v>0</v>
      </c>
      <c r="BH63" s="48">
        <v>0</v>
      </c>
      <c r="BI63" s="49">
        <v>0</v>
      </c>
      <c r="BJ63" s="48">
        <v>0</v>
      </c>
      <c r="BK63" s="49">
        <v>0</v>
      </c>
      <c r="BL63" s="48">
        <v>20</v>
      </c>
      <c r="BM63" s="49">
        <v>100</v>
      </c>
      <c r="BN63" s="48">
        <v>20</v>
      </c>
    </row>
    <row r="64" spans="1:66" ht="15">
      <c r="A64" s="65" t="s">
        <v>285</v>
      </c>
      <c r="B64" s="65" t="s">
        <v>348</v>
      </c>
      <c r="C64" s="66" t="s">
        <v>2003</v>
      </c>
      <c r="D64" s="67">
        <v>3</v>
      </c>
      <c r="E64" s="68" t="s">
        <v>132</v>
      </c>
      <c r="F64" s="69">
        <v>30</v>
      </c>
      <c r="G64" s="66"/>
      <c r="H64" s="70"/>
      <c r="I64" s="71"/>
      <c r="J64" s="71"/>
      <c r="K64" s="34" t="s">
        <v>65</v>
      </c>
      <c r="L64" s="78">
        <v>64</v>
      </c>
      <c r="M64" s="78"/>
      <c r="N64" s="73"/>
      <c r="O64" s="80" t="s">
        <v>368</v>
      </c>
      <c r="P64" s="82">
        <v>43773.74980324074</v>
      </c>
      <c r="Q64" s="80" t="s">
        <v>372</v>
      </c>
      <c r="R64" s="80"/>
      <c r="S64" s="80"/>
      <c r="T64" s="80"/>
      <c r="U64" s="84" t="s">
        <v>408</v>
      </c>
      <c r="V64" s="84" t="s">
        <v>408</v>
      </c>
      <c r="W64" s="82">
        <v>43773.74980324074</v>
      </c>
      <c r="X64" s="87">
        <v>43773</v>
      </c>
      <c r="Y64" s="83" t="s">
        <v>510</v>
      </c>
      <c r="Z64" s="84" t="s">
        <v>637</v>
      </c>
      <c r="AA64" s="80"/>
      <c r="AB64" s="80"/>
      <c r="AC64" s="83" t="s">
        <v>764</v>
      </c>
      <c r="AD64" s="80"/>
      <c r="AE64" s="80" t="b">
        <v>0</v>
      </c>
      <c r="AF64" s="80">
        <v>0</v>
      </c>
      <c r="AG64" s="83" t="s">
        <v>859</v>
      </c>
      <c r="AH64" s="80" t="b">
        <v>0</v>
      </c>
      <c r="AI64" s="80" t="s">
        <v>862</v>
      </c>
      <c r="AJ64" s="80"/>
      <c r="AK64" s="83" t="s">
        <v>859</v>
      </c>
      <c r="AL64" s="80" t="b">
        <v>0</v>
      </c>
      <c r="AM64" s="80">
        <v>51</v>
      </c>
      <c r="AN64" s="83" t="s">
        <v>831</v>
      </c>
      <c r="AO64" s="80" t="s">
        <v>865</v>
      </c>
      <c r="AP64" s="80" t="b">
        <v>0</v>
      </c>
      <c r="AQ64" s="83" t="s">
        <v>831</v>
      </c>
      <c r="AR64" s="80" t="s">
        <v>217</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48">
        <v>0</v>
      </c>
      <c r="BG64" s="49">
        <v>0</v>
      </c>
      <c r="BH64" s="48">
        <v>0</v>
      </c>
      <c r="BI64" s="49">
        <v>0</v>
      </c>
      <c r="BJ64" s="48">
        <v>0</v>
      </c>
      <c r="BK64" s="49">
        <v>0</v>
      </c>
      <c r="BL64" s="48">
        <v>9</v>
      </c>
      <c r="BM64" s="49">
        <v>100</v>
      </c>
      <c r="BN64" s="48">
        <v>9</v>
      </c>
    </row>
    <row r="65" spans="1:66" ht="15">
      <c r="A65" s="65" t="s">
        <v>286</v>
      </c>
      <c r="B65" s="65" t="s">
        <v>348</v>
      </c>
      <c r="C65" s="66" t="s">
        <v>2003</v>
      </c>
      <c r="D65" s="67">
        <v>3</v>
      </c>
      <c r="E65" s="68" t="s">
        <v>132</v>
      </c>
      <c r="F65" s="69">
        <v>30</v>
      </c>
      <c r="G65" s="66"/>
      <c r="H65" s="70"/>
      <c r="I65" s="71"/>
      <c r="J65" s="71"/>
      <c r="K65" s="34" t="s">
        <v>65</v>
      </c>
      <c r="L65" s="78">
        <v>65</v>
      </c>
      <c r="M65" s="78"/>
      <c r="N65" s="73"/>
      <c r="O65" s="80" t="s">
        <v>368</v>
      </c>
      <c r="P65" s="82">
        <v>43773.758888888886</v>
      </c>
      <c r="Q65" s="80" t="s">
        <v>372</v>
      </c>
      <c r="R65" s="80"/>
      <c r="S65" s="80"/>
      <c r="T65" s="80"/>
      <c r="U65" s="84" t="s">
        <v>408</v>
      </c>
      <c r="V65" s="84" t="s">
        <v>408</v>
      </c>
      <c r="W65" s="82">
        <v>43773.758888888886</v>
      </c>
      <c r="X65" s="87">
        <v>43773</v>
      </c>
      <c r="Y65" s="83" t="s">
        <v>511</v>
      </c>
      <c r="Z65" s="84" t="s">
        <v>638</v>
      </c>
      <c r="AA65" s="80"/>
      <c r="AB65" s="80"/>
      <c r="AC65" s="83" t="s">
        <v>765</v>
      </c>
      <c r="AD65" s="80"/>
      <c r="AE65" s="80" t="b">
        <v>0</v>
      </c>
      <c r="AF65" s="80">
        <v>0</v>
      </c>
      <c r="AG65" s="83" t="s">
        <v>859</v>
      </c>
      <c r="AH65" s="80" t="b">
        <v>0</v>
      </c>
      <c r="AI65" s="80" t="s">
        <v>862</v>
      </c>
      <c r="AJ65" s="80"/>
      <c r="AK65" s="83" t="s">
        <v>859</v>
      </c>
      <c r="AL65" s="80" t="b">
        <v>0</v>
      </c>
      <c r="AM65" s="80">
        <v>51</v>
      </c>
      <c r="AN65" s="83" t="s">
        <v>831</v>
      </c>
      <c r="AO65" s="80" t="s">
        <v>863</v>
      </c>
      <c r="AP65" s="80" t="b">
        <v>0</v>
      </c>
      <c r="AQ65" s="83" t="s">
        <v>831</v>
      </c>
      <c r="AR65" s="80" t="s">
        <v>217</v>
      </c>
      <c r="AS65" s="80">
        <v>0</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2</v>
      </c>
      <c r="BF65" s="48">
        <v>0</v>
      </c>
      <c r="BG65" s="49">
        <v>0</v>
      </c>
      <c r="BH65" s="48">
        <v>0</v>
      </c>
      <c r="BI65" s="49">
        <v>0</v>
      </c>
      <c r="BJ65" s="48">
        <v>0</v>
      </c>
      <c r="BK65" s="49">
        <v>0</v>
      </c>
      <c r="BL65" s="48">
        <v>9</v>
      </c>
      <c r="BM65" s="49">
        <v>100</v>
      </c>
      <c r="BN65" s="48">
        <v>9</v>
      </c>
    </row>
    <row r="66" spans="1:66" ht="15">
      <c r="A66" s="65" t="s">
        <v>287</v>
      </c>
      <c r="B66" s="65" t="s">
        <v>298</v>
      </c>
      <c r="C66" s="66" t="s">
        <v>2003</v>
      </c>
      <c r="D66" s="67">
        <v>3</v>
      </c>
      <c r="E66" s="68" t="s">
        <v>132</v>
      </c>
      <c r="F66" s="69">
        <v>30</v>
      </c>
      <c r="G66" s="66"/>
      <c r="H66" s="70"/>
      <c r="I66" s="71"/>
      <c r="J66" s="71"/>
      <c r="K66" s="34" t="s">
        <v>65</v>
      </c>
      <c r="L66" s="78">
        <v>66</v>
      </c>
      <c r="M66" s="78"/>
      <c r="N66" s="73"/>
      <c r="O66" s="80" t="s">
        <v>368</v>
      </c>
      <c r="P66" s="82">
        <v>43773.759363425925</v>
      </c>
      <c r="Q66" s="80" t="s">
        <v>375</v>
      </c>
      <c r="R66" s="80"/>
      <c r="S66" s="80"/>
      <c r="T66" s="80"/>
      <c r="U66" s="80"/>
      <c r="V66" s="84" t="s">
        <v>435</v>
      </c>
      <c r="W66" s="82">
        <v>43773.759363425925</v>
      </c>
      <c r="X66" s="87">
        <v>43773</v>
      </c>
      <c r="Y66" s="83" t="s">
        <v>512</v>
      </c>
      <c r="Z66" s="84" t="s">
        <v>639</v>
      </c>
      <c r="AA66" s="80"/>
      <c r="AB66" s="80"/>
      <c r="AC66" s="83" t="s">
        <v>766</v>
      </c>
      <c r="AD66" s="80"/>
      <c r="AE66" s="80" t="b">
        <v>0</v>
      </c>
      <c r="AF66" s="80">
        <v>0</v>
      </c>
      <c r="AG66" s="83" t="s">
        <v>859</v>
      </c>
      <c r="AH66" s="80" t="b">
        <v>0</v>
      </c>
      <c r="AI66" s="80" t="s">
        <v>862</v>
      </c>
      <c r="AJ66" s="80"/>
      <c r="AK66" s="83" t="s">
        <v>859</v>
      </c>
      <c r="AL66" s="80" t="b">
        <v>0</v>
      </c>
      <c r="AM66" s="80">
        <v>5</v>
      </c>
      <c r="AN66" s="83" t="s">
        <v>777</v>
      </c>
      <c r="AO66" s="80" t="s">
        <v>863</v>
      </c>
      <c r="AP66" s="80" t="b">
        <v>0</v>
      </c>
      <c r="AQ66" s="83" t="s">
        <v>777</v>
      </c>
      <c r="AR66" s="80" t="s">
        <v>217</v>
      </c>
      <c r="AS66" s="80">
        <v>0</v>
      </c>
      <c r="AT66" s="80">
        <v>0</v>
      </c>
      <c r="AU66" s="80"/>
      <c r="AV66" s="80"/>
      <c r="AW66" s="80"/>
      <c r="AX66" s="80"/>
      <c r="AY66" s="80"/>
      <c r="AZ66" s="80"/>
      <c r="BA66" s="80"/>
      <c r="BB66" s="80"/>
      <c r="BC66">
        <v>1</v>
      </c>
      <c r="BD66" s="79" t="str">
        <f>REPLACE(INDEX(GroupVertices[Group],MATCH(Edges[[#This Row],[Vertex 1]],GroupVertices[Vertex],0)),1,1,"")</f>
        <v>4</v>
      </c>
      <c r="BE66" s="79" t="str">
        <f>REPLACE(INDEX(GroupVertices[Group],MATCH(Edges[[#This Row],[Vertex 2]],GroupVertices[Vertex],0)),1,1,"")</f>
        <v>4</v>
      </c>
      <c r="BF66" s="48">
        <v>0</v>
      </c>
      <c r="BG66" s="49">
        <v>0</v>
      </c>
      <c r="BH66" s="48">
        <v>0</v>
      </c>
      <c r="BI66" s="49">
        <v>0</v>
      </c>
      <c r="BJ66" s="48">
        <v>0</v>
      </c>
      <c r="BK66" s="49">
        <v>0</v>
      </c>
      <c r="BL66" s="48">
        <v>20</v>
      </c>
      <c r="BM66" s="49">
        <v>100</v>
      </c>
      <c r="BN66" s="48">
        <v>20</v>
      </c>
    </row>
    <row r="67" spans="1:66" ht="15">
      <c r="A67" s="65" t="s">
        <v>288</v>
      </c>
      <c r="B67" s="65" t="s">
        <v>348</v>
      </c>
      <c r="C67" s="66" t="s">
        <v>2003</v>
      </c>
      <c r="D67" s="67">
        <v>3</v>
      </c>
      <c r="E67" s="68" t="s">
        <v>132</v>
      </c>
      <c r="F67" s="69">
        <v>30</v>
      </c>
      <c r="G67" s="66"/>
      <c r="H67" s="70"/>
      <c r="I67" s="71"/>
      <c r="J67" s="71"/>
      <c r="K67" s="34" t="s">
        <v>65</v>
      </c>
      <c r="L67" s="78">
        <v>67</v>
      </c>
      <c r="M67" s="78"/>
      <c r="N67" s="73"/>
      <c r="O67" s="80" t="s">
        <v>368</v>
      </c>
      <c r="P67" s="82">
        <v>43773.75939814815</v>
      </c>
      <c r="Q67" s="80" t="s">
        <v>372</v>
      </c>
      <c r="R67" s="80"/>
      <c r="S67" s="80"/>
      <c r="T67" s="80"/>
      <c r="U67" s="84" t="s">
        <v>408</v>
      </c>
      <c r="V67" s="84" t="s">
        <v>408</v>
      </c>
      <c r="W67" s="82">
        <v>43773.75939814815</v>
      </c>
      <c r="X67" s="87">
        <v>43773</v>
      </c>
      <c r="Y67" s="83" t="s">
        <v>513</v>
      </c>
      <c r="Z67" s="84" t="s">
        <v>640</v>
      </c>
      <c r="AA67" s="80"/>
      <c r="AB67" s="80"/>
      <c r="AC67" s="83" t="s">
        <v>767</v>
      </c>
      <c r="AD67" s="80"/>
      <c r="AE67" s="80" t="b">
        <v>0</v>
      </c>
      <c r="AF67" s="80">
        <v>0</v>
      </c>
      <c r="AG67" s="83" t="s">
        <v>859</v>
      </c>
      <c r="AH67" s="80" t="b">
        <v>0</v>
      </c>
      <c r="AI67" s="80" t="s">
        <v>862</v>
      </c>
      <c r="AJ67" s="80"/>
      <c r="AK67" s="83" t="s">
        <v>859</v>
      </c>
      <c r="AL67" s="80" t="b">
        <v>0</v>
      </c>
      <c r="AM67" s="80">
        <v>51</v>
      </c>
      <c r="AN67" s="83" t="s">
        <v>831</v>
      </c>
      <c r="AO67" s="80" t="s">
        <v>863</v>
      </c>
      <c r="AP67" s="80" t="b">
        <v>0</v>
      </c>
      <c r="AQ67" s="83" t="s">
        <v>831</v>
      </c>
      <c r="AR67" s="80" t="s">
        <v>217</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v>0</v>
      </c>
      <c r="BG67" s="49">
        <v>0</v>
      </c>
      <c r="BH67" s="48">
        <v>0</v>
      </c>
      <c r="BI67" s="49">
        <v>0</v>
      </c>
      <c r="BJ67" s="48">
        <v>0</v>
      </c>
      <c r="BK67" s="49">
        <v>0</v>
      </c>
      <c r="BL67" s="48">
        <v>9</v>
      </c>
      <c r="BM67" s="49">
        <v>100</v>
      </c>
      <c r="BN67" s="48">
        <v>9</v>
      </c>
    </row>
    <row r="68" spans="1:66" ht="15">
      <c r="A68" s="65" t="s">
        <v>289</v>
      </c>
      <c r="B68" s="65" t="s">
        <v>348</v>
      </c>
      <c r="C68" s="66" t="s">
        <v>2003</v>
      </c>
      <c r="D68" s="67">
        <v>3</v>
      </c>
      <c r="E68" s="68" t="s">
        <v>132</v>
      </c>
      <c r="F68" s="69">
        <v>30</v>
      </c>
      <c r="G68" s="66"/>
      <c r="H68" s="70"/>
      <c r="I68" s="71"/>
      <c r="J68" s="71"/>
      <c r="K68" s="34" t="s">
        <v>65</v>
      </c>
      <c r="L68" s="78">
        <v>68</v>
      </c>
      <c r="M68" s="78"/>
      <c r="N68" s="73"/>
      <c r="O68" s="80" t="s">
        <v>368</v>
      </c>
      <c r="P68" s="82">
        <v>43773.76314814815</v>
      </c>
      <c r="Q68" s="80" t="s">
        <v>372</v>
      </c>
      <c r="R68" s="80"/>
      <c r="S68" s="80"/>
      <c r="T68" s="80"/>
      <c r="U68" s="84" t="s">
        <v>408</v>
      </c>
      <c r="V68" s="84" t="s">
        <v>408</v>
      </c>
      <c r="W68" s="82">
        <v>43773.76314814815</v>
      </c>
      <c r="X68" s="87">
        <v>43773</v>
      </c>
      <c r="Y68" s="83" t="s">
        <v>514</v>
      </c>
      <c r="Z68" s="84" t="s">
        <v>641</v>
      </c>
      <c r="AA68" s="80"/>
      <c r="AB68" s="80"/>
      <c r="AC68" s="83" t="s">
        <v>768</v>
      </c>
      <c r="AD68" s="80"/>
      <c r="AE68" s="80" t="b">
        <v>0</v>
      </c>
      <c r="AF68" s="80">
        <v>0</v>
      </c>
      <c r="AG68" s="83" t="s">
        <v>859</v>
      </c>
      <c r="AH68" s="80" t="b">
        <v>0</v>
      </c>
      <c r="AI68" s="80" t="s">
        <v>862</v>
      </c>
      <c r="AJ68" s="80"/>
      <c r="AK68" s="83" t="s">
        <v>859</v>
      </c>
      <c r="AL68" s="80" t="b">
        <v>0</v>
      </c>
      <c r="AM68" s="80">
        <v>51</v>
      </c>
      <c r="AN68" s="83" t="s">
        <v>831</v>
      </c>
      <c r="AO68" s="80" t="s">
        <v>865</v>
      </c>
      <c r="AP68" s="80" t="b">
        <v>0</v>
      </c>
      <c r="AQ68" s="83" t="s">
        <v>831</v>
      </c>
      <c r="AR68" s="80" t="s">
        <v>217</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48">
        <v>0</v>
      </c>
      <c r="BG68" s="49">
        <v>0</v>
      </c>
      <c r="BH68" s="48">
        <v>0</v>
      </c>
      <c r="BI68" s="49">
        <v>0</v>
      </c>
      <c r="BJ68" s="48">
        <v>0</v>
      </c>
      <c r="BK68" s="49">
        <v>0</v>
      </c>
      <c r="BL68" s="48">
        <v>9</v>
      </c>
      <c r="BM68" s="49">
        <v>100</v>
      </c>
      <c r="BN68" s="48">
        <v>9</v>
      </c>
    </row>
    <row r="69" spans="1:66" ht="15">
      <c r="A69" s="65" t="s">
        <v>290</v>
      </c>
      <c r="B69" s="65" t="s">
        <v>348</v>
      </c>
      <c r="C69" s="66" t="s">
        <v>2003</v>
      </c>
      <c r="D69" s="67">
        <v>3</v>
      </c>
      <c r="E69" s="68" t="s">
        <v>132</v>
      </c>
      <c r="F69" s="69">
        <v>30</v>
      </c>
      <c r="G69" s="66"/>
      <c r="H69" s="70"/>
      <c r="I69" s="71"/>
      <c r="J69" s="71"/>
      <c r="K69" s="34" t="s">
        <v>65</v>
      </c>
      <c r="L69" s="78">
        <v>69</v>
      </c>
      <c r="M69" s="78"/>
      <c r="N69" s="73"/>
      <c r="O69" s="80" t="s">
        <v>368</v>
      </c>
      <c r="P69" s="82">
        <v>43773.77269675926</v>
      </c>
      <c r="Q69" s="80" t="s">
        <v>372</v>
      </c>
      <c r="R69" s="80"/>
      <c r="S69" s="80"/>
      <c r="T69" s="80"/>
      <c r="U69" s="84" t="s">
        <v>408</v>
      </c>
      <c r="V69" s="84" t="s">
        <v>408</v>
      </c>
      <c r="W69" s="82">
        <v>43773.77269675926</v>
      </c>
      <c r="X69" s="87">
        <v>43773</v>
      </c>
      <c r="Y69" s="83" t="s">
        <v>515</v>
      </c>
      <c r="Z69" s="84" t="s">
        <v>642</v>
      </c>
      <c r="AA69" s="80"/>
      <c r="AB69" s="80"/>
      <c r="AC69" s="83" t="s">
        <v>769</v>
      </c>
      <c r="AD69" s="80"/>
      <c r="AE69" s="80" t="b">
        <v>0</v>
      </c>
      <c r="AF69" s="80">
        <v>0</v>
      </c>
      <c r="AG69" s="83" t="s">
        <v>859</v>
      </c>
      <c r="AH69" s="80" t="b">
        <v>0</v>
      </c>
      <c r="AI69" s="80" t="s">
        <v>862</v>
      </c>
      <c r="AJ69" s="80"/>
      <c r="AK69" s="83" t="s">
        <v>859</v>
      </c>
      <c r="AL69" s="80" t="b">
        <v>0</v>
      </c>
      <c r="AM69" s="80">
        <v>51</v>
      </c>
      <c r="AN69" s="83" t="s">
        <v>831</v>
      </c>
      <c r="AO69" s="80" t="s">
        <v>863</v>
      </c>
      <c r="AP69" s="80" t="b">
        <v>0</v>
      </c>
      <c r="AQ69" s="83" t="s">
        <v>831</v>
      </c>
      <c r="AR69" s="80" t="s">
        <v>217</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2</v>
      </c>
      <c r="BF69" s="48">
        <v>0</v>
      </c>
      <c r="BG69" s="49">
        <v>0</v>
      </c>
      <c r="BH69" s="48">
        <v>0</v>
      </c>
      <c r="BI69" s="49">
        <v>0</v>
      </c>
      <c r="BJ69" s="48">
        <v>0</v>
      </c>
      <c r="BK69" s="49">
        <v>0</v>
      </c>
      <c r="BL69" s="48">
        <v>9</v>
      </c>
      <c r="BM69" s="49">
        <v>100</v>
      </c>
      <c r="BN69" s="48">
        <v>9</v>
      </c>
    </row>
    <row r="70" spans="1:66" ht="15">
      <c r="A70" s="65" t="s">
        <v>291</v>
      </c>
      <c r="B70" s="65" t="s">
        <v>348</v>
      </c>
      <c r="C70" s="66" t="s">
        <v>2003</v>
      </c>
      <c r="D70" s="67">
        <v>3</v>
      </c>
      <c r="E70" s="68" t="s">
        <v>132</v>
      </c>
      <c r="F70" s="69">
        <v>30</v>
      </c>
      <c r="G70" s="66"/>
      <c r="H70" s="70"/>
      <c r="I70" s="71"/>
      <c r="J70" s="71"/>
      <c r="K70" s="34" t="s">
        <v>65</v>
      </c>
      <c r="L70" s="78">
        <v>70</v>
      </c>
      <c r="M70" s="78"/>
      <c r="N70" s="73"/>
      <c r="O70" s="80" t="s">
        <v>368</v>
      </c>
      <c r="P70" s="82">
        <v>43773.775405092594</v>
      </c>
      <c r="Q70" s="80" t="s">
        <v>372</v>
      </c>
      <c r="R70" s="80"/>
      <c r="S70" s="80"/>
      <c r="T70" s="80"/>
      <c r="U70" s="84" t="s">
        <v>408</v>
      </c>
      <c r="V70" s="84" t="s">
        <v>408</v>
      </c>
      <c r="W70" s="82">
        <v>43773.775405092594</v>
      </c>
      <c r="X70" s="87">
        <v>43773</v>
      </c>
      <c r="Y70" s="83" t="s">
        <v>516</v>
      </c>
      <c r="Z70" s="84" t="s">
        <v>643</v>
      </c>
      <c r="AA70" s="80"/>
      <c r="AB70" s="80"/>
      <c r="AC70" s="83" t="s">
        <v>770</v>
      </c>
      <c r="AD70" s="80"/>
      <c r="AE70" s="80" t="b">
        <v>0</v>
      </c>
      <c r="AF70" s="80">
        <v>0</v>
      </c>
      <c r="AG70" s="83" t="s">
        <v>859</v>
      </c>
      <c r="AH70" s="80" t="b">
        <v>0</v>
      </c>
      <c r="AI70" s="80" t="s">
        <v>862</v>
      </c>
      <c r="AJ70" s="80"/>
      <c r="AK70" s="83" t="s">
        <v>859</v>
      </c>
      <c r="AL70" s="80" t="b">
        <v>0</v>
      </c>
      <c r="AM70" s="80">
        <v>51</v>
      </c>
      <c r="AN70" s="83" t="s">
        <v>831</v>
      </c>
      <c r="AO70" s="80" t="s">
        <v>863</v>
      </c>
      <c r="AP70" s="80" t="b">
        <v>0</v>
      </c>
      <c r="AQ70" s="83" t="s">
        <v>831</v>
      </c>
      <c r="AR70" s="80" t="s">
        <v>217</v>
      </c>
      <c r="AS70" s="80">
        <v>0</v>
      </c>
      <c r="AT70" s="80">
        <v>0</v>
      </c>
      <c r="AU70" s="80"/>
      <c r="AV70" s="80"/>
      <c r="AW70" s="80"/>
      <c r="AX70" s="80"/>
      <c r="AY70" s="80"/>
      <c r="AZ70" s="80"/>
      <c r="BA70" s="80"/>
      <c r="BB70" s="80"/>
      <c r="BC70">
        <v>1</v>
      </c>
      <c r="BD70" s="79" t="str">
        <f>REPLACE(INDEX(GroupVertices[Group],MATCH(Edges[[#This Row],[Vertex 1]],GroupVertices[Vertex],0)),1,1,"")</f>
        <v>2</v>
      </c>
      <c r="BE70" s="79" t="str">
        <f>REPLACE(INDEX(GroupVertices[Group],MATCH(Edges[[#This Row],[Vertex 2]],GroupVertices[Vertex],0)),1,1,"")</f>
        <v>2</v>
      </c>
      <c r="BF70" s="48">
        <v>0</v>
      </c>
      <c r="BG70" s="49">
        <v>0</v>
      </c>
      <c r="BH70" s="48">
        <v>0</v>
      </c>
      <c r="BI70" s="49">
        <v>0</v>
      </c>
      <c r="BJ70" s="48">
        <v>0</v>
      </c>
      <c r="BK70" s="49">
        <v>0</v>
      </c>
      <c r="BL70" s="48">
        <v>9</v>
      </c>
      <c r="BM70" s="49">
        <v>100</v>
      </c>
      <c r="BN70" s="48">
        <v>9</v>
      </c>
    </row>
    <row r="71" spans="1:66" ht="15">
      <c r="A71" s="65" t="s">
        <v>292</v>
      </c>
      <c r="B71" s="65" t="s">
        <v>348</v>
      </c>
      <c r="C71" s="66" t="s">
        <v>2003</v>
      </c>
      <c r="D71" s="67">
        <v>3</v>
      </c>
      <c r="E71" s="68" t="s">
        <v>132</v>
      </c>
      <c r="F71" s="69">
        <v>30</v>
      </c>
      <c r="G71" s="66"/>
      <c r="H71" s="70"/>
      <c r="I71" s="71"/>
      <c r="J71" s="71"/>
      <c r="K71" s="34" t="s">
        <v>65</v>
      </c>
      <c r="L71" s="78">
        <v>71</v>
      </c>
      <c r="M71" s="78"/>
      <c r="N71" s="73"/>
      <c r="O71" s="80" t="s">
        <v>368</v>
      </c>
      <c r="P71" s="82">
        <v>43773.77842592593</v>
      </c>
      <c r="Q71" s="80" t="s">
        <v>372</v>
      </c>
      <c r="R71" s="80"/>
      <c r="S71" s="80"/>
      <c r="T71" s="80"/>
      <c r="U71" s="84" t="s">
        <v>408</v>
      </c>
      <c r="V71" s="84" t="s">
        <v>408</v>
      </c>
      <c r="W71" s="82">
        <v>43773.77842592593</v>
      </c>
      <c r="X71" s="87">
        <v>43773</v>
      </c>
      <c r="Y71" s="83" t="s">
        <v>517</v>
      </c>
      <c r="Z71" s="84" t="s">
        <v>644</v>
      </c>
      <c r="AA71" s="80"/>
      <c r="AB71" s="80"/>
      <c r="AC71" s="83" t="s">
        <v>771</v>
      </c>
      <c r="AD71" s="80"/>
      <c r="AE71" s="80" t="b">
        <v>0</v>
      </c>
      <c r="AF71" s="80">
        <v>0</v>
      </c>
      <c r="AG71" s="83" t="s">
        <v>859</v>
      </c>
      <c r="AH71" s="80" t="b">
        <v>0</v>
      </c>
      <c r="AI71" s="80" t="s">
        <v>862</v>
      </c>
      <c r="AJ71" s="80"/>
      <c r="AK71" s="83" t="s">
        <v>859</v>
      </c>
      <c r="AL71" s="80" t="b">
        <v>0</v>
      </c>
      <c r="AM71" s="80">
        <v>51</v>
      </c>
      <c r="AN71" s="83" t="s">
        <v>831</v>
      </c>
      <c r="AO71" s="80" t="s">
        <v>863</v>
      </c>
      <c r="AP71" s="80" t="b">
        <v>0</v>
      </c>
      <c r="AQ71" s="83" t="s">
        <v>831</v>
      </c>
      <c r="AR71" s="80" t="s">
        <v>217</v>
      </c>
      <c r="AS71" s="80">
        <v>0</v>
      </c>
      <c r="AT71" s="80">
        <v>0</v>
      </c>
      <c r="AU71" s="80"/>
      <c r="AV71" s="80"/>
      <c r="AW71" s="80"/>
      <c r="AX71" s="80"/>
      <c r="AY71" s="80"/>
      <c r="AZ71" s="80"/>
      <c r="BA71" s="80"/>
      <c r="BB71" s="80"/>
      <c r="BC71">
        <v>1</v>
      </c>
      <c r="BD71" s="79" t="str">
        <f>REPLACE(INDEX(GroupVertices[Group],MATCH(Edges[[#This Row],[Vertex 1]],GroupVertices[Vertex],0)),1,1,"")</f>
        <v>2</v>
      </c>
      <c r="BE71" s="79" t="str">
        <f>REPLACE(INDEX(GroupVertices[Group],MATCH(Edges[[#This Row],[Vertex 2]],GroupVertices[Vertex],0)),1,1,"")</f>
        <v>2</v>
      </c>
      <c r="BF71" s="48">
        <v>0</v>
      </c>
      <c r="BG71" s="49">
        <v>0</v>
      </c>
      <c r="BH71" s="48">
        <v>0</v>
      </c>
      <c r="BI71" s="49">
        <v>0</v>
      </c>
      <c r="BJ71" s="48">
        <v>0</v>
      </c>
      <c r="BK71" s="49">
        <v>0</v>
      </c>
      <c r="BL71" s="48">
        <v>9</v>
      </c>
      <c r="BM71" s="49">
        <v>100</v>
      </c>
      <c r="BN71" s="48">
        <v>9</v>
      </c>
    </row>
    <row r="72" spans="1:66" ht="15">
      <c r="A72" s="65" t="s">
        <v>293</v>
      </c>
      <c r="B72" s="65" t="s">
        <v>359</v>
      </c>
      <c r="C72" s="66" t="s">
        <v>2002</v>
      </c>
      <c r="D72" s="67">
        <v>10</v>
      </c>
      <c r="E72" s="68" t="s">
        <v>132</v>
      </c>
      <c r="F72" s="69">
        <v>10</v>
      </c>
      <c r="G72" s="66"/>
      <c r="H72" s="70"/>
      <c r="I72" s="71"/>
      <c r="J72" s="71"/>
      <c r="K72" s="34" t="s">
        <v>65</v>
      </c>
      <c r="L72" s="78">
        <v>72</v>
      </c>
      <c r="M72" s="78"/>
      <c r="N72" s="73"/>
      <c r="O72" s="80" t="s">
        <v>368</v>
      </c>
      <c r="P72" s="82">
        <v>43773.78103009259</v>
      </c>
      <c r="Q72" s="80" t="s">
        <v>371</v>
      </c>
      <c r="R72" s="80"/>
      <c r="S72" s="80"/>
      <c r="T72" s="80"/>
      <c r="U72" s="80"/>
      <c r="V72" s="84" t="s">
        <v>436</v>
      </c>
      <c r="W72" s="82">
        <v>43773.78103009259</v>
      </c>
      <c r="X72" s="87">
        <v>43773</v>
      </c>
      <c r="Y72" s="83" t="s">
        <v>518</v>
      </c>
      <c r="Z72" s="84" t="s">
        <v>645</v>
      </c>
      <c r="AA72" s="80"/>
      <c r="AB72" s="80"/>
      <c r="AC72" s="83" t="s">
        <v>772</v>
      </c>
      <c r="AD72" s="80"/>
      <c r="AE72" s="80" t="b">
        <v>0</v>
      </c>
      <c r="AF72" s="80">
        <v>0</v>
      </c>
      <c r="AG72" s="83" t="s">
        <v>859</v>
      </c>
      <c r="AH72" s="80" t="b">
        <v>0</v>
      </c>
      <c r="AI72" s="80" t="s">
        <v>862</v>
      </c>
      <c r="AJ72" s="80"/>
      <c r="AK72" s="83" t="s">
        <v>859</v>
      </c>
      <c r="AL72" s="80" t="b">
        <v>0</v>
      </c>
      <c r="AM72" s="80">
        <v>39</v>
      </c>
      <c r="AN72" s="83" t="s">
        <v>851</v>
      </c>
      <c r="AO72" s="80" t="s">
        <v>863</v>
      </c>
      <c r="AP72" s="80" t="b">
        <v>0</v>
      </c>
      <c r="AQ72" s="83" t="s">
        <v>851</v>
      </c>
      <c r="AR72" s="80" t="s">
        <v>217</v>
      </c>
      <c r="AS72" s="80">
        <v>0</v>
      </c>
      <c r="AT72" s="80">
        <v>0</v>
      </c>
      <c r="AU72" s="80"/>
      <c r="AV72" s="80"/>
      <c r="AW72" s="80"/>
      <c r="AX72" s="80"/>
      <c r="AY72" s="80"/>
      <c r="AZ72" s="80"/>
      <c r="BA72" s="80"/>
      <c r="BB72" s="80"/>
      <c r="BC72">
        <v>2</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293</v>
      </c>
      <c r="B73" s="65" t="s">
        <v>359</v>
      </c>
      <c r="C73" s="66" t="s">
        <v>2002</v>
      </c>
      <c r="D73" s="67">
        <v>10</v>
      </c>
      <c r="E73" s="68" t="s">
        <v>132</v>
      </c>
      <c r="F73" s="69">
        <v>10</v>
      </c>
      <c r="G73" s="66"/>
      <c r="H73" s="70"/>
      <c r="I73" s="71"/>
      <c r="J73" s="71"/>
      <c r="K73" s="34" t="s">
        <v>65</v>
      </c>
      <c r="L73" s="78">
        <v>73</v>
      </c>
      <c r="M73" s="78"/>
      <c r="N73" s="73"/>
      <c r="O73" s="80" t="s">
        <v>369</v>
      </c>
      <c r="P73" s="82">
        <v>43773.78103009259</v>
      </c>
      <c r="Q73" s="80" t="s">
        <v>371</v>
      </c>
      <c r="R73" s="80"/>
      <c r="S73" s="80"/>
      <c r="T73" s="80"/>
      <c r="U73" s="80"/>
      <c r="V73" s="84" t="s">
        <v>436</v>
      </c>
      <c r="W73" s="82">
        <v>43773.78103009259</v>
      </c>
      <c r="X73" s="87">
        <v>43773</v>
      </c>
      <c r="Y73" s="83" t="s">
        <v>518</v>
      </c>
      <c r="Z73" s="84" t="s">
        <v>645</v>
      </c>
      <c r="AA73" s="80"/>
      <c r="AB73" s="80"/>
      <c r="AC73" s="83" t="s">
        <v>772</v>
      </c>
      <c r="AD73" s="80"/>
      <c r="AE73" s="80" t="b">
        <v>0</v>
      </c>
      <c r="AF73" s="80">
        <v>0</v>
      </c>
      <c r="AG73" s="83" t="s">
        <v>859</v>
      </c>
      <c r="AH73" s="80" t="b">
        <v>0</v>
      </c>
      <c r="AI73" s="80" t="s">
        <v>862</v>
      </c>
      <c r="AJ73" s="80"/>
      <c r="AK73" s="83" t="s">
        <v>859</v>
      </c>
      <c r="AL73" s="80" t="b">
        <v>0</v>
      </c>
      <c r="AM73" s="80">
        <v>39</v>
      </c>
      <c r="AN73" s="83" t="s">
        <v>851</v>
      </c>
      <c r="AO73" s="80" t="s">
        <v>863</v>
      </c>
      <c r="AP73" s="80" t="b">
        <v>0</v>
      </c>
      <c r="AQ73" s="83" t="s">
        <v>851</v>
      </c>
      <c r="AR73" s="80" t="s">
        <v>217</v>
      </c>
      <c r="AS73" s="80">
        <v>0</v>
      </c>
      <c r="AT73" s="80">
        <v>0</v>
      </c>
      <c r="AU73" s="80"/>
      <c r="AV73" s="80"/>
      <c r="AW73" s="80"/>
      <c r="AX73" s="80"/>
      <c r="AY73" s="80"/>
      <c r="AZ73" s="80"/>
      <c r="BA73" s="80"/>
      <c r="BB73" s="80"/>
      <c r="BC73">
        <v>2</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293</v>
      </c>
      <c r="B74" s="65" t="s">
        <v>360</v>
      </c>
      <c r="C74" s="66" t="s">
        <v>2003</v>
      </c>
      <c r="D74" s="67">
        <v>3</v>
      </c>
      <c r="E74" s="68" t="s">
        <v>132</v>
      </c>
      <c r="F74" s="69">
        <v>30</v>
      </c>
      <c r="G74" s="66"/>
      <c r="H74" s="70"/>
      <c r="I74" s="71"/>
      <c r="J74" s="71"/>
      <c r="K74" s="34" t="s">
        <v>65</v>
      </c>
      <c r="L74" s="78">
        <v>74</v>
      </c>
      <c r="M74" s="78"/>
      <c r="N74" s="73"/>
      <c r="O74" s="80" t="s">
        <v>369</v>
      </c>
      <c r="P74" s="82">
        <v>43773.78103009259</v>
      </c>
      <c r="Q74" s="80" t="s">
        <v>371</v>
      </c>
      <c r="R74" s="80"/>
      <c r="S74" s="80"/>
      <c r="T74" s="80"/>
      <c r="U74" s="80"/>
      <c r="V74" s="84" t="s">
        <v>436</v>
      </c>
      <c r="W74" s="82">
        <v>43773.78103009259</v>
      </c>
      <c r="X74" s="87">
        <v>43773</v>
      </c>
      <c r="Y74" s="83" t="s">
        <v>518</v>
      </c>
      <c r="Z74" s="84" t="s">
        <v>645</v>
      </c>
      <c r="AA74" s="80"/>
      <c r="AB74" s="80"/>
      <c r="AC74" s="83" t="s">
        <v>772</v>
      </c>
      <c r="AD74" s="80"/>
      <c r="AE74" s="80" t="b">
        <v>0</v>
      </c>
      <c r="AF74" s="80">
        <v>0</v>
      </c>
      <c r="AG74" s="83" t="s">
        <v>859</v>
      </c>
      <c r="AH74" s="80" t="b">
        <v>0</v>
      </c>
      <c r="AI74" s="80" t="s">
        <v>862</v>
      </c>
      <c r="AJ74" s="80"/>
      <c r="AK74" s="83" t="s">
        <v>859</v>
      </c>
      <c r="AL74" s="80" t="b">
        <v>0</v>
      </c>
      <c r="AM74" s="80">
        <v>39</v>
      </c>
      <c r="AN74" s="83" t="s">
        <v>851</v>
      </c>
      <c r="AO74" s="80" t="s">
        <v>863</v>
      </c>
      <c r="AP74" s="80" t="b">
        <v>0</v>
      </c>
      <c r="AQ74" s="83" t="s">
        <v>851</v>
      </c>
      <c r="AR74" s="80" t="s">
        <v>217</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v>0</v>
      </c>
      <c r="BG74" s="49">
        <v>0</v>
      </c>
      <c r="BH74" s="48">
        <v>0</v>
      </c>
      <c r="BI74" s="49">
        <v>0</v>
      </c>
      <c r="BJ74" s="48">
        <v>0</v>
      </c>
      <c r="BK74" s="49">
        <v>0</v>
      </c>
      <c r="BL74" s="48">
        <v>20</v>
      </c>
      <c r="BM74" s="49">
        <v>100</v>
      </c>
      <c r="BN74" s="48">
        <v>20</v>
      </c>
    </row>
    <row r="75" spans="1:66" ht="15">
      <c r="A75" s="65" t="s">
        <v>294</v>
      </c>
      <c r="B75" s="65" t="s">
        <v>348</v>
      </c>
      <c r="C75" s="66" t="s">
        <v>2003</v>
      </c>
      <c r="D75" s="67">
        <v>3</v>
      </c>
      <c r="E75" s="68" t="s">
        <v>132</v>
      </c>
      <c r="F75" s="69">
        <v>30</v>
      </c>
      <c r="G75" s="66"/>
      <c r="H75" s="70"/>
      <c r="I75" s="71"/>
      <c r="J75" s="71"/>
      <c r="K75" s="34" t="s">
        <v>65</v>
      </c>
      <c r="L75" s="78">
        <v>75</v>
      </c>
      <c r="M75" s="78"/>
      <c r="N75" s="73"/>
      <c r="O75" s="80" t="s">
        <v>368</v>
      </c>
      <c r="P75" s="82">
        <v>43773.78159722222</v>
      </c>
      <c r="Q75" s="80" t="s">
        <v>372</v>
      </c>
      <c r="R75" s="80"/>
      <c r="S75" s="80"/>
      <c r="T75" s="80"/>
      <c r="U75" s="84" t="s">
        <v>408</v>
      </c>
      <c r="V75" s="84" t="s">
        <v>408</v>
      </c>
      <c r="W75" s="82">
        <v>43773.78159722222</v>
      </c>
      <c r="X75" s="87">
        <v>43773</v>
      </c>
      <c r="Y75" s="83" t="s">
        <v>519</v>
      </c>
      <c r="Z75" s="84" t="s">
        <v>646</v>
      </c>
      <c r="AA75" s="80"/>
      <c r="AB75" s="80"/>
      <c r="AC75" s="83" t="s">
        <v>773</v>
      </c>
      <c r="AD75" s="80"/>
      <c r="AE75" s="80" t="b">
        <v>0</v>
      </c>
      <c r="AF75" s="80">
        <v>0</v>
      </c>
      <c r="AG75" s="83" t="s">
        <v>859</v>
      </c>
      <c r="AH75" s="80" t="b">
        <v>0</v>
      </c>
      <c r="AI75" s="80" t="s">
        <v>862</v>
      </c>
      <c r="AJ75" s="80"/>
      <c r="AK75" s="83" t="s">
        <v>859</v>
      </c>
      <c r="AL75" s="80" t="b">
        <v>0</v>
      </c>
      <c r="AM75" s="80">
        <v>51</v>
      </c>
      <c r="AN75" s="83" t="s">
        <v>831</v>
      </c>
      <c r="AO75" s="80" t="s">
        <v>863</v>
      </c>
      <c r="AP75" s="80" t="b">
        <v>0</v>
      </c>
      <c r="AQ75" s="83" t="s">
        <v>831</v>
      </c>
      <c r="AR75" s="80" t="s">
        <v>217</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8">
        <v>0</v>
      </c>
      <c r="BG75" s="49">
        <v>0</v>
      </c>
      <c r="BH75" s="48">
        <v>0</v>
      </c>
      <c r="BI75" s="49">
        <v>0</v>
      </c>
      <c r="BJ75" s="48">
        <v>0</v>
      </c>
      <c r="BK75" s="49">
        <v>0</v>
      </c>
      <c r="BL75" s="48">
        <v>9</v>
      </c>
      <c r="BM75" s="49">
        <v>100</v>
      </c>
      <c r="BN75" s="48">
        <v>9</v>
      </c>
    </row>
    <row r="76" spans="1:66" ht="15">
      <c r="A76" s="65" t="s">
        <v>295</v>
      </c>
      <c r="B76" s="65" t="s">
        <v>348</v>
      </c>
      <c r="C76" s="66" t="s">
        <v>2003</v>
      </c>
      <c r="D76" s="67">
        <v>3</v>
      </c>
      <c r="E76" s="68" t="s">
        <v>132</v>
      </c>
      <c r="F76" s="69">
        <v>30</v>
      </c>
      <c r="G76" s="66"/>
      <c r="H76" s="70"/>
      <c r="I76" s="71"/>
      <c r="J76" s="71"/>
      <c r="K76" s="34" t="s">
        <v>65</v>
      </c>
      <c r="L76" s="78">
        <v>76</v>
      </c>
      <c r="M76" s="78"/>
      <c r="N76" s="73"/>
      <c r="O76" s="80" t="s">
        <v>368</v>
      </c>
      <c r="P76" s="82">
        <v>43773.782638888886</v>
      </c>
      <c r="Q76" s="80" t="s">
        <v>372</v>
      </c>
      <c r="R76" s="80"/>
      <c r="S76" s="80"/>
      <c r="T76" s="80"/>
      <c r="U76" s="84" t="s">
        <v>408</v>
      </c>
      <c r="V76" s="84" t="s">
        <v>408</v>
      </c>
      <c r="W76" s="82">
        <v>43773.782638888886</v>
      </c>
      <c r="X76" s="87">
        <v>43773</v>
      </c>
      <c r="Y76" s="83" t="s">
        <v>520</v>
      </c>
      <c r="Z76" s="84" t="s">
        <v>647</v>
      </c>
      <c r="AA76" s="80"/>
      <c r="AB76" s="80"/>
      <c r="AC76" s="83" t="s">
        <v>774</v>
      </c>
      <c r="AD76" s="80"/>
      <c r="AE76" s="80" t="b">
        <v>0</v>
      </c>
      <c r="AF76" s="80">
        <v>0</v>
      </c>
      <c r="AG76" s="83" t="s">
        <v>859</v>
      </c>
      <c r="AH76" s="80" t="b">
        <v>0</v>
      </c>
      <c r="AI76" s="80" t="s">
        <v>862</v>
      </c>
      <c r="AJ76" s="80"/>
      <c r="AK76" s="83" t="s">
        <v>859</v>
      </c>
      <c r="AL76" s="80" t="b">
        <v>0</v>
      </c>
      <c r="AM76" s="80">
        <v>51</v>
      </c>
      <c r="AN76" s="83" t="s">
        <v>831</v>
      </c>
      <c r="AO76" s="80" t="s">
        <v>865</v>
      </c>
      <c r="AP76" s="80" t="b">
        <v>0</v>
      </c>
      <c r="AQ76" s="83" t="s">
        <v>831</v>
      </c>
      <c r="AR76" s="80" t="s">
        <v>217</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v>0</v>
      </c>
      <c r="BG76" s="49">
        <v>0</v>
      </c>
      <c r="BH76" s="48">
        <v>0</v>
      </c>
      <c r="BI76" s="49">
        <v>0</v>
      </c>
      <c r="BJ76" s="48">
        <v>0</v>
      </c>
      <c r="BK76" s="49">
        <v>0</v>
      </c>
      <c r="BL76" s="48">
        <v>9</v>
      </c>
      <c r="BM76" s="49">
        <v>100</v>
      </c>
      <c r="BN76" s="48">
        <v>9</v>
      </c>
    </row>
    <row r="77" spans="1:66" ht="15">
      <c r="A77" s="65" t="s">
        <v>296</v>
      </c>
      <c r="B77" s="65" t="s">
        <v>359</v>
      </c>
      <c r="C77" s="66" t="s">
        <v>2002</v>
      </c>
      <c r="D77" s="67">
        <v>10</v>
      </c>
      <c r="E77" s="68" t="s">
        <v>132</v>
      </c>
      <c r="F77" s="69">
        <v>10</v>
      </c>
      <c r="G77" s="66"/>
      <c r="H77" s="70"/>
      <c r="I77" s="71"/>
      <c r="J77" s="71"/>
      <c r="K77" s="34" t="s">
        <v>65</v>
      </c>
      <c r="L77" s="78">
        <v>77</v>
      </c>
      <c r="M77" s="78"/>
      <c r="N77" s="73"/>
      <c r="O77" s="80" t="s">
        <v>368</v>
      </c>
      <c r="P77" s="82">
        <v>43773.80069444444</v>
      </c>
      <c r="Q77" s="80" t="s">
        <v>371</v>
      </c>
      <c r="R77" s="80"/>
      <c r="S77" s="80"/>
      <c r="T77" s="80"/>
      <c r="U77" s="80"/>
      <c r="V77" s="84" t="s">
        <v>437</v>
      </c>
      <c r="W77" s="82">
        <v>43773.80069444444</v>
      </c>
      <c r="X77" s="87">
        <v>43773</v>
      </c>
      <c r="Y77" s="83" t="s">
        <v>521</v>
      </c>
      <c r="Z77" s="84" t="s">
        <v>648</v>
      </c>
      <c r="AA77" s="80"/>
      <c r="AB77" s="80"/>
      <c r="AC77" s="83" t="s">
        <v>775</v>
      </c>
      <c r="AD77" s="80"/>
      <c r="AE77" s="80" t="b">
        <v>0</v>
      </c>
      <c r="AF77" s="80">
        <v>0</v>
      </c>
      <c r="AG77" s="83" t="s">
        <v>859</v>
      </c>
      <c r="AH77" s="80" t="b">
        <v>0</v>
      </c>
      <c r="AI77" s="80" t="s">
        <v>862</v>
      </c>
      <c r="AJ77" s="80"/>
      <c r="AK77" s="83" t="s">
        <v>859</v>
      </c>
      <c r="AL77" s="80" t="b">
        <v>0</v>
      </c>
      <c r="AM77" s="80">
        <v>39</v>
      </c>
      <c r="AN77" s="83" t="s">
        <v>851</v>
      </c>
      <c r="AO77" s="80" t="s">
        <v>863</v>
      </c>
      <c r="AP77" s="80" t="b">
        <v>0</v>
      </c>
      <c r="AQ77" s="83" t="s">
        <v>851</v>
      </c>
      <c r="AR77" s="80" t="s">
        <v>217</v>
      </c>
      <c r="AS77" s="80">
        <v>0</v>
      </c>
      <c r="AT77" s="80">
        <v>0</v>
      </c>
      <c r="AU77" s="80"/>
      <c r="AV77" s="80"/>
      <c r="AW77" s="80"/>
      <c r="AX77" s="80"/>
      <c r="AY77" s="80"/>
      <c r="AZ77" s="80"/>
      <c r="BA77" s="80"/>
      <c r="BB77" s="80"/>
      <c r="BC77">
        <v>2</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296</v>
      </c>
      <c r="B78" s="65" t="s">
        <v>359</v>
      </c>
      <c r="C78" s="66" t="s">
        <v>2002</v>
      </c>
      <c r="D78" s="67">
        <v>10</v>
      </c>
      <c r="E78" s="68" t="s">
        <v>132</v>
      </c>
      <c r="F78" s="69">
        <v>10</v>
      </c>
      <c r="G78" s="66"/>
      <c r="H78" s="70"/>
      <c r="I78" s="71"/>
      <c r="J78" s="71"/>
      <c r="K78" s="34" t="s">
        <v>65</v>
      </c>
      <c r="L78" s="78">
        <v>78</v>
      </c>
      <c r="M78" s="78"/>
      <c r="N78" s="73"/>
      <c r="O78" s="80" t="s">
        <v>369</v>
      </c>
      <c r="P78" s="82">
        <v>43773.80069444444</v>
      </c>
      <c r="Q78" s="80" t="s">
        <v>371</v>
      </c>
      <c r="R78" s="80"/>
      <c r="S78" s="80"/>
      <c r="T78" s="80"/>
      <c r="U78" s="80"/>
      <c r="V78" s="84" t="s">
        <v>437</v>
      </c>
      <c r="W78" s="82">
        <v>43773.80069444444</v>
      </c>
      <c r="X78" s="87">
        <v>43773</v>
      </c>
      <c r="Y78" s="83" t="s">
        <v>521</v>
      </c>
      <c r="Z78" s="84" t="s">
        <v>648</v>
      </c>
      <c r="AA78" s="80"/>
      <c r="AB78" s="80"/>
      <c r="AC78" s="83" t="s">
        <v>775</v>
      </c>
      <c r="AD78" s="80"/>
      <c r="AE78" s="80" t="b">
        <v>0</v>
      </c>
      <c r="AF78" s="80">
        <v>0</v>
      </c>
      <c r="AG78" s="83" t="s">
        <v>859</v>
      </c>
      <c r="AH78" s="80" t="b">
        <v>0</v>
      </c>
      <c r="AI78" s="80" t="s">
        <v>862</v>
      </c>
      <c r="AJ78" s="80"/>
      <c r="AK78" s="83" t="s">
        <v>859</v>
      </c>
      <c r="AL78" s="80" t="b">
        <v>0</v>
      </c>
      <c r="AM78" s="80">
        <v>39</v>
      </c>
      <c r="AN78" s="83" t="s">
        <v>851</v>
      </c>
      <c r="AO78" s="80" t="s">
        <v>863</v>
      </c>
      <c r="AP78" s="80" t="b">
        <v>0</v>
      </c>
      <c r="AQ78" s="83" t="s">
        <v>851</v>
      </c>
      <c r="AR78" s="80" t="s">
        <v>217</v>
      </c>
      <c r="AS78" s="80">
        <v>0</v>
      </c>
      <c r="AT78" s="80">
        <v>0</v>
      </c>
      <c r="AU78" s="80"/>
      <c r="AV78" s="80"/>
      <c r="AW78" s="80"/>
      <c r="AX78" s="80"/>
      <c r="AY78" s="80"/>
      <c r="AZ78" s="80"/>
      <c r="BA78" s="80"/>
      <c r="BB78" s="80"/>
      <c r="BC78">
        <v>2</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296</v>
      </c>
      <c r="B79" s="65" t="s">
        <v>360</v>
      </c>
      <c r="C79" s="66" t="s">
        <v>2003</v>
      </c>
      <c r="D79" s="67">
        <v>3</v>
      </c>
      <c r="E79" s="68" t="s">
        <v>132</v>
      </c>
      <c r="F79" s="69">
        <v>30</v>
      </c>
      <c r="G79" s="66"/>
      <c r="H79" s="70"/>
      <c r="I79" s="71"/>
      <c r="J79" s="71"/>
      <c r="K79" s="34" t="s">
        <v>65</v>
      </c>
      <c r="L79" s="78">
        <v>79</v>
      </c>
      <c r="M79" s="78"/>
      <c r="N79" s="73"/>
      <c r="O79" s="80" t="s">
        <v>369</v>
      </c>
      <c r="P79" s="82">
        <v>43773.80069444444</v>
      </c>
      <c r="Q79" s="80" t="s">
        <v>371</v>
      </c>
      <c r="R79" s="80"/>
      <c r="S79" s="80"/>
      <c r="T79" s="80"/>
      <c r="U79" s="80"/>
      <c r="V79" s="84" t="s">
        <v>437</v>
      </c>
      <c r="W79" s="82">
        <v>43773.80069444444</v>
      </c>
      <c r="X79" s="87">
        <v>43773</v>
      </c>
      <c r="Y79" s="83" t="s">
        <v>521</v>
      </c>
      <c r="Z79" s="84" t="s">
        <v>648</v>
      </c>
      <c r="AA79" s="80"/>
      <c r="AB79" s="80"/>
      <c r="AC79" s="83" t="s">
        <v>775</v>
      </c>
      <c r="AD79" s="80"/>
      <c r="AE79" s="80" t="b">
        <v>0</v>
      </c>
      <c r="AF79" s="80">
        <v>0</v>
      </c>
      <c r="AG79" s="83" t="s">
        <v>859</v>
      </c>
      <c r="AH79" s="80" t="b">
        <v>0</v>
      </c>
      <c r="AI79" s="80" t="s">
        <v>862</v>
      </c>
      <c r="AJ79" s="80"/>
      <c r="AK79" s="83" t="s">
        <v>859</v>
      </c>
      <c r="AL79" s="80" t="b">
        <v>0</v>
      </c>
      <c r="AM79" s="80">
        <v>39</v>
      </c>
      <c r="AN79" s="83" t="s">
        <v>851</v>
      </c>
      <c r="AO79" s="80" t="s">
        <v>863</v>
      </c>
      <c r="AP79" s="80" t="b">
        <v>0</v>
      </c>
      <c r="AQ79" s="83" t="s">
        <v>851</v>
      </c>
      <c r="AR79" s="80" t="s">
        <v>217</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v>0</v>
      </c>
      <c r="BG79" s="49">
        <v>0</v>
      </c>
      <c r="BH79" s="48">
        <v>0</v>
      </c>
      <c r="BI79" s="49">
        <v>0</v>
      </c>
      <c r="BJ79" s="48">
        <v>0</v>
      </c>
      <c r="BK79" s="49">
        <v>0</v>
      </c>
      <c r="BL79" s="48">
        <v>20</v>
      </c>
      <c r="BM79" s="49">
        <v>100</v>
      </c>
      <c r="BN79" s="48">
        <v>20</v>
      </c>
    </row>
    <row r="80" spans="1:66" ht="15">
      <c r="A80" s="65" t="s">
        <v>297</v>
      </c>
      <c r="B80" s="65" t="s">
        <v>297</v>
      </c>
      <c r="C80" s="66" t="s">
        <v>2003</v>
      </c>
      <c r="D80" s="67">
        <v>3</v>
      </c>
      <c r="E80" s="68" t="s">
        <v>132</v>
      </c>
      <c r="F80" s="69">
        <v>30</v>
      </c>
      <c r="G80" s="66"/>
      <c r="H80" s="70"/>
      <c r="I80" s="71"/>
      <c r="J80" s="71"/>
      <c r="K80" s="34" t="s">
        <v>65</v>
      </c>
      <c r="L80" s="78">
        <v>80</v>
      </c>
      <c r="M80" s="78"/>
      <c r="N80" s="73"/>
      <c r="O80" s="80" t="s">
        <v>217</v>
      </c>
      <c r="P80" s="82">
        <v>43773.80616898148</v>
      </c>
      <c r="Q80" s="80" t="s">
        <v>377</v>
      </c>
      <c r="R80" s="84" t="s">
        <v>389</v>
      </c>
      <c r="S80" s="80" t="s">
        <v>399</v>
      </c>
      <c r="T80" s="80"/>
      <c r="U80" s="80"/>
      <c r="V80" s="84" t="s">
        <v>438</v>
      </c>
      <c r="W80" s="82">
        <v>43773.80616898148</v>
      </c>
      <c r="X80" s="87">
        <v>43773</v>
      </c>
      <c r="Y80" s="83" t="s">
        <v>522</v>
      </c>
      <c r="Z80" s="84" t="s">
        <v>649</v>
      </c>
      <c r="AA80" s="80"/>
      <c r="AB80" s="80"/>
      <c r="AC80" s="83" t="s">
        <v>776</v>
      </c>
      <c r="AD80" s="80"/>
      <c r="AE80" s="80" t="b">
        <v>0</v>
      </c>
      <c r="AF80" s="80">
        <v>3</v>
      </c>
      <c r="AG80" s="83" t="s">
        <v>859</v>
      </c>
      <c r="AH80" s="80" t="b">
        <v>1</v>
      </c>
      <c r="AI80" s="80" t="s">
        <v>862</v>
      </c>
      <c r="AJ80" s="80"/>
      <c r="AK80" s="83" t="s">
        <v>851</v>
      </c>
      <c r="AL80" s="80" t="b">
        <v>0</v>
      </c>
      <c r="AM80" s="80">
        <v>0</v>
      </c>
      <c r="AN80" s="83" t="s">
        <v>859</v>
      </c>
      <c r="AO80" s="80" t="s">
        <v>865</v>
      </c>
      <c r="AP80" s="80" t="b">
        <v>0</v>
      </c>
      <c r="AQ80" s="83" t="s">
        <v>776</v>
      </c>
      <c r="AR80" s="80" t="s">
        <v>217</v>
      </c>
      <c r="AS80" s="80">
        <v>0</v>
      </c>
      <c r="AT80" s="80">
        <v>0</v>
      </c>
      <c r="AU80" s="80"/>
      <c r="AV80" s="80"/>
      <c r="AW80" s="80"/>
      <c r="AX80" s="80"/>
      <c r="AY80" s="80"/>
      <c r="AZ80" s="80"/>
      <c r="BA80" s="80"/>
      <c r="BB80" s="80"/>
      <c r="BC80">
        <v>1</v>
      </c>
      <c r="BD80" s="79" t="str">
        <f>REPLACE(INDEX(GroupVertices[Group],MATCH(Edges[[#This Row],[Vertex 1]],GroupVertices[Vertex],0)),1,1,"")</f>
        <v>7</v>
      </c>
      <c r="BE80" s="79" t="str">
        <f>REPLACE(INDEX(GroupVertices[Group],MATCH(Edges[[#This Row],[Vertex 2]],GroupVertices[Vertex],0)),1,1,"")</f>
        <v>7</v>
      </c>
      <c r="BF80" s="48">
        <v>1</v>
      </c>
      <c r="BG80" s="49">
        <v>4.3478260869565215</v>
      </c>
      <c r="BH80" s="48">
        <v>0</v>
      </c>
      <c r="BI80" s="49">
        <v>0</v>
      </c>
      <c r="BJ80" s="48">
        <v>0</v>
      </c>
      <c r="BK80" s="49">
        <v>0</v>
      </c>
      <c r="BL80" s="48">
        <v>22</v>
      </c>
      <c r="BM80" s="49">
        <v>95.65217391304348</v>
      </c>
      <c r="BN80" s="48">
        <v>23</v>
      </c>
    </row>
    <row r="81" spans="1:66" ht="15">
      <c r="A81" s="65" t="s">
        <v>298</v>
      </c>
      <c r="B81" s="65" t="s">
        <v>298</v>
      </c>
      <c r="C81" s="66" t="s">
        <v>2003</v>
      </c>
      <c r="D81" s="67">
        <v>3</v>
      </c>
      <c r="E81" s="68" t="s">
        <v>132</v>
      </c>
      <c r="F81" s="69">
        <v>30</v>
      </c>
      <c r="G81" s="66"/>
      <c r="H81" s="70"/>
      <c r="I81" s="71"/>
      <c r="J81" s="71"/>
      <c r="K81" s="34" t="s">
        <v>65</v>
      </c>
      <c r="L81" s="78">
        <v>81</v>
      </c>
      <c r="M81" s="78"/>
      <c r="N81" s="73"/>
      <c r="O81" s="80" t="s">
        <v>217</v>
      </c>
      <c r="P81" s="82">
        <v>43773.74048611111</v>
      </c>
      <c r="Q81" s="80" t="s">
        <v>375</v>
      </c>
      <c r="R81" s="80"/>
      <c r="S81" s="80"/>
      <c r="T81" s="80"/>
      <c r="U81" s="84" t="s">
        <v>409</v>
      </c>
      <c r="V81" s="84" t="s">
        <v>409</v>
      </c>
      <c r="W81" s="82">
        <v>43773.74048611111</v>
      </c>
      <c r="X81" s="87">
        <v>43773</v>
      </c>
      <c r="Y81" s="83" t="s">
        <v>523</v>
      </c>
      <c r="Z81" s="84" t="s">
        <v>650</v>
      </c>
      <c r="AA81" s="80"/>
      <c r="AB81" s="80"/>
      <c r="AC81" s="83" t="s">
        <v>777</v>
      </c>
      <c r="AD81" s="80"/>
      <c r="AE81" s="80" t="b">
        <v>0</v>
      </c>
      <c r="AF81" s="80">
        <v>28</v>
      </c>
      <c r="AG81" s="83" t="s">
        <v>859</v>
      </c>
      <c r="AH81" s="80" t="b">
        <v>0</v>
      </c>
      <c r="AI81" s="80" t="s">
        <v>862</v>
      </c>
      <c r="AJ81" s="80"/>
      <c r="AK81" s="83" t="s">
        <v>859</v>
      </c>
      <c r="AL81" s="80" t="b">
        <v>0</v>
      </c>
      <c r="AM81" s="80">
        <v>5</v>
      </c>
      <c r="AN81" s="83" t="s">
        <v>859</v>
      </c>
      <c r="AO81" s="80" t="s">
        <v>863</v>
      </c>
      <c r="AP81" s="80" t="b">
        <v>0</v>
      </c>
      <c r="AQ81" s="83" t="s">
        <v>777</v>
      </c>
      <c r="AR81" s="80" t="s">
        <v>217</v>
      </c>
      <c r="AS81" s="80">
        <v>0</v>
      </c>
      <c r="AT81" s="80">
        <v>0</v>
      </c>
      <c r="AU81" s="80"/>
      <c r="AV81" s="80"/>
      <c r="AW81" s="80"/>
      <c r="AX81" s="80"/>
      <c r="AY81" s="80"/>
      <c r="AZ81" s="80"/>
      <c r="BA81" s="80"/>
      <c r="BB81" s="80"/>
      <c r="BC81">
        <v>1</v>
      </c>
      <c r="BD81" s="79" t="str">
        <f>REPLACE(INDEX(GroupVertices[Group],MATCH(Edges[[#This Row],[Vertex 1]],GroupVertices[Vertex],0)),1,1,"")</f>
        <v>4</v>
      </c>
      <c r="BE81" s="79" t="str">
        <f>REPLACE(INDEX(GroupVertices[Group],MATCH(Edges[[#This Row],[Vertex 2]],GroupVertices[Vertex],0)),1,1,"")</f>
        <v>4</v>
      </c>
      <c r="BF81" s="48">
        <v>0</v>
      </c>
      <c r="BG81" s="49">
        <v>0</v>
      </c>
      <c r="BH81" s="48">
        <v>0</v>
      </c>
      <c r="BI81" s="49">
        <v>0</v>
      </c>
      <c r="BJ81" s="48">
        <v>0</v>
      </c>
      <c r="BK81" s="49">
        <v>0</v>
      </c>
      <c r="BL81" s="48">
        <v>20</v>
      </c>
      <c r="BM81" s="49">
        <v>100</v>
      </c>
      <c r="BN81" s="48">
        <v>20</v>
      </c>
    </row>
    <row r="82" spans="1:66" ht="15">
      <c r="A82" s="65" t="s">
        <v>299</v>
      </c>
      <c r="B82" s="65" t="s">
        <v>298</v>
      </c>
      <c r="C82" s="66" t="s">
        <v>2003</v>
      </c>
      <c r="D82" s="67">
        <v>3</v>
      </c>
      <c r="E82" s="68" t="s">
        <v>132</v>
      </c>
      <c r="F82" s="69">
        <v>30</v>
      </c>
      <c r="G82" s="66"/>
      <c r="H82" s="70"/>
      <c r="I82" s="71"/>
      <c r="J82" s="71"/>
      <c r="K82" s="34" t="s">
        <v>65</v>
      </c>
      <c r="L82" s="78">
        <v>82</v>
      </c>
      <c r="M82" s="78"/>
      <c r="N82" s="73"/>
      <c r="O82" s="80" t="s">
        <v>368</v>
      </c>
      <c r="P82" s="82">
        <v>43773.815833333334</v>
      </c>
      <c r="Q82" s="80" t="s">
        <v>375</v>
      </c>
      <c r="R82" s="80"/>
      <c r="S82" s="80"/>
      <c r="T82" s="80"/>
      <c r="U82" s="80"/>
      <c r="V82" s="84" t="s">
        <v>439</v>
      </c>
      <c r="W82" s="82">
        <v>43773.815833333334</v>
      </c>
      <c r="X82" s="87">
        <v>43773</v>
      </c>
      <c r="Y82" s="83" t="s">
        <v>524</v>
      </c>
      <c r="Z82" s="84" t="s">
        <v>651</v>
      </c>
      <c r="AA82" s="80"/>
      <c r="AB82" s="80"/>
      <c r="AC82" s="83" t="s">
        <v>778</v>
      </c>
      <c r="AD82" s="80"/>
      <c r="AE82" s="80" t="b">
        <v>0</v>
      </c>
      <c r="AF82" s="80">
        <v>0</v>
      </c>
      <c r="AG82" s="83" t="s">
        <v>859</v>
      </c>
      <c r="AH82" s="80" t="b">
        <v>0</v>
      </c>
      <c r="AI82" s="80" t="s">
        <v>862</v>
      </c>
      <c r="AJ82" s="80"/>
      <c r="AK82" s="83" t="s">
        <v>859</v>
      </c>
      <c r="AL82" s="80" t="b">
        <v>0</v>
      </c>
      <c r="AM82" s="80">
        <v>5</v>
      </c>
      <c r="AN82" s="83" t="s">
        <v>777</v>
      </c>
      <c r="AO82" s="80" t="s">
        <v>863</v>
      </c>
      <c r="AP82" s="80" t="b">
        <v>0</v>
      </c>
      <c r="AQ82" s="83" t="s">
        <v>777</v>
      </c>
      <c r="AR82" s="80" t="s">
        <v>217</v>
      </c>
      <c r="AS82" s="80">
        <v>0</v>
      </c>
      <c r="AT82" s="80">
        <v>0</v>
      </c>
      <c r="AU82" s="80"/>
      <c r="AV82" s="80"/>
      <c r="AW82" s="80"/>
      <c r="AX82" s="80"/>
      <c r="AY82" s="80"/>
      <c r="AZ82" s="80"/>
      <c r="BA82" s="80"/>
      <c r="BB82" s="80"/>
      <c r="BC82">
        <v>1</v>
      </c>
      <c r="BD82" s="79" t="str">
        <f>REPLACE(INDEX(GroupVertices[Group],MATCH(Edges[[#This Row],[Vertex 1]],GroupVertices[Vertex],0)),1,1,"")</f>
        <v>4</v>
      </c>
      <c r="BE82" s="79" t="str">
        <f>REPLACE(INDEX(GroupVertices[Group],MATCH(Edges[[#This Row],[Vertex 2]],GroupVertices[Vertex],0)),1,1,"")</f>
        <v>4</v>
      </c>
      <c r="BF82" s="48">
        <v>0</v>
      </c>
      <c r="BG82" s="49">
        <v>0</v>
      </c>
      <c r="BH82" s="48">
        <v>0</v>
      </c>
      <c r="BI82" s="49">
        <v>0</v>
      </c>
      <c r="BJ82" s="48">
        <v>0</v>
      </c>
      <c r="BK82" s="49">
        <v>0</v>
      </c>
      <c r="BL82" s="48">
        <v>20</v>
      </c>
      <c r="BM82" s="49">
        <v>100</v>
      </c>
      <c r="BN82" s="48">
        <v>20</v>
      </c>
    </row>
    <row r="83" spans="1:66" ht="15">
      <c r="A83" s="65" t="s">
        <v>300</v>
      </c>
      <c r="B83" s="65" t="s">
        <v>359</v>
      </c>
      <c r="C83" s="66" t="s">
        <v>2002</v>
      </c>
      <c r="D83" s="67">
        <v>10</v>
      </c>
      <c r="E83" s="68" t="s">
        <v>132</v>
      </c>
      <c r="F83" s="69">
        <v>10</v>
      </c>
      <c r="G83" s="66"/>
      <c r="H83" s="70"/>
      <c r="I83" s="71"/>
      <c r="J83" s="71"/>
      <c r="K83" s="34" t="s">
        <v>65</v>
      </c>
      <c r="L83" s="78">
        <v>83</v>
      </c>
      <c r="M83" s="78"/>
      <c r="N83" s="73"/>
      <c r="O83" s="80" t="s">
        <v>368</v>
      </c>
      <c r="P83" s="82">
        <v>43773.81648148148</v>
      </c>
      <c r="Q83" s="80" t="s">
        <v>371</v>
      </c>
      <c r="R83" s="80"/>
      <c r="S83" s="80"/>
      <c r="T83" s="80"/>
      <c r="U83" s="80"/>
      <c r="V83" s="84" t="s">
        <v>440</v>
      </c>
      <c r="W83" s="82">
        <v>43773.81648148148</v>
      </c>
      <c r="X83" s="87">
        <v>43773</v>
      </c>
      <c r="Y83" s="83" t="s">
        <v>525</v>
      </c>
      <c r="Z83" s="84" t="s">
        <v>652</v>
      </c>
      <c r="AA83" s="80"/>
      <c r="AB83" s="80"/>
      <c r="AC83" s="83" t="s">
        <v>779</v>
      </c>
      <c r="AD83" s="80"/>
      <c r="AE83" s="80" t="b">
        <v>0</v>
      </c>
      <c r="AF83" s="80">
        <v>0</v>
      </c>
      <c r="AG83" s="83" t="s">
        <v>859</v>
      </c>
      <c r="AH83" s="80" t="b">
        <v>0</v>
      </c>
      <c r="AI83" s="80" t="s">
        <v>862</v>
      </c>
      <c r="AJ83" s="80"/>
      <c r="AK83" s="83" t="s">
        <v>859</v>
      </c>
      <c r="AL83" s="80" t="b">
        <v>0</v>
      </c>
      <c r="AM83" s="80">
        <v>39</v>
      </c>
      <c r="AN83" s="83" t="s">
        <v>851</v>
      </c>
      <c r="AO83" s="80" t="s">
        <v>865</v>
      </c>
      <c r="AP83" s="80" t="b">
        <v>0</v>
      </c>
      <c r="AQ83" s="83" t="s">
        <v>851</v>
      </c>
      <c r="AR83" s="80" t="s">
        <v>217</v>
      </c>
      <c r="AS83" s="80">
        <v>0</v>
      </c>
      <c r="AT83" s="80">
        <v>0</v>
      </c>
      <c r="AU83" s="80"/>
      <c r="AV83" s="80"/>
      <c r="AW83" s="80"/>
      <c r="AX83" s="80"/>
      <c r="AY83" s="80"/>
      <c r="AZ83" s="80"/>
      <c r="BA83" s="80"/>
      <c r="BB83" s="80"/>
      <c r="BC83">
        <v>2</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300</v>
      </c>
      <c r="B84" s="65" t="s">
        <v>359</v>
      </c>
      <c r="C84" s="66" t="s">
        <v>2002</v>
      </c>
      <c r="D84" s="67">
        <v>10</v>
      </c>
      <c r="E84" s="68" t="s">
        <v>132</v>
      </c>
      <c r="F84" s="69">
        <v>10</v>
      </c>
      <c r="G84" s="66"/>
      <c r="H84" s="70"/>
      <c r="I84" s="71"/>
      <c r="J84" s="71"/>
      <c r="K84" s="34" t="s">
        <v>65</v>
      </c>
      <c r="L84" s="78">
        <v>84</v>
      </c>
      <c r="M84" s="78"/>
      <c r="N84" s="73"/>
      <c r="O84" s="80" t="s">
        <v>369</v>
      </c>
      <c r="P84" s="82">
        <v>43773.81648148148</v>
      </c>
      <c r="Q84" s="80" t="s">
        <v>371</v>
      </c>
      <c r="R84" s="80"/>
      <c r="S84" s="80"/>
      <c r="T84" s="80"/>
      <c r="U84" s="80"/>
      <c r="V84" s="84" t="s">
        <v>440</v>
      </c>
      <c r="W84" s="82">
        <v>43773.81648148148</v>
      </c>
      <c r="X84" s="87">
        <v>43773</v>
      </c>
      <c r="Y84" s="83" t="s">
        <v>525</v>
      </c>
      <c r="Z84" s="84" t="s">
        <v>652</v>
      </c>
      <c r="AA84" s="80"/>
      <c r="AB84" s="80"/>
      <c r="AC84" s="83" t="s">
        <v>779</v>
      </c>
      <c r="AD84" s="80"/>
      <c r="AE84" s="80" t="b">
        <v>0</v>
      </c>
      <c r="AF84" s="80">
        <v>0</v>
      </c>
      <c r="AG84" s="83" t="s">
        <v>859</v>
      </c>
      <c r="AH84" s="80" t="b">
        <v>0</v>
      </c>
      <c r="AI84" s="80" t="s">
        <v>862</v>
      </c>
      <c r="AJ84" s="80"/>
      <c r="AK84" s="83" t="s">
        <v>859</v>
      </c>
      <c r="AL84" s="80" t="b">
        <v>0</v>
      </c>
      <c r="AM84" s="80">
        <v>39</v>
      </c>
      <c r="AN84" s="83" t="s">
        <v>851</v>
      </c>
      <c r="AO84" s="80" t="s">
        <v>865</v>
      </c>
      <c r="AP84" s="80" t="b">
        <v>0</v>
      </c>
      <c r="AQ84" s="83" t="s">
        <v>851</v>
      </c>
      <c r="AR84" s="80" t="s">
        <v>217</v>
      </c>
      <c r="AS84" s="80">
        <v>0</v>
      </c>
      <c r="AT84" s="80">
        <v>0</v>
      </c>
      <c r="AU84" s="80"/>
      <c r="AV84" s="80"/>
      <c r="AW84" s="80"/>
      <c r="AX84" s="80"/>
      <c r="AY84" s="80"/>
      <c r="AZ84" s="80"/>
      <c r="BA84" s="80"/>
      <c r="BB84" s="80"/>
      <c r="BC84">
        <v>2</v>
      </c>
      <c r="BD84" s="79" t="str">
        <f>REPLACE(INDEX(GroupVertices[Group],MATCH(Edges[[#This Row],[Vertex 1]],GroupVertices[Vertex],0)),1,1,"")</f>
        <v>1</v>
      </c>
      <c r="BE84" s="79" t="str">
        <f>REPLACE(INDEX(GroupVertices[Group],MATCH(Edges[[#This Row],[Vertex 2]],GroupVertices[Vertex],0)),1,1,"")</f>
        <v>1</v>
      </c>
      <c r="BF84" s="48"/>
      <c r="BG84" s="49"/>
      <c r="BH84" s="48"/>
      <c r="BI84" s="49"/>
      <c r="BJ84" s="48"/>
      <c r="BK84" s="49"/>
      <c r="BL84" s="48"/>
      <c r="BM84" s="49"/>
      <c r="BN84" s="48"/>
    </row>
    <row r="85" spans="1:66" ht="15">
      <c r="A85" s="65" t="s">
        <v>300</v>
      </c>
      <c r="B85" s="65" t="s">
        <v>360</v>
      </c>
      <c r="C85" s="66" t="s">
        <v>2003</v>
      </c>
      <c r="D85" s="67">
        <v>3</v>
      </c>
      <c r="E85" s="68" t="s">
        <v>132</v>
      </c>
      <c r="F85" s="69">
        <v>30</v>
      </c>
      <c r="G85" s="66"/>
      <c r="H85" s="70"/>
      <c r="I85" s="71"/>
      <c r="J85" s="71"/>
      <c r="K85" s="34" t="s">
        <v>65</v>
      </c>
      <c r="L85" s="78">
        <v>85</v>
      </c>
      <c r="M85" s="78"/>
      <c r="N85" s="73"/>
      <c r="O85" s="80" t="s">
        <v>369</v>
      </c>
      <c r="P85" s="82">
        <v>43773.81648148148</v>
      </c>
      <c r="Q85" s="80" t="s">
        <v>371</v>
      </c>
      <c r="R85" s="80"/>
      <c r="S85" s="80"/>
      <c r="T85" s="80"/>
      <c r="U85" s="80"/>
      <c r="V85" s="84" t="s">
        <v>440</v>
      </c>
      <c r="W85" s="82">
        <v>43773.81648148148</v>
      </c>
      <c r="X85" s="87">
        <v>43773</v>
      </c>
      <c r="Y85" s="83" t="s">
        <v>525</v>
      </c>
      <c r="Z85" s="84" t="s">
        <v>652</v>
      </c>
      <c r="AA85" s="80"/>
      <c r="AB85" s="80"/>
      <c r="AC85" s="83" t="s">
        <v>779</v>
      </c>
      <c r="AD85" s="80"/>
      <c r="AE85" s="80" t="b">
        <v>0</v>
      </c>
      <c r="AF85" s="80">
        <v>0</v>
      </c>
      <c r="AG85" s="83" t="s">
        <v>859</v>
      </c>
      <c r="AH85" s="80" t="b">
        <v>0</v>
      </c>
      <c r="AI85" s="80" t="s">
        <v>862</v>
      </c>
      <c r="AJ85" s="80"/>
      <c r="AK85" s="83" t="s">
        <v>859</v>
      </c>
      <c r="AL85" s="80" t="b">
        <v>0</v>
      </c>
      <c r="AM85" s="80">
        <v>39</v>
      </c>
      <c r="AN85" s="83" t="s">
        <v>851</v>
      </c>
      <c r="AO85" s="80" t="s">
        <v>865</v>
      </c>
      <c r="AP85" s="80" t="b">
        <v>0</v>
      </c>
      <c r="AQ85" s="83" t="s">
        <v>851</v>
      </c>
      <c r="AR85" s="80" t="s">
        <v>217</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8">
        <v>0</v>
      </c>
      <c r="BG85" s="49">
        <v>0</v>
      </c>
      <c r="BH85" s="48">
        <v>0</v>
      </c>
      <c r="BI85" s="49">
        <v>0</v>
      </c>
      <c r="BJ85" s="48">
        <v>0</v>
      </c>
      <c r="BK85" s="49">
        <v>0</v>
      </c>
      <c r="BL85" s="48">
        <v>20</v>
      </c>
      <c r="BM85" s="49">
        <v>100</v>
      </c>
      <c r="BN85" s="48">
        <v>20</v>
      </c>
    </row>
    <row r="86" spans="1:66" ht="15">
      <c r="A86" s="65" t="s">
        <v>301</v>
      </c>
      <c r="B86" s="65" t="s">
        <v>348</v>
      </c>
      <c r="C86" s="66" t="s">
        <v>2003</v>
      </c>
      <c r="D86" s="67">
        <v>3</v>
      </c>
      <c r="E86" s="68" t="s">
        <v>132</v>
      </c>
      <c r="F86" s="69">
        <v>30</v>
      </c>
      <c r="G86" s="66"/>
      <c r="H86" s="70"/>
      <c r="I86" s="71"/>
      <c r="J86" s="71"/>
      <c r="K86" s="34" t="s">
        <v>65</v>
      </c>
      <c r="L86" s="78">
        <v>86</v>
      </c>
      <c r="M86" s="78"/>
      <c r="N86" s="73"/>
      <c r="O86" s="80" t="s">
        <v>368</v>
      </c>
      <c r="P86" s="82">
        <v>43773.819131944445</v>
      </c>
      <c r="Q86" s="80" t="s">
        <v>372</v>
      </c>
      <c r="R86" s="80"/>
      <c r="S86" s="80"/>
      <c r="T86" s="80"/>
      <c r="U86" s="84" t="s">
        <v>408</v>
      </c>
      <c r="V86" s="84" t="s">
        <v>408</v>
      </c>
      <c r="W86" s="82">
        <v>43773.819131944445</v>
      </c>
      <c r="X86" s="87">
        <v>43773</v>
      </c>
      <c r="Y86" s="83" t="s">
        <v>526</v>
      </c>
      <c r="Z86" s="84" t="s">
        <v>653</v>
      </c>
      <c r="AA86" s="80"/>
      <c r="AB86" s="80"/>
      <c r="AC86" s="83" t="s">
        <v>780</v>
      </c>
      <c r="AD86" s="80"/>
      <c r="AE86" s="80" t="b">
        <v>0</v>
      </c>
      <c r="AF86" s="80">
        <v>0</v>
      </c>
      <c r="AG86" s="83" t="s">
        <v>859</v>
      </c>
      <c r="AH86" s="80" t="b">
        <v>0</v>
      </c>
      <c r="AI86" s="80" t="s">
        <v>862</v>
      </c>
      <c r="AJ86" s="80"/>
      <c r="AK86" s="83" t="s">
        <v>859</v>
      </c>
      <c r="AL86" s="80" t="b">
        <v>0</v>
      </c>
      <c r="AM86" s="80">
        <v>51</v>
      </c>
      <c r="AN86" s="83" t="s">
        <v>831</v>
      </c>
      <c r="AO86" s="80" t="s">
        <v>863</v>
      </c>
      <c r="AP86" s="80" t="b">
        <v>0</v>
      </c>
      <c r="AQ86" s="83" t="s">
        <v>831</v>
      </c>
      <c r="AR86" s="80" t="s">
        <v>217</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2</v>
      </c>
      <c r="BF86" s="48">
        <v>0</v>
      </c>
      <c r="BG86" s="49">
        <v>0</v>
      </c>
      <c r="BH86" s="48">
        <v>0</v>
      </c>
      <c r="BI86" s="49">
        <v>0</v>
      </c>
      <c r="BJ86" s="48">
        <v>0</v>
      </c>
      <c r="BK86" s="49">
        <v>0</v>
      </c>
      <c r="BL86" s="48">
        <v>9</v>
      </c>
      <c r="BM86" s="49">
        <v>100</v>
      </c>
      <c r="BN86" s="48">
        <v>9</v>
      </c>
    </row>
    <row r="87" spans="1:66" ht="15">
      <c r="A87" s="65" t="s">
        <v>302</v>
      </c>
      <c r="B87" s="65" t="s">
        <v>348</v>
      </c>
      <c r="C87" s="66" t="s">
        <v>2003</v>
      </c>
      <c r="D87" s="67">
        <v>3</v>
      </c>
      <c r="E87" s="68" t="s">
        <v>132</v>
      </c>
      <c r="F87" s="69">
        <v>30</v>
      </c>
      <c r="G87" s="66"/>
      <c r="H87" s="70"/>
      <c r="I87" s="71"/>
      <c r="J87" s="71"/>
      <c r="K87" s="34" t="s">
        <v>65</v>
      </c>
      <c r="L87" s="78">
        <v>87</v>
      </c>
      <c r="M87" s="78"/>
      <c r="N87" s="73"/>
      <c r="O87" s="80" t="s">
        <v>368</v>
      </c>
      <c r="P87" s="82">
        <v>43773.82030092592</v>
      </c>
      <c r="Q87" s="80" t="s">
        <v>372</v>
      </c>
      <c r="R87" s="80"/>
      <c r="S87" s="80"/>
      <c r="T87" s="80"/>
      <c r="U87" s="84" t="s">
        <v>408</v>
      </c>
      <c r="V87" s="84" t="s">
        <v>408</v>
      </c>
      <c r="W87" s="82">
        <v>43773.82030092592</v>
      </c>
      <c r="X87" s="87">
        <v>43773</v>
      </c>
      <c r="Y87" s="83" t="s">
        <v>527</v>
      </c>
      <c r="Z87" s="84" t="s">
        <v>654</v>
      </c>
      <c r="AA87" s="80"/>
      <c r="AB87" s="80"/>
      <c r="AC87" s="83" t="s">
        <v>781</v>
      </c>
      <c r="AD87" s="80"/>
      <c r="AE87" s="80" t="b">
        <v>0</v>
      </c>
      <c r="AF87" s="80">
        <v>0</v>
      </c>
      <c r="AG87" s="83" t="s">
        <v>859</v>
      </c>
      <c r="AH87" s="80" t="b">
        <v>0</v>
      </c>
      <c r="AI87" s="80" t="s">
        <v>862</v>
      </c>
      <c r="AJ87" s="80"/>
      <c r="AK87" s="83" t="s">
        <v>859</v>
      </c>
      <c r="AL87" s="80" t="b">
        <v>0</v>
      </c>
      <c r="AM87" s="80">
        <v>51</v>
      </c>
      <c r="AN87" s="83" t="s">
        <v>831</v>
      </c>
      <c r="AO87" s="80" t="s">
        <v>863</v>
      </c>
      <c r="AP87" s="80" t="b">
        <v>0</v>
      </c>
      <c r="AQ87" s="83" t="s">
        <v>831</v>
      </c>
      <c r="AR87" s="80" t="s">
        <v>217</v>
      </c>
      <c r="AS87" s="80">
        <v>0</v>
      </c>
      <c r="AT87" s="80">
        <v>0</v>
      </c>
      <c r="AU87" s="80"/>
      <c r="AV87" s="80"/>
      <c r="AW87" s="80"/>
      <c r="AX87" s="80"/>
      <c r="AY87" s="80"/>
      <c r="AZ87" s="80"/>
      <c r="BA87" s="80"/>
      <c r="BB87" s="80"/>
      <c r="BC87">
        <v>1</v>
      </c>
      <c r="BD87" s="79" t="str">
        <f>REPLACE(INDEX(GroupVertices[Group],MATCH(Edges[[#This Row],[Vertex 1]],GroupVertices[Vertex],0)),1,1,"")</f>
        <v>2</v>
      </c>
      <c r="BE87" s="79" t="str">
        <f>REPLACE(INDEX(GroupVertices[Group],MATCH(Edges[[#This Row],[Vertex 2]],GroupVertices[Vertex],0)),1,1,"")</f>
        <v>2</v>
      </c>
      <c r="BF87" s="48">
        <v>0</v>
      </c>
      <c r="BG87" s="49">
        <v>0</v>
      </c>
      <c r="BH87" s="48">
        <v>0</v>
      </c>
      <c r="BI87" s="49">
        <v>0</v>
      </c>
      <c r="BJ87" s="48">
        <v>0</v>
      </c>
      <c r="BK87" s="49">
        <v>0</v>
      </c>
      <c r="BL87" s="48">
        <v>9</v>
      </c>
      <c r="BM87" s="49">
        <v>100</v>
      </c>
      <c r="BN87" s="48">
        <v>9</v>
      </c>
    </row>
    <row r="88" spans="1:66" ht="15">
      <c r="A88" s="65" t="s">
        <v>303</v>
      </c>
      <c r="B88" s="65" t="s">
        <v>359</v>
      </c>
      <c r="C88" s="66" t="s">
        <v>2002</v>
      </c>
      <c r="D88" s="67">
        <v>10</v>
      </c>
      <c r="E88" s="68" t="s">
        <v>132</v>
      </c>
      <c r="F88" s="69">
        <v>10</v>
      </c>
      <c r="G88" s="66"/>
      <c r="H88" s="70"/>
      <c r="I88" s="71"/>
      <c r="J88" s="71"/>
      <c r="K88" s="34" t="s">
        <v>65</v>
      </c>
      <c r="L88" s="78">
        <v>88</v>
      </c>
      <c r="M88" s="78"/>
      <c r="N88" s="73"/>
      <c r="O88" s="80" t="s">
        <v>368</v>
      </c>
      <c r="P88" s="82">
        <v>43773.828993055555</v>
      </c>
      <c r="Q88" s="80" t="s">
        <v>371</v>
      </c>
      <c r="R88" s="80"/>
      <c r="S88" s="80"/>
      <c r="T88" s="80"/>
      <c r="U88" s="80"/>
      <c r="V88" s="84" t="s">
        <v>441</v>
      </c>
      <c r="W88" s="82">
        <v>43773.828993055555</v>
      </c>
      <c r="X88" s="87">
        <v>43773</v>
      </c>
      <c r="Y88" s="83" t="s">
        <v>528</v>
      </c>
      <c r="Z88" s="84" t="s">
        <v>655</v>
      </c>
      <c r="AA88" s="80"/>
      <c r="AB88" s="80"/>
      <c r="AC88" s="83" t="s">
        <v>782</v>
      </c>
      <c r="AD88" s="80"/>
      <c r="AE88" s="80" t="b">
        <v>0</v>
      </c>
      <c r="AF88" s="80">
        <v>0</v>
      </c>
      <c r="AG88" s="83" t="s">
        <v>859</v>
      </c>
      <c r="AH88" s="80" t="b">
        <v>0</v>
      </c>
      <c r="AI88" s="80" t="s">
        <v>862</v>
      </c>
      <c r="AJ88" s="80"/>
      <c r="AK88" s="83" t="s">
        <v>859</v>
      </c>
      <c r="AL88" s="80" t="b">
        <v>0</v>
      </c>
      <c r="AM88" s="80">
        <v>39</v>
      </c>
      <c r="AN88" s="83" t="s">
        <v>851</v>
      </c>
      <c r="AO88" s="80" t="s">
        <v>863</v>
      </c>
      <c r="AP88" s="80" t="b">
        <v>0</v>
      </c>
      <c r="AQ88" s="83" t="s">
        <v>851</v>
      </c>
      <c r="AR88" s="80" t="s">
        <v>217</v>
      </c>
      <c r="AS88" s="80">
        <v>0</v>
      </c>
      <c r="AT88" s="80">
        <v>0</v>
      </c>
      <c r="AU88" s="80"/>
      <c r="AV88" s="80"/>
      <c r="AW88" s="80"/>
      <c r="AX88" s="80"/>
      <c r="AY88" s="80"/>
      <c r="AZ88" s="80"/>
      <c r="BA88" s="80"/>
      <c r="BB88" s="80"/>
      <c r="BC88">
        <v>2</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303</v>
      </c>
      <c r="B89" s="65" t="s">
        <v>359</v>
      </c>
      <c r="C89" s="66" t="s">
        <v>2002</v>
      </c>
      <c r="D89" s="67">
        <v>10</v>
      </c>
      <c r="E89" s="68" t="s">
        <v>132</v>
      </c>
      <c r="F89" s="69">
        <v>10</v>
      </c>
      <c r="G89" s="66"/>
      <c r="H89" s="70"/>
      <c r="I89" s="71"/>
      <c r="J89" s="71"/>
      <c r="K89" s="34" t="s">
        <v>65</v>
      </c>
      <c r="L89" s="78">
        <v>89</v>
      </c>
      <c r="M89" s="78"/>
      <c r="N89" s="73"/>
      <c r="O89" s="80" t="s">
        <v>369</v>
      </c>
      <c r="P89" s="82">
        <v>43773.828993055555</v>
      </c>
      <c r="Q89" s="80" t="s">
        <v>371</v>
      </c>
      <c r="R89" s="80"/>
      <c r="S89" s="80"/>
      <c r="T89" s="80"/>
      <c r="U89" s="80"/>
      <c r="V89" s="84" t="s">
        <v>441</v>
      </c>
      <c r="W89" s="82">
        <v>43773.828993055555</v>
      </c>
      <c r="X89" s="87">
        <v>43773</v>
      </c>
      <c r="Y89" s="83" t="s">
        <v>528</v>
      </c>
      <c r="Z89" s="84" t="s">
        <v>655</v>
      </c>
      <c r="AA89" s="80"/>
      <c r="AB89" s="80"/>
      <c r="AC89" s="83" t="s">
        <v>782</v>
      </c>
      <c r="AD89" s="80"/>
      <c r="AE89" s="80" t="b">
        <v>0</v>
      </c>
      <c r="AF89" s="80">
        <v>0</v>
      </c>
      <c r="AG89" s="83" t="s">
        <v>859</v>
      </c>
      <c r="AH89" s="80" t="b">
        <v>0</v>
      </c>
      <c r="AI89" s="80" t="s">
        <v>862</v>
      </c>
      <c r="AJ89" s="80"/>
      <c r="AK89" s="83" t="s">
        <v>859</v>
      </c>
      <c r="AL89" s="80" t="b">
        <v>0</v>
      </c>
      <c r="AM89" s="80">
        <v>39</v>
      </c>
      <c r="AN89" s="83" t="s">
        <v>851</v>
      </c>
      <c r="AO89" s="80" t="s">
        <v>863</v>
      </c>
      <c r="AP89" s="80" t="b">
        <v>0</v>
      </c>
      <c r="AQ89" s="83" t="s">
        <v>851</v>
      </c>
      <c r="AR89" s="80" t="s">
        <v>217</v>
      </c>
      <c r="AS89" s="80">
        <v>0</v>
      </c>
      <c r="AT89" s="80">
        <v>0</v>
      </c>
      <c r="AU89" s="80"/>
      <c r="AV89" s="80"/>
      <c r="AW89" s="80"/>
      <c r="AX89" s="80"/>
      <c r="AY89" s="80"/>
      <c r="AZ89" s="80"/>
      <c r="BA89" s="80"/>
      <c r="BB89" s="80"/>
      <c r="BC89">
        <v>2</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303</v>
      </c>
      <c r="B90" s="65" t="s">
        <v>360</v>
      </c>
      <c r="C90" s="66" t="s">
        <v>2003</v>
      </c>
      <c r="D90" s="67">
        <v>3</v>
      </c>
      <c r="E90" s="68" t="s">
        <v>132</v>
      </c>
      <c r="F90" s="69">
        <v>30</v>
      </c>
      <c r="G90" s="66"/>
      <c r="H90" s="70"/>
      <c r="I90" s="71"/>
      <c r="J90" s="71"/>
      <c r="K90" s="34" t="s">
        <v>65</v>
      </c>
      <c r="L90" s="78">
        <v>90</v>
      </c>
      <c r="M90" s="78"/>
      <c r="N90" s="73"/>
      <c r="O90" s="80" t="s">
        <v>369</v>
      </c>
      <c r="P90" s="82">
        <v>43773.828993055555</v>
      </c>
      <c r="Q90" s="80" t="s">
        <v>371</v>
      </c>
      <c r="R90" s="80"/>
      <c r="S90" s="80"/>
      <c r="T90" s="80"/>
      <c r="U90" s="80"/>
      <c r="V90" s="84" t="s">
        <v>441</v>
      </c>
      <c r="W90" s="82">
        <v>43773.828993055555</v>
      </c>
      <c r="X90" s="87">
        <v>43773</v>
      </c>
      <c r="Y90" s="83" t="s">
        <v>528</v>
      </c>
      <c r="Z90" s="84" t="s">
        <v>655</v>
      </c>
      <c r="AA90" s="80"/>
      <c r="AB90" s="80"/>
      <c r="AC90" s="83" t="s">
        <v>782</v>
      </c>
      <c r="AD90" s="80"/>
      <c r="AE90" s="80" t="b">
        <v>0</v>
      </c>
      <c r="AF90" s="80">
        <v>0</v>
      </c>
      <c r="AG90" s="83" t="s">
        <v>859</v>
      </c>
      <c r="AH90" s="80" t="b">
        <v>0</v>
      </c>
      <c r="AI90" s="80" t="s">
        <v>862</v>
      </c>
      <c r="AJ90" s="80"/>
      <c r="AK90" s="83" t="s">
        <v>859</v>
      </c>
      <c r="AL90" s="80" t="b">
        <v>0</v>
      </c>
      <c r="AM90" s="80">
        <v>39</v>
      </c>
      <c r="AN90" s="83" t="s">
        <v>851</v>
      </c>
      <c r="AO90" s="80" t="s">
        <v>863</v>
      </c>
      <c r="AP90" s="80" t="b">
        <v>0</v>
      </c>
      <c r="AQ90" s="83" t="s">
        <v>851</v>
      </c>
      <c r="AR90" s="80" t="s">
        <v>217</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v>0</v>
      </c>
      <c r="BG90" s="49">
        <v>0</v>
      </c>
      <c r="BH90" s="48">
        <v>0</v>
      </c>
      <c r="BI90" s="49">
        <v>0</v>
      </c>
      <c r="BJ90" s="48">
        <v>0</v>
      </c>
      <c r="BK90" s="49">
        <v>0</v>
      </c>
      <c r="BL90" s="48">
        <v>20</v>
      </c>
      <c r="BM90" s="49">
        <v>100</v>
      </c>
      <c r="BN90" s="48">
        <v>20</v>
      </c>
    </row>
    <row r="91" spans="1:66" ht="15">
      <c r="A91" s="65" t="s">
        <v>304</v>
      </c>
      <c r="B91" s="65" t="s">
        <v>348</v>
      </c>
      <c r="C91" s="66" t="s">
        <v>2003</v>
      </c>
      <c r="D91" s="67">
        <v>3</v>
      </c>
      <c r="E91" s="68" t="s">
        <v>132</v>
      </c>
      <c r="F91" s="69">
        <v>30</v>
      </c>
      <c r="G91" s="66"/>
      <c r="H91" s="70"/>
      <c r="I91" s="71"/>
      <c r="J91" s="71"/>
      <c r="K91" s="34" t="s">
        <v>65</v>
      </c>
      <c r="L91" s="78">
        <v>91</v>
      </c>
      <c r="M91" s="78"/>
      <c r="N91" s="73"/>
      <c r="O91" s="80" t="s">
        <v>368</v>
      </c>
      <c r="P91" s="82">
        <v>43773.84274305555</v>
      </c>
      <c r="Q91" s="80" t="s">
        <v>372</v>
      </c>
      <c r="R91" s="80"/>
      <c r="S91" s="80"/>
      <c r="T91" s="80"/>
      <c r="U91" s="84" t="s">
        <v>408</v>
      </c>
      <c r="V91" s="84" t="s">
        <v>408</v>
      </c>
      <c r="W91" s="82">
        <v>43773.84274305555</v>
      </c>
      <c r="X91" s="87">
        <v>43773</v>
      </c>
      <c r="Y91" s="83" t="s">
        <v>529</v>
      </c>
      <c r="Z91" s="84" t="s">
        <v>656</v>
      </c>
      <c r="AA91" s="80"/>
      <c r="AB91" s="80"/>
      <c r="AC91" s="83" t="s">
        <v>783</v>
      </c>
      <c r="AD91" s="80"/>
      <c r="AE91" s="80" t="b">
        <v>0</v>
      </c>
      <c r="AF91" s="80">
        <v>0</v>
      </c>
      <c r="AG91" s="83" t="s">
        <v>859</v>
      </c>
      <c r="AH91" s="80" t="b">
        <v>0</v>
      </c>
      <c r="AI91" s="80" t="s">
        <v>862</v>
      </c>
      <c r="AJ91" s="80"/>
      <c r="AK91" s="83" t="s">
        <v>859</v>
      </c>
      <c r="AL91" s="80" t="b">
        <v>0</v>
      </c>
      <c r="AM91" s="80">
        <v>51</v>
      </c>
      <c r="AN91" s="83" t="s">
        <v>831</v>
      </c>
      <c r="AO91" s="80" t="s">
        <v>865</v>
      </c>
      <c r="AP91" s="80" t="b">
        <v>0</v>
      </c>
      <c r="AQ91" s="83" t="s">
        <v>831</v>
      </c>
      <c r="AR91" s="80" t="s">
        <v>217</v>
      </c>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8">
        <v>0</v>
      </c>
      <c r="BG91" s="49">
        <v>0</v>
      </c>
      <c r="BH91" s="48">
        <v>0</v>
      </c>
      <c r="BI91" s="49">
        <v>0</v>
      </c>
      <c r="BJ91" s="48">
        <v>0</v>
      </c>
      <c r="BK91" s="49">
        <v>0</v>
      </c>
      <c r="BL91" s="48">
        <v>9</v>
      </c>
      <c r="BM91" s="49">
        <v>100</v>
      </c>
      <c r="BN91" s="48">
        <v>9</v>
      </c>
    </row>
    <row r="92" spans="1:66" ht="15">
      <c r="A92" s="65" t="s">
        <v>305</v>
      </c>
      <c r="B92" s="65" t="s">
        <v>348</v>
      </c>
      <c r="C92" s="66" t="s">
        <v>2003</v>
      </c>
      <c r="D92" s="67">
        <v>3</v>
      </c>
      <c r="E92" s="68" t="s">
        <v>132</v>
      </c>
      <c r="F92" s="69">
        <v>30</v>
      </c>
      <c r="G92" s="66"/>
      <c r="H92" s="70"/>
      <c r="I92" s="71"/>
      <c r="J92" s="71"/>
      <c r="K92" s="34" t="s">
        <v>65</v>
      </c>
      <c r="L92" s="78">
        <v>92</v>
      </c>
      <c r="M92" s="78"/>
      <c r="N92" s="73"/>
      <c r="O92" s="80" t="s">
        <v>368</v>
      </c>
      <c r="P92" s="82">
        <v>43773.85439814815</v>
      </c>
      <c r="Q92" s="80" t="s">
        <v>372</v>
      </c>
      <c r="R92" s="80"/>
      <c r="S92" s="80"/>
      <c r="T92" s="80"/>
      <c r="U92" s="84" t="s">
        <v>408</v>
      </c>
      <c r="V92" s="84" t="s">
        <v>408</v>
      </c>
      <c r="W92" s="82">
        <v>43773.85439814815</v>
      </c>
      <c r="X92" s="87">
        <v>43773</v>
      </c>
      <c r="Y92" s="83" t="s">
        <v>530</v>
      </c>
      <c r="Z92" s="84" t="s">
        <v>657</v>
      </c>
      <c r="AA92" s="80"/>
      <c r="AB92" s="80"/>
      <c r="AC92" s="83" t="s">
        <v>784</v>
      </c>
      <c r="AD92" s="80"/>
      <c r="AE92" s="80" t="b">
        <v>0</v>
      </c>
      <c r="AF92" s="80">
        <v>0</v>
      </c>
      <c r="AG92" s="83" t="s">
        <v>859</v>
      </c>
      <c r="AH92" s="80" t="b">
        <v>0</v>
      </c>
      <c r="AI92" s="80" t="s">
        <v>862</v>
      </c>
      <c r="AJ92" s="80"/>
      <c r="AK92" s="83" t="s">
        <v>859</v>
      </c>
      <c r="AL92" s="80" t="b">
        <v>0</v>
      </c>
      <c r="AM92" s="80">
        <v>51</v>
      </c>
      <c r="AN92" s="83" t="s">
        <v>831</v>
      </c>
      <c r="AO92" s="80" t="s">
        <v>865</v>
      </c>
      <c r="AP92" s="80" t="b">
        <v>0</v>
      </c>
      <c r="AQ92" s="83" t="s">
        <v>831</v>
      </c>
      <c r="AR92" s="80" t="s">
        <v>217</v>
      </c>
      <c r="AS92" s="80">
        <v>0</v>
      </c>
      <c r="AT92" s="80">
        <v>0</v>
      </c>
      <c r="AU92" s="80"/>
      <c r="AV92" s="80"/>
      <c r="AW92" s="80"/>
      <c r="AX92" s="80"/>
      <c r="AY92" s="80"/>
      <c r="AZ92" s="80"/>
      <c r="BA92" s="80"/>
      <c r="BB92" s="80"/>
      <c r="BC92">
        <v>1</v>
      </c>
      <c r="BD92" s="79" t="str">
        <f>REPLACE(INDEX(GroupVertices[Group],MATCH(Edges[[#This Row],[Vertex 1]],GroupVertices[Vertex],0)),1,1,"")</f>
        <v>2</v>
      </c>
      <c r="BE92" s="79" t="str">
        <f>REPLACE(INDEX(GroupVertices[Group],MATCH(Edges[[#This Row],[Vertex 2]],GroupVertices[Vertex],0)),1,1,"")</f>
        <v>2</v>
      </c>
      <c r="BF92" s="48">
        <v>0</v>
      </c>
      <c r="BG92" s="49">
        <v>0</v>
      </c>
      <c r="BH92" s="48">
        <v>0</v>
      </c>
      <c r="BI92" s="49">
        <v>0</v>
      </c>
      <c r="BJ92" s="48">
        <v>0</v>
      </c>
      <c r="BK92" s="49">
        <v>0</v>
      </c>
      <c r="BL92" s="48">
        <v>9</v>
      </c>
      <c r="BM92" s="49">
        <v>100</v>
      </c>
      <c r="BN92" s="48">
        <v>9</v>
      </c>
    </row>
    <row r="93" spans="1:66" ht="15">
      <c r="A93" s="65" t="s">
        <v>306</v>
      </c>
      <c r="B93" s="65" t="s">
        <v>359</v>
      </c>
      <c r="C93" s="66" t="s">
        <v>2002</v>
      </c>
      <c r="D93" s="67">
        <v>10</v>
      </c>
      <c r="E93" s="68" t="s">
        <v>132</v>
      </c>
      <c r="F93" s="69">
        <v>10</v>
      </c>
      <c r="G93" s="66"/>
      <c r="H93" s="70"/>
      <c r="I93" s="71"/>
      <c r="J93" s="71"/>
      <c r="K93" s="34" t="s">
        <v>65</v>
      </c>
      <c r="L93" s="78">
        <v>93</v>
      </c>
      <c r="M93" s="78"/>
      <c r="N93" s="73"/>
      <c r="O93" s="80" t="s">
        <v>368</v>
      </c>
      <c r="P93" s="82">
        <v>43773.856886574074</v>
      </c>
      <c r="Q93" s="80" t="s">
        <v>371</v>
      </c>
      <c r="R93" s="80"/>
      <c r="S93" s="80"/>
      <c r="T93" s="80"/>
      <c r="U93" s="80"/>
      <c r="V93" s="84" t="s">
        <v>442</v>
      </c>
      <c r="W93" s="82">
        <v>43773.856886574074</v>
      </c>
      <c r="X93" s="87">
        <v>43773</v>
      </c>
      <c r="Y93" s="83" t="s">
        <v>531</v>
      </c>
      <c r="Z93" s="84" t="s">
        <v>658</v>
      </c>
      <c r="AA93" s="80"/>
      <c r="AB93" s="80"/>
      <c r="AC93" s="83" t="s">
        <v>785</v>
      </c>
      <c r="AD93" s="80"/>
      <c r="AE93" s="80" t="b">
        <v>0</v>
      </c>
      <c r="AF93" s="80">
        <v>0</v>
      </c>
      <c r="AG93" s="83" t="s">
        <v>859</v>
      </c>
      <c r="AH93" s="80" t="b">
        <v>0</v>
      </c>
      <c r="AI93" s="80" t="s">
        <v>862</v>
      </c>
      <c r="AJ93" s="80"/>
      <c r="AK93" s="83" t="s">
        <v>859</v>
      </c>
      <c r="AL93" s="80" t="b">
        <v>0</v>
      </c>
      <c r="AM93" s="80">
        <v>39</v>
      </c>
      <c r="AN93" s="83" t="s">
        <v>851</v>
      </c>
      <c r="AO93" s="80" t="s">
        <v>865</v>
      </c>
      <c r="AP93" s="80" t="b">
        <v>0</v>
      </c>
      <c r="AQ93" s="83" t="s">
        <v>851</v>
      </c>
      <c r="AR93" s="80" t="s">
        <v>217</v>
      </c>
      <c r="AS93" s="80">
        <v>0</v>
      </c>
      <c r="AT93" s="80">
        <v>0</v>
      </c>
      <c r="AU93" s="80"/>
      <c r="AV93" s="80"/>
      <c r="AW93" s="80"/>
      <c r="AX93" s="80"/>
      <c r="AY93" s="80"/>
      <c r="AZ93" s="80"/>
      <c r="BA93" s="80"/>
      <c r="BB93" s="80"/>
      <c r="BC93">
        <v>2</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306</v>
      </c>
      <c r="B94" s="65" t="s">
        <v>359</v>
      </c>
      <c r="C94" s="66" t="s">
        <v>2002</v>
      </c>
      <c r="D94" s="67">
        <v>10</v>
      </c>
      <c r="E94" s="68" t="s">
        <v>132</v>
      </c>
      <c r="F94" s="69">
        <v>10</v>
      </c>
      <c r="G94" s="66"/>
      <c r="H94" s="70"/>
      <c r="I94" s="71"/>
      <c r="J94" s="71"/>
      <c r="K94" s="34" t="s">
        <v>65</v>
      </c>
      <c r="L94" s="78">
        <v>94</v>
      </c>
      <c r="M94" s="78"/>
      <c r="N94" s="73"/>
      <c r="O94" s="80" t="s">
        <v>369</v>
      </c>
      <c r="P94" s="82">
        <v>43773.856886574074</v>
      </c>
      <c r="Q94" s="80" t="s">
        <v>371</v>
      </c>
      <c r="R94" s="80"/>
      <c r="S94" s="80"/>
      <c r="T94" s="80"/>
      <c r="U94" s="80"/>
      <c r="V94" s="84" t="s">
        <v>442</v>
      </c>
      <c r="W94" s="82">
        <v>43773.856886574074</v>
      </c>
      <c r="X94" s="87">
        <v>43773</v>
      </c>
      <c r="Y94" s="83" t="s">
        <v>531</v>
      </c>
      <c r="Z94" s="84" t="s">
        <v>658</v>
      </c>
      <c r="AA94" s="80"/>
      <c r="AB94" s="80"/>
      <c r="AC94" s="83" t="s">
        <v>785</v>
      </c>
      <c r="AD94" s="80"/>
      <c r="AE94" s="80" t="b">
        <v>0</v>
      </c>
      <c r="AF94" s="80">
        <v>0</v>
      </c>
      <c r="AG94" s="83" t="s">
        <v>859</v>
      </c>
      <c r="AH94" s="80" t="b">
        <v>0</v>
      </c>
      <c r="AI94" s="80" t="s">
        <v>862</v>
      </c>
      <c r="AJ94" s="80"/>
      <c r="AK94" s="83" t="s">
        <v>859</v>
      </c>
      <c r="AL94" s="80" t="b">
        <v>0</v>
      </c>
      <c r="AM94" s="80">
        <v>39</v>
      </c>
      <c r="AN94" s="83" t="s">
        <v>851</v>
      </c>
      <c r="AO94" s="80" t="s">
        <v>865</v>
      </c>
      <c r="AP94" s="80" t="b">
        <v>0</v>
      </c>
      <c r="AQ94" s="83" t="s">
        <v>851</v>
      </c>
      <c r="AR94" s="80" t="s">
        <v>217</v>
      </c>
      <c r="AS94" s="80">
        <v>0</v>
      </c>
      <c r="AT94" s="80">
        <v>0</v>
      </c>
      <c r="AU94" s="80"/>
      <c r="AV94" s="80"/>
      <c r="AW94" s="80"/>
      <c r="AX94" s="80"/>
      <c r="AY94" s="80"/>
      <c r="AZ94" s="80"/>
      <c r="BA94" s="80"/>
      <c r="BB94" s="80"/>
      <c r="BC94">
        <v>2</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306</v>
      </c>
      <c r="B95" s="65" t="s">
        <v>360</v>
      </c>
      <c r="C95" s="66" t="s">
        <v>2003</v>
      </c>
      <c r="D95" s="67">
        <v>3</v>
      </c>
      <c r="E95" s="68" t="s">
        <v>132</v>
      </c>
      <c r="F95" s="69">
        <v>30</v>
      </c>
      <c r="G95" s="66"/>
      <c r="H95" s="70"/>
      <c r="I95" s="71"/>
      <c r="J95" s="71"/>
      <c r="K95" s="34" t="s">
        <v>65</v>
      </c>
      <c r="L95" s="78">
        <v>95</v>
      </c>
      <c r="M95" s="78"/>
      <c r="N95" s="73"/>
      <c r="O95" s="80" t="s">
        <v>369</v>
      </c>
      <c r="P95" s="82">
        <v>43773.856886574074</v>
      </c>
      <c r="Q95" s="80" t="s">
        <v>371</v>
      </c>
      <c r="R95" s="80"/>
      <c r="S95" s="80"/>
      <c r="T95" s="80"/>
      <c r="U95" s="80"/>
      <c r="V95" s="84" t="s">
        <v>442</v>
      </c>
      <c r="W95" s="82">
        <v>43773.856886574074</v>
      </c>
      <c r="X95" s="87">
        <v>43773</v>
      </c>
      <c r="Y95" s="83" t="s">
        <v>531</v>
      </c>
      <c r="Z95" s="84" t="s">
        <v>658</v>
      </c>
      <c r="AA95" s="80"/>
      <c r="AB95" s="80"/>
      <c r="AC95" s="83" t="s">
        <v>785</v>
      </c>
      <c r="AD95" s="80"/>
      <c r="AE95" s="80" t="b">
        <v>0</v>
      </c>
      <c r="AF95" s="80">
        <v>0</v>
      </c>
      <c r="AG95" s="83" t="s">
        <v>859</v>
      </c>
      <c r="AH95" s="80" t="b">
        <v>0</v>
      </c>
      <c r="AI95" s="80" t="s">
        <v>862</v>
      </c>
      <c r="AJ95" s="80"/>
      <c r="AK95" s="83" t="s">
        <v>859</v>
      </c>
      <c r="AL95" s="80" t="b">
        <v>0</v>
      </c>
      <c r="AM95" s="80">
        <v>39</v>
      </c>
      <c r="AN95" s="83" t="s">
        <v>851</v>
      </c>
      <c r="AO95" s="80" t="s">
        <v>865</v>
      </c>
      <c r="AP95" s="80" t="b">
        <v>0</v>
      </c>
      <c r="AQ95" s="83" t="s">
        <v>851</v>
      </c>
      <c r="AR95" s="80" t="s">
        <v>217</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0</v>
      </c>
      <c r="BG95" s="49">
        <v>0</v>
      </c>
      <c r="BH95" s="48">
        <v>0</v>
      </c>
      <c r="BI95" s="49">
        <v>0</v>
      </c>
      <c r="BJ95" s="48">
        <v>0</v>
      </c>
      <c r="BK95" s="49">
        <v>0</v>
      </c>
      <c r="BL95" s="48">
        <v>20</v>
      </c>
      <c r="BM95" s="49">
        <v>100</v>
      </c>
      <c r="BN95" s="48">
        <v>20</v>
      </c>
    </row>
    <row r="96" spans="1:66" ht="15">
      <c r="A96" s="65" t="s">
        <v>307</v>
      </c>
      <c r="B96" s="65" t="s">
        <v>359</v>
      </c>
      <c r="C96" s="66" t="s">
        <v>2002</v>
      </c>
      <c r="D96" s="67">
        <v>10</v>
      </c>
      <c r="E96" s="68" t="s">
        <v>132</v>
      </c>
      <c r="F96" s="69">
        <v>10</v>
      </c>
      <c r="G96" s="66"/>
      <c r="H96" s="70"/>
      <c r="I96" s="71"/>
      <c r="J96" s="71"/>
      <c r="K96" s="34" t="s">
        <v>65</v>
      </c>
      <c r="L96" s="78">
        <v>96</v>
      </c>
      <c r="M96" s="78"/>
      <c r="N96" s="73"/>
      <c r="O96" s="80" t="s">
        <v>368</v>
      </c>
      <c r="P96" s="82">
        <v>43773.87152777778</v>
      </c>
      <c r="Q96" s="80" t="s">
        <v>371</v>
      </c>
      <c r="R96" s="80"/>
      <c r="S96" s="80"/>
      <c r="T96" s="80"/>
      <c r="U96" s="80"/>
      <c r="V96" s="84" t="s">
        <v>443</v>
      </c>
      <c r="W96" s="82">
        <v>43773.87152777778</v>
      </c>
      <c r="X96" s="87">
        <v>43773</v>
      </c>
      <c r="Y96" s="83" t="s">
        <v>532</v>
      </c>
      <c r="Z96" s="84" t="s">
        <v>659</v>
      </c>
      <c r="AA96" s="80"/>
      <c r="AB96" s="80"/>
      <c r="AC96" s="83" t="s">
        <v>786</v>
      </c>
      <c r="AD96" s="80"/>
      <c r="AE96" s="80" t="b">
        <v>0</v>
      </c>
      <c r="AF96" s="80">
        <v>0</v>
      </c>
      <c r="AG96" s="83" t="s">
        <v>859</v>
      </c>
      <c r="AH96" s="80" t="b">
        <v>0</v>
      </c>
      <c r="AI96" s="80" t="s">
        <v>862</v>
      </c>
      <c r="AJ96" s="80"/>
      <c r="AK96" s="83" t="s">
        <v>859</v>
      </c>
      <c r="AL96" s="80" t="b">
        <v>0</v>
      </c>
      <c r="AM96" s="80">
        <v>39</v>
      </c>
      <c r="AN96" s="83" t="s">
        <v>851</v>
      </c>
      <c r="AO96" s="80" t="s">
        <v>864</v>
      </c>
      <c r="AP96" s="80" t="b">
        <v>0</v>
      </c>
      <c r="AQ96" s="83" t="s">
        <v>851</v>
      </c>
      <c r="AR96" s="80" t="s">
        <v>217</v>
      </c>
      <c r="AS96" s="80">
        <v>0</v>
      </c>
      <c r="AT96" s="80">
        <v>0</v>
      </c>
      <c r="AU96" s="80"/>
      <c r="AV96" s="80"/>
      <c r="AW96" s="80"/>
      <c r="AX96" s="80"/>
      <c r="AY96" s="80"/>
      <c r="AZ96" s="80"/>
      <c r="BA96" s="80"/>
      <c r="BB96" s="80"/>
      <c r="BC96">
        <v>2</v>
      </c>
      <c r="BD96" s="79" t="str">
        <f>REPLACE(INDEX(GroupVertices[Group],MATCH(Edges[[#This Row],[Vertex 1]],GroupVertices[Vertex],0)),1,1,"")</f>
        <v>1</v>
      </c>
      <c r="BE96" s="79" t="str">
        <f>REPLACE(INDEX(GroupVertices[Group],MATCH(Edges[[#This Row],[Vertex 2]],GroupVertices[Vertex],0)),1,1,"")</f>
        <v>1</v>
      </c>
      <c r="BF96" s="48"/>
      <c r="BG96" s="49"/>
      <c r="BH96" s="48"/>
      <c r="BI96" s="49"/>
      <c r="BJ96" s="48"/>
      <c r="BK96" s="49"/>
      <c r="BL96" s="48"/>
      <c r="BM96" s="49"/>
      <c r="BN96" s="48"/>
    </row>
    <row r="97" spans="1:66" ht="15">
      <c r="A97" s="65" t="s">
        <v>307</v>
      </c>
      <c r="B97" s="65" t="s">
        <v>359</v>
      </c>
      <c r="C97" s="66" t="s">
        <v>2002</v>
      </c>
      <c r="D97" s="67">
        <v>10</v>
      </c>
      <c r="E97" s="68" t="s">
        <v>132</v>
      </c>
      <c r="F97" s="69">
        <v>10</v>
      </c>
      <c r="G97" s="66"/>
      <c r="H97" s="70"/>
      <c r="I97" s="71"/>
      <c r="J97" s="71"/>
      <c r="K97" s="34" t="s">
        <v>65</v>
      </c>
      <c r="L97" s="78">
        <v>97</v>
      </c>
      <c r="M97" s="78"/>
      <c r="N97" s="73"/>
      <c r="O97" s="80" t="s">
        <v>369</v>
      </c>
      <c r="P97" s="82">
        <v>43773.87152777778</v>
      </c>
      <c r="Q97" s="80" t="s">
        <v>371</v>
      </c>
      <c r="R97" s="80"/>
      <c r="S97" s="80"/>
      <c r="T97" s="80"/>
      <c r="U97" s="80"/>
      <c r="V97" s="84" t="s">
        <v>443</v>
      </c>
      <c r="W97" s="82">
        <v>43773.87152777778</v>
      </c>
      <c r="X97" s="87">
        <v>43773</v>
      </c>
      <c r="Y97" s="83" t="s">
        <v>532</v>
      </c>
      <c r="Z97" s="84" t="s">
        <v>659</v>
      </c>
      <c r="AA97" s="80"/>
      <c r="AB97" s="80"/>
      <c r="AC97" s="83" t="s">
        <v>786</v>
      </c>
      <c r="AD97" s="80"/>
      <c r="AE97" s="80" t="b">
        <v>0</v>
      </c>
      <c r="AF97" s="80">
        <v>0</v>
      </c>
      <c r="AG97" s="83" t="s">
        <v>859</v>
      </c>
      <c r="AH97" s="80" t="b">
        <v>0</v>
      </c>
      <c r="AI97" s="80" t="s">
        <v>862</v>
      </c>
      <c r="AJ97" s="80"/>
      <c r="AK97" s="83" t="s">
        <v>859</v>
      </c>
      <c r="AL97" s="80" t="b">
        <v>0</v>
      </c>
      <c r="AM97" s="80">
        <v>39</v>
      </c>
      <c r="AN97" s="83" t="s">
        <v>851</v>
      </c>
      <c r="AO97" s="80" t="s">
        <v>864</v>
      </c>
      <c r="AP97" s="80" t="b">
        <v>0</v>
      </c>
      <c r="AQ97" s="83" t="s">
        <v>851</v>
      </c>
      <c r="AR97" s="80" t="s">
        <v>217</v>
      </c>
      <c r="AS97" s="80">
        <v>0</v>
      </c>
      <c r="AT97" s="80">
        <v>0</v>
      </c>
      <c r="AU97" s="80"/>
      <c r="AV97" s="80"/>
      <c r="AW97" s="80"/>
      <c r="AX97" s="80"/>
      <c r="AY97" s="80"/>
      <c r="AZ97" s="80"/>
      <c r="BA97" s="80"/>
      <c r="BB97" s="80"/>
      <c r="BC97">
        <v>2</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307</v>
      </c>
      <c r="B98" s="65" t="s">
        <v>360</v>
      </c>
      <c r="C98" s="66" t="s">
        <v>2003</v>
      </c>
      <c r="D98" s="67">
        <v>3</v>
      </c>
      <c r="E98" s="68" t="s">
        <v>132</v>
      </c>
      <c r="F98" s="69">
        <v>30</v>
      </c>
      <c r="G98" s="66"/>
      <c r="H98" s="70"/>
      <c r="I98" s="71"/>
      <c r="J98" s="71"/>
      <c r="K98" s="34" t="s">
        <v>65</v>
      </c>
      <c r="L98" s="78">
        <v>98</v>
      </c>
      <c r="M98" s="78"/>
      <c r="N98" s="73"/>
      <c r="O98" s="80" t="s">
        <v>369</v>
      </c>
      <c r="P98" s="82">
        <v>43773.87152777778</v>
      </c>
      <c r="Q98" s="80" t="s">
        <v>371</v>
      </c>
      <c r="R98" s="80"/>
      <c r="S98" s="80"/>
      <c r="T98" s="80"/>
      <c r="U98" s="80"/>
      <c r="V98" s="84" t="s">
        <v>443</v>
      </c>
      <c r="W98" s="82">
        <v>43773.87152777778</v>
      </c>
      <c r="X98" s="87">
        <v>43773</v>
      </c>
      <c r="Y98" s="83" t="s">
        <v>532</v>
      </c>
      <c r="Z98" s="84" t="s">
        <v>659</v>
      </c>
      <c r="AA98" s="80"/>
      <c r="AB98" s="80"/>
      <c r="AC98" s="83" t="s">
        <v>786</v>
      </c>
      <c r="AD98" s="80"/>
      <c r="AE98" s="80" t="b">
        <v>0</v>
      </c>
      <c r="AF98" s="80">
        <v>0</v>
      </c>
      <c r="AG98" s="83" t="s">
        <v>859</v>
      </c>
      <c r="AH98" s="80" t="b">
        <v>0</v>
      </c>
      <c r="AI98" s="80" t="s">
        <v>862</v>
      </c>
      <c r="AJ98" s="80"/>
      <c r="AK98" s="83" t="s">
        <v>859</v>
      </c>
      <c r="AL98" s="80" t="b">
        <v>0</v>
      </c>
      <c r="AM98" s="80">
        <v>39</v>
      </c>
      <c r="AN98" s="83" t="s">
        <v>851</v>
      </c>
      <c r="AO98" s="80" t="s">
        <v>864</v>
      </c>
      <c r="AP98" s="80" t="b">
        <v>0</v>
      </c>
      <c r="AQ98" s="83" t="s">
        <v>851</v>
      </c>
      <c r="AR98" s="80" t="s">
        <v>217</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8">
        <v>0</v>
      </c>
      <c r="BG98" s="49">
        <v>0</v>
      </c>
      <c r="BH98" s="48">
        <v>0</v>
      </c>
      <c r="BI98" s="49">
        <v>0</v>
      </c>
      <c r="BJ98" s="48">
        <v>0</v>
      </c>
      <c r="BK98" s="49">
        <v>0</v>
      </c>
      <c r="BL98" s="48">
        <v>20</v>
      </c>
      <c r="BM98" s="49">
        <v>100</v>
      </c>
      <c r="BN98" s="48">
        <v>20</v>
      </c>
    </row>
    <row r="99" spans="1:66" ht="15">
      <c r="A99" s="65" t="s">
        <v>308</v>
      </c>
      <c r="B99" s="65" t="s">
        <v>308</v>
      </c>
      <c r="C99" s="66" t="s">
        <v>2002</v>
      </c>
      <c r="D99" s="67">
        <v>10</v>
      </c>
      <c r="E99" s="68" t="s">
        <v>132</v>
      </c>
      <c r="F99" s="69">
        <v>10</v>
      </c>
      <c r="G99" s="66"/>
      <c r="H99" s="70"/>
      <c r="I99" s="71"/>
      <c r="J99" s="71"/>
      <c r="K99" s="34" t="s">
        <v>65</v>
      </c>
      <c r="L99" s="78">
        <v>99</v>
      </c>
      <c r="M99" s="78"/>
      <c r="N99" s="73"/>
      <c r="O99" s="80" t="s">
        <v>217</v>
      </c>
      <c r="P99" s="82">
        <v>43773.54032407407</v>
      </c>
      <c r="Q99" s="80" t="s">
        <v>378</v>
      </c>
      <c r="R99" s="84" t="s">
        <v>390</v>
      </c>
      <c r="S99" s="80" t="s">
        <v>400</v>
      </c>
      <c r="T99" s="80"/>
      <c r="U99" s="84" t="s">
        <v>410</v>
      </c>
      <c r="V99" s="84" t="s">
        <v>410</v>
      </c>
      <c r="W99" s="82">
        <v>43773.54032407407</v>
      </c>
      <c r="X99" s="87">
        <v>43773</v>
      </c>
      <c r="Y99" s="83" t="s">
        <v>533</v>
      </c>
      <c r="Z99" s="84" t="s">
        <v>660</v>
      </c>
      <c r="AA99" s="80"/>
      <c r="AB99" s="80"/>
      <c r="AC99" s="83" t="s">
        <v>787</v>
      </c>
      <c r="AD99" s="80"/>
      <c r="AE99" s="80" t="b">
        <v>0</v>
      </c>
      <c r="AF99" s="80">
        <v>0</v>
      </c>
      <c r="AG99" s="83" t="s">
        <v>859</v>
      </c>
      <c r="AH99" s="80" t="b">
        <v>0</v>
      </c>
      <c r="AI99" s="80" t="s">
        <v>862</v>
      </c>
      <c r="AJ99" s="80"/>
      <c r="AK99" s="83" t="s">
        <v>859</v>
      </c>
      <c r="AL99" s="80" t="b">
        <v>0</v>
      </c>
      <c r="AM99" s="80">
        <v>0</v>
      </c>
      <c r="AN99" s="83" t="s">
        <v>859</v>
      </c>
      <c r="AO99" s="80" t="s">
        <v>868</v>
      </c>
      <c r="AP99" s="80" t="b">
        <v>0</v>
      </c>
      <c r="AQ99" s="83" t="s">
        <v>787</v>
      </c>
      <c r="AR99" s="80" t="s">
        <v>217</v>
      </c>
      <c r="AS99" s="80">
        <v>0</v>
      </c>
      <c r="AT99" s="80">
        <v>0</v>
      </c>
      <c r="AU99" s="80"/>
      <c r="AV99" s="80"/>
      <c r="AW99" s="80"/>
      <c r="AX99" s="80"/>
      <c r="AY99" s="80"/>
      <c r="AZ99" s="80"/>
      <c r="BA99" s="80"/>
      <c r="BB99" s="80"/>
      <c r="BC99">
        <v>2</v>
      </c>
      <c r="BD99" s="79" t="str">
        <f>REPLACE(INDEX(GroupVertices[Group],MATCH(Edges[[#This Row],[Vertex 1]],GroupVertices[Vertex],0)),1,1,"")</f>
        <v>7</v>
      </c>
      <c r="BE99" s="79" t="str">
        <f>REPLACE(INDEX(GroupVertices[Group],MATCH(Edges[[#This Row],[Vertex 2]],GroupVertices[Vertex],0)),1,1,"")</f>
        <v>7</v>
      </c>
      <c r="BF99" s="48">
        <v>0</v>
      </c>
      <c r="BG99" s="49">
        <v>0</v>
      </c>
      <c r="BH99" s="48">
        <v>0</v>
      </c>
      <c r="BI99" s="49">
        <v>0</v>
      </c>
      <c r="BJ99" s="48">
        <v>0</v>
      </c>
      <c r="BK99" s="49">
        <v>0</v>
      </c>
      <c r="BL99" s="48">
        <v>7</v>
      </c>
      <c r="BM99" s="49">
        <v>100</v>
      </c>
      <c r="BN99" s="48">
        <v>7</v>
      </c>
    </row>
    <row r="100" spans="1:66" ht="15">
      <c r="A100" s="65" t="s">
        <v>308</v>
      </c>
      <c r="B100" s="65" t="s">
        <v>308</v>
      </c>
      <c r="C100" s="66" t="s">
        <v>2002</v>
      </c>
      <c r="D100" s="67">
        <v>10</v>
      </c>
      <c r="E100" s="68" t="s">
        <v>132</v>
      </c>
      <c r="F100" s="69">
        <v>10</v>
      </c>
      <c r="G100" s="66"/>
      <c r="H100" s="70"/>
      <c r="I100" s="71"/>
      <c r="J100" s="71"/>
      <c r="K100" s="34" t="s">
        <v>65</v>
      </c>
      <c r="L100" s="78">
        <v>100</v>
      </c>
      <c r="M100" s="78"/>
      <c r="N100" s="73"/>
      <c r="O100" s="80" t="s">
        <v>217</v>
      </c>
      <c r="P100" s="82">
        <v>43773.88128472222</v>
      </c>
      <c r="Q100" s="80" t="s">
        <v>379</v>
      </c>
      <c r="R100" s="84" t="s">
        <v>391</v>
      </c>
      <c r="S100" s="80" t="s">
        <v>400</v>
      </c>
      <c r="T100" s="80"/>
      <c r="U100" s="84" t="s">
        <v>411</v>
      </c>
      <c r="V100" s="84" t="s">
        <v>411</v>
      </c>
      <c r="W100" s="82">
        <v>43773.88128472222</v>
      </c>
      <c r="X100" s="87">
        <v>43773</v>
      </c>
      <c r="Y100" s="83" t="s">
        <v>534</v>
      </c>
      <c r="Z100" s="84" t="s">
        <v>661</v>
      </c>
      <c r="AA100" s="80"/>
      <c r="AB100" s="80"/>
      <c r="AC100" s="83" t="s">
        <v>788</v>
      </c>
      <c r="AD100" s="80"/>
      <c r="AE100" s="80" t="b">
        <v>0</v>
      </c>
      <c r="AF100" s="80">
        <v>1</v>
      </c>
      <c r="AG100" s="83" t="s">
        <v>859</v>
      </c>
      <c r="AH100" s="80" t="b">
        <v>0</v>
      </c>
      <c r="AI100" s="80" t="s">
        <v>862</v>
      </c>
      <c r="AJ100" s="80"/>
      <c r="AK100" s="83" t="s">
        <v>859</v>
      </c>
      <c r="AL100" s="80" t="b">
        <v>0</v>
      </c>
      <c r="AM100" s="80">
        <v>0</v>
      </c>
      <c r="AN100" s="83" t="s">
        <v>859</v>
      </c>
      <c r="AO100" s="80" t="s">
        <v>868</v>
      </c>
      <c r="AP100" s="80" t="b">
        <v>0</v>
      </c>
      <c r="AQ100" s="83" t="s">
        <v>788</v>
      </c>
      <c r="AR100" s="80" t="s">
        <v>217</v>
      </c>
      <c r="AS100" s="80">
        <v>0</v>
      </c>
      <c r="AT100" s="80">
        <v>0</v>
      </c>
      <c r="AU100" s="80"/>
      <c r="AV100" s="80"/>
      <c r="AW100" s="80"/>
      <c r="AX100" s="80"/>
      <c r="AY100" s="80"/>
      <c r="AZ100" s="80"/>
      <c r="BA100" s="80"/>
      <c r="BB100" s="80"/>
      <c r="BC100">
        <v>2</v>
      </c>
      <c r="BD100" s="79" t="str">
        <f>REPLACE(INDEX(GroupVertices[Group],MATCH(Edges[[#This Row],[Vertex 1]],GroupVertices[Vertex],0)),1,1,"")</f>
        <v>7</v>
      </c>
      <c r="BE100" s="79" t="str">
        <f>REPLACE(INDEX(GroupVertices[Group],MATCH(Edges[[#This Row],[Vertex 2]],GroupVertices[Vertex],0)),1,1,"")</f>
        <v>7</v>
      </c>
      <c r="BF100" s="48">
        <v>1</v>
      </c>
      <c r="BG100" s="49">
        <v>5.882352941176471</v>
      </c>
      <c r="BH100" s="48">
        <v>0</v>
      </c>
      <c r="BI100" s="49">
        <v>0</v>
      </c>
      <c r="BJ100" s="48">
        <v>0</v>
      </c>
      <c r="BK100" s="49">
        <v>0</v>
      </c>
      <c r="BL100" s="48">
        <v>16</v>
      </c>
      <c r="BM100" s="49">
        <v>94.11764705882354</v>
      </c>
      <c r="BN100" s="48">
        <v>17</v>
      </c>
    </row>
    <row r="101" spans="1:66" ht="15">
      <c r="A101" s="65" t="s">
        <v>309</v>
      </c>
      <c r="B101" s="65" t="s">
        <v>348</v>
      </c>
      <c r="C101" s="66" t="s">
        <v>2003</v>
      </c>
      <c r="D101" s="67">
        <v>3</v>
      </c>
      <c r="E101" s="68" t="s">
        <v>132</v>
      </c>
      <c r="F101" s="69">
        <v>30</v>
      </c>
      <c r="G101" s="66"/>
      <c r="H101" s="70"/>
      <c r="I101" s="71"/>
      <c r="J101" s="71"/>
      <c r="K101" s="34" t="s">
        <v>65</v>
      </c>
      <c r="L101" s="78">
        <v>101</v>
      </c>
      <c r="M101" s="78"/>
      <c r="N101" s="73"/>
      <c r="O101" s="80" t="s">
        <v>368</v>
      </c>
      <c r="P101" s="82">
        <v>43773.89025462963</v>
      </c>
      <c r="Q101" s="80" t="s">
        <v>372</v>
      </c>
      <c r="R101" s="80"/>
      <c r="S101" s="80"/>
      <c r="T101" s="80"/>
      <c r="U101" s="84" t="s">
        <v>408</v>
      </c>
      <c r="V101" s="84" t="s">
        <v>408</v>
      </c>
      <c r="W101" s="82">
        <v>43773.89025462963</v>
      </c>
      <c r="X101" s="87">
        <v>43773</v>
      </c>
      <c r="Y101" s="83" t="s">
        <v>535</v>
      </c>
      <c r="Z101" s="84" t="s">
        <v>662</v>
      </c>
      <c r="AA101" s="80"/>
      <c r="AB101" s="80"/>
      <c r="AC101" s="83" t="s">
        <v>789</v>
      </c>
      <c r="AD101" s="80"/>
      <c r="AE101" s="80" t="b">
        <v>0</v>
      </c>
      <c r="AF101" s="80">
        <v>0</v>
      </c>
      <c r="AG101" s="83" t="s">
        <v>859</v>
      </c>
      <c r="AH101" s="80" t="b">
        <v>0</v>
      </c>
      <c r="AI101" s="80" t="s">
        <v>862</v>
      </c>
      <c r="AJ101" s="80"/>
      <c r="AK101" s="83" t="s">
        <v>859</v>
      </c>
      <c r="AL101" s="80" t="b">
        <v>0</v>
      </c>
      <c r="AM101" s="80">
        <v>51</v>
      </c>
      <c r="AN101" s="83" t="s">
        <v>831</v>
      </c>
      <c r="AO101" s="80" t="s">
        <v>863</v>
      </c>
      <c r="AP101" s="80" t="b">
        <v>0</v>
      </c>
      <c r="AQ101" s="83" t="s">
        <v>831</v>
      </c>
      <c r="AR101" s="80" t="s">
        <v>217</v>
      </c>
      <c r="AS101" s="80">
        <v>0</v>
      </c>
      <c r="AT101" s="80">
        <v>0</v>
      </c>
      <c r="AU101" s="80"/>
      <c r="AV101" s="80"/>
      <c r="AW101" s="80"/>
      <c r="AX101" s="80"/>
      <c r="AY101" s="80"/>
      <c r="AZ101" s="80"/>
      <c r="BA101" s="80"/>
      <c r="BB101" s="80"/>
      <c r="BC101">
        <v>1</v>
      </c>
      <c r="BD101" s="79" t="str">
        <f>REPLACE(INDEX(GroupVertices[Group],MATCH(Edges[[#This Row],[Vertex 1]],GroupVertices[Vertex],0)),1,1,"")</f>
        <v>2</v>
      </c>
      <c r="BE101" s="79" t="str">
        <f>REPLACE(INDEX(GroupVertices[Group],MATCH(Edges[[#This Row],[Vertex 2]],GroupVertices[Vertex],0)),1,1,"")</f>
        <v>2</v>
      </c>
      <c r="BF101" s="48">
        <v>0</v>
      </c>
      <c r="BG101" s="49">
        <v>0</v>
      </c>
      <c r="BH101" s="48">
        <v>0</v>
      </c>
      <c r="BI101" s="49">
        <v>0</v>
      </c>
      <c r="BJ101" s="48">
        <v>0</v>
      </c>
      <c r="BK101" s="49">
        <v>0</v>
      </c>
      <c r="BL101" s="48">
        <v>9</v>
      </c>
      <c r="BM101" s="49">
        <v>100</v>
      </c>
      <c r="BN101" s="48">
        <v>9</v>
      </c>
    </row>
    <row r="102" spans="1:66" ht="15">
      <c r="A102" s="65" t="s">
        <v>310</v>
      </c>
      <c r="B102" s="65" t="s">
        <v>364</v>
      </c>
      <c r="C102" s="66" t="s">
        <v>2003</v>
      </c>
      <c r="D102" s="67">
        <v>3</v>
      </c>
      <c r="E102" s="68" t="s">
        <v>132</v>
      </c>
      <c r="F102" s="69">
        <v>30</v>
      </c>
      <c r="G102" s="66"/>
      <c r="H102" s="70"/>
      <c r="I102" s="71"/>
      <c r="J102" s="71"/>
      <c r="K102" s="34" t="s">
        <v>65</v>
      </c>
      <c r="L102" s="78">
        <v>102</v>
      </c>
      <c r="M102" s="78"/>
      <c r="N102" s="73"/>
      <c r="O102" s="80" t="s">
        <v>370</v>
      </c>
      <c r="P102" s="82">
        <v>43773.89597222222</v>
      </c>
      <c r="Q102" s="80" t="s">
        <v>380</v>
      </c>
      <c r="R102" s="80"/>
      <c r="S102" s="80"/>
      <c r="T102" s="80"/>
      <c r="U102" s="84" t="s">
        <v>412</v>
      </c>
      <c r="V102" s="84" t="s">
        <v>412</v>
      </c>
      <c r="W102" s="82">
        <v>43773.89597222222</v>
      </c>
      <c r="X102" s="87">
        <v>43773</v>
      </c>
      <c r="Y102" s="83" t="s">
        <v>536</v>
      </c>
      <c r="Z102" s="84" t="s">
        <v>663</v>
      </c>
      <c r="AA102" s="80"/>
      <c r="AB102" s="80"/>
      <c r="AC102" s="83" t="s">
        <v>790</v>
      </c>
      <c r="AD102" s="83" t="s">
        <v>858</v>
      </c>
      <c r="AE102" s="80" t="b">
        <v>0</v>
      </c>
      <c r="AF102" s="80">
        <v>3</v>
      </c>
      <c r="AG102" s="83" t="s">
        <v>861</v>
      </c>
      <c r="AH102" s="80" t="b">
        <v>0</v>
      </c>
      <c r="AI102" s="80" t="s">
        <v>862</v>
      </c>
      <c r="AJ102" s="80"/>
      <c r="AK102" s="83" t="s">
        <v>859</v>
      </c>
      <c r="AL102" s="80" t="b">
        <v>0</v>
      </c>
      <c r="AM102" s="80">
        <v>0</v>
      </c>
      <c r="AN102" s="83" t="s">
        <v>859</v>
      </c>
      <c r="AO102" s="80" t="s">
        <v>863</v>
      </c>
      <c r="AP102" s="80" t="b">
        <v>0</v>
      </c>
      <c r="AQ102" s="83" t="s">
        <v>858</v>
      </c>
      <c r="AR102" s="80" t="s">
        <v>217</v>
      </c>
      <c r="AS102" s="80">
        <v>0</v>
      </c>
      <c r="AT102" s="80">
        <v>0</v>
      </c>
      <c r="AU102" s="80"/>
      <c r="AV102" s="80"/>
      <c r="AW102" s="80"/>
      <c r="AX102" s="80"/>
      <c r="AY102" s="80"/>
      <c r="AZ102" s="80"/>
      <c r="BA102" s="80"/>
      <c r="BB102" s="80"/>
      <c r="BC102">
        <v>1</v>
      </c>
      <c r="BD102" s="79" t="str">
        <f>REPLACE(INDEX(GroupVertices[Group],MATCH(Edges[[#This Row],[Vertex 1]],GroupVertices[Vertex],0)),1,1,"")</f>
        <v>6</v>
      </c>
      <c r="BE102" s="79" t="str">
        <f>REPLACE(INDEX(GroupVertices[Group],MATCH(Edges[[#This Row],[Vertex 2]],GroupVertices[Vertex],0)),1,1,"")</f>
        <v>6</v>
      </c>
      <c r="BF102" s="48">
        <v>0</v>
      </c>
      <c r="BG102" s="49">
        <v>0</v>
      </c>
      <c r="BH102" s="48">
        <v>0</v>
      </c>
      <c r="BI102" s="49">
        <v>0</v>
      </c>
      <c r="BJ102" s="48">
        <v>0</v>
      </c>
      <c r="BK102" s="49">
        <v>0</v>
      </c>
      <c r="BL102" s="48">
        <v>13</v>
      </c>
      <c r="BM102" s="49">
        <v>100</v>
      </c>
      <c r="BN102" s="48">
        <v>13</v>
      </c>
    </row>
    <row r="103" spans="1:66" ht="15">
      <c r="A103" s="65" t="s">
        <v>311</v>
      </c>
      <c r="B103" s="65" t="s">
        <v>348</v>
      </c>
      <c r="C103" s="66" t="s">
        <v>2003</v>
      </c>
      <c r="D103" s="67">
        <v>3</v>
      </c>
      <c r="E103" s="68" t="s">
        <v>132</v>
      </c>
      <c r="F103" s="69">
        <v>30</v>
      </c>
      <c r="G103" s="66"/>
      <c r="H103" s="70"/>
      <c r="I103" s="71"/>
      <c r="J103" s="71"/>
      <c r="K103" s="34" t="s">
        <v>65</v>
      </c>
      <c r="L103" s="78">
        <v>103</v>
      </c>
      <c r="M103" s="78"/>
      <c r="N103" s="73"/>
      <c r="O103" s="80" t="s">
        <v>368</v>
      </c>
      <c r="P103" s="82">
        <v>43773.89974537037</v>
      </c>
      <c r="Q103" s="80" t="s">
        <v>372</v>
      </c>
      <c r="R103" s="80"/>
      <c r="S103" s="80"/>
      <c r="T103" s="80"/>
      <c r="U103" s="84" t="s">
        <v>408</v>
      </c>
      <c r="V103" s="84" t="s">
        <v>408</v>
      </c>
      <c r="W103" s="82">
        <v>43773.89974537037</v>
      </c>
      <c r="X103" s="87">
        <v>43773</v>
      </c>
      <c r="Y103" s="83" t="s">
        <v>537</v>
      </c>
      <c r="Z103" s="84" t="s">
        <v>664</v>
      </c>
      <c r="AA103" s="80"/>
      <c r="AB103" s="80"/>
      <c r="AC103" s="83" t="s">
        <v>791</v>
      </c>
      <c r="AD103" s="80"/>
      <c r="AE103" s="80" t="b">
        <v>0</v>
      </c>
      <c r="AF103" s="80">
        <v>0</v>
      </c>
      <c r="AG103" s="83" t="s">
        <v>859</v>
      </c>
      <c r="AH103" s="80" t="b">
        <v>0</v>
      </c>
      <c r="AI103" s="80" t="s">
        <v>862</v>
      </c>
      <c r="AJ103" s="80"/>
      <c r="AK103" s="83" t="s">
        <v>859</v>
      </c>
      <c r="AL103" s="80" t="b">
        <v>0</v>
      </c>
      <c r="AM103" s="80">
        <v>51</v>
      </c>
      <c r="AN103" s="83" t="s">
        <v>831</v>
      </c>
      <c r="AO103" s="80" t="s">
        <v>865</v>
      </c>
      <c r="AP103" s="80" t="b">
        <v>0</v>
      </c>
      <c r="AQ103" s="83" t="s">
        <v>831</v>
      </c>
      <c r="AR103" s="80" t="s">
        <v>217</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2</v>
      </c>
      <c r="BF103" s="48">
        <v>0</v>
      </c>
      <c r="BG103" s="49">
        <v>0</v>
      </c>
      <c r="BH103" s="48">
        <v>0</v>
      </c>
      <c r="BI103" s="49">
        <v>0</v>
      </c>
      <c r="BJ103" s="48">
        <v>0</v>
      </c>
      <c r="BK103" s="49">
        <v>0</v>
      </c>
      <c r="BL103" s="48">
        <v>9</v>
      </c>
      <c r="BM103" s="49">
        <v>100</v>
      </c>
      <c r="BN103" s="48">
        <v>9</v>
      </c>
    </row>
    <row r="104" spans="1:66" ht="15">
      <c r="A104" s="65" t="s">
        <v>312</v>
      </c>
      <c r="B104" s="65" t="s">
        <v>360</v>
      </c>
      <c r="C104" s="66" t="s">
        <v>2003</v>
      </c>
      <c r="D104" s="67">
        <v>3</v>
      </c>
      <c r="E104" s="68" t="s">
        <v>132</v>
      </c>
      <c r="F104" s="69">
        <v>30</v>
      </c>
      <c r="G104" s="66"/>
      <c r="H104" s="70"/>
      <c r="I104" s="71"/>
      <c r="J104" s="71"/>
      <c r="K104" s="34" t="s">
        <v>65</v>
      </c>
      <c r="L104" s="78">
        <v>104</v>
      </c>
      <c r="M104" s="78"/>
      <c r="N104" s="73"/>
      <c r="O104" s="80" t="s">
        <v>368</v>
      </c>
      <c r="P104" s="82">
        <v>43773.90673611111</v>
      </c>
      <c r="Q104" s="80" t="s">
        <v>381</v>
      </c>
      <c r="R104" s="80"/>
      <c r="S104" s="80"/>
      <c r="T104" s="80"/>
      <c r="U104" s="80"/>
      <c r="V104" s="84" t="s">
        <v>444</v>
      </c>
      <c r="W104" s="82">
        <v>43773.90673611111</v>
      </c>
      <c r="X104" s="87">
        <v>43773</v>
      </c>
      <c r="Y104" s="83" t="s">
        <v>538</v>
      </c>
      <c r="Z104" s="84" t="s">
        <v>665</v>
      </c>
      <c r="AA104" s="80"/>
      <c r="AB104" s="80"/>
      <c r="AC104" s="83" t="s">
        <v>792</v>
      </c>
      <c r="AD104" s="80"/>
      <c r="AE104" s="80" t="b">
        <v>0</v>
      </c>
      <c r="AF104" s="80">
        <v>0</v>
      </c>
      <c r="AG104" s="83" t="s">
        <v>859</v>
      </c>
      <c r="AH104" s="80" t="b">
        <v>0</v>
      </c>
      <c r="AI104" s="80" t="s">
        <v>862</v>
      </c>
      <c r="AJ104" s="80"/>
      <c r="AK104" s="83" t="s">
        <v>859</v>
      </c>
      <c r="AL104" s="80" t="b">
        <v>0</v>
      </c>
      <c r="AM104" s="80">
        <v>21</v>
      </c>
      <c r="AN104" s="83" t="s">
        <v>853</v>
      </c>
      <c r="AO104" s="80" t="s">
        <v>863</v>
      </c>
      <c r="AP104" s="80" t="b">
        <v>0</v>
      </c>
      <c r="AQ104" s="83" t="s">
        <v>853</v>
      </c>
      <c r="AR104" s="80" t="s">
        <v>217</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c r="BG104" s="49"/>
      <c r="BH104" s="48"/>
      <c r="BI104" s="49"/>
      <c r="BJ104" s="48"/>
      <c r="BK104" s="49"/>
      <c r="BL104" s="48"/>
      <c r="BM104" s="49"/>
      <c r="BN104" s="48"/>
    </row>
    <row r="105" spans="1:66" ht="15">
      <c r="A105" s="65" t="s">
        <v>312</v>
      </c>
      <c r="B105" s="65" t="s">
        <v>359</v>
      </c>
      <c r="C105" s="66" t="s">
        <v>2003</v>
      </c>
      <c r="D105" s="67">
        <v>3</v>
      </c>
      <c r="E105" s="68" t="s">
        <v>132</v>
      </c>
      <c r="F105" s="69">
        <v>30</v>
      </c>
      <c r="G105" s="66"/>
      <c r="H105" s="70"/>
      <c r="I105" s="71"/>
      <c r="J105" s="71"/>
      <c r="K105" s="34" t="s">
        <v>65</v>
      </c>
      <c r="L105" s="78">
        <v>105</v>
      </c>
      <c r="M105" s="78"/>
      <c r="N105" s="73"/>
      <c r="O105" s="80" t="s">
        <v>369</v>
      </c>
      <c r="P105" s="82">
        <v>43773.90673611111</v>
      </c>
      <c r="Q105" s="80" t="s">
        <v>381</v>
      </c>
      <c r="R105" s="80"/>
      <c r="S105" s="80"/>
      <c r="T105" s="80"/>
      <c r="U105" s="80"/>
      <c r="V105" s="84" t="s">
        <v>444</v>
      </c>
      <c r="W105" s="82">
        <v>43773.90673611111</v>
      </c>
      <c r="X105" s="87">
        <v>43773</v>
      </c>
      <c r="Y105" s="83" t="s">
        <v>538</v>
      </c>
      <c r="Z105" s="84" t="s">
        <v>665</v>
      </c>
      <c r="AA105" s="80"/>
      <c r="AB105" s="80"/>
      <c r="AC105" s="83" t="s">
        <v>792</v>
      </c>
      <c r="AD105" s="80"/>
      <c r="AE105" s="80" t="b">
        <v>0</v>
      </c>
      <c r="AF105" s="80">
        <v>0</v>
      </c>
      <c r="AG105" s="83" t="s">
        <v>859</v>
      </c>
      <c r="AH105" s="80" t="b">
        <v>0</v>
      </c>
      <c r="AI105" s="80" t="s">
        <v>862</v>
      </c>
      <c r="AJ105" s="80"/>
      <c r="AK105" s="83" t="s">
        <v>859</v>
      </c>
      <c r="AL105" s="80" t="b">
        <v>0</v>
      </c>
      <c r="AM105" s="80">
        <v>21</v>
      </c>
      <c r="AN105" s="83" t="s">
        <v>853</v>
      </c>
      <c r="AO105" s="80" t="s">
        <v>863</v>
      </c>
      <c r="AP105" s="80" t="b">
        <v>0</v>
      </c>
      <c r="AQ105" s="83" t="s">
        <v>853</v>
      </c>
      <c r="AR105" s="80" t="s">
        <v>217</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v>1</v>
      </c>
      <c r="BG105" s="49">
        <v>3.8461538461538463</v>
      </c>
      <c r="BH105" s="48">
        <v>0</v>
      </c>
      <c r="BI105" s="49">
        <v>0</v>
      </c>
      <c r="BJ105" s="48">
        <v>0</v>
      </c>
      <c r="BK105" s="49">
        <v>0</v>
      </c>
      <c r="BL105" s="48">
        <v>25</v>
      </c>
      <c r="BM105" s="49">
        <v>96.15384615384616</v>
      </c>
      <c r="BN105" s="48">
        <v>26</v>
      </c>
    </row>
    <row r="106" spans="1:66" ht="15">
      <c r="A106" s="65" t="s">
        <v>313</v>
      </c>
      <c r="B106" s="65" t="s">
        <v>360</v>
      </c>
      <c r="C106" s="66" t="s">
        <v>2003</v>
      </c>
      <c r="D106" s="67">
        <v>3</v>
      </c>
      <c r="E106" s="68" t="s">
        <v>132</v>
      </c>
      <c r="F106" s="69">
        <v>30</v>
      </c>
      <c r="G106" s="66"/>
      <c r="H106" s="70"/>
      <c r="I106" s="71"/>
      <c r="J106" s="71"/>
      <c r="K106" s="34" t="s">
        <v>65</v>
      </c>
      <c r="L106" s="78">
        <v>106</v>
      </c>
      <c r="M106" s="78"/>
      <c r="N106" s="73"/>
      <c r="O106" s="80" t="s">
        <v>368</v>
      </c>
      <c r="P106" s="82">
        <v>43773.907118055555</v>
      </c>
      <c r="Q106" s="80" t="s">
        <v>381</v>
      </c>
      <c r="R106" s="80"/>
      <c r="S106" s="80"/>
      <c r="T106" s="80"/>
      <c r="U106" s="80"/>
      <c r="V106" s="84" t="s">
        <v>445</v>
      </c>
      <c r="W106" s="82">
        <v>43773.907118055555</v>
      </c>
      <c r="X106" s="87">
        <v>43773</v>
      </c>
      <c r="Y106" s="83" t="s">
        <v>539</v>
      </c>
      <c r="Z106" s="84" t="s">
        <v>666</v>
      </c>
      <c r="AA106" s="80"/>
      <c r="AB106" s="80"/>
      <c r="AC106" s="83" t="s">
        <v>793</v>
      </c>
      <c r="AD106" s="80"/>
      <c r="AE106" s="80" t="b">
        <v>0</v>
      </c>
      <c r="AF106" s="80">
        <v>0</v>
      </c>
      <c r="AG106" s="83" t="s">
        <v>859</v>
      </c>
      <c r="AH106" s="80" t="b">
        <v>0</v>
      </c>
      <c r="AI106" s="80" t="s">
        <v>862</v>
      </c>
      <c r="AJ106" s="80"/>
      <c r="AK106" s="83" t="s">
        <v>859</v>
      </c>
      <c r="AL106" s="80" t="b">
        <v>0</v>
      </c>
      <c r="AM106" s="80">
        <v>21</v>
      </c>
      <c r="AN106" s="83" t="s">
        <v>853</v>
      </c>
      <c r="AO106" s="80" t="s">
        <v>863</v>
      </c>
      <c r="AP106" s="80" t="b">
        <v>0</v>
      </c>
      <c r="AQ106" s="83" t="s">
        <v>853</v>
      </c>
      <c r="AR106" s="80" t="s">
        <v>217</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313</v>
      </c>
      <c r="B107" s="65" t="s">
        <v>359</v>
      </c>
      <c r="C107" s="66" t="s">
        <v>2003</v>
      </c>
      <c r="D107" s="67">
        <v>3</v>
      </c>
      <c r="E107" s="68" t="s">
        <v>132</v>
      </c>
      <c r="F107" s="69">
        <v>30</v>
      </c>
      <c r="G107" s="66"/>
      <c r="H107" s="70"/>
      <c r="I107" s="71"/>
      <c r="J107" s="71"/>
      <c r="K107" s="34" t="s">
        <v>65</v>
      </c>
      <c r="L107" s="78">
        <v>107</v>
      </c>
      <c r="M107" s="78"/>
      <c r="N107" s="73"/>
      <c r="O107" s="80" t="s">
        <v>369</v>
      </c>
      <c r="P107" s="82">
        <v>43773.907118055555</v>
      </c>
      <c r="Q107" s="80" t="s">
        <v>381</v>
      </c>
      <c r="R107" s="80"/>
      <c r="S107" s="80"/>
      <c r="T107" s="80"/>
      <c r="U107" s="80"/>
      <c r="V107" s="84" t="s">
        <v>445</v>
      </c>
      <c r="W107" s="82">
        <v>43773.907118055555</v>
      </c>
      <c r="X107" s="87">
        <v>43773</v>
      </c>
      <c r="Y107" s="83" t="s">
        <v>539</v>
      </c>
      <c r="Z107" s="84" t="s">
        <v>666</v>
      </c>
      <c r="AA107" s="80"/>
      <c r="AB107" s="80"/>
      <c r="AC107" s="83" t="s">
        <v>793</v>
      </c>
      <c r="AD107" s="80"/>
      <c r="AE107" s="80" t="b">
        <v>0</v>
      </c>
      <c r="AF107" s="80">
        <v>0</v>
      </c>
      <c r="AG107" s="83" t="s">
        <v>859</v>
      </c>
      <c r="AH107" s="80" t="b">
        <v>0</v>
      </c>
      <c r="AI107" s="80" t="s">
        <v>862</v>
      </c>
      <c r="AJ107" s="80"/>
      <c r="AK107" s="83" t="s">
        <v>859</v>
      </c>
      <c r="AL107" s="80" t="b">
        <v>0</v>
      </c>
      <c r="AM107" s="80">
        <v>21</v>
      </c>
      <c r="AN107" s="83" t="s">
        <v>853</v>
      </c>
      <c r="AO107" s="80" t="s">
        <v>863</v>
      </c>
      <c r="AP107" s="80" t="b">
        <v>0</v>
      </c>
      <c r="AQ107" s="83" t="s">
        <v>853</v>
      </c>
      <c r="AR107" s="80" t="s">
        <v>217</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1</v>
      </c>
      <c r="BG107" s="49">
        <v>3.8461538461538463</v>
      </c>
      <c r="BH107" s="48">
        <v>0</v>
      </c>
      <c r="BI107" s="49">
        <v>0</v>
      </c>
      <c r="BJ107" s="48">
        <v>0</v>
      </c>
      <c r="BK107" s="49">
        <v>0</v>
      </c>
      <c r="BL107" s="48">
        <v>25</v>
      </c>
      <c r="BM107" s="49">
        <v>96.15384615384616</v>
      </c>
      <c r="BN107" s="48">
        <v>26</v>
      </c>
    </row>
    <row r="108" spans="1:66" ht="15">
      <c r="A108" s="65" t="s">
        <v>314</v>
      </c>
      <c r="B108" s="65" t="s">
        <v>360</v>
      </c>
      <c r="C108" s="66" t="s">
        <v>2003</v>
      </c>
      <c r="D108" s="67">
        <v>3</v>
      </c>
      <c r="E108" s="68" t="s">
        <v>132</v>
      </c>
      <c r="F108" s="69">
        <v>30</v>
      </c>
      <c r="G108" s="66"/>
      <c r="H108" s="70"/>
      <c r="I108" s="71"/>
      <c r="J108" s="71"/>
      <c r="K108" s="34" t="s">
        <v>65</v>
      </c>
      <c r="L108" s="78">
        <v>108</v>
      </c>
      <c r="M108" s="78"/>
      <c r="N108" s="73"/>
      <c r="O108" s="80" t="s">
        <v>368</v>
      </c>
      <c r="P108" s="82">
        <v>43773.90795138889</v>
      </c>
      <c r="Q108" s="80" t="s">
        <v>381</v>
      </c>
      <c r="R108" s="80"/>
      <c r="S108" s="80"/>
      <c r="T108" s="80"/>
      <c r="U108" s="80"/>
      <c r="V108" s="84" t="s">
        <v>446</v>
      </c>
      <c r="W108" s="82">
        <v>43773.90795138889</v>
      </c>
      <c r="X108" s="87">
        <v>43773</v>
      </c>
      <c r="Y108" s="83" t="s">
        <v>540</v>
      </c>
      <c r="Z108" s="84" t="s">
        <v>667</v>
      </c>
      <c r="AA108" s="80"/>
      <c r="AB108" s="80"/>
      <c r="AC108" s="83" t="s">
        <v>794</v>
      </c>
      <c r="AD108" s="80"/>
      <c r="AE108" s="80" t="b">
        <v>0</v>
      </c>
      <c r="AF108" s="80">
        <v>0</v>
      </c>
      <c r="AG108" s="83" t="s">
        <v>859</v>
      </c>
      <c r="AH108" s="80" t="b">
        <v>0</v>
      </c>
      <c r="AI108" s="80" t="s">
        <v>862</v>
      </c>
      <c r="AJ108" s="80"/>
      <c r="AK108" s="83" t="s">
        <v>859</v>
      </c>
      <c r="AL108" s="80" t="b">
        <v>0</v>
      </c>
      <c r="AM108" s="80">
        <v>21</v>
      </c>
      <c r="AN108" s="83" t="s">
        <v>853</v>
      </c>
      <c r="AO108" s="80" t="s">
        <v>863</v>
      </c>
      <c r="AP108" s="80" t="b">
        <v>0</v>
      </c>
      <c r="AQ108" s="83" t="s">
        <v>853</v>
      </c>
      <c r="AR108" s="80" t="s">
        <v>217</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8"/>
      <c r="BG108" s="49"/>
      <c r="BH108" s="48"/>
      <c r="BI108" s="49"/>
      <c r="BJ108" s="48"/>
      <c r="BK108" s="49"/>
      <c r="BL108" s="48"/>
      <c r="BM108" s="49"/>
      <c r="BN108" s="48"/>
    </row>
    <row r="109" spans="1:66" ht="15">
      <c r="A109" s="65" t="s">
        <v>314</v>
      </c>
      <c r="B109" s="65" t="s">
        <v>359</v>
      </c>
      <c r="C109" s="66" t="s">
        <v>2003</v>
      </c>
      <c r="D109" s="67">
        <v>3</v>
      </c>
      <c r="E109" s="68" t="s">
        <v>132</v>
      </c>
      <c r="F109" s="69">
        <v>30</v>
      </c>
      <c r="G109" s="66"/>
      <c r="H109" s="70"/>
      <c r="I109" s="71"/>
      <c r="J109" s="71"/>
      <c r="K109" s="34" t="s">
        <v>65</v>
      </c>
      <c r="L109" s="78">
        <v>109</v>
      </c>
      <c r="M109" s="78"/>
      <c r="N109" s="73"/>
      <c r="O109" s="80" t="s">
        <v>369</v>
      </c>
      <c r="P109" s="82">
        <v>43773.90795138889</v>
      </c>
      <c r="Q109" s="80" t="s">
        <v>381</v>
      </c>
      <c r="R109" s="80"/>
      <c r="S109" s="80"/>
      <c r="T109" s="80"/>
      <c r="U109" s="80"/>
      <c r="V109" s="84" t="s">
        <v>446</v>
      </c>
      <c r="W109" s="82">
        <v>43773.90795138889</v>
      </c>
      <c r="X109" s="87">
        <v>43773</v>
      </c>
      <c r="Y109" s="83" t="s">
        <v>540</v>
      </c>
      <c r="Z109" s="84" t="s">
        <v>667</v>
      </c>
      <c r="AA109" s="80"/>
      <c r="AB109" s="80"/>
      <c r="AC109" s="83" t="s">
        <v>794</v>
      </c>
      <c r="AD109" s="80"/>
      <c r="AE109" s="80" t="b">
        <v>0</v>
      </c>
      <c r="AF109" s="80">
        <v>0</v>
      </c>
      <c r="AG109" s="83" t="s">
        <v>859</v>
      </c>
      <c r="AH109" s="80" t="b">
        <v>0</v>
      </c>
      <c r="AI109" s="80" t="s">
        <v>862</v>
      </c>
      <c r="AJ109" s="80"/>
      <c r="AK109" s="83" t="s">
        <v>859</v>
      </c>
      <c r="AL109" s="80" t="b">
        <v>0</v>
      </c>
      <c r="AM109" s="80">
        <v>21</v>
      </c>
      <c r="AN109" s="83" t="s">
        <v>853</v>
      </c>
      <c r="AO109" s="80" t="s">
        <v>863</v>
      </c>
      <c r="AP109" s="80" t="b">
        <v>0</v>
      </c>
      <c r="AQ109" s="83" t="s">
        <v>853</v>
      </c>
      <c r="AR109" s="80" t="s">
        <v>217</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v>1</v>
      </c>
      <c r="BG109" s="49">
        <v>3.8461538461538463</v>
      </c>
      <c r="BH109" s="48">
        <v>0</v>
      </c>
      <c r="BI109" s="49">
        <v>0</v>
      </c>
      <c r="BJ109" s="48">
        <v>0</v>
      </c>
      <c r="BK109" s="49">
        <v>0</v>
      </c>
      <c r="BL109" s="48">
        <v>25</v>
      </c>
      <c r="BM109" s="49">
        <v>96.15384615384616</v>
      </c>
      <c r="BN109" s="48">
        <v>26</v>
      </c>
    </row>
    <row r="110" spans="1:66" ht="15">
      <c r="A110" s="65" t="s">
        <v>315</v>
      </c>
      <c r="B110" s="65" t="s">
        <v>360</v>
      </c>
      <c r="C110" s="66" t="s">
        <v>2003</v>
      </c>
      <c r="D110" s="67">
        <v>3</v>
      </c>
      <c r="E110" s="68" t="s">
        <v>132</v>
      </c>
      <c r="F110" s="69">
        <v>30</v>
      </c>
      <c r="G110" s="66"/>
      <c r="H110" s="70"/>
      <c r="I110" s="71"/>
      <c r="J110" s="71"/>
      <c r="K110" s="34" t="s">
        <v>65</v>
      </c>
      <c r="L110" s="78">
        <v>110</v>
      </c>
      <c r="M110" s="78"/>
      <c r="N110" s="73"/>
      <c r="O110" s="80" t="s">
        <v>368</v>
      </c>
      <c r="P110" s="82">
        <v>43773.90934027778</v>
      </c>
      <c r="Q110" s="80" t="s">
        <v>381</v>
      </c>
      <c r="R110" s="80"/>
      <c r="S110" s="80"/>
      <c r="T110" s="80"/>
      <c r="U110" s="80"/>
      <c r="V110" s="84" t="s">
        <v>447</v>
      </c>
      <c r="W110" s="82">
        <v>43773.90934027778</v>
      </c>
      <c r="X110" s="87">
        <v>43773</v>
      </c>
      <c r="Y110" s="83" t="s">
        <v>541</v>
      </c>
      <c r="Z110" s="84" t="s">
        <v>668</v>
      </c>
      <c r="AA110" s="80"/>
      <c r="AB110" s="80"/>
      <c r="AC110" s="83" t="s">
        <v>795</v>
      </c>
      <c r="AD110" s="80"/>
      <c r="AE110" s="80" t="b">
        <v>0</v>
      </c>
      <c r="AF110" s="80">
        <v>0</v>
      </c>
      <c r="AG110" s="83" t="s">
        <v>859</v>
      </c>
      <c r="AH110" s="80" t="b">
        <v>0</v>
      </c>
      <c r="AI110" s="80" t="s">
        <v>862</v>
      </c>
      <c r="AJ110" s="80"/>
      <c r="AK110" s="83" t="s">
        <v>859</v>
      </c>
      <c r="AL110" s="80" t="b">
        <v>0</v>
      </c>
      <c r="AM110" s="80">
        <v>21</v>
      </c>
      <c r="AN110" s="83" t="s">
        <v>853</v>
      </c>
      <c r="AO110" s="80" t="s">
        <v>863</v>
      </c>
      <c r="AP110" s="80" t="b">
        <v>0</v>
      </c>
      <c r="AQ110" s="83" t="s">
        <v>853</v>
      </c>
      <c r="AR110" s="80" t="s">
        <v>217</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8"/>
      <c r="BG110" s="49"/>
      <c r="BH110" s="48"/>
      <c r="BI110" s="49"/>
      <c r="BJ110" s="48"/>
      <c r="BK110" s="49"/>
      <c r="BL110" s="48"/>
      <c r="BM110" s="49"/>
      <c r="BN110" s="48"/>
    </row>
    <row r="111" spans="1:66" ht="15">
      <c r="A111" s="65" t="s">
        <v>315</v>
      </c>
      <c r="B111" s="65" t="s">
        <v>359</v>
      </c>
      <c r="C111" s="66" t="s">
        <v>2003</v>
      </c>
      <c r="D111" s="67">
        <v>3</v>
      </c>
      <c r="E111" s="68" t="s">
        <v>132</v>
      </c>
      <c r="F111" s="69">
        <v>30</v>
      </c>
      <c r="G111" s="66"/>
      <c r="H111" s="70"/>
      <c r="I111" s="71"/>
      <c r="J111" s="71"/>
      <c r="K111" s="34" t="s">
        <v>65</v>
      </c>
      <c r="L111" s="78">
        <v>111</v>
      </c>
      <c r="M111" s="78"/>
      <c r="N111" s="73"/>
      <c r="O111" s="80" t="s">
        <v>369</v>
      </c>
      <c r="P111" s="82">
        <v>43773.90934027778</v>
      </c>
      <c r="Q111" s="80" t="s">
        <v>381</v>
      </c>
      <c r="R111" s="80"/>
      <c r="S111" s="80"/>
      <c r="T111" s="80"/>
      <c r="U111" s="80"/>
      <c r="V111" s="84" t="s">
        <v>447</v>
      </c>
      <c r="W111" s="82">
        <v>43773.90934027778</v>
      </c>
      <c r="X111" s="87">
        <v>43773</v>
      </c>
      <c r="Y111" s="83" t="s">
        <v>541</v>
      </c>
      <c r="Z111" s="84" t="s">
        <v>668</v>
      </c>
      <c r="AA111" s="80"/>
      <c r="AB111" s="80"/>
      <c r="AC111" s="83" t="s">
        <v>795</v>
      </c>
      <c r="AD111" s="80"/>
      <c r="AE111" s="80" t="b">
        <v>0</v>
      </c>
      <c r="AF111" s="80">
        <v>0</v>
      </c>
      <c r="AG111" s="83" t="s">
        <v>859</v>
      </c>
      <c r="AH111" s="80" t="b">
        <v>0</v>
      </c>
      <c r="AI111" s="80" t="s">
        <v>862</v>
      </c>
      <c r="AJ111" s="80"/>
      <c r="AK111" s="83" t="s">
        <v>859</v>
      </c>
      <c r="AL111" s="80" t="b">
        <v>0</v>
      </c>
      <c r="AM111" s="80">
        <v>21</v>
      </c>
      <c r="AN111" s="83" t="s">
        <v>853</v>
      </c>
      <c r="AO111" s="80" t="s">
        <v>863</v>
      </c>
      <c r="AP111" s="80" t="b">
        <v>0</v>
      </c>
      <c r="AQ111" s="83" t="s">
        <v>853</v>
      </c>
      <c r="AR111" s="80" t="s">
        <v>217</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v>1</v>
      </c>
      <c r="BG111" s="49">
        <v>3.8461538461538463</v>
      </c>
      <c r="BH111" s="48">
        <v>0</v>
      </c>
      <c r="BI111" s="49">
        <v>0</v>
      </c>
      <c r="BJ111" s="48">
        <v>0</v>
      </c>
      <c r="BK111" s="49">
        <v>0</v>
      </c>
      <c r="BL111" s="48">
        <v>25</v>
      </c>
      <c r="BM111" s="49">
        <v>96.15384615384616</v>
      </c>
      <c r="BN111" s="48">
        <v>26</v>
      </c>
    </row>
    <row r="112" spans="1:66" ht="15">
      <c r="A112" s="65" t="s">
        <v>316</v>
      </c>
      <c r="B112" s="65" t="s">
        <v>360</v>
      </c>
      <c r="C112" s="66" t="s">
        <v>2003</v>
      </c>
      <c r="D112" s="67">
        <v>3</v>
      </c>
      <c r="E112" s="68" t="s">
        <v>132</v>
      </c>
      <c r="F112" s="69">
        <v>30</v>
      </c>
      <c r="G112" s="66"/>
      <c r="H112" s="70"/>
      <c r="I112" s="71"/>
      <c r="J112" s="71"/>
      <c r="K112" s="34" t="s">
        <v>65</v>
      </c>
      <c r="L112" s="78">
        <v>112</v>
      </c>
      <c r="M112" s="78"/>
      <c r="N112" s="73"/>
      <c r="O112" s="80" t="s">
        <v>368</v>
      </c>
      <c r="P112" s="82">
        <v>43773.909467592595</v>
      </c>
      <c r="Q112" s="80" t="s">
        <v>381</v>
      </c>
      <c r="R112" s="80"/>
      <c r="S112" s="80"/>
      <c r="T112" s="80"/>
      <c r="U112" s="80"/>
      <c r="V112" s="84" t="s">
        <v>448</v>
      </c>
      <c r="W112" s="82">
        <v>43773.909467592595</v>
      </c>
      <c r="X112" s="87">
        <v>43773</v>
      </c>
      <c r="Y112" s="83" t="s">
        <v>542</v>
      </c>
      <c r="Z112" s="84" t="s">
        <v>669</v>
      </c>
      <c r="AA112" s="80"/>
      <c r="AB112" s="80"/>
      <c r="AC112" s="83" t="s">
        <v>796</v>
      </c>
      <c r="AD112" s="80"/>
      <c r="AE112" s="80" t="b">
        <v>0</v>
      </c>
      <c r="AF112" s="80">
        <v>0</v>
      </c>
      <c r="AG112" s="83" t="s">
        <v>859</v>
      </c>
      <c r="AH112" s="80" t="b">
        <v>0</v>
      </c>
      <c r="AI112" s="80" t="s">
        <v>862</v>
      </c>
      <c r="AJ112" s="80"/>
      <c r="AK112" s="83" t="s">
        <v>859</v>
      </c>
      <c r="AL112" s="80" t="b">
        <v>0</v>
      </c>
      <c r="AM112" s="80">
        <v>21</v>
      </c>
      <c r="AN112" s="83" t="s">
        <v>853</v>
      </c>
      <c r="AO112" s="80" t="s">
        <v>867</v>
      </c>
      <c r="AP112" s="80" t="b">
        <v>0</v>
      </c>
      <c r="AQ112" s="83" t="s">
        <v>853</v>
      </c>
      <c r="AR112" s="80" t="s">
        <v>217</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8"/>
      <c r="BG112" s="49"/>
      <c r="BH112" s="48"/>
      <c r="BI112" s="49"/>
      <c r="BJ112" s="48"/>
      <c r="BK112" s="49"/>
      <c r="BL112" s="48"/>
      <c r="BM112" s="49"/>
      <c r="BN112" s="48"/>
    </row>
    <row r="113" spans="1:66" ht="15">
      <c r="A113" s="65" t="s">
        <v>316</v>
      </c>
      <c r="B113" s="65" t="s">
        <v>359</v>
      </c>
      <c r="C113" s="66" t="s">
        <v>2003</v>
      </c>
      <c r="D113" s="67">
        <v>3</v>
      </c>
      <c r="E113" s="68" t="s">
        <v>132</v>
      </c>
      <c r="F113" s="69">
        <v>30</v>
      </c>
      <c r="G113" s="66"/>
      <c r="H113" s="70"/>
      <c r="I113" s="71"/>
      <c r="J113" s="71"/>
      <c r="K113" s="34" t="s">
        <v>65</v>
      </c>
      <c r="L113" s="78">
        <v>113</v>
      </c>
      <c r="M113" s="78"/>
      <c r="N113" s="73"/>
      <c r="O113" s="80" t="s">
        <v>369</v>
      </c>
      <c r="P113" s="82">
        <v>43773.909467592595</v>
      </c>
      <c r="Q113" s="80" t="s">
        <v>381</v>
      </c>
      <c r="R113" s="80"/>
      <c r="S113" s="80"/>
      <c r="T113" s="80"/>
      <c r="U113" s="80"/>
      <c r="V113" s="84" t="s">
        <v>448</v>
      </c>
      <c r="W113" s="82">
        <v>43773.909467592595</v>
      </c>
      <c r="X113" s="87">
        <v>43773</v>
      </c>
      <c r="Y113" s="83" t="s">
        <v>542</v>
      </c>
      <c r="Z113" s="84" t="s">
        <v>669</v>
      </c>
      <c r="AA113" s="80"/>
      <c r="AB113" s="80"/>
      <c r="AC113" s="83" t="s">
        <v>796</v>
      </c>
      <c r="AD113" s="80"/>
      <c r="AE113" s="80" t="b">
        <v>0</v>
      </c>
      <c r="AF113" s="80">
        <v>0</v>
      </c>
      <c r="AG113" s="83" t="s">
        <v>859</v>
      </c>
      <c r="AH113" s="80" t="b">
        <v>0</v>
      </c>
      <c r="AI113" s="80" t="s">
        <v>862</v>
      </c>
      <c r="AJ113" s="80"/>
      <c r="AK113" s="83" t="s">
        <v>859</v>
      </c>
      <c r="AL113" s="80" t="b">
        <v>0</v>
      </c>
      <c r="AM113" s="80">
        <v>21</v>
      </c>
      <c r="AN113" s="83" t="s">
        <v>853</v>
      </c>
      <c r="AO113" s="80" t="s">
        <v>867</v>
      </c>
      <c r="AP113" s="80" t="b">
        <v>0</v>
      </c>
      <c r="AQ113" s="83" t="s">
        <v>853</v>
      </c>
      <c r="AR113" s="80" t="s">
        <v>217</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v>1</v>
      </c>
      <c r="BG113" s="49">
        <v>3.8461538461538463</v>
      </c>
      <c r="BH113" s="48">
        <v>0</v>
      </c>
      <c r="BI113" s="49">
        <v>0</v>
      </c>
      <c r="BJ113" s="48">
        <v>0</v>
      </c>
      <c r="BK113" s="49">
        <v>0</v>
      </c>
      <c r="BL113" s="48">
        <v>25</v>
      </c>
      <c r="BM113" s="49">
        <v>96.15384615384616</v>
      </c>
      <c r="BN113" s="48">
        <v>26</v>
      </c>
    </row>
    <row r="114" spans="1:66" ht="15">
      <c r="A114" s="65" t="s">
        <v>317</v>
      </c>
      <c r="B114" s="65" t="s">
        <v>359</v>
      </c>
      <c r="C114" s="66" t="s">
        <v>2002</v>
      </c>
      <c r="D114" s="67">
        <v>10</v>
      </c>
      <c r="E114" s="68" t="s">
        <v>132</v>
      </c>
      <c r="F114" s="69">
        <v>10</v>
      </c>
      <c r="G114" s="66"/>
      <c r="H114" s="70"/>
      <c r="I114" s="71"/>
      <c r="J114" s="71"/>
      <c r="K114" s="34" t="s">
        <v>65</v>
      </c>
      <c r="L114" s="78">
        <v>114</v>
      </c>
      <c r="M114" s="78"/>
      <c r="N114" s="73"/>
      <c r="O114" s="80" t="s">
        <v>368</v>
      </c>
      <c r="P114" s="82">
        <v>43773.74039351852</v>
      </c>
      <c r="Q114" s="80" t="s">
        <v>371</v>
      </c>
      <c r="R114" s="80"/>
      <c r="S114" s="80"/>
      <c r="T114" s="80"/>
      <c r="U114" s="80"/>
      <c r="V114" s="84" t="s">
        <v>449</v>
      </c>
      <c r="W114" s="82">
        <v>43773.74039351852</v>
      </c>
      <c r="X114" s="87">
        <v>43773</v>
      </c>
      <c r="Y114" s="83" t="s">
        <v>543</v>
      </c>
      <c r="Z114" s="84" t="s">
        <v>670</v>
      </c>
      <c r="AA114" s="80"/>
      <c r="AB114" s="80"/>
      <c r="AC114" s="83" t="s">
        <v>797</v>
      </c>
      <c r="AD114" s="80"/>
      <c r="AE114" s="80" t="b">
        <v>0</v>
      </c>
      <c r="AF114" s="80">
        <v>0</v>
      </c>
      <c r="AG114" s="83" t="s">
        <v>859</v>
      </c>
      <c r="AH114" s="80" t="b">
        <v>0</v>
      </c>
      <c r="AI114" s="80" t="s">
        <v>862</v>
      </c>
      <c r="AJ114" s="80"/>
      <c r="AK114" s="83" t="s">
        <v>859</v>
      </c>
      <c r="AL114" s="80" t="b">
        <v>0</v>
      </c>
      <c r="AM114" s="80">
        <v>39</v>
      </c>
      <c r="AN114" s="83" t="s">
        <v>851</v>
      </c>
      <c r="AO114" s="80" t="s">
        <v>863</v>
      </c>
      <c r="AP114" s="80" t="b">
        <v>0</v>
      </c>
      <c r="AQ114" s="83" t="s">
        <v>851</v>
      </c>
      <c r="AR114" s="80" t="s">
        <v>217</v>
      </c>
      <c r="AS114" s="80">
        <v>0</v>
      </c>
      <c r="AT114" s="80">
        <v>0</v>
      </c>
      <c r="AU114" s="80"/>
      <c r="AV114" s="80"/>
      <c r="AW114" s="80"/>
      <c r="AX114" s="80"/>
      <c r="AY114" s="80"/>
      <c r="AZ114" s="80"/>
      <c r="BA114" s="80"/>
      <c r="BB114" s="80"/>
      <c r="BC114">
        <v>3</v>
      </c>
      <c r="BD114" s="79" t="str">
        <f>REPLACE(INDEX(GroupVertices[Group],MATCH(Edges[[#This Row],[Vertex 1]],GroupVertices[Vertex],0)),1,1,"")</f>
        <v>1</v>
      </c>
      <c r="BE114" s="79" t="str">
        <f>REPLACE(INDEX(GroupVertices[Group],MATCH(Edges[[#This Row],[Vertex 2]],GroupVertices[Vertex],0)),1,1,"")</f>
        <v>1</v>
      </c>
      <c r="BF114" s="48"/>
      <c r="BG114" s="49"/>
      <c r="BH114" s="48"/>
      <c r="BI114" s="49"/>
      <c r="BJ114" s="48"/>
      <c r="BK114" s="49"/>
      <c r="BL114" s="48"/>
      <c r="BM114" s="49"/>
      <c r="BN114" s="48"/>
    </row>
    <row r="115" spans="1:66" ht="15">
      <c r="A115" s="65" t="s">
        <v>317</v>
      </c>
      <c r="B115" s="65" t="s">
        <v>359</v>
      </c>
      <c r="C115" s="66" t="s">
        <v>2002</v>
      </c>
      <c r="D115" s="67">
        <v>10</v>
      </c>
      <c r="E115" s="68" t="s">
        <v>132</v>
      </c>
      <c r="F115" s="69">
        <v>10</v>
      </c>
      <c r="G115" s="66"/>
      <c r="H115" s="70"/>
      <c r="I115" s="71"/>
      <c r="J115" s="71"/>
      <c r="K115" s="34" t="s">
        <v>65</v>
      </c>
      <c r="L115" s="78">
        <v>115</v>
      </c>
      <c r="M115" s="78"/>
      <c r="N115" s="73"/>
      <c r="O115" s="80" t="s">
        <v>369</v>
      </c>
      <c r="P115" s="82">
        <v>43773.74039351852</v>
      </c>
      <c r="Q115" s="80" t="s">
        <v>371</v>
      </c>
      <c r="R115" s="80"/>
      <c r="S115" s="80"/>
      <c r="T115" s="80"/>
      <c r="U115" s="80"/>
      <c r="V115" s="84" t="s">
        <v>449</v>
      </c>
      <c r="W115" s="82">
        <v>43773.74039351852</v>
      </c>
      <c r="X115" s="87">
        <v>43773</v>
      </c>
      <c r="Y115" s="83" t="s">
        <v>543</v>
      </c>
      <c r="Z115" s="84" t="s">
        <v>670</v>
      </c>
      <c r="AA115" s="80"/>
      <c r="AB115" s="80"/>
      <c r="AC115" s="83" t="s">
        <v>797</v>
      </c>
      <c r="AD115" s="80"/>
      <c r="AE115" s="80" t="b">
        <v>0</v>
      </c>
      <c r="AF115" s="80">
        <v>0</v>
      </c>
      <c r="AG115" s="83" t="s">
        <v>859</v>
      </c>
      <c r="AH115" s="80" t="b">
        <v>0</v>
      </c>
      <c r="AI115" s="80" t="s">
        <v>862</v>
      </c>
      <c r="AJ115" s="80"/>
      <c r="AK115" s="83" t="s">
        <v>859</v>
      </c>
      <c r="AL115" s="80" t="b">
        <v>0</v>
      </c>
      <c r="AM115" s="80">
        <v>39</v>
      </c>
      <c r="AN115" s="83" t="s">
        <v>851</v>
      </c>
      <c r="AO115" s="80" t="s">
        <v>863</v>
      </c>
      <c r="AP115" s="80" t="b">
        <v>0</v>
      </c>
      <c r="AQ115" s="83" t="s">
        <v>851</v>
      </c>
      <c r="AR115" s="80" t="s">
        <v>217</v>
      </c>
      <c r="AS115" s="80">
        <v>0</v>
      </c>
      <c r="AT115" s="80">
        <v>0</v>
      </c>
      <c r="AU115" s="80"/>
      <c r="AV115" s="80"/>
      <c r="AW115" s="80"/>
      <c r="AX115" s="80"/>
      <c r="AY115" s="80"/>
      <c r="AZ115" s="80"/>
      <c r="BA115" s="80"/>
      <c r="BB115" s="80"/>
      <c r="BC115">
        <v>3</v>
      </c>
      <c r="BD115" s="79" t="str">
        <f>REPLACE(INDEX(GroupVertices[Group],MATCH(Edges[[#This Row],[Vertex 1]],GroupVertices[Vertex],0)),1,1,"")</f>
        <v>1</v>
      </c>
      <c r="BE115" s="79" t="str">
        <f>REPLACE(INDEX(GroupVertices[Group],MATCH(Edges[[#This Row],[Vertex 2]],GroupVertices[Vertex],0)),1,1,"")</f>
        <v>1</v>
      </c>
      <c r="BF115" s="48"/>
      <c r="BG115" s="49"/>
      <c r="BH115" s="48"/>
      <c r="BI115" s="49"/>
      <c r="BJ115" s="48"/>
      <c r="BK115" s="49"/>
      <c r="BL115" s="48"/>
      <c r="BM115" s="49"/>
      <c r="BN115" s="48"/>
    </row>
    <row r="116" spans="1:66" ht="15">
      <c r="A116" s="65" t="s">
        <v>317</v>
      </c>
      <c r="B116" s="65" t="s">
        <v>360</v>
      </c>
      <c r="C116" s="66" t="s">
        <v>2002</v>
      </c>
      <c r="D116" s="67">
        <v>10</v>
      </c>
      <c r="E116" s="68" t="s">
        <v>132</v>
      </c>
      <c r="F116" s="69">
        <v>10</v>
      </c>
      <c r="G116" s="66"/>
      <c r="H116" s="70"/>
      <c r="I116" s="71"/>
      <c r="J116" s="71"/>
      <c r="K116" s="34" t="s">
        <v>65</v>
      </c>
      <c r="L116" s="78">
        <v>116</v>
      </c>
      <c r="M116" s="78"/>
      <c r="N116" s="73"/>
      <c r="O116" s="80" t="s">
        <v>369</v>
      </c>
      <c r="P116" s="82">
        <v>43773.74039351852</v>
      </c>
      <c r="Q116" s="80" t="s">
        <v>371</v>
      </c>
      <c r="R116" s="80"/>
      <c r="S116" s="80"/>
      <c r="T116" s="80"/>
      <c r="U116" s="80"/>
      <c r="V116" s="84" t="s">
        <v>449</v>
      </c>
      <c r="W116" s="82">
        <v>43773.74039351852</v>
      </c>
      <c r="X116" s="87">
        <v>43773</v>
      </c>
      <c r="Y116" s="83" t="s">
        <v>543</v>
      </c>
      <c r="Z116" s="84" t="s">
        <v>670</v>
      </c>
      <c r="AA116" s="80"/>
      <c r="AB116" s="80"/>
      <c r="AC116" s="83" t="s">
        <v>797</v>
      </c>
      <c r="AD116" s="80"/>
      <c r="AE116" s="80" t="b">
        <v>0</v>
      </c>
      <c r="AF116" s="80">
        <v>0</v>
      </c>
      <c r="AG116" s="83" t="s">
        <v>859</v>
      </c>
      <c r="AH116" s="80" t="b">
        <v>0</v>
      </c>
      <c r="AI116" s="80" t="s">
        <v>862</v>
      </c>
      <c r="AJ116" s="80"/>
      <c r="AK116" s="83" t="s">
        <v>859</v>
      </c>
      <c r="AL116" s="80" t="b">
        <v>0</v>
      </c>
      <c r="AM116" s="80">
        <v>39</v>
      </c>
      <c r="AN116" s="83" t="s">
        <v>851</v>
      </c>
      <c r="AO116" s="80" t="s">
        <v>863</v>
      </c>
      <c r="AP116" s="80" t="b">
        <v>0</v>
      </c>
      <c r="AQ116" s="83" t="s">
        <v>851</v>
      </c>
      <c r="AR116" s="80" t="s">
        <v>217</v>
      </c>
      <c r="AS116" s="80">
        <v>0</v>
      </c>
      <c r="AT116" s="80">
        <v>0</v>
      </c>
      <c r="AU116" s="80"/>
      <c r="AV116" s="80"/>
      <c r="AW116" s="80"/>
      <c r="AX116" s="80"/>
      <c r="AY116" s="80"/>
      <c r="AZ116" s="80"/>
      <c r="BA116" s="80"/>
      <c r="BB116" s="80"/>
      <c r="BC116">
        <v>2</v>
      </c>
      <c r="BD116" s="79" t="str">
        <f>REPLACE(INDEX(GroupVertices[Group],MATCH(Edges[[#This Row],[Vertex 1]],GroupVertices[Vertex],0)),1,1,"")</f>
        <v>1</v>
      </c>
      <c r="BE116" s="79" t="str">
        <f>REPLACE(INDEX(GroupVertices[Group],MATCH(Edges[[#This Row],[Vertex 2]],GroupVertices[Vertex],0)),1,1,"")</f>
        <v>1</v>
      </c>
      <c r="BF116" s="48">
        <v>0</v>
      </c>
      <c r="BG116" s="49">
        <v>0</v>
      </c>
      <c r="BH116" s="48">
        <v>0</v>
      </c>
      <c r="BI116" s="49">
        <v>0</v>
      </c>
      <c r="BJ116" s="48">
        <v>0</v>
      </c>
      <c r="BK116" s="49">
        <v>0</v>
      </c>
      <c r="BL116" s="48">
        <v>20</v>
      </c>
      <c r="BM116" s="49">
        <v>100</v>
      </c>
      <c r="BN116" s="48">
        <v>20</v>
      </c>
    </row>
    <row r="117" spans="1:66" ht="15">
      <c r="A117" s="65" t="s">
        <v>317</v>
      </c>
      <c r="B117" s="65" t="s">
        <v>360</v>
      </c>
      <c r="C117" s="66" t="s">
        <v>2002</v>
      </c>
      <c r="D117" s="67">
        <v>10</v>
      </c>
      <c r="E117" s="68" t="s">
        <v>132</v>
      </c>
      <c r="F117" s="69">
        <v>10</v>
      </c>
      <c r="G117" s="66"/>
      <c r="H117" s="70"/>
      <c r="I117" s="71"/>
      <c r="J117" s="71"/>
      <c r="K117" s="34" t="s">
        <v>65</v>
      </c>
      <c r="L117" s="78">
        <v>117</v>
      </c>
      <c r="M117" s="78"/>
      <c r="N117" s="73"/>
      <c r="O117" s="80" t="s">
        <v>368</v>
      </c>
      <c r="P117" s="82">
        <v>43773.91207175926</v>
      </c>
      <c r="Q117" s="80" t="s">
        <v>381</v>
      </c>
      <c r="R117" s="80"/>
      <c r="S117" s="80"/>
      <c r="T117" s="80"/>
      <c r="U117" s="80"/>
      <c r="V117" s="84" t="s">
        <v>449</v>
      </c>
      <c r="W117" s="82">
        <v>43773.91207175926</v>
      </c>
      <c r="X117" s="87">
        <v>43773</v>
      </c>
      <c r="Y117" s="83" t="s">
        <v>544</v>
      </c>
      <c r="Z117" s="84" t="s">
        <v>671</v>
      </c>
      <c r="AA117" s="80"/>
      <c r="AB117" s="80"/>
      <c r="AC117" s="83" t="s">
        <v>798</v>
      </c>
      <c r="AD117" s="80"/>
      <c r="AE117" s="80" t="b">
        <v>0</v>
      </c>
      <c r="AF117" s="80">
        <v>0</v>
      </c>
      <c r="AG117" s="83" t="s">
        <v>859</v>
      </c>
      <c r="AH117" s="80" t="b">
        <v>0</v>
      </c>
      <c r="AI117" s="80" t="s">
        <v>862</v>
      </c>
      <c r="AJ117" s="80"/>
      <c r="AK117" s="83" t="s">
        <v>859</v>
      </c>
      <c r="AL117" s="80" t="b">
        <v>0</v>
      </c>
      <c r="AM117" s="80">
        <v>21</v>
      </c>
      <c r="AN117" s="83" t="s">
        <v>853</v>
      </c>
      <c r="AO117" s="80" t="s">
        <v>863</v>
      </c>
      <c r="AP117" s="80" t="b">
        <v>0</v>
      </c>
      <c r="AQ117" s="83" t="s">
        <v>853</v>
      </c>
      <c r="AR117" s="80" t="s">
        <v>217</v>
      </c>
      <c r="AS117" s="80">
        <v>0</v>
      </c>
      <c r="AT117" s="80">
        <v>0</v>
      </c>
      <c r="AU117" s="80"/>
      <c r="AV117" s="80"/>
      <c r="AW117" s="80"/>
      <c r="AX117" s="80"/>
      <c r="AY117" s="80"/>
      <c r="AZ117" s="80"/>
      <c r="BA117" s="80"/>
      <c r="BB117" s="80"/>
      <c r="BC117">
        <v>2</v>
      </c>
      <c r="BD117" s="79" t="str">
        <f>REPLACE(INDEX(GroupVertices[Group],MATCH(Edges[[#This Row],[Vertex 1]],GroupVertices[Vertex],0)),1,1,"")</f>
        <v>1</v>
      </c>
      <c r="BE117" s="79" t="str">
        <f>REPLACE(INDEX(GroupVertices[Group],MATCH(Edges[[#This Row],[Vertex 2]],GroupVertices[Vertex],0)),1,1,"")</f>
        <v>1</v>
      </c>
      <c r="BF117" s="48"/>
      <c r="BG117" s="49"/>
      <c r="BH117" s="48"/>
      <c r="BI117" s="49"/>
      <c r="BJ117" s="48"/>
      <c r="BK117" s="49"/>
      <c r="BL117" s="48"/>
      <c r="BM117" s="49"/>
      <c r="BN117" s="48"/>
    </row>
    <row r="118" spans="1:66" ht="15">
      <c r="A118" s="65" t="s">
        <v>317</v>
      </c>
      <c r="B118" s="65" t="s">
        <v>359</v>
      </c>
      <c r="C118" s="66" t="s">
        <v>2002</v>
      </c>
      <c r="D118" s="67">
        <v>10</v>
      </c>
      <c r="E118" s="68" t="s">
        <v>132</v>
      </c>
      <c r="F118" s="69">
        <v>10</v>
      </c>
      <c r="G118" s="66"/>
      <c r="H118" s="70"/>
      <c r="I118" s="71"/>
      <c r="J118" s="71"/>
      <c r="K118" s="34" t="s">
        <v>65</v>
      </c>
      <c r="L118" s="78">
        <v>118</v>
      </c>
      <c r="M118" s="78"/>
      <c r="N118" s="73"/>
      <c r="O118" s="80" t="s">
        <v>369</v>
      </c>
      <c r="P118" s="82">
        <v>43773.91207175926</v>
      </c>
      <c r="Q118" s="80" t="s">
        <v>381</v>
      </c>
      <c r="R118" s="80"/>
      <c r="S118" s="80"/>
      <c r="T118" s="80"/>
      <c r="U118" s="80"/>
      <c r="V118" s="84" t="s">
        <v>449</v>
      </c>
      <c r="W118" s="82">
        <v>43773.91207175926</v>
      </c>
      <c r="X118" s="87">
        <v>43773</v>
      </c>
      <c r="Y118" s="83" t="s">
        <v>544</v>
      </c>
      <c r="Z118" s="84" t="s">
        <v>671</v>
      </c>
      <c r="AA118" s="80"/>
      <c r="AB118" s="80"/>
      <c r="AC118" s="83" t="s">
        <v>798</v>
      </c>
      <c r="AD118" s="80"/>
      <c r="AE118" s="80" t="b">
        <v>0</v>
      </c>
      <c r="AF118" s="80">
        <v>0</v>
      </c>
      <c r="AG118" s="83" t="s">
        <v>859</v>
      </c>
      <c r="AH118" s="80" t="b">
        <v>0</v>
      </c>
      <c r="AI118" s="80" t="s">
        <v>862</v>
      </c>
      <c r="AJ118" s="80"/>
      <c r="AK118" s="83" t="s">
        <v>859</v>
      </c>
      <c r="AL118" s="80" t="b">
        <v>0</v>
      </c>
      <c r="AM118" s="80">
        <v>21</v>
      </c>
      <c r="AN118" s="83" t="s">
        <v>853</v>
      </c>
      <c r="AO118" s="80" t="s">
        <v>863</v>
      </c>
      <c r="AP118" s="80" t="b">
        <v>0</v>
      </c>
      <c r="AQ118" s="83" t="s">
        <v>853</v>
      </c>
      <c r="AR118" s="80" t="s">
        <v>217</v>
      </c>
      <c r="AS118" s="80">
        <v>0</v>
      </c>
      <c r="AT118" s="80">
        <v>0</v>
      </c>
      <c r="AU118" s="80"/>
      <c r="AV118" s="80"/>
      <c r="AW118" s="80"/>
      <c r="AX118" s="80"/>
      <c r="AY118" s="80"/>
      <c r="AZ118" s="80"/>
      <c r="BA118" s="80"/>
      <c r="BB118" s="80"/>
      <c r="BC118">
        <v>3</v>
      </c>
      <c r="BD118" s="79" t="str">
        <f>REPLACE(INDEX(GroupVertices[Group],MATCH(Edges[[#This Row],[Vertex 1]],GroupVertices[Vertex],0)),1,1,"")</f>
        <v>1</v>
      </c>
      <c r="BE118" s="79" t="str">
        <f>REPLACE(INDEX(GroupVertices[Group],MATCH(Edges[[#This Row],[Vertex 2]],GroupVertices[Vertex],0)),1,1,"")</f>
        <v>1</v>
      </c>
      <c r="BF118" s="48">
        <v>1</v>
      </c>
      <c r="BG118" s="49">
        <v>3.8461538461538463</v>
      </c>
      <c r="BH118" s="48">
        <v>0</v>
      </c>
      <c r="BI118" s="49">
        <v>0</v>
      </c>
      <c r="BJ118" s="48">
        <v>0</v>
      </c>
      <c r="BK118" s="49">
        <v>0</v>
      </c>
      <c r="BL118" s="48">
        <v>25</v>
      </c>
      <c r="BM118" s="49">
        <v>96.15384615384616</v>
      </c>
      <c r="BN118" s="48">
        <v>26</v>
      </c>
    </row>
    <row r="119" spans="1:66" ht="15">
      <c r="A119" s="65" t="s">
        <v>318</v>
      </c>
      <c r="B119" s="65" t="s">
        <v>359</v>
      </c>
      <c r="C119" s="66" t="s">
        <v>2002</v>
      </c>
      <c r="D119" s="67">
        <v>10</v>
      </c>
      <c r="E119" s="68" t="s">
        <v>132</v>
      </c>
      <c r="F119" s="69">
        <v>10</v>
      </c>
      <c r="G119" s="66"/>
      <c r="H119" s="70"/>
      <c r="I119" s="71"/>
      <c r="J119" s="71"/>
      <c r="K119" s="34" t="s">
        <v>65</v>
      </c>
      <c r="L119" s="78">
        <v>119</v>
      </c>
      <c r="M119" s="78"/>
      <c r="N119" s="73"/>
      <c r="O119" s="80" t="s">
        <v>368</v>
      </c>
      <c r="P119" s="82">
        <v>43773.778703703705</v>
      </c>
      <c r="Q119" s="80" t="s">
        <v>371</v>
      </c>
      <c r="R119" s="80"/>
      <c r="S119" s="80"/>
      <c r="T119" s="80"/>
      <c r="U119" s="80"/>
      <c r="V119" s="84" t="s">
        <v>450</v>
      </c>
      <c r="W119" s="82">
        <v>43773.778703703705</v>
      </c>
      <c r="X119" s="87">
        <v>43773</v>
      </c>
      <c r="Y119" s="83" t="s">
        <v>545</v>
      </c>
      <c r="Z119" s="84" t="s">
        <v>672</v>
      </c>
      <c r="AA119" s="80"/>
      <c r="AB119" s="80"/>
      <c r="AC119" s="83" t="s">
        <v>799</v>
      </c>
      <c r="AD119" s="80"/>
      <c r="AE119" s="80" t="b">
        <v>0</v>
      </c>
      <c r="AF119" s="80">
        <v>0</v>
      </c>
      <c r="AG119" s="83" t="s">
        <v>859</v>
      </c>
      <c r="AH119" s="80" t="b">
        <v>0</v>
      </c>
      <c r="AI119" s="80" t="s">
        <v>862</v>
      </c>
      <c r="AJ119" s="80"/>
      <c r="AK119" s="83" t="s">
        <v>859</v>
      </c>
      <c r="AL119" s="80" t="b">
        <v>0</v>
      </c>
      <c r="AM119" s="80">
        <v>39</v>
      </c>
      <c r="AN119" s="83" t="s">
        <v>851</v>
      </c>
      <c r="AO119" s="80" t="s">
        <v>865</v>
      </c>
      <c r="AP119" s="80" t="b">
        <v>0</v>
      </c>
      <c r="AQ119" s="83" t="s">
        <v>851</v>
      </c>
      <c r="AR119" s="80" t="s">
        <v>217</v>
      </c>
      <c r="AS119" s="80">
        <v>0</v>
      </c>
      <c r="AT119" s="80">
        <v>0</v>
      </c>
      <c r="AU119" s="80"/>
      <c r="AV119" s="80"/>
      <c r="AW119" s="80"/>
      <c r="AX119" s="80"/>
      <c r="AY119" s="80"/>
      <c r="AZ119" s="80"/>
      <c r="BA119" s="80"/>
      <c r="BB119" s="80"/>
      <c r="BC119">
        <v>3</v>
      </c>
      <c r="BD119" s="79" t="str">
        <f>REPLACE(INDEX(GroupVertices[Group],MATCH(Edges[[#This Row],[Vertex 1]],GroupVertices[Vertex],0)),1,1,"")</f>
        <v>1</v>
      </c>
      <c r="BE119" s="79" t="str">
        <f>REPLACE(INDEX(GroupVertices[Group],MATCH(Edges[[#This Row],[Vertex 2]],GroupVertices[Vertex],0)),1,1,"")</f>
        <v>1</v>
      </c>
      <c r="BF119" s="48"/>
      <c r="BG119" s="49"/>
      <c r="BH119" s="48"/>
      <c r="BI119" s="49"/>
      <c r="BJ119" s="48"/>
      <c r="BK119" s="49"/>
      <c r="BL119" s="48"/>
      <c r="BM119" s="49"/>
      <c r="BN119" s="48"/>
    </row>
    <row r="120" spans="1:66" ht="15">
      <c r="A120" s="65" t="s">
        <v>318</v>
      </c>
      <c r="B120" s="65" t="s">
        <v>359</v>
      </c>
      <c r="C120" s="66" t="s">
        <v>2002</v>
      </c>
      <c r="D120" s="67">
        <v>10</v>
      </c>
      <c r="E120" s="68" t="s">
        <v>132</v>
      </c>
      <c r="F120" s="69">
        <v>10</v>
      </c>
      <c r="G120" s="66"/>
      <c r="H120" s="70"/>
      <c r="I120" s="71"/>
      <c r="J120" s="71"/>
      <c r="K120" s="34" t="s">
        <v>65</v>
      </c>
      <c r="L120" s="78">
        <v>120</v>
      </c>
      <c r="M120" s="78"/>
      <c r="N120" s="73"/>
      <c r="O120" s="80" t="s">
        <v>369</v>
      </c>
      <c r="P120" s="82">
        <v>43773.778703703705</v>
      </c>
      <c r="Q120" s="80" t="s">
        <v>371</v>
      </c>
      <c r="R120" s="80"/>
      <c r="S120" s="80"/>
      <c r="T120" s="80"/>
      <c r="U120" s="80"/>
      <c r="V120" s="84" t="s">
        <v>450</v>
      </c>
      <c r="W120" s="82">
        <v>43773.778703703705</v>
      </c>
      <c r="X120" s="87">
        <v>43773</v>
      </c>
      <c r="Y120" s="83" t="s">
        <v>545</v>
      </c>
      <c r="Z120" s="84" t="s">
        <v>672</v>
      </c>
      <c r="AA120" s="80"/>
      <c r="AB120" s="80"/>
      <c r="AC120" s="83" t="s">
        <v>799</v>
      </c>
      <c r="AD120" s="80"/>
      <c r="AE120" s="80" t="b">
        <v>0</v>
      </c>
      <c r="AF120" s="80">
        <v>0</v>
      </c>
      <c r="AG120" s="83" t="s">
        <v>859</v>
      </c>
      <c r="AH120" s="80" t="b">
        <v>0</v>
      </c>
      <c r="AI120" s="80" t="s">
        <v>862</v>
      </c>
      <c r="AJ120" s="80"/>
      <c r="AK120" s="83" t="s">
        <v>859</v>
      </c>
      <c r="AL120" s="80" t="b">
        <v>0</v>
      </c>
      <c r="AM120" s="80">
        <v>39</v>
      </c>
      <c r="AN120" s="83" t="s">
        <v>851</v>
      </c>
      <c r="AO120" s="80" t="s">
        <v>865</v>
      </c>
      <c r="AP120" s="80" t="b">
        <v>0</v>
      </c>
      <c r="AQ120" s="83" t="s">
        <v>851</v>
      </c>
      <c r="AR120" s="80" t="s">
        <v>217</v>
      </c>
      <c r="AS120" s="80">
        <v>0</v>
      </c>
      <c r="AT120" s="80">
        <v>0</v>
      </c>
      <c r="AU120" s="80"/>
      <c r="AV120" s="80"/>
      <c r="AW120" s="80"/>
      <c r="AX120" s="80"/>
      <c r="AY120" s="80"/>
      <c r="AZ120" s="80"/>
      <c r="BA120" s="80"/>
      <c r="BB120" s="80"/>
      <c r="BC120">
        <v>3</v>
      </c>
      <c r="BD120" s="79" t="str">
        <f>REPLACE(INDEX(GroupVertices[Group],MATCH(Edges[[#This Row],[Vertex 1]],GroupVertices[Vertex],0)),1,1,"")</f>
        <v>1</v>
      </c>
      <c r="BE120" s="79" t="str">
        <f>REPLACE(INDEX(GroupVertices[Group],MATCH(Edges[[#This Row],[Vertex 2]],GroupVertices[Vertex],0)),1,1,"")</f>
        <v>1</v>
      </c>
      <c r="BF120" s="48"/>
      <c r="BG120" s="49"/>
      <c r="BH120" s="48"/>
      <c r="BI120" s="49"/>
      <c r="BJ120" s="48"/>
      <c r="BK120" s="49"/>
      <c r="BL120" s="48"/>
      <c r="BM120" s="49"/>
      <c r="BN120" s="48"/>
    </row>
    <row r="121" spans="1:66" ht="15">
      <c r="A121" s="65" t="s">
        <v>318</v>
      </c>
      <c r="B121" s="65" t="s">
        <v>360</v>
      </c>
      <c r="C121" s="66" t="s">
        <v>2002</v>
      </c>
      <c r="D121" s="67">
        <v>10</v>
      </c>
      <c r="E121" s="68" t="s">
        <v>132</v>
      </c>
      <c r="F121" s="69">
        <v>10</v>
      </c>
      <c r="G121" s="66"/>
      <c r="H121" s="70"/>
      <c r="I121" s="71"/>
      <c r="J121" s="71"/>
      <c r="K121" s="34" t="s">
        <v>65</v>
      </c>
      <c r="L121" s="78">
        <v>121</v>
      </c>
      <c r="M121" s="78"/>
      <c r="N121" s="73"/>
      <c r="O121" s="80" t="s">
        <v>369</v>
      </c>
      <c r="P121" s="82">
        <v>43773.778703703705</v>
      </c>
      <c r="Q121" s="80" t="s">
        <v>371</v>
      </c>
      <c r="R121" s="80"/>
      <c r="S121" s="80"/>
      <c r="T121" s="80"/>
      <c r="U121" s="80"/>
      <c r="V121" s="84" t="s">
        <v>450</v>
      </c>
      <c r="W121" s="82">
        <v>43773.778703703705</v>
      </c>
      <c r="X121" s="87">
        <v>43773</v>
      </c>
      <c r="Y121" s="83" t="s">
        <v>545</v>
      </c>
      <c r="Z121" s="84" t="s">
        <v>672</v>
      </c>
      <c r="AA121" s="80"/>
      <c r="AB121" s="80"/>
      <c r="AC121" s="83" t="s">
        <v>799</v>
      </c>
      <c r="AD121" s="80"/>
      <c r="AE121" s="80" t="b">
        <v>0</v>
      </c>
      <c r="AF121" s="80">
        <v>0</v>
      </c>
      <c r="AG121" s="83" t="s">
        <v>859</v>
      </c>
      <c r="AH121" s="80" t="b">
        <v>0</v>
      </c>
      <c r="AI121" s="80" t="s">
        <v>862</v>
      </c>
      <c r="AJ121" s="80"/>
      <c r="AK121" s="83" t="s">
        <v>859</v>
      </c>
      <c r="AL121" s="80" t="b">
        <v>0</v>
      </c>
      <c r="AM121" s="80">
        <v>39</v>
      </c>
      <c r="AN121" s="83" t="s">
        <v>851</v>
      </c>
      <c r="AO121" s="80" t="s">
        <v>865</v>
      </c>
      <c r="AP121" s="80" t="b">
        <v>0</v>
      </c>
      <c r="AQ121" s="83" t="s">
        <v>851</v>
      </c>
      <c r="AR121" s="80" t="s">
        <v>217</v>
      </c>
      <c r="AS121" s="80">
        <v>0</v>
      </c>
      <c r="AT121" s="80">
        <v>0</v>
      </c>
      <c r="AU121" s="80"/>
      <c r="AV121" s="80"/>
      <c r="AW121" s="80"/>
      <c r="AX121" s="80"/>
      <c r="AY121" s="80"/>
      <c r="AZ121" s="80"/>
      <c r="BA121" s="80"/>
      <c r="BB121" s="80"/>
      <c r="BC121">
        <v>2</v>
      </c>
      <c r="BD121" s="79" t="str">
        <f>REPLACE(INDEX(GroupVertices[Group],MATCH(Edges[[#This Row],[Vertex 1]],GroupVertices[Vertex],0)),1,1,"")</f>
        <v>1</v>
      </c>
      <c r="BE121" s="79" t="str">
        <f>REPLACE(INDEX(GroupVertices[Group],MATCH(Edges[[#This Row],[Vertex 2]],GroupVertices[Vertex],0)),1,1,"")</f>
        <v>1</v>
      </c>
      <c r="BF121" s="48">
        <v>0</v>
      </c>
      <c r="BG121" s="49">
        <v>0</v>
      </c>
      <c r="BH121" s="48">
        <v>0</v>
      </c>
      <c r="BI121" s="49">
        <v>0</v>
      </c>
      <c r="BJ121" s="48">
        <v>0</v>
      </c>
      <c r="BK121" s="49">
        <v>0</v>
      </c>
      <c r="BL121" s="48">
        <v>20</v>
      </c>
      <c r="BM121" s="49">
        <v>100</v>
      </c>
      <c r="BN121" s="48">
        <v>20</v>
      </c>
    </row>
    <row r="122" spans="1:66" ht="15">
      <c r="A122" s="65" t="s">
        <v>318</v>
      </c>
      <c r="B122" s="65" t="s">
        <v>360</v>
      </c>
      <c r="C122" s="66" t="s">
        <v>2002</v>
      </c>
      <c r="D122" s="67">
        <v>10</v>
      </c>
      <c r="E122" s="68" t="s">
        <v>132</v>
      </c>
      <c r="F122" s="69">
        <v>10</v>
      </c>
      <c r="G122" s="66"/>
      <c r="H122" s="70"/>
      <c r="I122" s="71"/>
      <c r="J122" s="71"/>
      <c r="K122" s="34" t="s">
        <v>65</v>
      </c>
      <c r="L122" s="78">
        <v>122</v>
      </c>
      <c r="M122" s="78"/>
      <c r="N122" s="73"/>
      <c r="O122" s="80" t="s">
        <v>368</v>
      </c>
      <c r="P122" s="82">
        <v>43773.913460648146</v>
      </c>
      <c r="Q122" s="80" t="s">
        <v>381</v>
      </c>
      <c r="R122" s="80"/>
      <c r="S122" s="80"/>
      <c r="T122" s="80"/>
      <c r="U122" s="80"/>
      <c r="V122" s="84" t="s">
        <v>450</v>
      </c>
      <c r="W122" s="82">
        <v>43773.913460648146</v>
      </c>
      <c r="X122" s="87">
        <v>43773</v>
      </c>
      <c r="Y122" s="83" t="s">
        <v>546</v>
      </c>
      <c r="Z122" s="84" t="s">
        <v>673</v>
      </c>
      <c r="AA122" s="80"/>
      <c r="AB122" s="80"/>
      <c r="AC122" s="83" t="s">
        <v>800</v>
      </c>
      <c r="AD122" s="80"/>
      <c r="AE122" s="80" t="b">
        <v>0</v>
      </c>
      <c r="AF122" s="80">
        <v>0</v>
      </c>
      <c r="AG122" s="83" t="s">
        <v>859</v>
      </c>
      <c r="AH122" s="80" t="b">
        <v>0</v>
      </c>
      <c r="AI122" s="80" t="s">
        <v>862</v>
      </c>
      <c r="AJ122" s="80"/>
      <c r="AK122" s="83" t="s">
        <v>859</v>
      </c>
      <c r="AL122" s="80" t="b">
        <v>0</v>
      </c>
      <c r="AM122" s="80">
        <v>21</v>
      </c>
      <c r="AN122" s="83" t="s">
        <v>853</v>
      </c>
      <c r="AO122" s="80" t="s">
        <v>865</v>
      </c>
      <c r="AP122" s="80" t="b">
        <v>0</v>
      </c>
      <c r="AQ122" s="83" t="s">
        <v>853</v>
      </c>
      <c r="AR122" s="80" t="s">
        <v>217</v>
      </c>
      <c r="AS122" s="80">
        <v>0</v>
      </c>
      <c r="AT122" s="80">
        <v>0</v>
      </c>
      <c r="AU122" s="80"/>
      <c r="AV122" s="80"/>
      <c r="AW122" s="80"/>
      <c r="AX122" s="80"/>
      <c r="AY122" s="80"/>
      <c r="AZ122" s="80"/>
      <c r="BA122" s="80"/>
      <c r="BB122" s="80"/>
      <c r="BC122">
        <v>2</v>
      </c>
      <c r="BD122" s="79" t="str">
        <f>REPLACE(INDEX(GroupVertices[Group],MATCH(Edges[[#This Row],[Vertex 1]],GroupVertices[Vertex],0)),1,1,"")</f>
        <v>1</v>
      </c>
      <c r="BE122" s="79" t="str">
        <f>REPLACE(INDEX(GroupVertices[Group],MATCH(Edges[[#This Row],[Vertex 2]],GroupVertices[Vertex],0)),1,1,"")</f>
        <v>1</v>
      </c>
      <c r="BF122" s="48"/>
      <c r="BG122" s="49"/>
      <c r="BH122" s="48"/>
      <c r="BI122" s="49"/>
      <c r="BJ122" s="48"/>
      <c r="BK122" s="49"/>
      <c r="BL122" s="48"/>
      <c r="BM122" s="49"/>
      <c r="BN122" s="48"/>
    </row>
    <row r="123" spans="1:66" ht="15">
      <c r="A123" s="65" t="s">
        <v>318</v>
      </c>
      <c r="B123" s="65" t="s">
        <v>359</v>
      </c>
      <c r="C123" s="66" t="s">
        <v>2002</v>
      </c>
      <c r="D123" s="67">
        <v>10</v>
      </c>
      <c r="E123" s="68" t="s">
        <v>132</v>
      </c>
      <c r="F123" s="69">
        <v>10</v>
      </c>
      <c r="G123" s="66"/>
      <c r="H123" s="70"/>
      <c r="I123" s="71"/>
      <c r="J123" s="71"/>
      <c r="K123" s="34" t="s">
        <v>65</v>
      </c>
      <c r="L123" s="78">
        <v>123</v>
      </c>
      <c r="M123" s="78"/>
      <c r="N123" s="73"/>
      <c r="O123" s="80" t="s">
        <v>369</v>
      </c>
      <c r="P123" s="82">
        <v>43773.913460648146</v>
      </c>
      <c r="Q123" s="80" t="s">
        <v>381</v>
      </c>
      <c r="R123" s="80"/>
      <c r="S123" s="80"/>
      <c r="T123" s="80"/>
      <c r="U123" s="80"/>
      <c r="V123" s="84" t="s">
        <v>450</v>
      </c>
      <c r="W123" s="82">
        <v>43773.913460648146</v>
      </c>
      <c r="X123" s="87">
        <v>43773</v>
      </c>
      <c r="Y123" s="83" t="s">
        <v>546</v>
      </c>
      <c r="Z123" s="84" t="s">
        <v>673</v>
      </c>
      <c r="AA123" s="80"/>
      <c r="AB123" s="80"/>
      <c r="AC123" s="83" t="s">
        <v>800</v>
      </c>
      <c r="AD123" s="80"/>
      <c r="AE123" s="80" t="b">
        <v>0</v>
      </c>
      <c r="AF123" s="80">
        <v>0</v>
      </c>
      <c r="AG123" s="83" t="s">
        <v>859</v>
      </c>
      <c r="AH123" s="80" t="b">
        <v>0</v>
      </c>
      <c r="AI123" s="80" t="s">
        <v>862</v>
      </c>
      <c r="AJ123" s="80"/>
      <c r="AK123" s="83" t="s">
        <v>859</v>
      </c>
      <c r="AL123" s="80" t="b">
        <v>0</v>
      </c>
      <c r="AM123" s="80">
        <v>21</v>
      </c>
      <c r="AN123" s="83" t="s">
        <v>853</v>
      </c>
      <c r="AO123" s="80" t="s">
        <v>865</v>
      </c>
      <c r="AP123" s="80" t="b">
        <v>0</v>
      </c>
      <c r="AQ123" s="83" t="s">
        <v>853</v>
      </c>
      <c r="AR123" s="80" t="s">
        <v>217</v>
      </c>
      <c r="AS123" s="80">
        <v>0</v>
      </c>
      <c r="AT123" s="80">
        <v>0</v>
      </c>
      <c r="AU123" s="80"/>
      <c r="AV123" s="80"/>
      <c r="AW123" s="80"/>
      <c r="AX123" s="80"/>
      <c r="AY123" s="80"/>
      <c r="AZ123" s="80"/>
      <c r="BA123" s="80"/>
      <c r="BB123" s="80"/>
      <c r="BC123">
        <v>3</v>
      </c>
      <c r="BD123" s="79" t="str">
        <f>REPLACE(INDEX(GroupVertices[Group],MATCH(Edges[[#This Row],[Vertex 1]],GroupVertices[Vertex],0)),1,1,"")</f>
        <v>1</v>
      </c>
      <c r="BE123" s="79" t="str">
        <f>REPLACE(INDEX(GroupVertices[Group],MATCH(Edges[[#This Row],[Vertex 2]],GroupVertices[Vertex],0)),1,1,"")</f>
        <v>1</v>
      </c>
      <c r="BF123" s="48">
        <v>1</v>
      </c>
      <c r="BG123" s="49">
        <v>3.8461538461538463</v>
      </c>
      <c r="BH123" s="48">
        <v>0</v>
      </c>
      <c r="BI123" s="49">
        <v>0</v>
      </c>
      <c r="BJ123" s="48">
        <v>0</v>
      </c>
      <c r="BK123" s="49">
        <v>0</v>
      </c>
      <c r="BL123" s="48">
        <v>25</v>
      </c>
      <c r="BM123" s="49">
        <v>96.15384615384616</v>
      </c>
      <c r="BN123" s="48">
        <v>26</v>
      </c>
    </row>
    <row r="124" spans="1:66" ht="15">
      <c r="A124" s="65" t="s">
        <v>319</v>
      </c>
      <c r="B124" s="65" t="s">
        <v>360</v>
      </c>
      <c r="C124" s="66" t="s">
        <v>2003</v>
      </c>
      <c r="D124" s="67">
        <v>3</v>
      </c>
      <c r="E124" s="68" t="s">
        <v>132</v>
      </c>
      <c r="F124" s="69">
        <v>30</v>
      </c>
      <c r="G124" s="66"/>
      <c r="H124" s="70"/>
      <c r="I124" s="71"/>
      <c r="J124" s="71"/>
      <c r="K124" s="34" t="s">
        <v>65</v>
      </c>
      <c r="L124" s="78">
        <v>124</v>
      </c>
      <c r="M124" s="78"/>
      <c r="N124" s="73"/>
      <c r="O124" s="80" t="s">
        <v>368</v>
      </c>
      <c r="P124" s="82">
        <v>43773.925671296296</v>
      </c>
      <c r="Q124" s="80" t="s">
        <v>381</v>
      </c>
      <c r="R124" s="80"/>
      <c r="S124" s="80"/>
      <c r="T124" s="80"/>
      <c r="U124" s="80"/>
      <c r="V124" s="84" t="s">
        <v>451</v>
      </c>
      <c r="W124" s="82">
        <v>43773.925671296296</v>
      </c>
      <c r="X124" s="87">
        <v>43773</v>
      </c>
      <c r="Y124" s="83" t="s">
        <v>547</v>
      </c>
      <c r="Z124" s="84" t="s">
        <v>674</v>
      </c>
      <c r="AA124" s="80"/>
      <c r="AB124" s="80"/>
      <c r="AC124" s="83" t="s">
        <v>801</v>
      </c>
      <c r="AD124" s="80"/>
      <c r="AE124" s="80" t="b">
        <v>0</v>
      </c>
      <c r="AF124" s="80">
        <v>0</v>
      </c>
      <c r="AG124" s="83" t="s">
        <v>859</v>
      </c>
      <c r="AH124" s="80" t="b">
        <v>0</v>
      </c>
      <c r="AI124" s="80" t="s">
        <v>862</v>
      </c>
      <c r="AJ124" s="80"/>
      <c r="AK124" s="83" t="s">
        <v>859</v>
      </c>
      <c r="AL124" s="80" t="b">
        <v>0</v>
      </c>
      <c r="AM124" s="80">
        <v>21</v>
      </c>
      <c r="AN124" s="83" t="s">
        <v>853</v>
      </c>
      <c r="AO124" s="80" t="s">
        <v>867</v>
      </c>
      <c r="AP124" s="80" t="b">
        <v>0</v>
      </c>
      <c r="AQ124" s="83" t="s">
        <v>853</v>
      </c>
      <c r="AR124" s="80" t="s">
        <v>217</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8"/>
      <c r="BG124" s="49"/>
      <c r="BH124" s="48"/>
      <c r="BI124" s="49"/>
      <c r="BJ124" s="48"/>
      <c r="BK124" s="49"/>
      <c r="BL124" s="48"/>
      <c r="BM124" s="49"/>
      <c r="BN124" s="48"/>
    </row>
    <row r="125" spans="1:66" ht="15">
      <c r="A125" s="65" t="s">
        <v>319</v>
      </c>
      <c r="B125" s="65" t="s">
        <v>359</v>
      </c>
      <c r="C125" s="66" t="s">
        <v>2003</v>
      </c>
      <c r="D125" s="67">
        <v>3</v>
      </c>
      <c r="E125" s="68" t="s">
        <v>132</v>
      </c>
      <c r="F125" s="69">
        <v>30</v>
      </c>
      <c r="G125" s="66"/>
      <c r="H125" s="70"/>
      <c r="I125" s="71"/>
      <c r="J125" s="71"/>
      <c r="K125" s="34" t="s">
        <v>65</v>
      </c>
      <c r="L125" s="78">
        <v>125</v>
      </c>
      <c r="M125" s="78"/>
      <c r="N125" s="73"/>
      <c r="O125" s="80" t="s">
        <v>369</v>
      </c>
      <c r="P125" s="82">
        <v>43773.925671296296</v>
      </c>
      <c r="Q125" s="80" t="s">
        <v>381</v>
      </c>
      <c r="R125" s="80"/>
      <c r="S125" s="80"/>
      <c r="T125" s="80"/>
      <c r="U125" s="80"/>
      <c r="V125" s="84" t="s">
        <v>451</v>
      </c>
      <c r="W125" s="82">
        <v>43773.925671296296</v>
      </c>
      <c r="X125" s="87">
        <v>43773</v>
      </c>
      <c r="Y125" s="83" t="s">
        <v>547</v>
      </c>
      <c r="Z125" s="84" t="s">
        <v>674</v>
      </c>
      <c r="AA125" s="80"/>
      <c r="AB125" s="80"/>
      <c r="AC125" s="83" t="s">
        <v>801</v>
      </c>
      <c r="AD125" s="80"/>
      <c r="AE125" s="80" t="b">
        <v>0</v>
      </c>
      <c r="AF125" s="80">
        <v>0</v>
      </c>
      <c r="AG125" s="83" t="s">
        <v>859</v>
      </c>
      <c r="AH125" s="80" t="b">
        <v>0</v>
      </c>
      <c r="AI125" s="80" t="s">
        <v>862</v>
      </c>
      <c r="AJ125" s="80"/>
      <c r="AK125" s="83" t="s">
        <v>859</v>
      </c>
      <c r="AL125" s="80" t="b">
        <v>0</v>
      </c>
      <c r="AM125" s="80">
        <v>21</v>
      </c>
      <c r="AN125" s="83" t="s">
        <v>853</v>
      </c>
      <c r="AO125" s="80" t="s">
        <v>867</v>
      </c>
      <c r="AP125" s="80" t="b">
        <v>0</v>
      </c>
      <c r="AQ125" s="83" t="s">
        <v>853</v>
      </c>
      <c r="AR125" s="80" t="s">
        <v>217</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48">
        <v>1</v>
      </c>
      <c r="BG125" s="49">
        <v>3.8461538461538463</v>
      </c>
      <c r="BH125" s="48">
        <v>0</v>
      </c>
      <c r="BI125" s="49">
        <v>0</v>
      </c>
      <c r="BJ125" s="48">
        <v>0</v>
      </c>
      <c r="BK125" s="49">
        <v>0</v>
      </c>
      <c r="BL125" s="48">
        <v>25</v>
      </c>
      <c r="BM125" s="49">
        <v>96.15384615384616</v>
      </c>
      <c r="BN125" s="48">
        <v>26</v>
      </c>
    </row>
    <row r="126" spans="1:66" ht="15">
      <c r="A126" s="65" t="s">
        <v>320</v>
      </c>
      <c r="B126" s="65" t="s">
        <v>348</v>
      </c>
      <c r="C126" s="66" t="s">
        <v>2003</v>
      </c>
      <c r="D126" s="67">
        <v>3</v>
      </c>
      <c r="E126" s="68" t="s">
        <v>132</v>
      </c>
      <c r="F126" s="69">
        <v>30</v>
      </c>
      <c r="G126" s="66"/>
      <c r="H126" s="70"/>
      <c r="I126" s="71"/>
      <c r="J126" s="71"/>
      <c r="K126" s="34" t="s">
        <v>65</v>
      </c>
      <c r="L126" s="78">
        <v>126</v>
      </c>
      <c r="M126" s="78"/>
      <c r="N126" s="73"/>
      <c r="O126" s="80" t="s">
        <v>368</v>
      </c>
      <c r="P126" s="82">
        <v>43773.928564814814</v>
      </c>
      <c r="Q126" s="80" t="s">
        <v>372</v>
      </c>
      <c r="R126" s="80"/>
      <c r="S126" s="80"/>
      <c r="T126" s="80"/>
      <c r="U126" s="84" t="s">
        <v>408</v>
      </c>
      <c r="V126" s="84" t="s">
        <v>408</v>
      </c>
      <c r="W126" s="82">
        <v>43773.928564814814</v>
      </c>
      <c r="X126" s="87">
        <v>43773</v>
      </c>
      <c r="Y126" s="83" t="s">
        <v>548</v>
      </c>
      <c r="Z126" s="84" t="s">
        <v>675</v>
      </c>
      <c r="AA126" s="80"/>
      <c r="AB126" s="80"/>
      <c r="AC126" s="83" t="s">
        <v>802</v>
      </c>
      <c r="AD126" s="80"/>
      <c r="AE126" s="80" t="b">
        <v>0</v>
      </c>
      <c r="AF126" s="80">
        <v>0</v>
      </c>
      <c r="AG126" s="83" t="s">
        <v>859</v>
      </c>
      <c r="AH126" s="80" t="b">
        <v>0</v>
      </c>
      <c r="AI126" s="80" t="s">
        <v>862</v>
      </c>
      <c r="AJ126" s="80"/>
      <c r="AK126" s="83" t="s">
        <v>859</v>
      </c>
      <c r="AL126" s="80" t="b">
        <v>0</v>
      </c>
      <c r="AM126" s="80">
        <v>51</v>
      </c>
      <c r="AN126" s="83" t="s">
        <v>831</v>
      </c>
      <c r="AO126" s="80" t="s">
        <v>863</v>
      </c>
      <c r="AP126" s="80" t="b">
        <v>0</v>
      </c>
      <c r="AQ126" s="83" t="s">
        <v>831</v>
      </c>
      <c r="AR126" s="80" t="s">
        <v>217</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2</v>
      </c>
      <c r="BF126" s="48">
        <v>0</v>
      </c>
      <c r="BG126" s="49">
        <v>0</v>
      </c>
      <c r="BH126" s="48">
        <v>0</v>
      </c>
      <c r="BI126" s="49">
        <v>0</v>
      </c>
      <c r="BJ126" s="48">
        <v>0</v>
      </c>
      <c r="BK126" s="49">
        <v>0</v>
      </c>
      <c r="BL126" s="48">
        <v>9</v>
      </c>
      <c r="BM126" s="49">
        <v>100</v>
      </c>
      <c r="BN126" s="48">
        <v>9</v>
      </c>
    </row>
    <row r="127" spans="1:66" ht="15">
      <c r="A127" s="65" t="s">
        <v>321</v>
      </c>
      <c r="B127" s="65" t="s">
        <v>348</v>
      </c>
      <c r="C127" s="66" t="s">
        <v>2003</v>
      </c>
      <c r="D127" s="67">
        <v>3</v>
      </c>
      <c r="E127" s="68" t="s">
        <v>132</v>
      </c>
      <c r="F127" s="69">
        <v>30</v>
      </c>
      <c r="G127" s="66"/>
      <c r="H127" s="70"/>
      <c r="I127" s="71"/>
      <c r="J127" s="71"/>
      <c r="K127" s="34" t="s">
        <v>65</v>
      </c>
      <c r="L127" s="78">
        <v>127</v>
      </c>
      <c r="M127" s="78"/>
      <c r="N127" s="73"/>
      <c r="O127" s="80" t="s">
        <v>368</v>
      </c>
      <c r="P127" s="82">
        <v>43773.93690972222</v>
      </c>
      <c r="Q127" s="80" t="s">
        <v>372</v>
      </c>
      <c r="R127" s="80"/>
      <c r="S127" s="80"/>
      <c r="T127" s="80"/>
      <c r="U127" s="84" t="s">
        <v>408</v>
      </c>
      <c r="V127" s="84" t="s">
        <v>408</v>
      </c>
      <c r="W127" s="82">
        <v>43773.93690972222</v>
      </c>
      <c r="X127" s="87">
        <v>43773</v>
      </c>
      <c r="Y127" s="83" t="s">
        <v>549</v>
      </c>
      <c r="Z127" s="84" t="s">
        <v>676</v>
      </c>
      <c r="AA127" s="80"/>
      <c r="AB127" s="80"/>
      <c r="AC127" s="83" t="s">
        <v>803</v>
      </c>
      <c r="AD127" s="80"/>
      <c r="AE127" s="80" t="b">
        <v>0</v>
      </c>
      <c r="AF127" s="80">
        <v>0</v>
      </c>
      <c r="AG127" s="83" t="s">
        <v>859</v>
      </c>
      <c r="AH127" s="80" t="b">
        <v>0</v>
      </c>
      <c r="AI127" s="80" t="s">
        <v>862</v>
      </c>
      <c r="AJ127" s="80"/>
      <c r="AK127" s="83" t="s">
        <v>859</v>
      </c>
      <c r="AL127" s="80" t="b">
        <v>0</v>
      </c>
      <c r="AM127" s="80">
        <v>51</v>
      </c>
      <c r="AN127" s="83" t="s">
        <v>831</v>
      </c>
      <c r="AO127" s="80" t="s">
        <v>865</v>
      </c>
      <c r="AP127" s="80" t="b">
        <v>0</v>
      </c>
      <c r="AQ127" s="83" t="s">
        <v>831</v>
      </c>
      <c r="AR127" s="80" t="s">
        <v>217</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2</v>
      </c>
      <c r="BF127" s="48">
        <v>0</v>
      </c>
      <c r="BG127" s="49">
        <v>0</v>
      </c>
      <c r="BH127" s="48">
        <v>0</v>
      </c>
      <c r="BI127" s="49">
        <v>0</v>
      </c>
      <c r="BJ127" s="48">
        <v>0</v>
      </c>
      <c r="BK127" s="49">
        <v>0</v>
      </c>
      <c r="BL127" s="48">
        <v>9</v>
      </c>
      <c r="BM127" s="49">
        <v>100</v>
      </c>
      <c r="BN127" s="48">
        <v>9</v>
      </c>
    </row>
    <row r="128" spans="1:66" ht="15">
      <c r="A128" s="65" t="s">
        <v>322</v>
      </c>
      <c r="B128" s="65" t="s">
        <v>360</v>
      </c>
      <c r="C128" s="66" t="s">
        <v>2003</v>
      </c>
      <c r="D128" s="67">
        <v>3</v>
      </c>
      <c r="E128" s="68" t="s">
        <v>132</v>
      </c>
      <c r="F128" s="69">
        <v>30</v>
      </c>
      <c r="G128" s="66"/>
      <c r="H128" s="70"/>
      <c r="I128" s="71"/>
      <c r="J128" s="71"/>
      <c r="K128" s="34" t="s">
        <v>65</v>
      </c>
      <c r="L128" s="78">
        <v>128</v>
      </c>
      <c r="M128" s="78"/>
      <c r="N128" s="73"/>
      <c r="O128" s="80" t="s">
        <v>368</v>
      </c>
      <c r="P128" s="82">
        <v>43773.939375</v>
      </c>
      <c r="Q128" s="80" t="s">
        <v>381</v>
      </c>
      <c r="R128" s="80"/>
      <c r="S128" s="80"/>
      <c r="T128" s="80"/>
      <c r="U128" s="80"/>
      <c r="V128" s="84" t="s">
        <v>452</v>
      </c>
      <c r="W128" s="82">
        <v>43773.939375</v>
      </c>
      <c r="X128" s="87">
        <v>43773</v>
      </c>
      <c r="Y128" s="83" t="s">
        <v>550</v>
      </c>
      <c r="Z128" s="84" t="s">
        <v>677</v>
      </c>
      <c r="AA128" s="80"/>
      <c r="AB128" s="80"/>
      <c r="AC128" s="83" t="s">
        <v>804</v>
      </c>
      <c r="AD128" s="80"/>
      <c r="AE128" s="80" t="b">
        <v>0</v>
      </c>
      <c r="AF128" s="80">
        <v>0</v>
      </c>
      <c r="AG128" s="83" t="s">
        <v>859</v>
      </c>
      <c r="AH128" s="80" t="b">
        <v>0</v>
      </c>
      <c r="AI128" s="80" t="s">
        <v>862</v>
      </c>
      <c r="AJ128" s="80"/>
      <c r="AK128" s="83" t="s">
        <v>859</v>
      </c>
      <c r="AL128" s="80" t="b">
        <v>0</v>
      </c>
      <c r="AM128" s="80">
        <v>21</v>
      </c>
      <c r="AN128" s="83" t="s">
        <v>853</v>
      </c>
      <c r="AO128" s="80" t="s">
        <v>865</v>
      </c>
      <c r="AP128" s="80" t="b">
        <v>0</v>
      </c>
      <c r="AQ128" s="83" t="s">
        <v>853</v>
      </c>
      <c r="AR128" s="80" t="s">
        <v>217</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8"/>
      <c r="BG128" s="49"/>
      <c r="BH128" s="48"/>
      <c r="BI128" s="49"/>
      <c r="BJ128" s="48"/>
      <c r="BK128" s="49"/>
      <c r="BL128" s="48"/>
      <c r="BM128" s="49"/>
      <c r="BN128" s="48"/>
    </row>
    <row r="129" spans="1:66" ht="15">
      <c r="A129" s="65" t="s">
        <v>322</v>
      </c>
      <c r="B129" s="65" t="s">
        <v>359</v>
      </c>
      <c r="C129" s="66" t="s">
        <v>2003</v>
      </c>
      <c r="D129" s="67">
        <v>3</v>
      </c>
      <c r="E129" s="68" t="s">
        <v>132</v>
      </c>
      <c r="F129" s="69">
        <v>30</v>
      </c>
      <c r="G129" s="66"/>
      <c r="H129" s="70"/>
      <c r="I129" s="71"/>
      <c r="J129" s="71"/>
      <c r="K129" s="34" t="s">
        <v>65</v>
      </c>
      <c r="L129" s="78">
        <v>129</v>
      </c>
      <c r="M129" s="78"/>
      <c r="N129" s="73"/>
      <c r="O129" s="80" t="s">
        <v>369</v>
      </c>
      <c r="P129" s="82">
        <v>43773.939375</v>
      </c>
      <c r="Q129" s="80" t="s">
        <v>381</v>
      </c>
      <c r="R129" s="80"/>
      <c r="S129" s="80"/>
      <c r="T129" s="80"/>
      <c r="U129" s="80"/>
      <c r="V129" s="84" t="s">
        <v>452</v>
      </c>
      <c r="W129" s="82">
        <v>43773.939375</v>
      </c>
      <c r="X129" s="87">
        <v>43773</v>
      </c>
      <c r="Y129" s="83" t="s">
        <v>550</v>
      </c>
      <c r="Z129" s="84" t="s">
        <v>677</v>
      </c>
      <c r="AA129" s="80"/>
      <c r="AB129" s="80"/>
      <c r="AC129" s="83" t="s">
        <v>804</v>
      </c>
      <c r="AD129" s="80"/>
      <c r="AE129" s="80" t="b">
        <v>0</v>
      </c>
      <c r="AF129" s="80">
        <v>0</v>
      </c>
      <c r="AG129" s="83" t="s">
        <v>859</v>
      </c>
      <c r="AH129" s="80" t="b">
        <v>0</v>
      </c>
      <c r="AI129" s="80" t="s">
        <v>862</v>
      </c>
      <c r="AJ129" s="80"/>
      <c r="AK129" s="83" t="s">
        <v>859</v>
      </c>
      <c r="AL129" s="80" t="b">
        <v>0</v>
      </c>
      <c r="AM129" s="80">
        <v>21</v>
      </c>
      <c r="AN129" s="83" t="s">
        <v>853</v>
      </c>
      <c r="AO129" s="80" t="s">
        <v>865</v>
      </c>
      <c r="AP129" s="80" t="b">
        <v>0</v>
      </c>
      <c r="AQ129" s="83" t="s">
        <v>853</v>
      </c>
      <c r="AR129" s="80" t="s">
        <v>217</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8">
        <v>1</v>
      </c>
      <c r="BG129" s="49">
        <v>3.8461538461538463</v>
      </c>
      <c r="BH129" s="48">
        <v>0</v>
      </c>
      <c r="BI129" s="49">
        <v>0</v>
      </c>
      <c r="BJ129" s="48">
        <v>0</v>
      </c>
      <c r="BK129" s="49">
        <v>0</v>
      </c>
      <c r="BL129" s="48">
        <v>25</v>
      </c>
      <c r="BM129" s="49">
        <v>96.15384615384616</v>
      </c>
      <c r="BN129" s="48">
        <v>26</v>
      </c>
    </row>
    <row r="130" spans="1:66" ht="15">
      <c r="A130" s="65" t="s">
        <v>323</v>
      </c>
      <c r="B130" s="65" t="s">
        <v>360</v>
      </c>
      <c r="C130" s="66" t="s">
        <v>2003</v>
      </c>
      <c r="D130" s="67">
        <v>3</v>
      </c>
      <c r="E130" s="68" t="s">
        <v>132</v>
      </c>
      <c r="F130" s="69">
        <v>30</v>
      </c>
      <c r="G130" s="66"/>
      <c r="H130" s="70"/>
      <c r="I130" s="71"/>
      <c r="J130" s="71"/>
      <c r="K130" s="34" t="s">
        <v>65</v>
      </c>
      <c r="L130" s="78">
        <v>130</v>
      </c>
      <c r="M130" s="78"/>
      <c r="N130" s="73"/>
      <c r="O130" s="80" t="s">
        <v>368</v>
      </c>
      <c r="P130" s="82">
        <v>43773.96480324074</v>
      </c>
      <c r="Q130" s="80" t="s">
        <v>381</v>
      </c>
      <c r="R130" s="80"/>
      <c r="S130" s="80"/>
      <c r="T130" s="80"/>
      <c r="U130" s="80"/>
      <c r="V130" s="84" t="s">
        <v>453</v>
      </c>
      <c r="W130" s="82">
        <v>43773.96480324074</v>
      </c>
      <c r="X130" s="87">
        <v>43773</v>
      </c>
      <c r="Y130" s="83" t="s">
        <v>551</v>
      </c>
      <c r="Z130" s="84" t="s">
        <v>678</v>
      </c>
      <c r="AA130" s="80"/>
      <c r="AB130" s="80"/>
      <c r="AC130" s="83" t="s">
        <v>805</v>
      </c>
      <c r="AD130" s="80"/>
      <c r="AE130" s="80" t="b">
        <v>0</v>
      </c>
      <c r="AF130" s="80">
        <v>0</v>
      </c>
      <c r="AG130" s="83" t="s">
        <v>859</v>
      </c>
      <c r="AH130" s="80" t="b">
        <v>0</v>
      </c>
      <c r="AI130" s="80" t="s">
        <v>862</v>
      </c>
      <c r="AJ130" s="80"/>
      <c r="AK130" s="83" t="s">
        <v>859</v>
      </c>
      <c r="AL130" s="80" t="b">
        <v>0</v>
      </c>
      <c r="AM130" s="80">
        <v>21</v>
      </c>
      <c r="AN130" s="83" t="s">
        <v>853</v>
      </c>
      <c r="AO130" s="80" t="s">
        <v>863</v>
      </c>
      <c r="AP130" s="80" t="b">
        <v>0</v>
      </c>
      <c r="AQ130" s="83" t="s">
        <v>853</v>
      </c>
      <c r="AR130" s="80" t="s">
        <v>217</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8"/>
      <c r="BG130" s="49"/>
      <c r="BH130" s="48"/>
      <c r="BI130" s="49"/>
      <c r="BJ130" s="48"/>
      <c r="BK130" s="49"/>
      <c r="BL130" s="48"/>
      <c r="BM130" s="49"/>
      <c r="BN130" s="48"/>
    </row>
    <row r="131" spans="1:66" ht="15">
      <c r="A131" s="65" t="s">
        <v>323</v>
      </c>
      <c r="B131" s="65" t="s">
        <v>359</v>
      </c>
      <c r="C131" s="66" t="s">
        <v>2003</v>
      </c>
      <c r="D131" s="67">
        <v>3</v>
      </c>
      <c r="E131" s="68" t="s">
        <v>132</v>
      </c>
      <c r="F131" s="69">
        <v>30</v>
      </c>
      <c r="G131" s="66"/>
      <c r="H131" s="70"/>
      <c r="I131" s="71"/>
      <c r="J131" s="71"/>
      <c r="K131" s="34" t="s">
        <v>65</v>
      </c>
      <c r="L131" s="78">
        <v>131</v>
      </c>
      <c r="M131" s="78"/>
      <c r="N131" s="73"/>
      <c r="O131" s="80" t="s">
        <v>369</v>
      </c>
      <c r="P131" s="82">
        <v>43773.96480324074</v>
      </c>
      <c r="Q131" s="80" t="s">
        <v>381</v>
      </c>
      <c r="R131" s="80"/>
      <c r="S131" s="80"/>
      <c r="T131" s="80"/>
      <c r="U131" s="80"/>
      <c r="V131" s="84" t="s">
        <v>453</v>
      </c>
      <c r="W131" s="82">
        <v>43773.96480324074</v>
      </c>
      <c r="X131" s="87">
        <v>43773</v>
      </c>
      <c r="Y131" s="83" t="s">
        <v>551</v>
      </c>
      <c r="Z131" s="84" t="s">
        <v>678</v>
      </c>
      <c r="AA131" s="80"/>
      <c r="AB131" s="80"/>
      <c r="AC131" s="83" t="s">
        <v>805</v>
      </c>
      <c r="AD131" s="80"/>
      <c r="AE131" s="80" t="b">
        <v>0</v>
      </c>
      <c r="AF131" s="80">
        <v>0</v>
      </c>
      <c r="AG131" s="83" t="s">
        <v>859</v>
      </c>
      <c r="AH131" s="80" t="b">
        <v>0</v>
      </c>
      <c r="AI131" s="80" t="s">
        <v>862</v>
      </c>
      <c r="AJ131" s="80"/>
      <c r="AK131" s="83" t="s">
        <v>859</v>
      </c>
      <c r="AL131" s="80" t="b">
        <v>0</v>
      </c>
      <c r="AM131" s="80">
        <v>21</v>
      </c>
      <c r="AN131" s="83" t="s">
        <v>853</v>
      </c>
      <c r="AO131" s="80" t="s">
        <v>863</v>
      </c>
      <c r="AP131" s="80" t="b">
        <v>0</v>
      </c>
      <c r="AQ131" s="83" t="s">
        <v>853</v>
      </c>
      <c r="AR131" s="80" t="s">
        <v>217</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c r="BF131" s="48">
        <v>1</v>
      </c>
      <c r="BG131" s="49">
        <v>3.8461538461538463</v>
      </c>
      <c r="BH131" s="48">
        <v>0</v>
      </c>
      <c r="BI131" s="49">
        <v>0</v>
      </c>
      <c r="BJ131" s="48">
        <v>0</v>
      </c>
      <c r="BK131" s="49">
        <v>0</v>
      </c>
      <c r="BL131" s="48">
        <v>25</v>
      </c>
      <c r="BM131" s="49">
        <v>96.15384615384616</v>
      </c>
      <c r="BN131" s="48">
        <v>26</v>
      </c>
    </row>
    <row r="132" spans="1:66" ht="15">
      <c r="A132" s="65" t="s">
        <v>324</v>
      </c>
      <c r="B132" s="65" t="s">
        <v>348</v>
      </c>
      <c r="C132" s="66" t="s">
        <v>2003</v>
      </c>
      <c r="D132" s="67">
        <v>3</v>
      </c>
      <c r="E132" s="68" t="s">
        <v>132</v>
      </c>
      <c r="F132" s="69">
        <v>30</v>
      </c>
      <c r="G132" s="66"/>
      <c r="H132" s="70"/>
      <c r="I132" s="71"/>
      <c r="J132" s="71"/>
      <c r="K132" s="34" t="s">
        <v>65</v>
      </c>
      <c r="L132" s="78">
        <v>132</v>
      </c>
      <c r="M132" s="78"/>
      <c r="N132" s="73"/>
      <c r="O132" s="80" t="s">
        <v>368</v>
      </c>
      <c r="P132" s="82">
        <v>43773.967673611114</v>
      </c>
      <c r="Q132" s="80" t="s">
        <v>372</v>
      </c>
      <c r="R132" s="80"/>
      <c r="S132" s="80"/>
      <c r="T132" s="80"/>
      <c r="U132" s="84" t="s">
        <v>408</v>
      </c>
      <c r="V132" s="84" t="s">
        <v>408</v>
      </c>
      <c r="W132" s="82">
        <v>43773.967673611114</v>
      </c>
      <c r="X132" s="87">
        <v>43773</v>
      </c>
      <c r="Y132" s="83" t="s">
        <v>552</v>
      </c>
      <c r="Z132" s="84" t="s">
        <v>679</v>
      </c>
      <c r="AA132" s="80"/>
      <c r="AB132" s="80"/>
      <c r="AC132" s="83" t="s">
        <v>806</v>
      </c>
      <c r="AD132" s="80"/>
      <c r="AE132" s="80" t="b">
        <v>0</v>
      </c>
      <c r="AF132" s="80">
        <v>0</v>
      </c>
      <c r="AG132" s="83" t="s">
        <v>859</v>
      </c>
      <c r="AH132" s="80" t="b">
        <v>0</v>
      </c>
      <c r="AI132" s="80" t="s">
        <v>862</v>
      </c>
      <c r="AJ132" s="80"/>
      <c r="AK132" s="83" t="s">
        <v>859</v>
      </c>
      <c r="AL132" s="80" t="b">
        <v>0</v>
      </c>
      <c r="AM132" s="80">
        <v>51</v>
      </c>
      <c r="AN132" s="83" t="s">
        <v>831</v>
      </c>
      <c r="AO132" s="80" t="s">
        <v>863</v>
      </c>
      <c r="AP132" s="80" t="b">
        <v>0</v>
      </c>
      <c r="AQ132" s="83" t="s">
        <v>831</v>
      </c>
      <c r="AR132" s="80" t="s">
        <v>217</v>
      </c>
      <c r="AS132" s="80">
        <v>0</v>
      </c>
      <c r="AT132" s="80">
        <v>0</v>
      </c>
      <c r="AU132" s="80"/>
      <c r="AV132" s="80"/>
      <c r="AW132" s="80"/>
      <c r="AX132" s="80"/>
      <c r="AY132" s="80"/>
      <c r="AZ132" s="80"/>
      <c r="BA132" s="80"/>
      <c r="BB132" s="80"/>
      <c r="BC132">
        <v>1</v>
      </c>
      <c r="BD132" s="79" t="str">
        <f>REPLACE(INDEX(GroupVertices[Group],MATCH(Edges[[#This Row],[Vertex 1]],GroupVertices[Vertex],0)),1,1,"")</f>
        <v>2</v>
      </c>
      <c r="BE132" s="79" t="str">
        <f>REPLACE(INDEX(GroupVertices[Group],MATCH(Edges[[#This Row],[Vertex 2]],GroupVertices[Vertex],0)),1,1,"")</f>
        <v>2</v>
      </c>
      <c r="BF132" s="48">
        <v>0</v>
      </c>
      <c r="BG132" s="49">
        <v>0</v>
      </c>
      <c r="BH132" s="48">
        <v>0</v>
      </c>
      <c r="BI132" s="49">
        <v>0</v>
      </c>
      <c r="BJ132" s="48">
        <v>0</v>
      </c>
      <c r="BK132" s="49">
        <v>0</v>
      </c>
      <c r="BL132" s="48">
        <v>9</v>
      </c>
      <c r="BM132" s="49">
        <v>100</v>
      </c>
      <c r="BN132" s="48">
        <v>9</v>
      </c>
    </row>
    <row r="133" spans="1:66" ht="15">
      <c r="A133" s="65" t="s">
        <v>325</v>
      </c>
      <c r="B133" s="65" t="s">
        <v>359</v>
      </c>
      <c r="C133" s="66" t="s">
        <v>2002</v>
      </c>
      <c r="D133" s="67">
        <v>10</v>
      </c>
      <c r="E133" s="68" t="s">
        <v>132</v>
      </c>
      <c r="F133" s="69">
        <v>10</v>
      </c>
      <c r="G133" s="66"/>
      <c r="H133" s="70"/>
      <c r="I133" s="71"/>
      <c r="J133" s="71"/>
      <c r="K133" s="34" t="s">
        <v>65</v>
      </c>
      <c r="L133" s="78">
        <v>133</v>
      </c>
      <c r="M133" s="78"/>
      <c r="N133" s="73"/>
      <c r="O133" s="80" t="s">
        <v>368</v>
      </c>
      <c r="P133" s="82">
        <v>43773.976875</v>
      </c>
      <c r="Q133" s="80" t="s">
        <v>371</v>
      </c>
      <c r="R133" s="80"/>
      <c r="S133" s="80"/>
      <c r="T133" s="80"/>
      <c r="U133" s="80"/>
      <c r="V133" s="84" t="s">
        <v>454</v>
      </c>
      <c r="W133" s="82">
        <v>43773.976875</v>
      </c>
      <c r="X133" s="87">
        <v>43773</v>
      </c>
      <c r="Y133" s="83" t="s">
        <v>553</v>
      </c>
      <c r="Z133" s="84" t="s">
        <v>680</v>
      </c>
      <c r="AA133" s="80"/>
      <c r="AB133" s="80"/>
      <c r="AC133" s="83" t="s">
        <v>807</v>
      </c>
      <c r="AD133" s="80"/>
      <c r="AE133" s="80" t="b">
        <v>0</v>
      </c>
      <c r="AF133" s="80">
        <v>0</v>
      </c>
      <c r="AG133" s="83" t="s">
        <v>859</v>
      </c>
      <c r="AH133" s="80" t="b">
        <v>0</v>
      </c>
      <c r="AI133" s="80" t="s">
        <v>862</v>
      </c>
      <c r="AJ133" s="80"/>
      <c r="AK133" s="83" t="s">
        <v>859</v>
      </c>
      <c r="AL133" s="80" t="b">
        <v>0</v>
      </c>
      <c r="AM133" s="80">
        <v>39</v>
      </c>
      <c r="AN133" s="83" t="s">
        <v>851</v>
      </c>
      <c r="AO133" s="80" t="s">
        <v>863</v>
      </c>
      <c r="AP133" s="80" t="b">
        <v>0</v>
      </c>
      <c r="AQ133" s="83" t="s">
        <v>851</v>
      </c>
      <c r="AR133" s="80" t="s">
        <v>217</v>
      </c>
      <c r="AS133" s="80">
        <v>0</v>
      </c>
      <c r="AT133" s="80">
        <v>0</v>
      </c>
      <c r="AU133" s="80"/>
      <c r="AV133" s="80"/>
      <c r="AW133" s="80"/>
      <c r="AX133" s="80"/>
      <c r="AY133" s="80"/>
      <c r="AZ133" s="80"/>
      <c r="BA133" s="80"/>
      <c r="BB133" s="80"/>
      <c r="BC133">
        <v>2</v>
      </c>
      <c r="BD133" s="79" t="str">
        <f>REPLACE(INDEX(GroupVertices[Group],MATCH(Edges[[#This Row],[Vertex 1]],GroupVertices[Vertex],0)),1,1,"")</f>
        <v>1</v>
      </c>
      <c r="BE133" s="79" t="str">
        <f>REPLACE(INDEX(GroupVertices[Group],MATCH(Edges[[#This Row],[Vertex 2]],GroupVertices[Vertex],0)),1,1,"")</f>
        <v>1</v>
      </c>
      <c r="BF133" s="48"/>
      <c r="BG133" s="49"/>
      <c r="BH133" s="48"/>
      <c r="BI133" s="49"/>
      <c r="BJ133" s="48"/>
      <c r="BK133" s="49"/>
      <c r="BL133" s="48"/>
      <c r="BM133" s="49"/>
      <c r="BN133" s="48"/>
    </row>
    <row r="134" spans="1:66" ht="15">
      <c r="A134" s="65" t="s">
        <v>325</v>
      </c>
      <c r="B134" s="65" t="s">
        <v>359</v>
      </c>
      <c r="C134" s="66" t="s">
        <v>2002</v>
      </c>
      <c r="D134" s="67">
        <v>10</v>
      </c>
      <c r="E134" s="68" t="s">
        <v>132</v>
      </c>
      <c r="F134" s="69">
        <v>10</v>
      </c>
      <c r="G134" s="66"/>
      <c r="H134" s="70"/>
      <c r="I134" s="71"/>
      <c r="J134" s="71"/>
      <c r="K134" s="34" t="s">
        <v>65</v>
      </c>
      <c r="L134" s="78">
        <v>134</v>
      </c>
      <c r="M134" s="78"/>
      <c r="N134" s="73"/>
      <c r="O134" s="80" t="s">
        <v>369</v>
      </c>
      <c r="P134" s="82">
        <v>43773.976875</v>
      </c>
      <c r="Q134" s="80" t="s">
        <v>371</v>
      </c>
      <c r="R134" s="80"/>
      <c r="S134" s="80"/>
      <c r="T134" s="80"/>
      <c r="U134" s="80"/>
      <c r="V134" s="84" t="s">
        <v>454</v>
      </c>
      <c r="W134" s="82">
        <v>43773.976875</v>
      </c>
      <c r="X134" s="87">
        <v>43773</v>
      </c>
      <c r="Y134" s="83" t="s">
        <v>553</v>
      </c>
      <c r="Z134" s="84" t="s">
        <v>680</v>
      </c>
      <c r="AA134" s="80"/>
      <c r="AB134" s="80"/>
      <c r="AC134" s="83" t="s">
        <v>807</v>
      </c>
      <c r="AD134" s="80"/>
      <c r="AE134" s="80" t="b">
        <v>0</v>
      </c>
      <c r="AF134" s="80">
        <v>0</v>
      </c>
      <c r="AG134" s="83" t="s">
        <v>859</v>
      </c>
      <c r="AH134" s="80" t="b">
        <v>0</v>
      </c>
      <c r="AI134" s="80" t="s">
        <v>862</v>
      </c>
      <c r="AJ134" s="80"/>
      <c r="AK134" s="83" t="s">
        <v>859</v>
      </c>
      <c r="AL134" s="80" t="b">
        <v>0</v>
      </c>
      <c r="AM134" s="80">
        <v>39</v>
      </c>
      <c r="AN134" s="83" t="s">
        <v>851</v>
      </c>
      <c r="AO134" s="80" t="s">
        <v>863</v>
      </c>
      <c r="AP134" s="80" t="b">
        <v>0</v>
      </c>
      <c r="AQ134" s="83" t="s">
        <v>851</v>
      </c>
      <c r="AR134" s="80" t="s">
        <v>217</v>
      </c>
      <c r="AS134" s="80">
        <v>0</v>
      </c>
      <c r="AT134" s="80">
        <v>0</v>
      </c>
      <c r="AU134" s="80"/>
      <c r="AV134" s="80"/>
      <c r="AW134" s="80"/>
      <c r="AX134" s="80"/>
      <c r="AY134" s="80"/>
      <c r="AZ134" s="80"/>
      <c r="BA134" s="80"/>
      <c r="BB134" s="80"/>
      <c r="BC134">
        <v>2</v>
      </c>
      <c r="BD134" s="79" t="str">
        <f>REPLACE(INDEX(GroupVertices[Group],MATCH(Edges[[#This Row],[Vertex 1]],GroupVertices[Vertex],0)),1,1,"")</f>
        <v>1</v>
      </c>
      <c r="BE134" s="79" t="str">
        <f>REPLACE(INDEX(GroupVertices[Group],MATCH(Edges[[#This Row],[Vertex 2]],GroupVertices[Vertex],0)),1,1,"")</f>
        <v>1</v>
      </c>
      <c r="BF134" s="48"/>
      <c r="BG134" s="49"/>
      <c r="BH134" s="48"/>
      <c r="BI134" s="49"/>
      <c r="BJ134" s="48"/>
      <c r="BK134" s="49"/>
      <c r="BL134" s="48"/>
      <c r="BM134" s="49"/>
      <c r="BN134" s="48"/>
    </row>
    <row r="135" spans="1:66" ht="15">
      <c r="A135" s="65" t="s">
        <v>325</v>
      </c>
      <c r="B135" s="65" t="s">
        <v>360</v>
      </c>
      <c r="C135" s="66" t="s">
        <v>2003</v>
      </c>
      <c r="D135" s="67">
        <v>3</v>
      </c>
      <c r="E135" s="68" t="s">
        <v>132</v>
      </c>
      <c r="F135" s="69">
        <v>30</v>
      </c>
      <c r="G135" s="66"/>
      <c r="H135" s="70"/>
      <c r="I135" s="71"/>
      <c r="J135" s="71"/>
      <c r="K135" s="34" t="s">
        <v>65</v>
      </c>
      <c r="L135" s="78">
        <v>135</v>
      </c>
      <c r="M135" s="78"/>
      <c r="N135" s="73"/>
      <c r="O135" s="80" t="s">
        <v>369</v>
      </c>
      <c r="P135" s="82">
        <v>43773.976875</v>
      </c>
      <c r="Q135" s="80" t="s">
        <v>371</v>
      </c>
      <c r="R135" s="80"/>
      <c r="S135" s="80"/>
      <c r="T135" s="80"/>
      <c r="U135" s="80"/>
      <c r="V135" s="84" t="s">
        <v>454</v>
      </c>
      <c r="W135" s="82">
        <v>43773.976875</v>
      </c>
      <c r="X135" s="87">
        <v>43773</v>
      </c>
      <c r="Y135" s="83" t="s">
        <v>553</v>
      </c>
      <c r="Z135" s="84" t="s">
        <v>680</v>
      </c>
      <c r="AA135" s="80"/>
      <c r="AB135" s="80"/>
      <c r="AC135" s="83" t="s">
        <v>807</v>
      </c>
      <c r="AD135" s="80"/>
      <c r="AE135" s="80" t="b">
        <v>0</v>
      </c>
      <c r="AF135" s="80">
        <v>0</v>
      </c>
      <c r="AG135" s="83" t="s">
        <v>859</v>
      </c>
      <c r="AH135" s="80" t="b">
        <v>0</v>
      </c>
      <c r="AI135" s="80" t="s">
        <v>862</v>
      </c>
      <c r="AJ135" s="80"/>
      <c r="AK135" s="83" t="s">
        <v>859</v>
      </c>
      <c r="AL135" s="80" t="b">
        <v>0</v>
      </c>
      <c r="AM135" s="80">
        <v>39</v>
      </c>
      <c r="AN135" s="83" t="s">
        <v>851</v>
      </c>
      <c r="AO135" s="80" t="s">
        <v>863</v>
      </c>
      <c r="AP135" s="80" t="b">
        <v>0</v>
      </c>
      <c r="AQ135" s="83" t="s">
        <v>851</v>
      </c>
      <c r="AR135" s="80" t="s">
        <v>217</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1</v>
      </c>
      <c r="BF135" s="48">
        <v>0</v>
      </c>
      <c r="BG135" s="49">
        <v>0</v>
      </c>
      <c r="BH135" s="48">
        <v>0</v>
      </c>
      <c r="BI135" s="49">
        <v>0</v>
      </c>
      <c r="BJ135" s="48">
        <v>0</v>
      </c>
      <c r="BK135" s="49">
        <v>0</v>
      </c>
      <c r="BL135" s="48">
        <v>20</v>
      </c>
      <c r="BM135" s="49">
        <v>100</v>
      </c>
      <c r="BN135" s="48">
        <v>20</v>
      </c>
    </row>
    <row r="136" spans="1:66" ht="15">
      <c r="A136" s="65" t="s">
        <v>326</v>
      </c>
      <c r="B136" s="65" t="s">
        <v>359</v>
      </c>
      <c r="C136" s="66" t="s">
        <v>2002</v>
      </c>
      <c r="D136" s="67">
        <v>10</v>
      </c>
      <c r="E136" s="68" t="s">
        <v>132</v>
      </c>
      <c r="F136" s="69">
        <v>10</v>
      </c>
      <c r="G136" s="66"/>
      <c r="H136" s="70"/>
      <c r="I136" s="71"/>
      <c r="J136" s="71"/>
      <c r="K136" s="34" t="s">
        <v>65</v>
      </c>
      <c r="L136" s="78">
        <v>136</v>
      </c>
      <c r="M136" s="78"/>
      <c r="N136" s="73"/>
      <c r="O136" s="80" t="s">
        <v>368</v>
      </c>
      <c r="P136" s="82">
        <v>43774.00329861111</v>
      </c>
      <c r="Q136" s="80" t="s">
        <v>371</v>
      </c>
      <c r="R136" s="80"/>
      <c r="S136" s="80"/>
      <c r="T136" s="80"/>
      <c r="U136" s="80"/>
      <c r="V136" s="84" t="s">
        <v>455</v>
      </c>
      <c r="W136" s="82">
        <v>43774.00329861111</v>
      </c>
      <c r="X136" s="87">
        <v>43774</v>
      </c>
      <c r="Y136" s="83" t="s">
        <v>554</v>
      </c>
      <c r="Z136" s="84" t="s">
        <v>681</v>
      </c>
      <c r="AA136" s="80"/>
      <c r="AB136" s="80"/>
      <c r="AC136" s="83" t="s">
        <v>808</v>
      </c>
      <c r="AD136" s="80"/>
      <c r="AE136" s="80" t="b">
        <v>0</v>
      </c>
      <c r="AF136" s="80">
        <v>0</v>
      </c>
      <c r="AG136" s="83" t="s">
        <v>859</v>
      </c>
      <c r="AH136" s="80" t="b">
        <v>0</v>
      </c>
      <c r="AI136" s="80" t="s">
        <v>862</v>
      </c>
      <c r="AJ136" s="80"/>
      <c r="AK136" s="83" t="s">
        <v>859</v>
      </c>
      <c r="AL136" s="80" t="b">
        <v>0</v>
      </c>
      <c r="AM136" s="80">
        <v>39</v>
      </c>
      <c r="AN136" s="83" t="s">
        <v>851</v>
      </c>
      <c r="AO136" s="80" t="s">
        <v>863</v>
      </c>
      <c r="AP136" s="80" t="b">
        <v>0</v>
      </c>
      <c r="AQ136" s="83" t="s">
        <v>851</v>
      </c>
      <c r="AR136" s="80" t="s">
        <v>217</v>
      </c>
      <c r="AS136" s="80">
        <v>0</v>
      </c>
      <c r="AT136" s="80">
        <v>0</v>
      </c>
      <c r="AU136" s="80"/>
      <c r="AV136" s="80"/>
      <c r="AW136" s="80"/>
      <c r="AX136" s="80"/>
      <c r="AY136" s="80"/>
      <c r="AZ136" s="80"/>
      <c r="BA136" s="80"/>
      <c r="BB136" s="80"/>
      <c r="BC136">
        <v>2</v>
      </c>
      <c r="BD136" s="79" t="str">
        <f>REPLACE(INDEX(GroupVertices[Group],MATCH(Edges[[#This Row],[Vertex 1]],GroupVertices[Vertex],0)),1,1,"")</f>
        <v>1</v>
      </c>
      <c r="BE136" s="79" t="str">
        <f>REPLACE(INDEX(GroupVertices[Group],MATCH(Edges[[#This Row],[Vertex 2]],GroupVertices[Vertex],0)),1,1,"")</f>
        <v>1</v>
      </c>
      <c r="BF136" s="48"/>
      <c r="BG136" s="49"/>
      <c r="BH136" s="48"/>
      <c r="BI136" s="49"/>
      <c r="BJ136" s="48"/>
      <c r="BK136" s="49"/>
      <c r="BL136" s="48"/>
      <c r="BM136" s="49"/>
      <c r="BN136" s="48"/>
    </row>
    <row r="137" spans="1:66" ht="15">
      <c r="A137" s="65" t="s">
        <v>326</v>
      </c>
      <c r="B137" s="65" t="s">
        <v>359</v>
      </c>
      <c r="C137" s="66" t="s">
        <v>2002</v>
      </c>
      <c r="D137" s="67">
        <v>10</v>
      </c>
      <c r="E137" s="68" t="s">
        <v>132</v>
      </c>
      <c r="F137" s="69">
        <v>10</v>
      </c>
      <c r="G137" s="66"/>
      <c r="H137" s="70"/>
      <c r="I137" s="71"/>
      <c r="J137" s="71"/>
      <c r="K137" s="34" t="s">
        <v>65</v>
      </c>
      <c r="L137" s="78">
        <v>137</v>
      </c>
      <c r="M137" s="78"/>
      <c r="N137" s="73"/>
      <c r="O137" s="80" t="s">
        <v>369</v>
      </c>
      <c r="P137" s="82">
        <v>43774.00329861111</v>
      </c>
      <c r="Q137" s="80" t="s">
        <v>371</v>
      </c>
      <c r="R137" s="80"/>
      <c r="S137" s="80"/>
      <c r="T137" s="80"/>
      <c r="U137" s="80"/>
      <c r="V137" s="84" t="s">
        <v>455</v>
      </c>
      <c r="W137" s="82">
        <v>43774.00329861111</v>
      </c>
      <c r="X137" s="87">
        <v>43774</v>
      </c>
      <c r="Y137" s="83" t="s">
        <v>554</v>
      </c>
      <c r="Z137" s="84" t="s">
        <v>681</v>
      </c>
      <c r="AA137" s="80"/>
      <c r="AB137" s="80"/>
      <c r="AC137" s="83" t="s">
        <v>808</v>
      </c>
      <c r="AD137" s="80"/>
      <c r="AE137" s="80" t="b">
        <v>0</v>
      </c>
      <c r="AF137" s="80">
        <v>0</v>
      </c>
      <c r="AG137" s="83" t="s">
        <v>859</v>
      </c>
      <c r="AH137" s="80" t="b">
        <v>0</v>
      </c>
      <c r="AI137" s="80" t="s">
        <v>862</v>
      </c>
      <c r="AJ137" s="80"/>
      <c r="AK137" s="83" t="s">
        <v>859</v>
      </c>
      <c r="AL137" s="80" t="b">
        <v>0</v>
      </c>
      <c r="AM137" s="80">
        <v>39</v>
      </c>
      <c r="AN137" s="83" t="s">
        <v>851</v>
      </c>
      <c r="AO137" s="80" t="s">
        <v>863</v>
      </c>
      <c r="AP137" s="80" t="b">
        <v>0</v>
      </c>
      <c r="AQ137" s="83" t="s">
        <v>851</v>
      </c>
      <c r="AR137" s="80" t="s">
        <v>217</v>
      </c>
      <c r="AS137" s="80">
        <v>0</v>
      </c>
      <c r="AT137" s="80">
        <v>0</v>
      </c>
      <c r="AU137" s="80"/>
      <c r="AV137" s="80"/>
      <c r="AW137" s="80"/>
      <c r="AX137" s="80"/>
      <c r="AY137" s="80"/>
      <c r="AZ137" s="80"/>
      <c r="BA137" s="80"/>
      <c r="BB137" s="80"/>
      <c r="BC137">
        <v>2</v>
      </c>
      <c r="BD137" s="79" t="str">
        <f>REPLACE(INDEX(GroupVertices[Group],MATCH(Edges[[#This Row],[Vertex 1]],GroupVertices[Vertex],0)),1,1,"")</f>
        <v>1</v>
      </c>
      <c r="BE137" s="79" t="str">
        <f>REPLACE(INDEX(GroupVertices[Group],MATCH(Edges[[#This Row],[Vertex 2]],GroupVertices[Vertex],0)),1,1,"")</f>
        <v>1</v>
      </c>
      <c r="BF137" s="48"/>
      <c r="BG137" s="49"/>
      <c r="BH137" s="48"/>
      <c r="BI137" s="49"/>
      <c r="BJ137" s="48"/>
      <c r="BK137" s="49"/>
      <c r="BL137" s="48"/>
      <c r="BM137" s="49"/>
      <c r="BN137" s="48"/>
    </row>
    <row r="138" spans="1:66" ht="15">
      <c r="A138" s="65" t="s">
        <v>326</v>
      </c>
      <c r="B138" s="65" t="s">
        <v>360</v>
      </c>
      <c r="C138" s="66" t="s">
        <v>2003</v>
      </c>
      <c r="D138" s="67">
        <v>3</v>
      </c>
      <c r="E138" s="68" t="s">
        <v>132</v>
      </c>
      <c r="F138" s="69">
        <v>30</v>
      </c>
      <c r="G138" s="66"/>
      <c r="H138" s="70"/>
      <c r="I138" s="71"/>
      <c r="J138" s="71"/>
      <c r="K138" s="34" t="s">
        <v>65</v>
      </c>
      <c r="L138" s="78">
        <v>138</v>
      </c>
      <c r="M138" s="78"/>
      <c r="N138" s="73"/>
      <c r="O138" s="80" t="s">
        <v>369</v>
      </c>
      <c r="P138" s="82">
        <v>43774.00329861111</v>
      </c>
      <c r="Q138" s="80" t="s">
        <v>371</v>
      </c>
      <c r="R138" s="80"/>
      <c r="S138" s="80"/>
      <c r="T138" s="80"/>
      <c r="U138" s="80"/>
      <c r="V138" s="84" t="s">
        <v>455</v>
      </c>
      <c r="W138" s="82">
        <v>43774.00329861111</v>
      </c>
      <c r="X138" s="87">
        <v>43774</v>
      </c>
      <c r="Y138" s="83" t="s">
        <v>554</v>
      </c>
      <c r="Z138" s="84" t="s">
        <v>681</v>
      </c>
      <c r="AA138" s="80"/>
      <c r="AB138" s="80"/>
      <c r="AC138" s="83" t="s">
        <v>808</v>
      </c>
      <c r="AD138" s="80"/>
      <c r="AE138" s="80" t="b">
        <v>0</v>
      </c>
      <c r="AF138" s="80">
        <v>0</v>
      </c>
      <c r="AG138" s="83" t="s">
        <v>859</v>
      </c>
      <c r="AH138" s="80" t="b">
        <v>0</v>
      </c>
      <c r="AI138" s="80" t="s">
        <v>862</v>
      </c>
      <c r="AJ138" s="80"/>
      <c r="AK138" s="83" t="s">
        <v>859</v>
      </c>
      <c r="AL138" s="80" t="b">
        <v>0</v>
      </c>
      <c r="AM138" s="80">
        <v>39</v>
      </c>
      <c r="AN138" s="83" t="s">
        <v>851</v>
      </c>
      <c r="AO138" s="80" t="s">
        <v>863</v>
      </c>
      <c r="AP138" s="80" t="b">
        <v>0</v>
      </c>
      <c r="AQ138" s="83" t="s">
        <v>851</v>
      </c>
      <c r="AR138" s="80" t="s">
        <v>217</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8">
        <v>0</v>
      </c>
      <c r="BG138" s="49">
        <v>0</v>
      </c>
      <c r="BH138" s="48">
        <v>0</v>
      </c>
      <c r="BI138" s="49">
        <v>0</v>
      </c>
      <c r="BJ138" s="48">
        <v>0</v>
      </c>
      <c r="BK138" s="49">
        <v>0</v>
      </c>
      <c r="BL138" s="48">
        <v>20</v>
      </c>
      <c r="BM138" s="49">
        <v>100</v>
      </c>
      <c r="BN138" s="48">
        <v>20</v>
      </c>
    </row>
    <row r="139" spans="1:66" ht="15">
      <c r="A139" s="65" t="s">
        <v>327</v>
      </c>
      <c r="B139" s="65" t="s">
        <v>348</v>
      </c>
      <c r="C139" s="66" t="s">
        <v>2003</v>
      </c>
      <c r="D139" s="67">
        <v>3</v>
      </c>
      <c r="E139" s="68" t="s">
        <v>132</v>
      </c>
      <c r="F139" s="69">
        <v>30</v>
      </c>
      <c r="G139" s="66"/>
      <c r="H139" s="70"/>
      <c r="I139" s="71"/>
      <c r="J139" s="71"/>
      <c r="K139" s="34" t="s">
        <v>65</v>
      </c>
      <c r="L139" s="78">
        <v>139</v>
      </c>
      <c r="M139" s="78"/>
      <c r="N139" s="73"/>
      <c r="O139" s="80" t="s">
        <v>368</v>
      </c>
      <c r="P139" s="82">
        <v>43774.0412037037</v>
      </c>
      <c r="Q139" s="80" t="s">
        <v>372</v>
      </c>
      <c r="R139" s="80"/>
      <c r="S139" s="80"/>
      <c r="T139" s="80"/>
      <c r="U139" s="84" t="s">
        <v>408</v>
      </c>
      <c r="V139" s="84" t="s">
        <v>408</v>
      </c>
      <c r="W139" s="82">
        <v>43774.0412037037</v>
      </c>
      <c r="X139" s="87">
        <v>43774</v>
      </c>
      <c r="Y139" s="83" t="s">
        <v>555</v>
      </c>
      <c r="Z139" s="84" t="s">
        <v>682</v>
      </c>
      <c r="AA139" s="80"/>
      <c r="AB139" s="80"/>
      <c r="AC139" s="83" t="s">
        <v>809</v>
      </c>
      <c r="AD139" s="80"/>
      <c r="AE139" s="80" t="b">
        <v>0</v>
      </c>
      <c r="AF139" s="80">
        <v>0</v>
      </c>
      <c r="AG139" s="83" t="s">
        <v>859</v>
      </c>
      <c r="AH139" s="80" t="b">
        <v>0</v>
      </c>
      <c r="AI139" s="80" t="s">
        <v>862</v>
      </c>
      <c r="AJ139" s="80"/>
      <c r="AK139" s="83" t="s">
        <v>859</v>
      </c>
      <c r="AL139" s="80" t="b">
        <v>0</v>
      </c>
      <c r="AM139" s="80">
        <v>51</v>
      </c>
      <c r="AN139" s="83" t="s">
        <v>831</v>
      </c>
      <c r="AO139" s="80" t="s">
        <v>863</v>
      </c>
      <c r="AP139" s="80" t="b">
        <v>0</v>
      </c>
      <c r="AQ139" s="83" t="s">
        <v>831</v>
      </c>
      <c r="AR139" s="80" t="s">
        <v>217</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48">
        <v>0</v>
      </c>
      <c r="BG139" s="49">
        <v>0</v>
      </c>
      <c r="BH139" s="48">
        <v>0</v>
      </c>
      <c r="BI139" s="49">
        <v>0</v>
      </c>
      <c r="BJ139" s="48">
        <v>0</v>
      </c>
      <c r="BK139" s="49">
        <v>0</v>
      </c>
      <c r="BL139" s="48">
        <v>9</v>
      </c>
      <c r="BM139" s="49">
        <v>100</v>
      </c>
      <c r="BN139" s="48">
        <v>9</v>
      </c>
    </row>
    <row r="140" spans="1:66" ht="15">
      <c r="A140" s="65" t="s">
        <v>328</v>
      </c>
      <c r="B140" s="65" t="s">
        <v>360</v>
      </c>
      <c r="C140" s="66" t="s">
        <v>2002</v>
      </c>
      <c r="D140" s="67">
        <v>10</v>
      </c>
      <c r="E140" s="68" t="s">
        <v>132</v>
      </c>
      <c r="F140" s="69">
        <v>10</v>
      </c>
      <c r="G140" s="66"/>
      <c r="H140" s="70"/>
      <c r="I140" s="71"/>
      <c r="J140" s="71"/>
      <c r="K140" s="34" t="s">
        <v>65</v>
      </c>
      <c r="L140" s="78">
        <v>140</v>
      </c>
      <c r="M140" s="78"/>
      <c r="N140" s="73"/>
      <c r="O140" s="80" t="s">
        <v>368</v>
      </c>
      <c r="P140" s="82">
        <v>43774.06071759259</v>
      </c>
      <c r="Q140" s="80" t="s">
        <v>381</v>
      </c>
      <c r="R140" s="80"/>
      <c r="S140" s="80"/>
      <c r="T140" s="80"/>
      <c r="U140" s="80"/>
      <c r="V140" s="84" t="s">
        <v>456</v>
      </c>
      <c r="W140" s="82">
        <v>43774.06071759259</v>
      </c>
      <c r="X140" s="87">
        <v>43774</v>
      </c>
      <c r="Y140" s="83" t="s">
        <v>556</v>
      </c>
      <c r="Z140" s="84" t="s">
        <v>683</v>
      </c>
      <c r="AA140" s="80"/>
      <c r="AB140" s="80"/>
      <c r="AC140" s="83" t="s">
        <v>810</v>
      </c>
      <c r="AD140" s="80"/>
      <c r="AE140" s="80" t="b">
        <v>0</v>
      </c>
      <c r="AF140" s="80">
        <v>0</v>
      </c>
      <c r="AG140" s="83" t="s">
        <v>859</v>
      </c>
      <c r="AH140" s="80" t="b">
        <v>0</v>
      </c>
      <c r="AI140" s="80" t="s">
        <v>862</v>
      </c>
      <c r="AJ140" s="80"/>
      <c r="AK140" s="83" t="s">
        <v>859</v>
      </c>
      <c r="AL140" s="80" t="b">
        <v>0</v>
      </c>
      <c r="AM140" s="80">
        <v>21</v>
      </c>
      <c r="AN140" s="83" t="s">
        <v>853</v>
      </c>
      <c r="AO140" s="80" t="s">
        <v>865</v>
      </c>
      <c r="AP140" s="80" t="b">
        <v>0</v>
      </c>
      <c r="AQ140" s="83" t="s">
        <v>853</v>
      </c>
      <c r="AR140" s="80" t="s">
        <v>217</v>
      </c>
      <c r="AS140" s="80">
        <v>0</v>
      </c>
      <c r="AT140" s="80">
        <v>0</v>
      </c>
      <c r="AU140" s="80"/>
      <c r="AV140" s="80"/>
      <c r="AW140" s="80"/>
      <c r="AX140" s="80"/>
      <c r="AY140" s="80"/>
      <c r="AZ140" s="80"/>
      <c r="BA140" s="80"/>
      <c r="BB140" s="80"/>
      <c r="BC140">
        <v>2</v>
      </c>
      <c r="BD140" s="79" t="str">
        <f>REPLACE(INDEX(GroupVertices[Group],MATCH(Edges[[#This Row],[Vertex 1]],GroupVertices[Vertex],0)),1,1,"")</f>
        <v>1</v>
      </c>
      <c r="BE140" s="79" t="str">
        <f>REPLACE(INDEX(GroupVertices[Group],MATCH(Edges[[#This Row],[Vertex 2]],GroupVertices[Vertex],0)),1,1,"")</f>
        <v>1</v>
      </c>
      <c r="BF140" s="48"/>
      <c r="BG140" s="49"/>
      <c r="BH140" s="48"/>
      <c r="BI140" s="49"/>
      <c r="BJ140" s="48"/>
      <c r="BK140" s="49"/>
      <c r="BL140" s="48"/>
      <c r="BM140" s="49"/>
      <c r="BN140" s="48"/>
    </row>
    <row r="141" spans="1:66" ht="15">
      <c r="A141" s="65" t="s">
        <v>328</v>
      </c>
      <c r="B141" s="65" t="s">
        <v>359</v>
      </c>
      <c r="C141" s="66" t="s">
        <v>2002</v>
      </c>
      <c r="D141" s="67">
        <v>10</v>
      </c>
      <c r="E141" s="68" t="s">
        <v>132</v>
      </c>
      <c r="F141" s="69">
        <v>10</v>
      </c>
      <c r="G141" s="66"/>
      <c r="H141" s="70"/>
      <c r="I141" s="71"/>
      <c r="J141" s="71"/>
      <c r="K141" s="34" t="s">
        <v>65</v>
      </c>
      <c r="L141" s="78">
        <v>141</v>
      </c>
      <c r="M141" s="78"/>
      <c r="N141" s="73"/>
      <c r="O141" s="80" t="s">
        <v>369</v>
      </c>
      <c r="P141" s="82">
        <v>43774.06071759259</v>
      </c>
      <c r="Q141" s="80" t="s">
        <v>381</v>
      </c>
      <c r="R141" s="80"/>
      <c r="S141" s="80"/>
      <c r="T141" s="80"/>
      <c r="U141" s="80"/>
      <c r="V141" s="84" t="s">
        <v>456</v>
      </c>
      <c r="W141" s="82">
        <v>43774.06071759259</v>
      </c>
      <c r="X141" s="87">
        <v>43774</v>
      </c>
      <c r="Y141" s="83" t="s">
        <v>556</v>
      </c>
      <c r="Z141" s="84" t="s">
        <v>683</v>
      </c>
      <c r="AA141" s="80"/>
      <c r="AB141" s="80"/>
      <c r="AC141" s="83" t="s">
        <v>810</v>
      </c>
      <c r="AD141" s="80"/>
      <c r="AE141" s="80" t="b">
        <v>0</v>
      </c>
      <c r="AF141" s="80">
        <v>0</v>
      </c>
      <c r="AG141" s="83" t="s">
        <v>859</v>
      </c>
      <c r="AH141" s="80" t="b">
        <v>0</v>
      </c>
      <c r="AI141" s="80" t="s">
        <v>862</v>
      </c>
      <c r="AJ141" s="80"/>
      <c r="AK141" s="83" t="s">
        <v>859</v>
      </c>
      <c r="AL141" s="80" t="b">
        <v>0</v>
      </c>
      <c r="AM141" s="80">
        <v>21</v>
      </c>
      <c r="AN141" s="83" t="s">
        <v>853</v>
      </c>
      <c r="AO141" s="80" t="s">
        <v>865</v>
      </c>
      <c r="AP141" s="80" t="b">
        <v>0</v>
      </c>
      <c r="AQ141" s="83" t="s">
        <v>853</v>
      </c>
      <c r="AR141" s="80" t="s">
        <v>217</v>
      </c>
      <c r="AS141" s="80">
        <v>0</v>
      </c>
      <c r="AT141" s="80">
        <v>0</v>
      </c>
      <c r="AU141" s="80"/>
      <c r="AV141" s="80"/>
      <c r="AW141" s="80"/>
      <c r="AX141" s="80"/>
      <c r="AY141" s="80"/>
      <c r="AZ141" s="80"/>
      <c r="BA141" s="80"/>
      <c r="BB141" s="80"/>
      <c r="BC141">
        <v>3</v>
      </c>
      <c r="BD141" s="79" t="str">
        <f>REPLACE(INDEX(GroupVertices[Group],MATCH(Edges[[#This Row],[Vertex 1]],GroupVertices[Vertex],0)),1,1,"")</f>
        <v>1</v>
      </c>
      <c r="BE141" s="79" t="str">
        <f>REPLACE(INDEX(GroupVertices[Group],MATCH(Edges[[#This Row],[Vertex 2]],GroupVertices[Vertex],0)),1,1,"")</f>
        <v>1</v>
      </c>
      <c r="BF141" s="48">
        <v>1</v>
      </c>
      <c r="BG141" s="49">
        <v>3.8461538461538463</v>
      </c>
      <c r="BH141" s="48">
        <v>0</v>
      </c>
      <c r="BI141" s="49">
        <v>0</v>
      </c>
      <c r="BJ141" s="48">
        <v>0</v>
      </c>
      <c r="BK141" s="49">
        <v>0</v>
      </c>
      <c r="BL141" s="48">
        <v>25</v>
      </c>
      <c r="BM141" s="49">
        <v>96.15384615384616</v>
      </c>
      <c r="BN141" s="48">
        <v>26</v>
      </c>
    </row>
    <row r="142" spans="1:66" ht="15">
      <c r="A142" s="65" t="s">
        <v>328</v>
      </c>
      <c r="B142" s="65" t="s">
        <v>359</v>
      </c>
      <c r="C142" s="66" t="s">
        <v>2002</v>
      </c>
      <c r="D142" s="67">
        <v>10</v>
      </c>
      <c r="E142" s="68" t="s">
        <v>132</v>
      </c>
      <c r="F142" s="69">
        <v>10</v>
      </c>
      <c r="G142" s="66"/>
      <c r="H142" s="70"/>
      <c r="I142" s="71"/>
      <c r="J142" s="71"/>
      <c r="K142" s="34" t="s">
        <v>65</v>
      </c>
      <c r="L142" s="78">
        <v>142</v>
      </c>
      <c r="M142" s="78"/>
      <c r="N142" s="73"/>
      <c r="O142" s="80" t="s">
        <v>368</v>
      </c>
      <c r="P142" s="82">
        <v>43774.06501157407</v>
      </c>
      <c r="Q142" s="80" t="s">
        <v>371</v>
      </c>
      <c r="R142" s="80"/>
      <c r="S142" s="80"/>
      <c r="T142" s="80"/>
      <c r="U142" s="80"/>
      <c r="V142" s="84" t="s">
        <v>456</v>
      </c>
      <c r="W142" s="82">
        <v>43774.06501157407</v>
      </c>
      <c r="X142" s="87">
        <v>43774</v>
      </c>
      <c r="Y142" s="83" t="s">
        <v>557</v>
      </c>
      <c r="Z142" s="84" t="s">
        <v>684</v>
      </c>
      <c r="AA142" s="80"/>
      <c r="AB142" s="80"/>
      <c r="AC142" s="83" t="s">
        <v>811</v>
      </c>
      <c r="AD142" s="80"/>
      <c r="AE142" s="80" t="b">
        <v>0</v>
      </c>
      <c r="AF142" s="80">
        <v>0</v>
      </c>
      <c r="AG142" s="83" t="s">
        <v>859</v>
      </c>
      <c r="AH142" s="80" t="b">
        <v>0</v>
      </c>
      <c r="AI142" s="80" t="s">
        <v>862</v>
      </c>
      <c r="AJ142" s="80"/>
      <c r="AK142" s="83" t="s">
        <v>859</v>
      </c>
      <c r="AL142" s="80" t="b">
        <v>0</v>
      </c>
      <c r="AM142" s="80">
        <v>39</v>
      </c>
      <c r="AN142" s="83" t="s">
        <v>851</v>
      </c>
      <c r="AO142" s="80" t="s">
        <v>865</v>
      </c>
      <c r="AP142" s="80" t="b">
        <v>0</v>
      </c>
      <c r="AQ142" s="83" t="s">
        <v>851</v>
      </c>
      <c r="AR142" s="80" t="s">
        <v>217</v>
      </c>
      <c r="AS142" s="80">
        <v>0</v>
      </c>
      <c r="AT142" s="80">
        <v>0</v>
      </c>
      <c r="AU142" s="80"/>
      <c r="AV142" s="80"/>
      <c r="AW142" s="80"/>
      <c r="AX142" s="80"/>
      <c r="AY142" s="80"/>
      <c r="AZ142" s="80"/>
      <c r="BA142" s="80"/>
      <c r="BB142" s="80"/>
      <c r="BC142">
        <v>3</v>
      </c>
      <c r="BD142" s="79" t="str">
        <f>REPLACE(INDEX(GroupVertices[Group],MATCH(Edges[[#This Row],[Vertex 1]],GroupVertices[Vertex],0)),1,1,"")</f>
        <v>1</v>
      </c>
      <c r="BE142" s="79" t="str">
        <f>REPLACE(INDEX(GroupVertices[Group],MATCH(Edges[[#This Row],[Vertex 2]],GroupVertices[Vertex],0)),1,1,"")</f>
        <v>1</v>
      </c>
      <c r="BF142" s="48"/>
      <c r="BG142" s="49"/>
      <c r="BH142" s="48"/>
      <c r="BI142" s="49"/>
      <c r="BJ142" s="48"/>
      <c r="BK142" s="49"/>
      <c r="BL142" s="48"/>
      <c r="BM142" s="49"/>
      <c r="BN142" s="48"/>
    </row>
    <row r="143" spans="1:66" ht="15">
      <c r="A143" s="65" t="s">
        <v>328</v>
      </c>
      <c r="B143" s="65" t="s">
        <v>359</v>
      </c>
      <c r="C143" s="66" t="s">
        <v>2002</v>
      </c>
      <c r="D143" s="67">
        <v>10</v>
      </c>
      <c r="E143" s="68" t="s">
        <v>132</v>
      </c>
      <c r="F143" s="69">
        <v>10</v>
      </c>
      <c r="G143" s="66"/>
      <c r="H143" s="70"/>
      <c r="I143" s="71"/>
      <c r="J143" s="71"/>
      <c r="K143" s="34" t="s">
        <v>65</v>
      </c>
      <c r="L143" s="78">
        <v>143</v>
      </c>
      <c r="M143" s="78"/>
      <c r="N143" s="73"/>
      <c r="O143" s="80" t="s">
        <v>369</v>
      </c>
      <c r="P143" s="82">
        <v>43774.06501157407</v>
      </c>
      <c r="Q143" s="80" t="s">
        <v>371</v>
      </c>
      <c r="R143" s="80"/>
      <c r="S143" s="80"/>
      <c r="T143" s="80"/>
      <c r="U143" s="80"/>
      <c r="V143" s="84" t="s">
        <v>456</v>
      </c>
      <c r="W143" s="82">
        <v>43774.06501157407</v>
      </c>
      <c r="X143" s="87">
        <v>43774</v>
      </c>
      <c r="Y143" s="83" t="s">
        <v>557</v>
      </c>
      <c r="Z143" s="84" t="s">
        <v>684</v>
      </c>
      <c r="AA143" s="80"/>
      <c r="AB143" s="80"/>
      <c r="AC143" s="83" t="s">
        <v>811</v>
      </c>
      <c r="AD143" s="80"/>
      <c r="AE143" s="80" t="b">
        <v>0</v>
      </c>
      <c r="AF143" s="80">
        <v>0</v>
      </c>
      <c r="AG143" s="83" t="s">
        <v>859</v>
      </c>
      <c r="AH143" s="80" t="b">
        <v>0</v>
      </c>
      <c r="AI143" s="80" t="s">
        <v>862</v>
      </c>
      <c r="AJ143" s="80"/>
      <c r="AK143" s="83" t="s">
        <v>859</v>
      </c>
      <c r="AL143" s="80" t="b">
        <v>0</v>
      </c>
      <c r="AM143" s="80">
        <v>39</v>
      </c>
      <c r="AN143" s="83" t="s">
        <v>851</v>
      </c>
      <c r="AO143" s="80" t="s">
        <v>865</v>
      </c>
      <c r="AP143" s="80" t="b">
        <v>0</v>
      </c>
      <c r="AQ143" s="83" t="s">
        <v>851</v>
      </c>
      <c r="AR143" s="80" t="s">
        <v>217</v>
      </c>
      <c r="AS143" s="80">
        <v>0</v>
      </c>
      <c r="AT143" s="80">
        <v>0</v>
      </c>
      <c r="AU143" s="80"/>
      <c r="AV143" s="80"/>
      <c r="AW143" s="80"/>
      <c r="AX143" s="80"/>
      <c r="AY143" s="80"/>
      <c r="AZ143" s="80"/>
      <c r="BA143" s="80"/>
      <c r="BB143" s="80"/>
      <c r="BC143">
        <v>3</v>
      </c>
      <c r="BD143" s="79" t="str">
        <f>REPLACE(INDEX(GroupVertices[Group],MATCH(Edges[[#This Row],[Vertex 1]],GroupVertices[Vertex],0)),1,1,"")</f>
        <v>1</v>
      </c>
      <c r="BE143" s="79" t="str">
        <f>REPLACE(INDEX(GroupVertices[Group],MATCH(Edges[[#This Row],[Vertex 2]],GroupVertices[Vertex],0)),1,1,"")</f>
        <v>1</v>
      </c>
      <c r="BF143" s="48"/>
      <c r="BG143" s="49"/>
      <c r="BH143" s="48"/>
      <c r="BI143" s="49"/>
      <c r="BJ143" s="48"/>
      <c r="BK143" s="49"/>
      <c r="BL143" s="48"/>
      <c r="BM143" s="49"/>
      <c r="BN143" s="48"/>
    </row>
    <row r="144" spans="1:66" ht="15">
      <c r="A144" s="65" t="s">
        <v>328</v>
      </c>
      <c r="B144" s="65" t="s">
        <v>360</v>
      </c>
      <c r="C144" s="66" t="s">
        <v>2002</v>
      </c>
      <c r="D144" s="67">
        <v>10</v>
      </c>
      <c r="E144" s="68" t="s">
        <v>132</v>
      </c>
      <c r="F144" s="69">
        <v>10</v>
      </c>
      <c r="G144" s="66"/>
      <c r="H144" s="70"/>
      <c r="I144" s="71"/>
      <c r="J144" s="71"/>
      <c r="K144" s="34" t="s">
        <v>65</v>
      </c>
      <c r="L144" s="78">
        <v>144</v>
      </c>
      <c r="M144" s="78"/>
      <c r="N144" s="73"/>
      <c r="O144" s="80" t="s">
        <v>369</v>
      </c>
      <c r="P144" s="82">
        <v>43774.06501157407</v>
      </c>
      <c r="Q144" s="80" t="s">
        <v>371</v>
      </c>
      <c r="R144" s="80"/>
      <c r="S144" s="80"/>
      <c r="T144" s="80"/>
      <c r="U144" s="80"/>
      <c r="V144" s="84" t="s">
        <v>456</v>
      </c>
      <c r="W144" s="82">
        <v>43774.06501157407</v>
      </c>
      <c r="X144" s="87">
        <v>43774</v>
      </c>
      <c r="Y144" s="83" t="s">
        <v>557</v>
      </c>
      <c r="Z144" s="84" t="s">
        <v>684</v>
      </c>
      <c r="AA144" s="80"/>
      <c r="AB144" s="80"/>
      <c r="AC144" s="83" t="s">
        <v>811</v>
      </c>
      <c r="AD144" s="80"/>
      <c r="AE144" s="80" t="b">
        <v>0</v>
      </c>
      <c r="AF144" s="80">
        <v>0</v>
      </c>
      <c r="AG144" s="83" t="s">
        <v>859</v>
      </c>
      <c r="AH144" s="80" t="b">
        <v>0</v>
      </c>
      <c r="AI144" s="80" t="s">
        <v>862</v>
      </c>
      <c r="AJ144" s="80"/>
      <c r="AK144" s="83" t="s">
        <v>859</v>
      </c>
      <c r="AL144" s="80" t="b">
        <v>0</v>
      </c>
      <c r="AM144" s="80">
        <v>39</v>
      </c>
      <c r="AN144" s="83" t="s">
        <v>851</v>
      </c>
      <c r="AO144" s="80" t="s">
        <v>865</v>
      </c>
      <c r="AP144" s="80" t="b">
        <v>0</v>
      </c>
      <c r="AQ144" s="83" t="s">
        <v>851</v>
      </c>
      <c r="AR144" s="80" t="s">
        <v>217</v>
      </c>
      <c r="AS144" s="80">
        <v>0</v>
      </c>
      <c r="AT144" s="80">
        <v>0</v>
      </c>
      <c r="AU144" s="80"/>
      <c r="AV144" s="80"/>
      <c r="AW144" s="80"/>
      <c r="AX144" s="80"/>
      <c r="AY144" s="80"/>
      <c r="AZ144" s="80"/>
      <c r="BA144" s="80"/>
      <c r="BB144" s="80"/>
      <c r="BC144">
        <v>2</v>
      </c>
      <c r="BD144" s="79" t="str">
        <f>REPLACE(INDEX(GroupVertices[Group],MATCH(Edges[[#This Row],[Vertex 1]],GroupVertices[Vertex],0)),1,1,"")</f>
        <v>1</v>
      </c>
      <c r="BE144" s="79" t="str">
        <f>REPLACE(INDEX(GroupVertices[Group],MATCH(Edges[[#This Row],[Vertex 2]],GroupVertices[Vertex],0)),1,1,"")</f>
        <v>1</v>
      </c>
      <c r="BF144" s="48">
        <v>0</v>
      </c>
      <c r="BG144" s="49">
        <v>0</v>
      </c>
      <c r="BH144" s="48">
        <v>0</v>
      </c>
      <c r="BI144" s="49">
        <v>0</v>
      </c>
      <c r="BJ144" s="48">
        <v>0</v>
      </c>
      <c r="BK144" s="49">
        <v>0</v>
      </c>
      <c r="BL144" s="48">
        <v>20</v>
      </c>
      <c r="BM144" s="49">
        <v>100</v>
      </c>
      <c r="BN144" s="48">
        <v>20</v>
      </c>
    </row>
    <row r="145" spans="1:66" ht="15">
      <c r="A145" s="65" t="s">
        <v>329</v>
      </c>
      <c r="B145" s="65" t="s">
        <v>348</v>
      </c>
      <c r="C145" s="66" t="s">
        <v>2003</v>
      </c>
      <c r="D145" s="67">
        <v>3</v>
      </c>
      <c r="E145" s="68" t="s">
        <v>132</v>
      </c>
      <c r="F145" s="69">
        <v>30</v>
      </c>
      <c r="G145" s="66"/>
      <c r="H145" s="70"/>
      <c r="I145" s="71"/>
      <c r="J145" s="71"/>
      <c r="K145" s="34" t="s">
        <v>65</v>
      </c>
      <c r="L145" s="78">
        <v>145</v>
      </c>
      <c r="M145" s="78"/>
      <c r="N145" s="73"/>
      <c r="O145" s="80" t="s">
        <v>368</v>
      </c>
      <c r="P145" s="82">
        <v>43774.08758101852</v>
      </c>
      <c r="Q145" s="80" t="s">
        <v>372</v>
      </c>
      <c r="R145" s="80"/>
      <c r="S145" s="80"/>
      <c r="T145" s="80"/>
      <c r="U145" s="84" t="s">
        <v>408</v>
      </c>
      <c r="V145" s="84" t="s">
        <v>408</v>
      </c>
      <c r="W145" s="82">
        <v>43774.08758101852</v>
      </c>
      <c r="X145" s="87">
        <v>43774</v>
      </c>
      <c r="Y145" s="83" t="s">
        <v>558</v>
      </c>
      <c r="Z145" s="84" t="s">
        <v>685</v>
      </c>
      <c r="AA145" s="80"/>
      <c r="AB145" s="80"/>
      <c r="AC145" s="83" t="s">
        <v>812</v>
      </c>
      <c r="AD145" s="80"/>
      <c r="AE145" s="80" t="b">
        <v>0</v>
      </c>
      <c r="AF145" s="80">
        <v>0</v>
      </c>
      <c r="AG145" s="83" t="s">
        <v>859</v>
      </c>
      <c r="AH145" s="80" t="b">
        <v>0</v>
      </c>
      <c r="AI145" s="80" t="s">
        <v>862</v>
      </c>
      <c r="AJ145" s="80"/>
      <c r="AK145" s="83" t="s">
        <v>859</v>
      </c>
      <c r="AL145" s="80" t="b">
        <v>0</v>
      </c>
      <c r="AM145" s="80">
        <v>51</v>
      </c>
      <c r="AN145" s="83" t="s">
        <v>831</v>
      </c>
      <c r="AO145" s="80" t="s">
        <v>863</v>
      </c>
      <c r="AP145" s="80" t="b">
        <v>0</v>
      </c>
      <c r="AQ145" s="83" t="s">
        <v>831</v>
      </c>
      <c r="AR145" s="80" t="s">
        <v>217</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2</v>
      </c>
      <c r="BF145" s="48">
        <v>0</v>
      </c>
      <c r="BG145" s="49">
        <v>0</v>
      </c>
      <c r="BH145" s="48">
        <v>0</v>
      </c>
      <c r="BI145" s="49">
        <v>0</v>
      </c>
      <c r="BJ145" s="48">
        <v>0</v>
      </c>
      <c r="BK145" s="49">
        <v>0</v>
      </c>
      <c r="BL145" s="48">
        <v>9</v>
      </c>
      <c r="BM145" s="49">
        <v>100</v>
      </c>
      <c r="BN145" s="48">
        <v>9</v>
      </c>
    </row>
    <row r="146" spans="1:66" ht="15">
      <c r="A146" s="65" t="s">
        <v>330</v>
      </c>
      <c r="B146" s="65" t="s">
        <v>348</v>
      </c>
      <c r="C146" s="66" t="s">
        <v>2003</v>
      </c>
      <c r="D146" s="67">
        <v>3</v>
      </c>
      <c r="E146" s="68" t="s">
        <v>132</v>
      </c>
      <c r="F146" s="69">
        <v>30</v>
      </c>
      <c r="G146" s="66"/>
      <c r="H146" s="70"/>
      <c r="I146" s="71"/>
      <c r="J146" s="71"/>
      <c r="K146" s="34" t="s">
        <v>65</v>
      </c>
      <c r="L146" s="78">
        <v>146</v>
      </c>
      <c r="M146" s="78"/>
      <c r="N146" s="73"/>
      <c r="O146" s="80" t="s">
        <v>368</v>
      </c>
      <c r="P146" s="82">
        <v>43774.09689814815</v>
      </c>
      <c r="Q146" s="80" t="s">
        <v>372</v>
      </c>
      <c r="R146" s="80"/>
      <c r="S146" s="80"/>
      <c r="T146" s="80"/>
      <c r="U146" s="84" t="s">
        <v>408</v>
      </c>
      <c r="V146" s="84" t="s">
        <v>408</v>
      </c>
      <c r="W146" s="82">
        <v>43774.09689814815</v>
      </c>
      <c r="X146" s="87">
        <v>43774</v>
      </c>
      <c r="Y146" s="83" t="s">
        <v>559</v>
      </c>
      <c r="Z146" s="84" t="s">
        <v>686</v>
      </c>
      <c r="AA146" s="80"/>
      <c r="AB146" s="80"/>
      <c r="AC146" s="83" t="s">
        <v>813</v>
      </c>
      <c r="AD146" s="80"/>
      <c r="AE146" s="80" t="b">
        <v>0</v>
      </c>
      <c r="AF146" s="80">
        <v>0</v>
      </c>
      <c r="AG146" s="83" t="s">
        <v>859</v>
      </c>
      <c r="AH146" s="80" t="b">
        <v>0</v>
      </c>
      <c r="AI146" s="80" t="s">
        <v>862</v>
      </c>
      <c r="AJ146" s="80"/>
      <c r="AK146" s="83" t="s">
        <v>859</v>
      </c>
      <c r="AL146" s="80" t="b">
        <v>0</v>
      </c>
      <c r="AM146" s="80">
        <v>51</v>
      </c>
      <c r="AN146" s="83" t="s">
        <v>831</v>
      </c>
      <c r="AO146" s="80" t="s">
        <v>865</v>
      </c>
      <c r="AP146" s="80" t="b">
        <v>0</v>
      </c>
      <c r="AQ146" s="83" t="s">
        <v>831</v>
      </c>
      <c r="AR146" s="80" t="s">
        <v>217</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2</v>
      </c>
      <c r="BF146" s="48">
        <v>0</v>
      </c>
      <c r="BG146" s="49">
        <v>0</v>
      </c>
      <c r="BH146" s="48">
        <v>0</v>
      </c>
      <c r="BI146" s="49">
        <v>0</v>
      </c>
      <c r="BJ146" s="48">
        <v>0</v>
      </c>
      <c r="BK146" s="49">
        <v>0</v>
      </c>
      <c r="BL146" s="48">
        <v>9</v>
      </c>
      <c r="BM146" s="49">
        <v>100</v>
      </c>
      <c r="BN146" s="48">
        <v>9</v>
      </c>
    </row>
    <row r="147" spans="1:66" ht="15">
      <c r="A147" s="65" t="s">
        <v>331</v>
      </c>
      <c r="B147" s="65" t="s">
        <v>348</v>
      </c>
      <c r="C147" s="66" t="s">
        <v>2003</v>
      </c>
      <c r="D147" s="67">
        <v>3</v>
      </c>
      <c r="E147" s="68" t="s">
        <v>132</v>
      </c>
      <c r="F147" s="69">
        <v>30</v>
      </c>
      <c r="G147" s="66"/>
      <c r="H147" s="70"/>
      <c r="I147" s="71"/>
      <c r="J147" s="71"/>
      <c r="K147" s="34" t="s">
        <v>65</v>
      </c>
      <c r="L147" s="78">
        <v>147</v>
      </c>
      <c r="M147" s="78"/>
      <c r="N147" s="73"/>
      <c r="O147" s="80" t="s">
        <v>368</v>
      </c>
      <c r="P147" s="82">
        <v>43774.10444444444</v>
      </c>
      <c r="Q147" s="80" t="s">
        <v>372</v>
      </c>
      <c r="R147" s="80"/>
      <c r="S147" s="80"/>
      <c r="T147" s="80"/>
      <c r="U147" s="84" t="s">
        <v>408</v>
      </c>
      <c r="V147" s="84" t="s">
        <v>408</v>
      </c>
      <c r="W147" s="82">
        <v>43774.10444444444</v>
      </c>
      <c r="X147" s="87">
        <v>43774</v>
      </c>
      <c r="Y147" s="83" t="s">
        <v>560</v>
      </c>
      <c r="Z147" s="84" t="s">
        <v>687</v>
      </c>
      <c r="AA147" s="80"/>
      <c r="AB147" s="80"/>
      <c r="AC147" s="83" t="s">
        <v>814</v>
      </c>
      <c r="AD147" s="80"/>
      <c r="AE147" s="80" t="b">
        <v>0</v>
      </c>
      <c r="AF147" s="80">
        <v>0</v>
      </c>
      <c r="AG147" s="83" t="s">
        <v>859</v>
      </c>
      <c r="AH147" s="80" t="b">
        <v>0</v>
      </c>
      <c r="AI147" s="80" t="s">
        <v>862</v>
      </c>
      <c r="AJ147" s="80"/>
      <c r="AK147" s="83" t="s">
        <v>859</v>
      </c>
      <c r="AL147" s="80" t="b">
        <v>0</v>
      </c>
      <c r="AM147" s="80">
        <v>51</v>
      </c>
      <c r="AN147" s="83" t="s">
        <v>831</v>
      </c>
      <c r="AO147" s="80" t="s">
        <v>867</v>
      </c>
      <c r="AP147" s="80" t="b">
        <v>0</v>
      </c>
      <c r="AQ147" s="83" t="s">
        <v>831</v>
      </c>
      <c r="AR147" s="80" t="s">
        <v>217</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8">
        <v>0</v>
      </c>
      <c r="BG147" s="49">
        <v>0</v>
      </c>
      <c r="BH147" s="48">
        <v>0</v>
      </c>
      <c r="BI147" s="49">
        <v>0</v>
      </c>
      <c r="BJ147" s="48">
        <v>0</v>
      </c>
      <c r="BK147" s="49">
        <v>0</v>
      </c>
      <c r="BL147" s="48">
        <v>9</v>
      </c>
      <c r="BM147" s="49">
        <v>100</v>
      </c>
      <c r="BN147" s="48">
        <v>9</v>
      </c>
    </row>
    <row r="148" spans="1:66" ht="15">
      <c r="A148" s="65" t="s">
        <v>332</v>
      </c>
      <c r="B148" s="65" t="s">
        <v>348</v>
      </c>
      <c r="C148" s="66" t="s">
        <v>2003</v>
      </c>
      <c r="D148" s="67">
        <v>3</v>
      </c>
      <c r="E148" s="68" t="s">
        <v>132</v>
      </c>
      <c r="F148" s="69">
        <v>30</v>
      </c>
      <c r="G148" s="66"/>
      <c r="H148" s="70"/>
      <c r="I148" s="71"/>
      <c r="J148" s="71"/>
      <c r="K148" s="34" t="s">
        <v>65</v>
      </c>
      <c r="L148" s="78">
        <v>148</v>
      </c>
      <c r="M148" s="78"/>
      <c r="N148" s="73"/>
      <c r="O148" s="80" t="s">
        <v>368</v>
      </c>
      <c r="P148" s="82">
        <v>43774.12399305555</v>
      </c>
      <c r="Q148" s="80" t="s">
        <v>372</v>
      </c>
      <c r="R148" s="80"/>
      <c r="S148" s="80"/>
      <c r="T148" s="80"/>
      <c r="U148" s="84" t="s">
        <v>408</v>
      </c>
      <c r="V148" s="84" t="s">
        <v>408</v>
      </c>
      <c r="W148" s="82">
        <v>43774.12399305555</v>
      </c>
      <c r="X148" s="87">
        <v>43774</v>
      </c>
      <c r="Y148" s="83" t="s">
        <v>561</v>
      </c>
      <c r="Z148" s="84" t="s">
        <v>688</v>
      </c>
      <c r="AA148" s="80"/>
      <c r="AB148" s="80"/>
      <c r="AC148" s="83" t="s">
        <v>815</v>
      </c>
      <c r="AD148" s="80"/>
      <c r="AE148" s="80" t="b">
        <v>0</v>
      </c>
      <c r="AF148" s="80">
        <v>0</v>
      </c>
      <c r="AG148" s="83" t="s">
        <v>859</v>
      </c>
      <c r="AH148" s="80" t="b">
        <v>0</v>
      </c>
      <c r="AI148" s="80" t="s">
        <v>862</v>
      </c>
      <c r="AJ148" s="80"/>
      <c r="AK148" s="83" t="s">
        <v>859</v>
      </c>
      <c r="AL148" s="80" t="b">
        <v>0</v>
      </c>
      <c r="AM148" s="80">
        <v>51</v>
      </c>
      <c r="AN148" s="83" t="s">
        <v>831</v>
      </c>
      <c r="AO148" s="80" t="s">
        <v>863</v>
      </c>
      <c r="AP148" s="80" t="b">
        <v>0</v>
      </c>
      <c r="AQ148" s="83" t="s">
        <v>831</v>
      </c>
      <c r="AR148" s="80" t="s">
        <v>217</v>
      </c>
      <c r="AS148" s="80">
        <v>0</v>
      </c>
      <c r="AT148" s="80">
        <v>0</v>
      </c>
      <c r="AU148" s="80"/>
      <c r="AV148" s="80"/>
      <c r="AW148" s="80"/>
      <c r="AX148" s="80"/>
      <c r="AY148" s="80"/>
      <c r="AZ148" s="80"/>
      <c r="BA148" s="80"/>
      <c r="BB148" s="80"/>
      <c r="BC148">
        <v>1</v>
      </c>
      <c r="BD148" s="79" t="str">
        <f>REPLACE(INDEX(GroupVertices[Group],MATCH(Edges[[#This Row],[Vertex 1]],GroupVertices[Vertex],0)),1,1,"")</f>
        <v>2</v>
      </c>
      <c r="BE148" s="79" t="str">
        <f>REPLACE(INDEX(GroupVertices[Group],MATCH(Edges[[#This Row],[Vertex 2]],GroupVertices[Vertex],0)),1,1,"")</f>
        <v>2</v>
      </c>
      <c r="BF148" s="48">
        <v>0</v>
      </c>
      <c r="BG148" s="49">
        <v>0</v>
      </c>
      <c r="BH148" s="48">
        <v>0</v>
      </c>
      <c r="BI148" s="49">
        <v>0</v>
      </c>
      <c r="BJ148" s="48">
        <v>0</v>
      </c>
      <c r="BK148" s="49">
        <v>0</v>
      </c>
      <c r="BL148" s="48">
        <v>9</v>
      </c>
      <c r="BM148" s="49">
        <v>100</v>
      </c>
      <c r="BN148" s="48">
        <v>9</v>
      </c>
    </row>
    <row r="149" spans="1:66" ht="15">
      <c r="A149" s="65" t="s">
        <v>333</v>
      </c>
      <c r="B149" s="65" t="s">
        <v>348</v>
      </c>
      <c r="C149" s="66" t="s">
        <v>2003</v>
      </c>
      <c r="D149" s="67">
        <v>3</v>
      </c>
      <c r="E149" s="68" t="s">
        <v>132</v>
      </c>
      <c r="F149" s="69">
        <v>30</v>
      </c>
      <c r="G149" s="66"/>
      <c r="H149" s="70"/>
      <c r="I149" s="71"/>
      <c r="J149" s="71"/>
      <c r="K149" s="34" t="s">
        <v>65</v>
      </c>
      <c r="L149" s="78">
        <v>149</v>
      </c>
      <c r="M149" s="78"/>
      <c r="N149" s="73"/>
      <c r="O149" s="80" t="s">
        <v>368</v>
      </c>
      <c r="P149" s="82">
        <v>43774.287094907406</v>
      </c>
      <c r="Q149" s="80" t="s">
        <v>372</v>
      </c>
      <c r="R149" s="80"/>
      <c r="S149" s="80"/>
      <c r="T149" s="80"/>
      <c r="U149" s="84" t="s">
        <v>408</v>
      </c>
      <c r="V149" s="84" t="s">
        <v>408</v>
      </c>
      <c r="W149" s="82">
        <v>43774.287094907406</v>
      </c>
      <c r="X149" s="87">
        <v>43774</v>
      </c>
      <c r="Y149" s="83" t="s">
        <v>562</v>
      </c>
      <c r="Z149" s="84" t="s">
        <v>689</v>
      </c>
      <c r="AA149" s="80"/>
      <c r="AB149" s="80"/>
      <c r="AC149" s="83" t="s">
        <v>816</v>
      </c>
      <c r="AD149" s="80"/>
      <c r="AE149" s="80" t="b">
        <v>0</v>
      </c>
      <c r="AF149" s="80">
        <v>0</v>
      </c>
      <c r="AG149" s="83" t="s">
        <v>859</v>
      </c>
      <c r="AH149" s="80" t="b">
        <v>0</v>
      </c>
      <c r="AI149" s="80" t="s">
        <v>862</v>
      </c>
      <c r="AJ149" s="80"/>
      <c r="AK149" s="83" t="s">
        <v>859</v>
      </c>
      <c r="AL149" s="80" t="b">
        <v>0</v>
      </c>
      <c r="AM149" s="80">
        <v>51</v>
      </c>
      <c r="AN149" s="83" t="s">
        <v>831</v>
      </c>
      <c r="AO149" s="80" t="s">
        <v>865</v>
      </c>
      <c r="AP149" s="80" t="b">
        <v>0</v>
      </c>
      <c r="AQ149" s="83" t="s">
        <v>831</v>
      </c>
      <c r="AR149" s="80" t="s">
        <v>217</v>
      </c>
      <c r="AS149" s="80">
        <v>0</v>
      </c>
      <c r="AT149" s="80">
        <v>0</v>
      </c>
      <c r="AU149" s="80"/>
      <c r="AV149" s="80"/>
      <c r="AW149" s="80"/>
      <c r="AX149" s="80"/>
      <c r="AY149" s="80"/>
      <c r="AZ149" s="80"/>
      <c r="BA149" s="80"/>
      <c r="BB149" s="80"/>
      <c r="BC149">
        <v>1</v>
      </c>
      <c r="BD149" s="79" t="str">
        <f>REPLACE(INDEX(GroupVertices[Group],MATCH(Edges[[#This Row],[Vertex 1]],GroupVertices[Vertex],0)),1,1,"")</f>
        <v>2</v>
      </c>
      <c r="BE149" s="79" t="str">
        <f>REPLACE(INDEX(GroupVertices[Group],MATCH(Edges[[#This Row],[Vertex 2]],GroupVertices[Vertex],0)),1,1,"")</f>
        <v>2</v>
      </c>
      <c r="BF149" s="48">
        <v>0</v>
      </c>
      <c r="BG149" s="49">
        <v>0</v>
      </c>
      <c r="BH149" s="48">
        <v>0</v>
      </c>
      <c r="BI149" s="49">
        <v>0</v>
      </c>
      <c r="BJ149" s="48">
        <v>0</v>
      </c>
      <c r="BK149" s="49">
        <v>0</v>
      </c>
      <c r="BL149" s="48">
        <v>9</v>
      </c>
      <c r="BM149" s="49">
        <v>100</v>
      </c>
      <c r="BN149" s="48">
        <v>9</v>
      </c>
    </row>
    <row r="150" spans="1:66" ht="15">
      <c r="A150" s="65" t="s">
        <v>334</v>
      </c>
      <c r="B150" s="65" t="s">
        <v>359</v>
      </c>
      <c r="C150" s="66" t="s">
        <v>2002</v>
      </c>
      <c r="D150" s="67">
        <v>10</v>
      </c>
      <c r="E150" s="68" t="s">
        <v>132</v>
      </c>
      <c r="F150" s="69">
        <v>10</v>
      </c>
      <c r="G150" s="66"/>
      <c r="H150" s="70"/>
      <c r="I150" s="71"/>
      <c r="J150" s="71"/>
      <c r="K150" s="34" t="s">
        <v>65</v>
      </c>
      <c r="L150" s="78">
        <v>150</v>
      </c>
      <c r="M150" s="78"/>
      <c r="N150" s="73"/>
      <c r="O150" s="80" t="s">
        <v>368</v>
      </c>
      <c r="P150" s="82">
        <v>43774.29971064815</v>
      </c>
      <c r="Q150" s="80" t="s">
        <v>371</v>
      </c>
      <c r="R150" s="80"/>
      <c r="S150" s="80"/>
      <c r="T150" s="80"/>
      <c r="U150" s="80"/>
      <c r="V150" s="84" t="s">
        <v>457</v>
      </c>
      <c r="W150" s="82">
        <v>43774.29971064815</v>
      </c>
      <c r="X150" s="87">
        <v>43774</v>
      </c>
      <c r="Y150" s="83" t="s">
        <v>563</v>
      </c>
      <c r="Z150" s="84" t="s">
        <v>690</v>
      </c>
      <c r="AA150" s="80"/>
      <c r="AB150" s="80"/>
      <c r="AC150" s="83" t="s">
        <v>817</v>
      </c>
      <c r="AD150" s="80"/>
      <c r="AE150" s="80" t="b">
        <v>0</v>
      </c>
      <c r="AF150" s="80">
        <v>0</v>
      </c>
      <c r="AG150" s="83" t="s">
        <v>859</v>
      </c>
      <c r="AH150" s="80" t="b">
        <v>0</v>
      </c>
      <c r="AI150" s="80" t="s">
        <v>862</v>
      </c>
      <c r="AJ150" s="80"/>
      <c r="AK150" s="83" t="s">
        <v>859</v>
      </c>
      <c r="AL150" s="80" t="b">
        <v>0</v>
      </c>
      <c r="AM150" s="80">
        <v>39</v>
      </c>
      <c r="AN150" s="83" t="s">
        <v>851</v>
      </c>
      <c r="AO150" s="80" t="s">
        <v>865</v>
      </c>
      <c r="AP150" s="80" t="b">
        <v>0</v>
      </c>
      <c r="AQ150" s="83" t="s">
        <v>851</v>
      </c>
      <c r="AR150" s="80" t="s">
        <v>217</v>
      </c>
      <c r="AS150" s="80">
        <v>0</v>
      </c>
      <c r="AT150" s="80">
        <v>0</v>
      </c>
      <c r="AU150" s="80"/>
      <c r="AV150" s="80"/>
      <c r="AW150" s="80"/>
      <c r="AX150" s="80"/>
      <c r="AY150" s="80"/>
      <c r="AZ150" s="80"/>
      <c r="BA150" s="80"/>
      <c r="BB150" s="80"/>
      <c r="BC150">
        <v>2</v>
      </c>
      <c r="BD150" s="79" t="str">
        <f>REPLACE(INDEX(GroupVertices[Group],MATCH(Edges[[#This Row],[Vertex 1]],GroupVertices[Vertex],0)),1,1,"")</f>
        <v>1</v>
      </c>
      <c r="BE150" s="79" t="str">
        <f>REPLACE(INDEX(GroupVertices[Group],MATCH(Edges[[#This Row],[Vertex 2]],GroupVertices[Vertex],0)),1,1,"")</f>
        <v>1</v>
      </c>
      <c r="BF150" s="48"/>
      <c r="BG150" s="49"/>
      <c r="BH150" s="48"/>
      <c r="BI150" s="49"/>
      <c r="BJ150" s="48"/>
      <c r="BK150" s="49"/>
      <c r="BL150" s="48"/>
      <c r="BM150" s="49"/>
      <c r="BN150" s="48"/>
    </row>
    <row r="151" spans="1:66" ht="15">
      <c r="A151" s="65" t="s">
        <v>334</v>
      </c>
      <c r="B151" s="65" t="s">
        <v>359</v>
      </c>
      <c r="C151" s="66" t="s">
        <v>2002</v>
      </c>
      <c r="D151" s="67">
        <v>10</v>
      </c>
      <c r="E151" s="68" t="s">
        <v>132</v>
      </c>
      <c r="F151" s="69">
        <v>10</v>
      </c>
      <c r="G151" s="66"/>
      <c r="H151" s="70"/>
      <c r="I151" s="71"/>
      <c r="J151" s="71"/>
      <c r="K151" s="34" t="s">
        <v>65</v>
      </c>
      <c r="L151" s="78">
        <v>151</v>
      </c>
      <c r="M151" s="78"/>
      <c r="N151" s="73"/>
      <c r="O151" s="80" t="s">
        <v>369</v>
      </c>
      <c r="P151" s="82">
        <v>43774.29971064815</v>
      </c>
      <c r="Q151" s="80" t="s">
        <v>371</v>
      </c>
      <c r="R151" s="80"/>
      <c r="S151" s="80"/>
      <c r="T151" s="80"/>
      <c r="U151" s="80"/>
      <c r="V151" s="84" t="s">
        <v>457</v>
      </c>
      <c r="W151" s="82">
        <v>43774.29971064815</v>
      </c>
      <c r="X151" s="87">
        <v>43774</v>
      </c>
      <c r="Y151" s="83" t="s">
        <v>563</v>
      </c>
      <c r="Z151" s="84" t="s">
        <v>690</v>
      </c>
      <c r="AA151" s="80"/>
      <c r="AB151" s="80"/>
      <c r="AC151" s="83" t="s">
        <v>817</v>
      </c>
      <c r="AD151" s="80"/>
      <c r="AE151" s="80" t="b">
        <v>0</v>
      </c>
      <c r="AF151" s="80">
        <v>0</v>
      </c>
      <c r="AG151" s="83" t="s">
        <v>859</v>
      </c>
      <c r="AH151" s="80" t="b">
        <v>0</v>
      </c>
      <c r="AI151" s="80" t="s">
        <v>862</v>
      </c>
      <c r="AJ151" s="80"/>
      <c r="AK151" s="83" t="s">
        <v>859</v>
      </c>
      <c r="AL151" s="80" t="b">
        <v>0</v>
      </c>
      <c r="AM151" s="80">
        <v>39</v>
      </c>
      <c r="AN151" s="83" t="s">
        <v>851</v>
      </c>
      <c r="AO151" s="80" t="s">
        <v>865</v>
      </c>
      <c r="AP151" s="80" t="b">
        <v>0</v>
      </c>
      <c r="AQ151" s="83" t="s">
        <v>851</v>
      </c>
      <c r="AR151" s="80" t="s">
        <v>217</v>
      </c>
      <c r="AS151" s="80">
        <v>0</v>
      </c>
      <c r="AT151" s="80">
        <v>0</v>
      </c>
      <c r="AU151" s="80"/>
      <c r="AV151" s="80"/>
      <c r="AW151" s="80"/>
      <c r="AX151" s="80"/>
      <c r="AY151" s="80"/>
      <c r="AZ151" s="80"/>
      <c r="BA151" s="80"/>
      <c r="BB151" s="80"/>
      <c r="BC151">
        <v>2</v>
      </c>
      <c r="BD151" s="79" t="str">
        <f>REPLACE(INDEX(GroupVertices[Group],MATCH(Edges[[#This Row],[Vertex 1]],GroupVertices[Vertex],0)),1,1,"")</f>
        <v>1</v>
      </c>
      <c r="BE151" s="79" t="str">
        <f>REPLACE(INDEX(GroupVertices[Group],MATCH(Edges[[#This Row],[Vertex 2]],GroupVertices[Vertex],0)),1,1,"")</f>
        <v>1</v>
      </c>
      <c r="BF151" s="48"/>
      <c r="BG151" s="49"/>
      <c r="BH151" s="48"/>
      <c r="BI151" s="49"/>
      <c r="BJ151" s="48"/>
      <c r="BK151" s="49"/>
      <c r="BL151" s="48"/>
      <c r="BM151" s="49"/>
      <c r="BN151" s="48"/>
    </row>
    <row r="152" spans="1:66" ht="15">
      <c r="A152" s="65" t="s">
        <v>334</v>
      </c>
      <c r="B152" s="65" t="s">
        <v>360</v>
      </c>
      <c r="C152" s="66" t="s">
        <v>2003</v>
      </c>
      <c r="D152" s="67">
        <v>3</v>
      </c>
      <c r="E152" s="68" t="s">
        <v>132</v>
      </c>
      <c r="F152" s="69">
        <v>30</v>
      </c>
      <c r="G152" s="66"/>
      <c r="H152" s="70"/>
      <c r="I152" s="71"/>
      <c r="J152" s="71"/>
      <c r="K152" s="34" t="s">
        <v>65</v>
      </c>
      <c r="L152" s="78">
        <v>152</v>
      </c>
      <c r="M152" s="78"/>
      <c r="N152" s="73"/>
      <c r="O152" s="80" t="s">
        <v>369</v>
      </c>
      <c r="P152" s="82">
        <v>43774.29971064815</v>
      </c>
      <c r="Q152" s="80" t="s">
        <v>371</v>
      </c>
      <c r="R152" s="80"/>
      <c r="S152" s="80"/>
      <c r="T152" s="80"/>
      <c r="U152" s="80"/>
      <c r="V152" s="84" t="s">
        <v>457</v>
      </c>
      <c r="W152" s="82">
        <v>43774.29971064815</v>
      </c>
      <c r="X152" s="87">
        <v>43774</v>
      </c>
      <c r="Y152" s="83" t="s">
        <v>563</v>
      </c>
      <c r="Z152" s="84" t="s">
        <v>690</v>
      </c>
      <c r="AA152" s="80"/>
      <c r="AB152" s="80"/>
      <c r="AC152" s="83" t="s">
        <v>817</v>
      </c>
      <c r="AD152" s="80"/>
      <c r="AE152" s="80" t="b">
        <v>0</v>
      </c>
      <c r="AF152" s="80">
        <v>0</v>
      </c>
      <c r="AG152" s="83" t="s">
        <v>859</v>
      </c>
      <c r="AH152" s="80" t="b">
        <v>0</v>
      </c>
      <c r="AI152" s="80" t="s">
        <v>862</v>
      </c>
      <c r="AJ152" s="80"/>
      <c r="AK152" s="83" t="s">
        <v>859</v>
      </c>
      <c r="AL152" s="80" t="b">
        <v>0</v>
      </c>
      <c r="AM152" s="80">
        <v>39</v>
      </c>
      <c r="AN152" s="83" t="s">
        <v>851</v>
      </c>
      <c r="AO152" s="80" t="s">
        <v>865</v>
      </c>
      <c r="AP152" s="80" t="b">
        <v>0</v>
      </c>
      <c r="AQ152" s="83" t="s">
        <v>851</v>
      </c>
      <c r="AR152" s="80" t="s">
        <v>217</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v>0</v>
      </c>
      <c r="BG152" s="49">
        <v>0</v>
      </c>
      <c r="BH152" s="48">
        <v>0</v>
      </c>
      <c r="BI152" s="49">
        <v>0</v>
      </c>
      <c r="BJ152" s="48">
        <v>0</v>
      </c>
      <c r="BK152" s="49">
        <v>0</v>
      </c>
      <c r="BL152" s="48">
        <v>20</v>
      </c>
      <c r="BM152" s="49">
        <v>100</v>
      </c>
      <c r="BN152" s="48">
        <v>20</v>
      </c>
    </row>
    <row r="153" spans="1:66" ht="15">
      <c r="A153" s="65" t="s">
        <v>335</v>
      </c>
      <c r="B153" s="65" t="s">
        <v>348</v>
      </c>
      <c r="C153" s="66" t="s">
        <v>2003</v>
      </c>
      <c r="D153" s="67">
        <v>3</v>
      </c>
      <c r="E153" s="68" t="s">
        <v>132</v>
      </c>
      <c r="F153" s="69">
        <v>30</v>
      </c>
      <c r="G153" s="66"/>
      <c r="H153" s="70"/>
      <c r="I153" s="71"/>
      <c r="J153" s="71"/>
      <c r="K153" s="34" t="s">
        <v>65</v>
      </c>
      <c r="L153" s="78">
        <v>153</v>
      </c>
      <c r="M153" s="78"/>
      <c r="N153" s="73"/>
      <c r="O153" s="80" t="s">
        <v>368</v>
      </c>
      <c r="P153" s="82">
        <v>43774.32777777778</v>
      </c>
      <c r="Q153" s="80" t="s">
        <v>372</v>
      </c>
      <c r="R153" s="80"/>
      <c r="S153" s="80"/>
      <c r="T153" s="80"/>
      <c r="U153" s="84" t="s">
        <v>408</v>
      </c>
      <c r="V153" s="84" t="s">
        <v>408</v>
      </c>
      <c r="W153" s="82">
        <v>43774.32777777778</v>
      </c>
      <c r="X153" s="87">
        <v>43774</v>
      </c>
      <c r="Y153" s="83" t="s">
        <v>564</v>
      </c>
      <c r="Z153" s="84" t="s">
        <v>691</v>
      </c>
      <c r="AA153" s="80"/>
      <c r="AB153" s="80"/>
      <c r="AC153" s="83" t="s">
        <v>818</v>
      </c>
      <c r="AD153" s="80"/>
      <c r="AE153" s="80" t="b">
        <v>0</v>
      </c>
      <c r="AF153" s="80">
        <v>0</v>
      </c>
      <c r="AG153" s="83" t="s">
        <v>859</v>
      </c>
      <c r="AH153" s="80" t="b">
        <v>0</v>
      </c>
      <c r="AI153" s="80" t="s">
        <v>862</v>
      </c>
      <c r="AJ153" s="80"/>
      <c r="AK153" s="83" t="s">
        <v>859</v>
      </c>
      <c r="AL153" s="80" t="b">
        <v>0</v>
      </c>
      <c r="AM153" s="80">
        <v>51</v>
      </c>
      <c r="AN153" s="83" t="s">
        <v>831</v>
      </c>
      <c r="AO153" s="80" t="s">
        <v>863</v>
      </c>
      <c r="AP153" s="80" t="b">
        <v>0</v>
      </c>
      <c r="AQ153" s="83" t="s">
        <v>831</v>
      </c>
      <c r="AR153" s="80" t="s">
        <v>217</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2</v>
      </c>
      <c r="BF153" s="48">
        <v>0</v>
      </c>
      <c r="BG153" s="49">
        <v>0</v>
      </c>
      <c r="BH153" s="48">
        <v>0</v>
      </c>
      <c r="BI153" s="49">
        <v>0</v>
      </c>
      <c r="BJ153" s="48">
        <v>0</v>
      </c>
      <c r="BK153" s="49">
        <v>0</v>
      </c>
      <c r="BL153" s="48">
        <v>9</v>
      </c>
      <c r="BM153" s="49">
        <v>100</v>
      </c>
      <c r="BN153" s="48">
        <v>9</v>
      </c>
    </row>
    <row r="154" spans="1:66" ht="15">
      <c r="A154" s="65" t="s">
        <v>336</v>
      </c>
      <c r="B154" s="65" t="s">
        <v>359</v>
      </c>
      <c r="C154" s="66" t="s">
        <v>2002</v>
      </c>
      <c r="D154" s="67">
        <v>10</v>
      </c>
      <c r="E154" s="68" t="s">
        <v>132</v>
      </c>
      <c r="F154" s="69">
        <v>10</v>
      </c>
      <c r="G154" s="66"/>
      <c r="H154" s="70"/>
      <c r="I154" s="71"/>
      <c r="J154" s="71"/>
      <c r="K154" s="34" t="s">
        <v>65</v>
      </c>
      <c r="L154" s="78">
        <v>154</v>
      </c>
      <c r="M154" s="78"/>
      <c r="N154" s="73"/>
      <c r="O154" s="80" t="s">
        <v>368</v>
      </c>
      <c r="P154" s="82">
        <v>43774.3496875</v>
      </c>
      <c r="Q154" s="80" t="s">
        <v>371</v>
      </c>
      <c r="R154" s="80"/>
      <c r="S154" s="80"/>
      <c r="T154" s="80"/>
      <c r="U154" s="80"/>
      <c r="V154" s="84" t="s">
        <v>458</v>
      </c>
      <c r="W154" s="82">
        <v>43774.3496875</v>
      </c>
      <c r="X154" s="87">
        <v>43774</v>
      </c>
      <c r="Y154" s="83" t="s">
        <v>565</v>
      </c>
      <c r="Z154" s="84" t="s">
        <v>692</v>
      </c>
      <c r="AA154" s="80"/>
      <c r="AB154" s="80"/>
      <c r="AC154" s="83" t="s">
        <v>819</v>
      </c>
      <c r="AD154" s="80"/>
      <c r="AE154" s="80" t="b">
        <v>0</v>
      </c>
      <c r="AF154" s="80">
        <v>0</v>
      </c>
      <c r="AG154" s="83" t="s">
        <v>859</v>
      </c>
      <c r="AH154" s="80" t="b">
        <v>0</v>
      </c>
      <c r="AI154" s="80" t="s">
        <v>862</v>
      </c>
      <c r="AJ154" s="80"/>
      <c r="AK154" s="83" t="s">
        <v>859</v>
      </c>
      <c r="AL154" s="80" t="b">
        <v>0</v>
      </c>
      <c r="AM154" s="80">
        <v>39</v>
      </c>
      <c r="AN154" s="83" t="s">
        <v>851</v>
      </c>
      <c r="AO154" s="80" t="s">
        <v>865</v>
      </c>
      <c r="AP154" s="80" t="b">
        <v>0</v>
      </c>
      <c r="AQ154" s="83" t="s">
        <v>851</v>
      </c>
      <c r="AR154" s="80" t="s">
        <v>217</v>
      </c>
      <c r="AS154" s="80">
        <v>0</v>
      </c>
      <c r="AT154" s="80">
        <v>0</v>
      </c>
      <c r="AU154" s="80"/>
      <c r="AV154" s="80"/>
      <c r="AW154" s="80"/>
      <c r="AX154" s="80"/>
      <c r="AY154" s="80"/>
      <c r="AZ154" s="80"/>
      <c r="BA154" s="80"/>
      <c r="BB154" s="80"/>
      <c r="BC154">
        <v>2</v>
      </c>
      <c r="BD154" s="79" t="str">
        <f>REPLACE(INDEX(GroupVertices[Group],MATCH(Edges[[#This Row],[Vertex 1]],GroupVertices[Vertex],0)),1,1,"")</f>
        <v>1</v>
      </c>
      <c r="BE154" s="79" t="str">
        <f>REPLACE(INDEX(GroupVertices[Group],MATCH(Edges[[#This Row],[Vertex 2]],GroupVertices[Vertex],0)),1,1,"")</f>
        <v>1</v>
      </c>
      <c r="BF154" s="48"/>
      <c r="BG154" s="49"/>
      <c r="BH154" s="48"/>
      <c r="BI154" s="49"/>
      <c r="BJ154" s="48"/>
      <c r="BK154" s="49"/>
      <c r="BL154" s="48"/>
      <c r="BM154" s="49"/>
      <c r="BN154" s="48"/>
    </row>
    <row r="155" spans="1:66" ht="15">
      <c r="A155" s="65" t="s">
        <v>336</v>
      </c>
      <c r="B155" s="65" t="s">
        <v>359</v>
      </c>
      <c r="C155" s="66" t="s">
        <v>2002</v>
      </c>
      <c r="D155" s="67">
        <v>10</v>
      </c>
      <c r="E155" s="68" t="s">
        <v>132</v>
      </c>
      <c r="F155" s="69">
        <v>10</v>
      </c>
      <c r="G155" s="66"/>
      <c r="H155" s="70"/>
      <c r="I155" s="71"/>
      <c r="J155" s="71"/>
      <c r="K155" s="34" t="s">
        <v>65</v>
      </c>
      <c r="L155" s="78">
        <v>155</v>
      </c>
      <c r="M155" s="78"/>
      <c r="N155" s="73"/>
      <c r="O155" s="80" t="s">
        <v>369</v>
      </c>
      <c r="P155" s="82">
        <v>43774.3496875</v>
      </c>
      <c r="Q155" s="80" t="s">
        <v>371</v>
      </c>
      <c r="R155" s="80"/>
      <c r="S155" s="80"/>
      <c r="T155" s="80"/>
      <c r="U155" s="80"/>
      <c r="V155" s="84" t="s">
        <v>458</v>
      </c>
      <c r="W155" s="82">
        <v>43774.3496875</v>
      </c>
      <c r="X155" s="87">
        <v>43774</v>
      </c>
      <c r="Y155" s="83" t="s">
        <v>565</v>
      </c>
      <c r="Z155" s="84" t="s">
        <v>692</v>
      </c>
      <c r="AA155" s="80"/>
      <c r="AB155" s="80"/>
      <c r="AC155" s="83" t="s">
        <v>819</v>
      </c>
      <c r="AD155" s="80"/>
      <c r="AE155" s="80" t="b">
        <v>0</v>
      </c>
      <c r="AF155" s="80">
        <v>0</v>
      </c>
      <c r="AG155" s="83" t="s">
        <v>859</v>
      </c>
      <c r="AH155" s="80" t="b">
        <v>0</v>
      </c>
      <c r="AI155" s="80" t="s">
        <v>862</v>
      </c>
      <c r="AJ155" s="80"/>
      <c r="AK155" s="83" t="s">
        <v>859</v>
      </c>
      <c r="AL155" s="80" t="b">
        <v>0</v>
      </c>
      <c r="AM155" s="80">
        <v>39</v>
      </c>
      <c r="AN155" s="83" t="s">
        <v>851</v>
      </c>
      <c r="AO155" s="80" t="s">
        <v>865</v>
      </c>
      <c r="AP155" s="80" t="b">
        <v>0</v>
      </c>
      <c r="AQ155" s="83" t="s">
        <v>851</v>
      </c>
      <c r="AR155" s="80" t="s">
        <v>217</v>
      </c>
      <c r="AS155" s="80">
        <v>0</v>
      </c>
      <c r="AT155" s="80">
        <v>0</v>
      </c>
      <c r="AU155" s="80"/>
      <c r="AV155" s="80"/>
      <c r="AW155" s="80"/>
      <c r="AX155" s="80"/>
      <c r="AY155" s="80"/>
      <c r="AZ155" s="80"/>
      <c r="BA155" s="80"/>
      <c r="BB155" s="80"/>
      <c r="BC155">
        <v>2</v>
      </c>
      <c r="BD155" s="79" t="str">
        <f>REPLACE(INDEX(GroupVertices[Group],MATCH(Edges[[#This Row],[Vertex 1]],GroupVertices[Vertex],0)),1,1,"")</f>
        <v>1</v>
      </c>
      <c r="BE155" s="79" t="str">
        <f>REPLACE(INDEX(GroupVertices[Group],MATCH(Edges[[#This Row],[Vertex 2]],GroupVertices[Vertex],0)),1,1,"")</f>
        <v>1</v>
      </c>
      <c r="BF155" s="48"/>
      <c r="BG155" s="49"/>
      <c r="BH155" s="48"/>
      <c r="BI155" s="49"/>
      <c r="BJ155" s="48"/>
      <c r="BK155" s="49"/>
      <c r="BL155" s="48"/>
      <c r="BM155" s="49"/>
      <c r="BN155" s="48"/>
    </row>
    <row r="156" spans="1:66" ht="15">
      <c r="A156" s="65" t="s">
        <v>336</v>
      </c>
      <c r="B156" s="65" t="s">
        <v>360</v>
      </c>
      <c r="C156" s="66" t="s">
        <v>2003</v>
      </c>
      <c r="D156" s="67">
        <v>3</v>
      </c>
      <c r="E156" s="68" t="s">
        <v>132</v>
      </c>
      <c r="F156" s="69">
        <v>30</v>
      </c>
      <c r="G156" s="66"/>
      <c r="H156" s="70"/>
      <c r="I156" s="71"/>
      <c r="J156" s="71"/>
      <c r="K156" s="34" t="s">
        <v>65</v>
      </c>
      <c r="L156" s="78">
        <v>156</v>
      </c>
      <c r="M156" s="78"/>
      <c r="N156" s="73"/>
      <c r="O156" s="80" t="s">
        <v>369</v>
      </c>
      <c r="P156" s="82">
        <v>43774.3496875</v>
      </c>
      <c r="Q156" s="80" t="s">
        <v>371</v>
      </c>
      <c r="R156" s="80"/>
      <c r="S156" s="80"/>
      <c r="T156" s="80"/>
      <c r="U156" s="80"/>
      <c r="V156" s="84" t="s">
        <v>458</v>
      </c>
      <c r="W156" s="82">
        <v>43774.3496875</v>
      </c>
      <c r="X156" s="87">
        <v>43774</v>
      </c>
      <c r="Y156" s="83" t="s">
        <v>565</v>
      </c>
      <c r="Z156" s="84" t="s">
        <v>692</v>
      </c>
      <c r="AA156" s="80"/>
      <c r="AB156" s="80"/>
      <c r="AC156" s="83" t="s">
        <v>819</v>
      </c>
      <c r="AD156" s="80"/>
      <c r="AE156" s="80" t="b">
        <v>0</v>
      </c>
      <c r="AF156" s="80">
        <v>0</v>
      </c>
      <c r="AG156" s="83" t="s">
        <v>859</v>
      </c>
      <c r="AH156" s="80" t="b">
        <v>0</v>
      </c>
      <c r="AI156" s="80" t="s">
        <v>862</v>
      </c>
      <c r="AJ156" s="80"/>
      <c r="AK156" s="83" t="s">
        <v>859</v>
      </c>
      <c r="AL156" s="80" t="b">
        <v>0</v>
      </c>
      <c r="AM156" s="80">
        <v>39</v>
      </c>
      <c r="AN156" s="83" t="s">
        <v>851</v>
      </c>
      <c r="AO156" s="80" t="s">
        <v>865</v>
      </c>
      <c r="AP156" s="80" t="b">
        <v>0</v>
      </c>
      <c r="AQ156" s="83" t="s">
        <v>851</v>
      </c>
      <c r="AR156" s="80" t="s">
        <v>217</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v>0</v>
      </c>
      <c r="BG156" s="49">
        <v>0</v>
      </c>
      <c r="BH156" s="48">
        <v>0</v>
      </c>
      <c r="BI156" s="49">
        <v>0</v>
      </c>
      <c r="BJ156" s="48">
        <v>0</v>
      </c>
      <c r="BK156" s="49">
        <v>0</v>
      </c>
      <c r="BL156" s="48">
        <v>20</v>
      </c>
      <c r="BM156" s="49">
        <v>100</v>
      </c>
      <c r="BN156" s="48">
        <v>20</v>
      </c>
    </row>
    <row r="157" spans="1:66" ht="15">
      <c r="A157" s="65" t="s">
        <v>337</v>
      </c>
      <c r="B157" s="65" t="s">
        <v>348</v>
      </c>
      <c r="C157" s="66" t="s">
        <v>2003</v>
      </c>
      <c r="D157" s="67">
        <v>3</v>
      </c>
      <c r="E157" s="68" t="s">
        <v>132</v>
      </c>
      <c r="F157" s="69">
        <v>30</v>
      </c>
      <c r="G157" s="66"/>
      <c r="H157" s="70"/>
      <c r="I157" s="71"/>
      <c r="J157" s="71"/>
      <c r="K157" s="34" t="s">
        <v>65</v>
      </c>
      <c r="L157" s="78">
        <v>157</v>
      </c>
      <c r="M157" s="78"/>
      <c r="N157" s="73"/>
      <c r="O157" s="80" t="s">
        <v>368</v>
      </c>
      <c r="P157" s="82">
        <v>43774.35497685185</v>
      </c>
      <c r="Q157" s="80" t="s">
        <v>372</v>
      </c>
      <c r="R157" s="80"/>
      <c r="S157" s="80"/>
      <c r="T157" s="80"/>
      <c r="U157" s="84" t="s">
        <v>408</v>
      </c>
      <c r="V157" s="84" t="s">
        <v>408</v>
      </c>
      <c r="W157" s="82">
        <v>43774.35497685185</v>
      </c>
      <c r="X157" s="87">
        <v>43774</v>
      </c>
      <c r="Y157" s="83" t="s">
        <v>566</v>
      </c>
      <c r="Z157" s="84" t="s">
        <v>693</v>
      </c>
      <c r="AA157" s="80"/>
      <c r="AB157" s="80"/>
      <c r="AC157" s="83" t="s">
        <v>820</v>
      </c>
      <c r="AD157" s="80"/>
      <c r="AE157" s="80" t="b">
        <v>0</v>
      </c>
      <c r="AF157" s="80">
        <v>0</v>
      </c>
      <c r="AG157" s="83" t="s">
        <v>859</v>
      </c>
      <c r="AH157" s="80" t="b">
        <v>0</v>
      </c>
      <c r="AI157" s="80" t="s">
        <v>862</v>
      </c>
      <c r="AJ157" s="80"/>
      <c r="AK157" s="83" t="s">
        <v>859</v>
      </c>
      <c r="AL157" s="80" t="b">
        <v>0</v>
      </c>
      <c r="AM157" s="80">
        <v>51</v>
      </c>
      <c r="AN157" s="83" t="s">
        <v>831</v>
      </c>
      <c r="AO157" s="80" t="s">
        <v>863</v>
      </c>
      <c r="AP157" s="80" t="b">
        <v>0</v>
      </c>
      <c r="AQ157" s="83" t="s">
        <v>831</v>
      </c>
      <c r="AR157" s="80" t="s">
        <v>217</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48">
        <v>0</v>
      </c>
      <c r="BG157" s="49">
        <v>0</v>
      </c>
      <c r="BH157" s="48">
        <v>0</v>
      </c>
      <c r="BI157" s="49">
        <v>0</v>
      </c>
      <c r="BJ157" s="48">
        <v>0</v>
      </c>
      <c r="BK157" s="49">
        <v>0</v>
      </c>
      <c r="BL157" s="48">
        <v>9</v>
      </c>
      <c r="BM157" s="49">
        <v>100</v>
      </c>
      <c r="BN157" s="48">
        <v>9</v>
      </c>
    </row>
    <row r="158" spans="1:66" ht="15">
      <c r="A158" s="65" t="s">
        <v>338</v>
      </c>
      <c r="B158" s="65" t="s">
        <v>359</v>
      </c>
      <c r="C158" s="66" t="s">
        <v>2002</v>
      </c>
      <c r="D158" s="67">
        <v>10</v>
      </c>
      <c r="E158" s="68" t="s">
        <v>132</v>
      </c>
      <c r="F158" s="69">
        <v>10</v>
      </c>
      <c r="G158" s="66"/>
      <c r="H158" s="70"/>
      <c r="I158" s="71"/>
      <c r="J158" s="71"/>
      <c r="K158" s="34" t="s">
        <v>65</v>
      </c>
      <c r="L158" s="78">
        <v>158</v>
      </c>
      <c r="M158" s="78"/>
      <c r="N158" s="73"/>
      <c r="O158" s="80" t="s">
        <v>368</v>
      </c>
      <c r="P158" s="82">
        <v>43774.37657407407</v>
      </c>
      <c r="Q158" s="80" t="s">
        <v>371</v>
      </c>
      <c r="R158" s="80"/>
      <c r="S158" s="80"/>
      <c r="T158" s="80"/>
      <c r="U158" s="80"/>
      <c r="V158" s="84" t="s">
        <v>459</v>
      </c>
      <c r="W158" s="82">
        <v>43774.37657407407</v>
      </c>
      <c r="X158" s="87">
        <v>43774</v>
      </c>
      <c r="Y158" s="83" t="s">
        <v>567</v>
      </c>
      <c r="Z158" s="84" t="s">
        <v>694</v>
      </c>
      <c r="AA158" s="80"/>
      <c r="AB158" s="80"/>
      <c r="AC158" s="83" t="s">
        <v>821</v>
      </c>
      <c r="AD158" s="80"/>
      <c r="AE158" s="80" t="b">
        <v>0</v>
      </c>
      <c r="AF158" s="80">
        <v>0</v>
      </c>
      <c r="AG158" s="83" t="s">
        <v>859</v>
      </c>
      <c r="AH158" s="80" t="b">
        <v>0</v>
      </c>
      <c r="AI158" s="80" t="s">
        <v>862</v>
      </c>
      <c r="AJ158" s="80"/>
      <c r="AK158" s="83" t="s">
        <v>859</v>
      </c>
      <c r="AL158" s="80" t="b">
        <v>0</v>
      </c>
      <c r="AM158" s="80">
        <v>39</v>
      </c>
      <c r="AN158" s="83" t="s">
        <v>851</v>
      </c>
      <c r="AO158" s="80" t="s">
        <v>863</v>
      </c>
      <c r="AP158" s="80" t="b">
        <v>0</v>
      </c>
      <c r="AQ158" s="83" t="s">
        <v>851</v>
      </c>
      <c r="AR158" s="80" t="s">
        <v>217</v>
      </c>
      <c r="AS158" s="80">
        <v>0</v>
      </c>
      <c r="AT158" s="80">
        <v>0</v>
      </c>
      <c r="AU158" s="80"/>
      <c r="AV158" s="80"/>
      <c r="AW158" s="80"/>
      <c r="AX158" s="80"/>
      <c r="AY158" s="80"/>
      <c r="AZ158" s="80"/>
      <c r="BA158" s="80"/>
      <c r="BB158" s="80"/>
      <c r="BC158">
        <v>2</v>
      </c>
      <c r="BD158" s="79" t="str">
        <f>REPLACE(INDEX(GroupVertices[Group],MATCH(Edges[[#This Row],[Vertex 1]],GroupVertices[Vertex],0)),1,1,"")</f>
        <v>1</v>
      </c>
      <c r="BE158" s="79" t="str">
        <f>REPLACE(INDEX(GroupVertices[Group],MATCH(Edges[[#This Row],[Vertex 2]],GroupVertices[Vertex],0)),1,1,"")</f>
        <v>1</v>
      </c>
      <c r="BF158" s="48"/>
      <c r="BG158" s="49"/>
      <c r="BH158" s="48"/>
      <c r="BI158" s="49"/>
      <c r="BJ158" s="48"/>
      <c r="BK158" s="49"/>
      <c r="BL158" s="48"/>
      <c r="BM158" s="49"/>
      <c r="BN158" s="48"/>
    </row>
    <row r="159" spans="1:66" ht="15">
      <c r="A159" s="65" t="s">
        <v>338</v>
      </c>
      <c r="B159" s="65" t="s">
        <v>359</v>
      </c>
      <c r="C159" s="66" t="s">
        <v>2002</v>
      </c>
      <c r="D159" s="67">
        <v>10</v>
      </c>
      <c r="E159" s="68" t="s">
        <v>132</v>
      </c>
      <c r="F159" s="69">
        <v>10</v>
      </c>
      <c r="G159" s="66"/>
      <c r="H159" s="70"/>
      <c r="I159" s="71"/>
      <c r="J159" s="71"/>
      <c r="K159" s="34" t="s">
        <v>65</v>
      </c>
      <c r="L159" s="78">
        <v>159</v>
      </c>
      <c r="M159" s="78"/>
      <c r="N159" s="73"/>
      <c r="O159" s="80" t="s">
        <v>369</v>
      </c>
      <c r="P159" s="82">
        <v>43774.37657407407</v>
      </c>
      <c r="Q159" s="80" t="s">
        <v>371</v>
      </c>
      <c r="R159" s="80"/>
      <c r="S159" s="80"/>
      <c r="T159" s="80"/>
      <c r="U159" s="80"/>
      <c r="V159" s="84" t="s">
        <v>459</v>
      </c>
      <c r="W159" s="82">
        <v>43774.37657407407</v>
      </c>
      <c r="X159" s="87">
        <v>43774</v>
      </c>
      <c r="Y159" s="83" t="s">
        <v>567</v>
      </c>
      <c r="Z159" s="84" t="s">
        <v>694</v>
      </c>
      <c r="AA159" s="80"/>
      <c r="AB159" s="80"/>
      <c r="AC159" s="83" t="s">
        <v>821</v>
      </c>
      <c r="AD159" s="80"/>
      <c r="AE159" s="80" t="b">
        <v>0</v>
      </c>
      <c r="AF159" s="80">
        <v>0</v>
      </c>
      <c r="AG159" s="83" t="s">
        <v>859</v>
      </c>
      <c r="AH159" s="80" t="b">
        <v>0</v>
      </c>
      <c r="AI159" s="80" t="s">
        <v>862</v>
      </c>
      <c r="AJ159" s="80"/>
      <c r="AK159" s="83" t="s">
        <v>859</v>
      </c>
      <c r="AL159" s="80" t="b">
        <v>0</v>
      </c>
      <c r="AM159" s="80">
        <v>39</v>
      </c>
      <c r="AN159" s="83" t="s">
        <v>851</v>
      </c>
      <c r="AO159" s="80" t="s">
        <v>863</v>
      </c>
      <c r="AP159" s="80" t="b">
        <v>0</v>
      </c>
      <c r="AQ159" s="83" t="s">
        <v>851</v>
      </c>
      <c r="AR159" s="80" t="s">
        <v>217</v>
      </c>
      <c r="AS159" s="80">
        <v>0</v>
      </c>
      <c r="AT159" s="80">
        <v>0</v>
      </c>
      <c r="AU159" s="80"/>
      <c r="AV159" s="80"/>
      <c r="AW159" s="80"/>
      <c r="AX159" s="80"/>
      <c r="AY159" s="80"/>
      <c r="AZ159" s="80"/>
      <c r="BA159" s="80"/>
      <c r="BB159" s="80"/>
      <c r="BC159">
        <v>2</v>
      </c>
      <c r="BD159" s="79" t="str">
        <f>REPLACE(INDEX(GroupVertices[Group],MATCH(Edges[[#This Row],[Vertex 1]],GroupVertices[Vertex],0)),1,1,"")</f>
        <v>1</v>
      </c>
      <c r="BE159" s="79" t="str">
        <f>REPLACE(INDEX(GroupVertices[Group],MATCH(Edges[[#This Row],[Vertex 2]],GroupVertices[Vertex],0)),1,1,"")</f>
        <v>1</v>
      </c>
      <c r="BF159" s="48"/>
      <c r="BG159" s="49"/>
      <c r="BH159" s="48"/>
      <c r="BI159" s="49"/>
      <c r="BJ159" s="48"/>
      <c r="BK159" s="49"/>
      <c r="BL159" s="48"/>
      <c r="BM159" s="49"/>
      <c r="BN159" s="48"/>
    </row>
    <row r="160" spans="1:66" ht="15">
      <c r="A160" s="65" t="s">
        <v>338</v>
      </c>
      <c r="B160" s="65" t="s">
        <v>360</v>
      </c>
      <c r="C160" s="66" t="s">
        <v>2003</v>
      </c>
      <c r="D160" s="67">
        <v>3</v>
      </c>
      <c r="E160" s="68" t="s">
        <v>132</v>
      </c>
      <c r="F160" s="69">
        <v>30</v>
      </c>
      <c r="G160" s="66"/>
      <c r="H160" s="70"/>
      <c r="I160" s="71"/>
      <c r="J160" s="71"/>
      <c r="K160" s="34" t="s">
        <v>65</v>
      </c>
      <c r="L160" s="78">
        <v>160</v>
      </c>
      <c r="M160" s="78"/>
      <c r="N160" s="73"/>
      <c r="O160" s="80" t="s">
        <v>369</v>
      </c>
      <c r="P160" s="82">
        <v>43774.37657407407</v>
      </c>
      <c r="Q160" s="80" t="s">
        <v>371</v>
      </c>
      <c r="R160" s="80"/>
      <c r="S160" s="80"/>
      <c r="T160" s="80"/>
      <c r="U160" s="80"/>
      <c r="V160" s="84" t="s">
        <v>459</v>
      </c>
      <c r="W160" s="82">
        <v>43774.37657407407</v>
      </c>
      <c r="X160" s="87">
        <v>43774</v>
      </c>
      <c r="Y160" s="83" t="s">
        <v>567</v>
      </c>
      <c r="Z160" s="84" t="s">
        <v>694</v>
      </c>
      <c r="AA160" s="80"/>
      <c r="AB160" s="80"/>
      <c r="AC160" s="83" t="s">
        <v>821</v>
      </c>
      <c r="AD160" s="80"/>
      <c r="AE160" s="80" t="b">
        <v>0</v>
      </c>
      <c r="AF160" s="80">
        <v>0</v>
      </c>
      <c r="AG160" s="83" t="s">
        <v>859</v>
      </c>
      <c r="AH160" s="80" t="b">
        <v>0</v>
      </c>
      <c r="AI160" s="80" t="s">
        <v>862</v>
      </c>
      <c r="AJ160" s="80"/>
      <c r="AK160" s="83" t="s">
        <v>859</v>
      </c>
      <c r="AL160" s="80" t="b">
        <v>0</v>
      </c>
      <c r="AM160" s="80">
        <v>39</v>
      </c>
      <c r="AN160" s="83" t="s">
        <v>851</v>
      </c>
      <c r="AO160" s="80" t="s">
        <v>863</v>
      </c>
      <c r="AP160" s="80" t="b">
        <v>0</v>
      </c>
      <c r="AQ160" s="83" t="s">
        <v>851</v>
      </c>
      <c r="AR160" s="80" t="s">
        <v>217</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8">
        <v>0</v>
      </c>
      <c r="BG160" s="49">
        <v>0</v>
      </c>
      <c r="BH160" s="48">
        <v>0</v>
      </c>
      <c r="BI160" s="49">
        <v>0</v>
      </c>
      <c r="BJ160" s="48">
        <v>0</v>
      </c>
      <c r="BK160" s="49">
        <v>0</v>
      </c>
      <c r="BL160" s="48">
        <v>20</v>
      </c>
      <c r="BM160" s="49">
        <v>100</v>
      </c>
      <c r="BN160" s="48">
        <v>20</v>
      </c>
    </row>
    <row r="161" spans="1:66" ht="15">
      <c r="A161" s="65" t="s">
        <v>339</v>
      </c>
      <c r="B161" s="65" t="s">
        <v>354</v>
      </c>
      <c r="C161" s="66" t="s">
        <v>2003</v>
      </c>
      <c r="D161" s="67">
        <v>3</v>
      </c>
      <c r="E161" s="68" t="s">
        <v>132</v>
      </c>
      <c r="F161" s="69">
        <v>30</v>
      </c>
      <c r="G161" s="66"/>
      <c r="H161" s="70"/>
      <c r="I161" s="71"/>
      <c r="J161" s="71"/>
      <c r="K161" s="34" t="s">
        <v>65</v>
      </c>
      <c r="L161" s="78">
        <v>161</v>
      </c>
      <c r="M161" s="78"/>
      <c r="N161" s="73"/>
      <c r="O161" s="80" t="s">
        <v>368</v>
      </c>
      <c r="P161" s="82">
        <v>43774.380266203705</v>
      </c>
      <c r="Q161" s="80" t="s">
        <v>382</v>
      </c>
      <c r="R161" s="80"/>
      <c r="S161" s="80"/>
      <c r="T161" s="80" t="s">
        <v>404</v>
      </c>
      <c r="U161" s="80"/>
      <c r="V161" s="84" t="s">
        <v>460</v>
      </c>
      <c r="W161" s="82">
        <v>43774.380266203705</v>
      </c>
      <c r="X161" s="87">
        <v>43774</v>
      </c>
      <c r="Y161" s="83" t="s">
        <v>568</v>
      </c>
      <c r="Z161" s="84" t="s">
        <v>695</v>
      </c>
      <c r="AA161" s="80"/>
      <c r="AB161" s="80"/>
      <c r="AC161" s="83" t="s">
        <v>822</v>
      </c>
      <c r="AD161" s="80"/>
      <c r="AE161" s="80" t="b">
        <v>0</v>
      </c>
      <c r="AF161" s="80">
        <v>0</v>
      </c>
      <c r="AG161" s="83" t="s">
        <v>859</v>
      </c>
      <c r="AH161" s="80" t="b">
        <v>0</v>
      </c>
      <c r="AI161" s="80" t="s">
        <v>862</v>
      </c>
      <c r="AJ161" s="80"/>
      <c r="AK161" s="83" t="s">
        <v>859</v>
      </c>
      <c r="AL161" s="80" t="b">
        <v>0</v>
      </c>
      <c r="AM161" s="80">
        <v>2</v>
      </c>
      <c r="AN161" s="83" t="s">
        <v>837</v>
      </c>
      <c r="AO161" s="80" t="s">
        <v>869</v>
      </c>
      <c r="AP161" s="80" t="b">
        <v>0</v>
      </c>
      <c r="AQ161" s="83" t="s">
        <v>837</v>
      </c>
      <c r="AR161" s="80" t="s">
        <v>217</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1</v>
      </c>
      <c r="BF161" s="48">
        <v>2</v>
      </c>
      <c r="BG161" s="49">
        <v>7.6923076923076925</v>
      </c>
      <c r="BH161" s="48">
        <v>0</v>
      </c>
      <c r="BI161" s="49">
        <v>0</v>
      </c>
      <c r="BJ161" s="48">
        <v>0</v>
      </c>
      <c r="BK161" s="49">
        <v>0</v>
      </c>
      <c r="BL161" s="48">
        <v>24</v>
      </c>
      <c r="BM161" s="49">
        <v>92.3076923076923</v>
      </c>
      <c r="BN161" s="48">
        <v>26</v>
      </c>
    </row>
    <row r="162" spans="1:66" ht="15">
      <c r="A162" s="65" t="s">
        <v>339</v>
      </c>
      <c r="B162" s="65" t="s">
        <v>360</v>
      </c>
      <c r="C162" s="66" t="s">
        <v>2003</v>
      </c>
      <c r="D162" s="67">
        <v>3</v>
      </c>
      <c r="E162" s="68" t="s">
        <v>132</v>
      </c>
      <c r="F162" s="69">
        <v>30</v>
      </c>
      <c r="G162" s="66"/>
      <c r="H162" s="70"/>
      <c r="I162" s="71"/>
      <c r="J162" s="71"/>
      <c r="K162" s="34" t="s">
        <v>65</v>
      </c>
      <c r="L162" s="78">
        <v>162</v>
      </c>
      <c r="M162" s="78"/>
      <c r="N162" s="73"/>
      <c r="O162" s="80" t="s">
        <v>369</v>
      </c>
      <c r="P162" s="82">
        <v>43774.380266203705</v>
      </c>
      <c r="Q162" s="80" t="s">
        <v>382</v>
      </c>
      <c r="R162" s="80"/>
      <c r="S162" s="80"/>
      <c r="T162" s="80" t="s">
        <v>404</v>
      </c>
      <c r="U162" s="80"/>
      <c r="V162" s="84" t="s">
        <v>460</v>
      </c>
      <c r="W162" s="82">
        <v>43774.380266203705</v>
      </c>
      <c r="X162" s="87">
        <v>43774</v>
      </c>
      <c r="Y162" s="83" t="s">
        <v>568</v>
      </c>
      <c r="Z162" s="84" t="s">
        <v>695</v>
      </c>
      <c r="AA162" s="80"/>
      <c r="AB162" s="80"/>
      <c r="AC162" s="83" t="s">
        <v>822</v>
      </c>
      <c r="AD162" s="80"/>
      <c r="AE162" s="80" t="b">
        <v>0</v>
      </c>
      <c r="AF162" s="80">
        <v>0</v>
      </c>
      <c r="AG162" s="83" t="s">
        <v>859</v>
      </c>
      <c r="AH162" s="80" t="b">
        <v>0</v>
      </c>
      <c r="AI162" s="80" t="s">
        <v>862</v>
      </c>
      <c r="AJ162" s="80"/>
      <c r="AK162" s="83" t="s">
        <v>859</v>
      </c>
      <c r="AL162" s="80" t="b">
        <v>0</v>
      </c>
      <c r="AM162" s="80">
        <v>2</v>
      </c>
      <c r="AN162" s="83" t="s">
        <v>837</v>
      </c>
      <c r="AO162" s="80" t="s">
        <v>869</v>
      </c>
      <c r="AP162" s="80" t="b">
        <v>0</v>
      </c>
      <c r="AQ162" s="83" t="s">
        <v>837</v>
      </c>
      <c r="AR162" s="80" t="s">
        <v>217</v>
      </c>
      <c r="AS162" s="80">
        <v>0</v>
      </c>
      <c r="AT162" s="80">
        <v>0</v>
      </c>
      <c r="AU162" s="80"/>
      <c r="AV162" s="80"/>
      <c r="AW162" s="80"/>
      <c r="AX162" s="80"/>
      <c r="AY162" s="80"/>
      <c r="AZ162" s="80"/>
      <c r="BA162" s="80"/>
      <c r="BB162" s="80"/>
      <c r="BC162">
        <v>1</v>
      </c>
      <c r="BD162" s="79" t="str">
        <f>REPLACE(INDEX(GroupVertices[Group],MATCH(Edges[[#This Row],[Vertex 1]],GroupVertices[Vertex],0)),1,1,"")</f>
        <v>1</v>
      </c>
      <c r="BE162" s="79" t="str">
        <f>REPLACE(INDEX(GroupVertices[Group],MATCH(Edges[[#This Row],[Vertex 2]],GroupVertices[Vertex],0)),1,1,"")</f>
        <v>1</v>
      </c>
      <c r="BF162" s="48"/>
      <c r="BG162" s="49"/>
      <c r="BH162" s="48"/>
      <c r="BI162" s="49"/>
      <c r="BJ162" s="48"/>
      <c r="BK162" s="49"/>
      <c r="BL162" s="48"/>
      <c r="BM162" s="49"/>
      <c r="BN162" s="48"/>
    </row>
    <row r="163" spans="1:66" ht="15">
      <c r="A163" s="65" t="s">
        <v>340</v>
      </c>
      <c r="B163" s="65" t="s">
        <v>359</v>
      </c>
      <c r="C163" s="66" t="s">
        <v>2002</v>
      </c>
      <c r="D163" s="67">
        <v>10</v>
      </c>
      <c r="E163" s="68" t="s">
        <v>132</v>
      </c>
      <c r="F163" s="69">
        <v>10</v>
      </c>
      <c r="G163" s="66"/>
      <c r="H163" s="70"/>
      <c r="I163" s="71"/>
      <c r="J163" s="71"/>
      <c r="K163" s="34" t="s">
        <v>65</v>
      </c>
      <c r="L163" s="78">
        <v>163</v>
      </c>
      <c r="M163" s="78"/>
      <c r="N163" s="73"/>
      <c r="O163" s="80" t="s">
        <v>368</v>
      </c>
      <c r="P163" s="82">
        <v>43774.42870370371</v>
      </c>
      <c r="Q163" s="80" t="s">
        <v>371</v>
      </c>
      <c r="R163" s="80"/>
      <c r="S163" s="80"/>
      <c r="T163" s="80"/>
      <c r="U163" s="80"/>
      <c r="V163" s="84" t="s">
        <v>461</v>
      </c>
      <c r="W163" s="82">
        <v>43774.42870370371</v>
      </c>
      <c r="X163" s="87">
        <v>43774</v>
      </c>
      <c r="Y163" s="83" t="s">
        <v>569</v>
      </c>
      <c r="Z163" s="84" t="s">
        <v>696</v>
      </c>
      <c r="AA163" s="80"/>
      <c r="AB163" s="80"/>
      <c r="AC163" s="83" t="s">
        <v>823</v>
      </c>
      <c r="AD163" s="80"/>
      <c r="AE163" s="80" t="b">
        <v>0</v>
      </c>
      <c r="AF163" s="80">
        <v>0</v>
      </c>
      <c r="AG163" s="83" t="s">
        <v>859</v>
      </c>
      <c r="AH163" s="80" t="b">
        <v>0</v>
      </c>
      <c r="AI163" s="80" t="s">
        <v>862</v>
      </c>
      <c r="AJ163" s="80"/>
      <c r="AK163" s="83" t="s">
        <v>859</v>
      </c>
      <c r="AL163" s="80" t="b">
        <v>0</v>
      </c>
      <c r="AM163" s="80">
        <v>39</v>
      </c>
      <c r="AN163" s="83" t="s">
        <v>851</v>
      </c>
      <c r="AO163" s="80" t="s">
        <v>865</v>
      </c>
      <c r="AP163" s="80" t="b">
        <v>0</v>
      </c>
      <c r="AQ163" s="83" t="s">
        <v>851</v>
      </c>
      <c r="AR163" s="80" t="s">
        <v>217</v>
      </c>
      <c r="AS163" s="80">
        <v>0</v>
      </c>
      <c r="AT163" s="80">
        <v>0</v>
      </c>
      <c r="AU163" s="80"/>
      <c r="AV163" s="80"/>
      <c r="AW163" s="80"/>
      <c r="AX163" s="80"/>
      <c r="AY163" s="80"/>
      <c r="AZ163" s="80"/>
      <c r="BA163" s="80"/>
      <c r="BB163" s="80"/>
      <c r="BC163">
        <v>2</v>
      </c>
      <c r="BD163" s="79" t="str">
        <f>REPLACE(INDEX(GroupVertices[Group],MATCH(Edges[[#This Row],[Vertex 1]],GroupVertices[Vertex],0)),1,1,"")</f>
        <v>1</v>
      </c>
      <c r="BE163" s="79" t="str">
        <f>REPLACE(INDEX(GroupVertices[Group],MATCH(Edges[[#This Row],[Vertex 2]],GroupVertices[Vertex],0)),1,1,"")</f>
        <v>1</v>
      </c>
      <c r="BF163" s="48"/>
      <c r="BG163" s="49"/>
      <c r="BH163" s="48"/>
      <c r="BI163" s="49"/>
      <c r="BJ163" s="48"/>
      <c r="BK163" s="49"/>
      <c r="BL163" s="48"/>
      <c r="BM163" s="49"/>
      <c r="BN163" s="48"/>
    </row>
    <row r="164" spans="1:66" ht="15">
      <c r="A164" s="65" t="s">
        <v>340</v>
      </c>
      <c r="B164" s="65" t="s">
        <v>359</v>
      </c>
      <c r="C164" s="66" t="s">
        <v>2002</v>
      </c>
      <c r="D164" s="67">
        <v>10</v>
      </c>
      <c r="E164" s="68" t="s">
        <v>132</v>
      </c>
      <c r="F164" s="69">
        <v>10</v>
      </c>
      <c r="G164" s="66"/>
      <c r="H164" s="70"/>
      <c r="I164" s="71"/>
      <c r="J164" s="71"/>
      <c r="K164" s="34" t="s">
        <v>65</v>
      </c>
      <c r="L164" s="78">
        <v>164</v>
      </c>
      <c r="M164" s="78"/>
      <c r="N164" s="73"/>
      <c r="O164" s="80" t="s">
        <v>369</v>
      </c>
      <c r="P164" s="82">
        <v>43774.42870370371</v>
      </c>
      <c r="Q164" s="80" t="s">
        <v>371</v>
      </c>
      <c r="R164" s="80"/>
      <c r="S164" s="80"/>
      <c r="T164" s="80"/>
      <c r="U164" s="80"/>
      <c r="V164" s="84" t="s">
        <v>461</v>
      </c>
      <c r="W164" s="82">
        <v>43774.42870370371</v>
      </c>
      <c r="X164" s="87">
        <v>43774</v>
      </c>
      <c r="Y164" s="83" t="s">
        <v>569</v>
      </c>
      <c r="Z164" s="84" t="s">
        <v>696</v>
      </c>
      <c r="AA164" s="80"/>
      <c r="AB164" s="80"/>
      <c r="AC164" s="83" t="s">
        <v>823</v>
      </c>
      <c r="AD164" s="80"/>
      <c r="AE164" s="80" t="b">
        <v>0</v>
      </c>
      <c r="AF164" s="80">
        <v>0</v>
      </c>
      <c r="AG164" s="83" t="s">
        <v>859</v>
      </c>
      <c r="AH164" s="80" t="b">
        <v>0</v>
      </c>
      <c r="AI164" s="80" t="s">
        <v>862</v>
      </c>
      <c r="AJ164" s="80"/>
      <c r="AK164" s="83" t="s">
        <v>859</v>
      </c>
      <c r="AL164" s="80" t="b">
        <v>0</v>
      </c>
      <c r="AM164" s="80">
        <v>39</v>
      </c>
      <c r="AN164" s="83" t="s">
        <v>851</v>
      </c>
      <c r="AO164" s="80" t="s">
        <v>865</v>
      </c>
      <c r="AP164" s="80" t="b">
        <v>0</v>
      </c>
      <c r="AQ164" s="83" t="s">
        <v>851</v>
      </c>
      <c r="AR164" s="80" t="s">
        <v>217</v>
      </c>
      <c r="AS164" s="80">
        <v>0</v>
      </c>
      <c r="AT164" s="80">
        <v>0</v>
      </c>
      <c r="AU164" s="80"/>
      <c r="AV164" s="80"/>
      <c r="AW164" s="80"/>
      <c r="AX164" s="80"/>
      <c r="AY164" s="80"/>
      <c r="AZ164" s="80"/>
      <c r="BA164" s="80"/>
      <c r="BB164" s="80"/>
      <c r="BC164">
        <v>2</v>
      </c>
      <c r="BD164" s="79" t="str">
        <f>REPLACE(INDEX(GroupVertices[Group],MATCH(Edges[[#This Row],[Vertex 1]],GroupVertices[Vertex],0)),1,1,"")</f>
        <v>1</v>
      </c>
      <c r="BE164" s="79" t="str">
        <f>REPLACE(INDEX(GroupVertices[Group],MATCH(Edges[[#This Row],[Vertex 2]],GroupVertices[Vertex],0)),1,1,"")</f>
        <v>1</v>
      </c>
      <c r="BF164" s="48"/>
      <c r="BG164" s="49"/>
      <c r="BH164" s="48"/>
      <c r="BI164" s="49"/>
      <c r="BJ164" s="48"/>
      <c r="BK164" s="49"/>
      <c r="BL164" s="48"/>
      <c r="BM164" s="49"/>
      <c r="BN164" s="48"/>
    </row>
    <row r="165" spans="1:66" ht="15">
      <c r="A165" s="65" t="s">
        <v>340</v>
      </c>
      <c r="B165" s="65" t="s">
        <v>360</v>
      </c>
      <c r="C165" s="66" t="s">
        <v>2003</v>
      </c>
      <c r="D165" s="67">
        <v>3</v>
      </c>
      <c r="E165" s="68" t="s">
        <v>132</v>
      </c>
      <c r="F165" s="69">
        <v>30</v>
      </c>
      <c r="G165" s="66"/>
      <c r="H165" s="70"/>
      <c r="I165" s="71"/>
      <c r="J165" s="71"/>
      <c r="K165" s="34" t="s">
        <v>65</v>
      </c>
      <c r="L165" s="78">
        <v>165</v>
      </c>
      <c r="M165" s="78"/>
      <c r="N165" s="73"/>
      <c r="O165" s="80" t="s">
        <v>369</v>
      </c>
      <c r="P165" s="82">
        <v>43774.42870370371</v>
      </c>
      <c r="Q165" s="80" t="s">
        <v>371</v>
      </c>
      <c r="R165" s="80"/>
      <c r="S165" s="80"/>
      <c r="T165" s="80"/>
      <c r="U165" s="80"/>
      <c r="V165" s="84" t="s">
        <v>461</v>
      </c>
      <c r="W165" s="82">
        <v>43774.42870370371</v>
      </c>
      <c r="X165" s="87">
        <v>43774</v>
      </c>
      <c r="Y165" s="83" t="s">
        <v>569</v>
      </c>
      <c r="Z165" s="84" t="s">
        <v>696</v>
      </c>
      <c r="AA165" s="80"/>
      <c r="AB165" s="80"/>
      <c r="AC165" s="83" t="s">
        <v>823</v>
      </c>
      <c r="AD165" s="80"/>
      <c r="AE165" s="80" t="b">
        <v>0</v>
      </c>
      <c r="AF165" s="80">
        <v>0</v>
      </c>
      <c r="AG165" s="83" t="s">
        <v>859</v>
      </c>
      <c r="AH165" s="80" t="b">
        <v>0</v>
      </c>
      <c r="AI165" s="80" t="s">
        <v>862</v>
      </c>
      <c r="AJ165" s="80"/>
      <c r="AK165" s="83" t="s">
        <v>859</v>
      </c>
      <c r="AL165" s="80" t="b">
        <v>0</v>
      </c>
      <c r="AM165" s="80">
        <v>39</v>
      </c>
      <c r="AN165" s="83" t="s">
        <v>851</v>
      </c>
      <c r="AO165" s="80" t="s">
        <v>865</v>
      </c>
      <c r="AP165" s="80" t="b">
        <v>0</v>
      </c>
      <c r="AQ165" s="83" t="s">
        <v>851</v>
      </c>
      <c r="AR165" s="80" t="s">
        <v>217</v>
      </c>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1</v>
      </c>
      <c r="BF165" s="48">
        <v>0</v>
      </c>
      <c r="BG165" s="49">
        <v>0</v>
      </c>
      <c r="BH165" s="48">
        <v>0</v>
      </c>
      <c r="BI165" s="49">
        <v>0</v>
      </c>
      <c r="BJ165" s="48">
        <v>0</v>
      </c>
      <c r="BK165" s="49">
        <v>0</v>
      </c>
      <c r="BL165" s="48">
        <v>20</v>
      </c>
      <c r="BM165" s="49">
        <v>100</v>
      </c>
      <c r="BN165" s="48">
        <v>20</v>
      </c>
    </row>
    <row r="166" spans="1:66" ht="15">
      <c r="A166" s="65" t="s">
        <v>341</v>
      </c>
      <c r="B166" s="65" t="s">
        <v>348</v>
      </c>
      <c r="C166" s="66" t="s">
        <v>2003</v>
      </c>
      <c r="D166" s="67">
        <v>3</v>
      </c>
      <c r="E166" s="68" t="s">
        <v>132</v>
      </c>
      <c r="F166" s="69">
        <v>30</v>
      </c>
      <c r="G166" s="66"/>
      <c r="H166" s="70"/>
      <c r="I166" s="71"/>
      <c r="J166" s="71"/>
      <c r="K166" s="34" t="s">
        <v>65</v>
      </c>
      <c r="L166" s="78">
        <v>166</v>
      </c>
      <c r="M166" s="78"/>
      <c r="N166" s="73"/>
      <c r="O166" s="80" t="s">
        <v>368</v>
      </c>
      <c r="P166" s="82">
        <v>43774.44091435185</v>
      </c>
      <c r="Q166" s="80" t="s">
        <v>372</v>
      </c>
      <c r="R166" s="80"/>
      <c r="S166" s="80"/>
      <c r="T166" s="80"/>
      <c r="U166" s="84" t="s">
        <v>408</v>
      </c>
      <c r="V166" s="84" t="s">
        <v>408</v>
      </c>
      <c r="W166" s="82">
        <v>43774.44091435185</v>
      </c>
      <c r="X166" s="87">
        <v>43774</v>
      </c>
      <c r="Y166" s="83" t="s">
        <v>570</v>
      </c>
      <c r="Z166" s="84" t="s">
        <v>697</v>
      </c>
      <c r="AA166" s="80"/>
      <c r="AB166" s="80"/>
      <c r="AC166" s="83" t="s">
        <v>824</v>
      </c>
      <c r="AD166" s="80"/>
      <c r="AE166" s="80" t="b">
        <v>0</v>
      </c>
      <c r="AF166" s="80">
        <v>0</v>
      </c>
      <c r="AG166" s="83" t="s">
        <v>859</v>
      </c>
      <c r="AH166" s="80" t="b">
        <v>0</v>
      </c>
      <c r="AI166" s="80" t="s">
        <v>862</v>
      </c>
      <c r="AJ166" s="80"/>
      <c r="AK166" s="83" t="s">
        <v>859</v>
      </c>
      <c r="AL166" s="80" t="b">
        <v>0</v>
      </c>
      <c r="AM166" s="80">
        <v>51</v>
      </c>
      <c r="AN166" s="83" t="s">
        <v>831</v>
      </c>
      <c r="AO166" s="80" t="s">
        <v>863</v>
      </c>
      <c r="AP166" s="80" t="b">
        <v>0</v>
      </c>
      <c r="AQ166" s="83" t="s">
        <v>831</v>
      </c>
      <c r="AR166" s="80" t="s">
        <v>217</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8">
        <v>0</v>
      </c>
      <c r="BG166" s="49">
        <v>0</v>
      </c>
      <c r="BH166" s="48">
        <v>0</v>
      </c>
      <c r="BI166" s="49">
        <v>0</v>
      </c>
      <c r="BJ166" s="48">
        <v>0</v>
      </c>
      <c r="BK166" s="49">
        <v>0</v>
      </c>
      <c r="BL166" s="48">
        <v>9</v>
      </c>
      <c r="BM166" s="49">
        <v>100</v>
      </c>
      <c r="BN166" s="48">
        <v>9</v>
      </c>
    </row>
    <row r="167" spans="1:66" ht="15">
      <c r="A167" s="65" t="s">
        <v>342</v>
      </c>
      <c r="B167" s="65" t="s">
        <v>348</v>
      </c>
      <c r="C167" s="66" t="s">
        <v>2003</v>
      </c>
      <c r="D167" s="67">
        <v>3</v>
      </c>
      <c r="E167" s="68" t="s">
        <v>132</v>
      </c>
      <c r="F167" s="69">
        <v>30</v>
      </c>
      <c r="G167" s="66"/>
      <c r="H167" s="70"/>
      <c r="I167" s="71"/>
      <c r="J167" s="71"/>
      <c r="K167" s="34" t="s">
        <v>65</v>
      </c>
      <c r="L167" s="78">
        <v>167</v>
      </c>
      <c r="M167" s="78"/>
      <c r="N167" s="73"/>
      <c r="O167" s="80" t="s">
        <v>368</v>
      </c>
      <c r="P167" s="82">
        <v>43774.46178240741</v>
      </c>
      <c r="Q167" s="80" t="s">
        <v>372</v>
      </c>
      <c r="R167" s="80"/>
      <c r="S167" s="80"/>
      <c r="T167" s="80"/>
      <c r="U167" s="84" t="s">
        <v>408</v>
      </c>
      <c r="V167" s="84" t="s">
        <v>408</v>
      </c>
      <c r="W167" s="82">
        <v>43774.46178240741</v>
      </c>
      <c r="X167" s="87">
        <v>43774</v>
      </c>
      <c r="Y167" s="83" t="s">
        <v>571</v>
      </c>
      <c r="Z167" s="84" t="s">
        <v>698</v>
      </c>
      <c r="AA167" s="80"/>
      <c r="AB167" s="80"/>
      <c r="AC167" s="83" t="s">
        <v>825</v>
      </c>
      <c r="AD167" s="80"/>
      <c r="AE167" s="80" t="b">
        <v>0</v>
      </c>
      <c r="AF167" s="80">
        <v>0</v>
      </c>
      <c r="AG167" s="83" t="s">
        <v>859</v>
      </c>
      <c r="AH167" s="80" t="b">
        <v>0</v>
      </c>
      <c r="AI167" s="80" t="s">
        <v>862</v>
      </c>
      <c r="AJ167" s="80"/>
      <c r="AK167" s="83" t="s">
        <v>859</v>
      </c>
      <c r="AL167" s="80" t="b">
        <v>0</v>
      </c>
      <c r="AM167" s="80">
        <v>51</v>
      </c>
      <c r="AN167" s="83" t="s">
        <v>831</v>
      </c>
      <c r="AO167" s="80" t="s">
        <v>865</v>
      </c>
      <c r="AP167" s="80" t="b">
        <v>0</v>
      </c>
      <c r="AQ167" s="83" t="s">
        <v>831</v>
      </c>
      <c r="AR167" s="80" t="s">
        <v>217</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8">
        <v>0</v>
      </c>
      <c r="BG167" s="49">
        <v>0</v>
      </c>
      <c r="BH167" s="48">
        <v>0</v>
      </c>
      <c r="BI167" s="49">
        <v>0</v>
      </c>
      <c r="BJ167" s="48">
        <v>0</v>
      </c>
      <c r="BK167" s="49">
        <v>0</v>
      </c>
      <c r="BL167" s="48">
        <v>9</v>
      </c>
      <c r="BM167" s="49">
        <v>100</v>
      </c>
      <c r="BN167" s="48">
        <v>9</v>
      </c>
    </row>
    <row r="168" spans="1:66" ht="15">
      <c r="A168" s="65" t="s">
        <v>343</v>
      </c>
      <c r="B168" s="65" t="s">
        <v>360</v>
      </c>
      <c r="C168" s="66" t="s">
        <v>2003</v>
      </c>
      <c r="D168" s="67">
        <v>3</v>
      </c>
      <c r="E168" s="68" t="s">
        <v>132</v>
      </c>
      <c r="F168" s="69">
        <v>30</v>
      </c>
      <c r="G168" s="66"/>
      <c r="H168" s="70"/>
      <c r="I168" s="71"/>
      <c r="J168" s="71"/>
      <c r="K168" s="34" t="s">
        <v>65</v>
      </c>
      <c r="L168" s="78">
        <v>168</v>
      </c>
      <c r="M168" s="78"/>
      <c r="N168" s="73"/>
      <c r="O168" s="80" t="s">
        <v>368</v>
      </c>
      <c r="P168" s="82">
        <v>43774.495300925926</v>
      </c>
      <c r="Q168" s="80" t="s">
        <v>381</v>
      </c>
      <c r="R168" s="80"/>
      <c r="S168" s="80"/>
      <c r="T168" s="80"/>
      <c r="U168" s="80"/>
      <c r="V168" s="84" t="s">
        <v>462</v>
      </c>
      <c r="W168" s="82">
        <v>43774.495300925926</v>
      </c>
      <c r="X168" s="87">
        <v>43774</v>
      </c>
      <c r="Y168" s="83" t="s">
        <v>572</v>
      </c>
      <c r="Z168" s="84" t="s">
        <v>699</v>
      </c>
      <c r="AA168" s="80"/>
      <c r="AB168" s="80"/>
      <c r="AC168" s="83" t="s">
        <v>826</v>
      </c>
      <c r="AD168" s="80"/>
      <c r="AE168" s="80" t="b">
        <v>0</v>
      </c>
      <c r="AF168" s="80">
        <v>0</v>
      </c>
      <c r="AG168" s="83" t="s">
        <v>859</v>
      </c>
      <c r="AH168" s="80" t="b">
        <v>0</v>
      </c>
      <c r="AI168" s="80" t="s">
        <v>862</v>
      </c>
      <c r="AJ168" s="80"/>
      <c r="AK168" s="83" t="s">
        <v>859</v>
      </c>
      <c r="AL168" s="80" t="b">
        <v>0</v>
      </c>
      <c r="AM168" s="80">
        <v>21</v>
      </c>
      <c r="AN168" s="83" t="s">
        <v>853</v>
      </c>
      <c r="AO168" s="80" t="s">
        <v>865</v>
      </c>
      <c r="AP168" s="80" t="b">
        <v>0</v>
      </c>
      <c r="AQ168" s="83" t="s">
        <v>853</v>
      </c>
      <c r="AR168" s="80" t="s">
        <v>217</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8"/>
      <c r="BG168" s="49"/>
      <c r="BH168" s="48"/>
      <c r="BI168" s="49"/>
      <c r="BJ168" s="48"/>
      <c r="BK168" s="49"/>
      <c r="BL168" s="48"/>
      <c r="BM168" s="49"/>
      <c r="BN168" s="48"/>
    </row>
    <row r="169" spans="1:66" ht="15">
      <c r="A169" s="65" t="s">
        <v>343</v>
      </c>
      <c r="B169" s="65" t="s">
        <v>359</v>
      </c>
      <c r="C169" s="66" t="s">
        <v>2003</v>
      </c>
      <c r="D169" s="67">
        <v>3</v>
      </c>
      <c r="E169" s="68" t="s">
        <v>132</v>
      </c>
      <c r="F169" s="69">
        <v>30</v>
      </c>
      <c r="G169" s="66"/>
      <c r="H169" s="70"/>
      <c r="I169" s="71"/>
      <c r="J169" s="71"/>
      <c r="K169" s="34" t="s">
        <v>65</v>
      </c>
      <c r="L169" s="78">
        <v>169</v>
      </c>
      <c r="M169" s="78"/>
      <c r="N169" s="73"/>
      <c r="O169" s="80" t="s">
        <v>369</v>
      </c>
      <c r="P169" s="82">
        <v>43774.495300925926</v>
      </c>
      <c r="Q169" s="80" t="s">
        <v>381</v>
      </c>
      <c r="R169" s="80"/>
      <c r="S169" s="80"/>
      <c r="T169" s="80"/>
      <c r="U169" s="80"/>
      <c r="V169" s="84" t="s">
        <v>462</v>
      </c>
      <c r="W169" s="82">
        <v>43774.495300925926</v>
      </c>
      <c r="X169" s="87">
        <v>43774</v>
      </c>
      <c r="Y169" s="83" t="s">
        <v>572</v>
      </c>
      <c r="Z169" s="84" t="s">
        <v>699</v>
      </c>
      <c r="AA169" s="80"/>
      <c r="AB169" s="80"/>
      <c r="AC169" s="83" t="s">
        <v>826</v>
      </c>
      <c r="AD169" s="80"/>
      <c r="AE169" s="80" t="b">
        <v>0</v>
      </c>
      <c r="AF169" s="80">
        <v>0</v>
      </c>
      <c r="AG169" s="83" t="s">
        <v>859</v>
      </c>
      <c r="AH169" s="80" t="b">
        <v>0</v>
      </c>
      <c r="AI169" s="80" t="s">
        <v>862</v>
      </c>
      <c r="AJ169" s="80"/>
      <c r="AK169" s="83" t="s">
        <v>859</v>
      </c>
      <c r="AL169" s="80" t="b">
        <v>0</v>
      </c>
      <c r="AM169" s="80">
        <v>21</v>
      </c>
      <c r="AN169" s="83" t="s">
        <v>853</v>
      </c>
      <c r="AO169" s="80" t="s">
        <v>865</v>
      </c>
      <c r="AP169" s="80" t="b">
        <v>0</v>
      </c>
      <c r="AQ169" s="83" t="s">
        <v>853</v>
      </c>
      <c r="AR169" s="80" t="s">
        <v>217</v>
      </c>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48">
        <v>1</v>
      </c>
      <c r="BG169" s="49">
        <v>3.8461538461538463</v>
      </c>
      <c r="BH169" s="48">
        <v>0</v>
      </c>
      <c r="BI169" s="49">
        <v>0</v>
      </c>
      <c r="BJ169" s="48">
        <v>0</v>
      </c>
      <c r="BK169" s="49">
        <v>0</v>
      </c>
      <c r="BL169" s="48">
        <v>25</v>
      </c>
      <c r="BM169" s="49">
        <v>96.15384615384616</v>
      </c>
      <c r="BN169" s="48">
        <v>26</v>
      </c>
    </row>
    <row r="170" spans="1:66" ht="15">
      <c r="A170" s="65" t="s">
        <v>344</v>
      </c>
      <c r="B170" s="65" t="s">
        <v>360</v>
      </c>
      <c r="C170" s="66" t="s">
        <v>2003</v>
      </c>
      <c r="D170" s="67">
        <v>3</v>
      </c>
      <c r="E170" s="68" t="s">
        <v>132</v>
      </c>
      <c r="F170" s="69">
        <v>30</v>
      </c>
      <c r="G170" s="66"/>
      <c r="H170" s="70"/>
      <c r="I170" s="71"/>
      <c r="J170" s="71"/>
      <c r="K170" s="34" t="s">
        <v>65</v>
      </c>
      <c r="L170" s="78">
        <v>170</v>
      </c>
      <c r="M170" s="78"/>
      <c r="N170" s="73"/>
      <c r="O170" s="80" t="s">
        <v>368</v>
      </c>
      <c r="P170" s="82">
        <v>43774.50670138889</v>
      </c>
      <c r="Q170" s="80" t="s">
        <v>381</v>
      </c>
      <c r="R170" s="80"/>
      <c r="S170" s="80"/>
      <c r="T170" s="80"/>
      <c r="U170" s="80"/>
      <c r="V170" s="84" t="s">
        <v>463</v>
      </c>
      <c r="W170" s="82">
        <v>43774.50670138889</v>
      </c>
      <c r="X170" s="87">
        <v>43774</v>
      </c>
      <c r="Y170" s="83" t="s">
        <v>573</v>
      </c>
      <c r="Z170" s="84" t="s">
        <v>700</v>
      </c>
      <c r="AA170" s="80"/>
      <c r="AB170" s="80"/>
      <c r="AC170" s="83" t="s">
        <v>827</v>
      </c>
      <c r="AD170" s="80"/>
      <c r="AE170" s="80" t="b">
        <v>0</v>
      </c>
      <c r="AF170" s="80">
        <v>0</v>
      </c>
      <c r="AG170" s="83" t="s">
        <v>859</v>
      </c>
      <c r="AH170" s="80" t="b">
        <v>0</v>
      </c>
      <c r="AI170" s="80" t="s">
        <v>862</v>
      </c>
      <c r="AJ170" s="80"/>
      <c r="AK170" s="83" t="s">
        <v>859</v>
      </c>
      <c r="AL170" s="80" t="b">
        <v>0</v>
      </c>
      <c r="AM170" s="80">
        <v>21</v>
      </c>
      <c r="AN170" s="83" t="s">
        <v>853</v>
      </c>
      <c r="AO170" s="80" t="s">
        <v>867</v>
      </c>
      <c r="AP170" s="80" t="b">
        <v>0</v>
      </c>
      <c r="AQ170" s="83" t="s">
        <v>853</v>
      </c>
      <c r="AR170" s="80" t="s">
        <v>217</v>
      </c>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1</v>
      </c>
      <c r="BF170" s="48"/>
      <c r="BG170" s="49"/>
      <c r="BH170" s="48"/>
      <c r="BI170" s="49"/>
      <c r="BJ170" s="48"/>
      <c r="BK170" s="49"/>
      <c r="BL170" s="48"/>
      <c r="BM170" s="49"/>
      <c r="BN170" s="48"/>
    </row>
    <row r="171" spans="1:66" ht="15">
      <c r="A171" s="65" t="s">
        <v>344</v>
      </c>
      <c r="B171" s="65" t="s">
        <v>359</v>
      </c>
      <c r="C171" s="66" t="s">
        <v>2003</v>
      </c>
      <c r="D171" s="67">
        <v>3</v>
      </c>
      <c r="E171" s="68" t="s">
        <v>132</v>
      </c>
      <c r="F171" s="69">
        <v>30</v>
      </c>
      <c r="G171" s="66"/>
      <c r="H171" s="70"/>
      <c r="I171" s="71"/>
      <c r="J171" s="71"/>
      <c r="K171" s="34" t="s">
        <v>65</v>
      </c>
      <c r="L171" s="78">
        <v>171</v>
      </c>
      <c r="M171" s="78"/>
      <c r="N171" s="73"/>
      <c r="O171" s="80" t="s">
        <v>369</v>
      </c>
      <c r="P171" s="82">
        <v>43774.50670138889</v>
      </c>
      <c r="Q171" s="80" t="s">
        <v>381</v>
      </c>
      <c r="R171" s="80"/>
      <c r="S171" s="80"/>
      <c r="T171" s="80"/>
      <c r="U171" s="80"/>
      <c r="V171" s="84" t="s">
        <v>463</v>
      </c>
      <c r="W171" s="82">
        <v>43774.50670138889</v>
      </c>
      <c r="X171" s="87">
        <v>43774</v>
      </c>
      <c r="Y171" s="83" t="s">
        <v>573</v>
      </c>
      <c r="Z171" s="84" t="s">
        <v>700</v>
      </c>
      <c r="AA171" s="80"/>
      <c r="AB171" s="80"/>
      <c r="AC171" s="83" t="s">
        <v>827</v>
      </c>
      <c r="AD171" s="80"/>
      <c r="AE171" s="80" t="b">
        <v>0</v>
      </c>
      <c r="AF171" s="80">
        <v>0</v>
      </c>
      <c r="AG171" s="83" t="s">
        <v>859</v>
      </c>
      <c r="AH171" s="80" t="b">
        <v>0</v>
      </c>
      <c r="AI171" s="80" t="s">
        <v>862</v>
      </c>
      <c r="AJ171" s="80"/>
      <c r="AK171" s="83" t="s">
        <v>859</v>
      </c>
      <c r="AL171" s="80" t="b">
        <v>0</v>
      </c>
      <c r="AM171" s="80">
        <v>21</v>
      </c>
      <c r="AN171" s="83" t="s">
        <v>853</v>
      </c>
      <c r="AO171" s="80" t="s">
        <v>867</v>
      </c>
      <c r="AP171" s="80" t="b">
        <v>0</v>
      </c>
      <c r="AQ171" s="83" t="s">
        <v>853</v>
      </c>
      <c r="AR171" s="80" t="s">
        <v>217</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8">
        <v>1</v>
      </c>
      <c r="BG171" s="49">
        <v>3.8461538461538463</v>
      </c>
      <c r="BH171" s="48">
        <v>0</v>
      </c>
      <c r="BI171" s="49">
        <v>0</v>
      </c>
      <c r="BJ171" s="48">
        <v>0</v>
      </c>
      <c r="BK171" s="49">
        <v>0</v>
      </c>
      <c r="BL171" s="48">
        <v>25</v>
      </c>
      <c r="BM171" s="49">
        <v>96.15384615384616</v>
      </c>
      <c r="BN171" s="48">
        <v>26</v>
      </c>
    </row>
    <row r="172" spans="1:66" ht="15">
      <c r="A172" s="65" t="s">
        <v>345</v>
      </c>
      <c r="B172" s="65" t="s">
        <v>348</v>
      </c>
      <c r="C172" s="66" t="s">
        <v>2003</v>
      </c>
      <c r="D172" s="67">
        <v>3</v>
      </c>
      <c r="E172" s="68" t="s">
        <v>132</v>
      </c>
      <c r="F172" s="69">
        <v>30</v>
      </c>
      <c r="G172" s="66"/>
      <c r="H172" s="70"/>
      <c r="I172" s="71"/>
      <c r="J172" s="71"/>
      <c r="K172" s="34" t="s">
        <v>65</v>
      </c>
      <c r="L172" s="78">
        <v>172</v>
      </c>
      <c r="M172" s="78"/>
      <c r="N172" s="73"/>
      <c r="O172" s="80" t="s">
        <v>368</v>
      </c>
      <c r="P172" s="82">
        <v>43774.535416666666</v>
      </c>
      <c r="Q172" s="80" t="s">
        <v>372</v>
      </c>
      <c r="R172" s="80"/>
      <c r="S172" s="80"/>
      <c r="T172" s="80"/>
      <c r="U172" s="84" t="s">
        <v>408</v>
      </c>
      <c r="V172" s="84" t="s">
        <v>408</v>
      </c>
      <c r="W172" s="82">
        <v>43774.535416666666</v>
      </c>
      <c r="X172" s="87">
        <v>43774</v>
      </c>
      <c r="Y172" s="83" t="s">
        <v>574</v>
      </c>
      <c r="Z172" s="84" t="s">
        <v>701</v>
      </c>
      <c r="AA172" s="80"/>
      <c r="AB172" s="80"/>
      <c r="AC172" s="83" t="s">
        <v>828</v>
      </c>
      <c r="AD172" s="80"/>
      <c r="AE172" s="80" t="b">
        <v>0</v>
      </c>
      <c r="AF172" s="80">
        <v>0</v>
      </c>
      <c r="AG172" s="83" t="s">
        <v>859</v>
      </c>
      <c r="AH172" s="80" t="b">
        <v>0</v>
      </c>
      <c r="AI172" s="80" t="s">
        <v>862</v>
      </c>
      <c r="AJ172" s="80"/>
      <c r="AK172" s="83" t="s">
        <v>859</v>
      </c>
      <c r="AL172" s="80" t="b">
        <v>0</v>
      </c>
      <c r="AM172" s="80">
        <v>51</v>
      </c>
      <c r="AN172" s="83" t="s">
        <v>831</v>
      </c>
      <c r="AO172" s="80" t="s">
        <v>865</v>
      </c>
      <c r="AP172" s="80" t="b">
        <v>0</v>
      </c>
      <c r="AQ172" s="83" t="s">
        <v>831</v>
      </c>
      <c r="AR172" s="80" t="s">
        <v>217</v>
      </c>
      <c r="AS172" s="80">
        <v>0</v>
      </c>
      <c r="AT172" s="80">
        <v>0</v>
      </c>
      <c r="AU172" s="80"/>
      <c r="AV172" s="80"/>
      <c r="AW172" s="80"/>
      <c r="AX172" s="80"/>
      <c r="AY172" s="80"/>
      <c r="AZ172" s="80"/>
      <c r="BA172" s="80"/>
      <c r="BB172" s="80"/>
      <c r="BC172">
        <v>1</v>
      </c>
      <c r="BD172" s="79" t="str">
        <f>REPLACE(INDEX(GroupVertices[Group],MATCH(Edges[[#This Row],[Vertex 1]],GroupVertices[Vertex],0)),1,1,"")</f>
        <v>2</v>
      </c>
      <c r="BE172" s="79" t="str">
        <f>REPLACE(INDEX(GroupVertices[Group],MATCH(Edges[[#This Row],[Vertex 2]],GroupVertices[Vertex],0)),1,1,"")</f>
        <v>2</v>
      </c>
      <c r="BF172" s="48">
        <v>0</v>
      </c>
      <c r="BG172" s="49">
        <v>0</v>
      </c>
      <c r="BH172" s="48">
        <v>0</v>
      </c>
      <c r="BI172" s="49">
        <v>0</v>
      </c>
      <c r="BJ172" s="48">
        <v>0</v>
      </c>
      <c r="BK172" s="49">
        <v>0</v>
      </c>
      <c r="BL172" s="48">
        <v>9</v>
      </c>
      <c r="BM172" s="49">
        <v>100</v>
      </c>
      <c r="BN172" s="48">
        <v>9</v>
      </c>
    </row>
    <row r="173" spans="1:66" ht="15">
      <c r="A173" s="65" t="s">
        <v>346</v>
      </c>
      <c r="B173" s="65" t="s">
        <v>348</v>
      </c>
      <c r="C173" s="66" t="s">
        <v>2003</v>
      </c>
      <c r="D173" s="67">
        <v>3</v>
      </c>
      <c r="E173" s="68" t="s">
        <v>132</v>
      </c>
      <c r="F173" s="69">
        <v>30</v>
      </c>
      <c r="G173" s="66"/>
      <c r="H173" s="70"/>
      <c r="I173" s="71"/>
      <c r="J173" s="71"/>
      <c r="K173" s="34" t="s">
        <v>65</v>
      </c>
      <c r="L173" s="78">
        <v>173</v>
      </c>
      <c r="M173" s="78"/>
      <c r="N173" s="73"/>
      <c r="O173" s="80" t="s">
        <v>368</v>
      </c>
      <c r="P173" s="82">
        <v>43774.55136574074</v>
      </c>
      <c r="Q173" s="80" t="s">
        <v>372</v>
      </c>
      <c r="R173" s="80"/>
      <c r="S173" s="80"/>
      <c r="T173" s="80"/>
      <c r="U173" s="84" t="s">
        <v>408</v>
      </c>
      <c r="V173" s="84" t="s">
        <v>408</v>
      </c>
      <c r="W173" s="82">
        <v>43774.55136574074</v>
      </c>
      <c r="X173" s="87">
        <v>43774</v>
      </c>
      <c r="Y173" s="83" t="s">
        <v>575</v>
      </c>
      <c r="Z173" s="84" t="s">
        <v>702</v>
      </c>
      <c r="AA173" s="80"/>
      <c r="AB173" s="80"/>
      <c r="AC173" s="83" t="s">
        <v>829</v>
      </c>
      <c r="AD173" s="80"/>
      <c r="AE173" s="80" t="b">
        <v>0</v>
      </c>
      <c r="AF173" s="80">
        <v>0</v>
      </c>
      <c r="AG173" s="83" t="s">
        <v>859</v>
      </c>
      <c r="AH173" s="80" t="b">
        <v>0</v>
      </c>
      <c r="AI173" s="80" t="s">
        <v>862</v>
      </c>
      <c r="AJ173" s="80"/>
      <c r="AK173" s="83" t="s">
        <v>859</v>
      </c>
      <c r="AL173" s="80" t="b">
        <v>0</v>
      </c>
      <c r="AM173" s="80">
        <v>51</v>
      </c>
      <c r="AN173" s="83" t="s">
        <v>831</v>
      </c>
      <c r="AO173" s="80" t="s">
        <v>865</v>
      </c>
      <c r="AP173" s="80" t="b">
        <v>0</v>
      </c>
      <c r="AQ173" s="83" t="s">
        <v>831</v>
      </c>
      <c r="AR173" s="80" t="s">
        <v>217</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2</v>
      </c>
      <c r="BF173" s="48">
        <v>0</v>
      </c>
      <c r="BG173" s="49">
        <v>0</v>
      </c>
      <c r="BH173" s="48">
        <v>0</v>
      </c>
      <c r="BI173" s="49">
        <v>0</v>
      </c>
      <c r="BJ173" s="48">
        <v>0</v>
      </c>
      <c r="BK173" s="49">
        <v>0</v>
      </c>
      <c r="BL173" s="48">
        <v>9</v>
      </c>
      <c r="BM173" s="49">
        <v>100</v>
      </c>
      <c r="BN173" s="48">
        <v>9</v>
      </c>
    </row>
    <row r="174" spans="1:66" ht="15">
      <c r="A174" s="65" t="s">
        <v>347</v>
      </c>
      <c r="B174" s="65" t="s">
        <v>359</v>
      </c>
      <c r="C174" s="66" t="s">
        <v>2002</v>
      </c>
      <c r="D174" s="67">
        <v>10</v>
      </c>
      <c r="E174" s="68" t="s">
        <v>132</v>
      </c>
      <c r="F174" s="69">
        <v>10</v>
      </c>
      <c r="G174" s="66"/>
      <c r="H174" s="70"/>
      <c r="I174" s="71"/>
      <c r="J174" s="71"/>
      <c r="K174" s="34" t="s">
        <v>65</v>
      </c>
      <c r="L174" s="78">
        <v>174</v>
      </c>
      <c r="M174" s="78"/>
      <c r="N174" s="73"/>
      <c r="O174" s="80" t="s">
        <v>368</v>
      </c>
      <c r="P174" s="82">
        <v>43774.686585648145</v>
      </c>
      <c r="Q174" s="80" t="s">
        <v>371</v>
      </c>
      <c r="R174" s="80"/>
      <c r="S174" s="80"/>
      <c r="T174" s="80"/>
      <c r="U174" s="80"/>
      <c r="V174" s="84" t="s">
        <v>464</v>
      </c>
      <c r="W174" s="82">
        <v>43774.686585648145</v>
      </c>
      <c r="X174" s="87">
        <v>43774</v>
      </c>
      <c r="Y174" s="83" t="s">
        <v>576</v>
      </c>
      <c r="Z174" s="84" t="s">
        <v>703</v>
      </c>
      <c r="AA174" s="80"/>
      <c r="AB174" s="80"/>
      <c r="AC174" s="83" t="s">
        <v>830</v>
      </c>
      <c r="AD174" s="80"/>
      <c r="AE174" s="80" t="b">
        <v>0</v>
      </c>
      <c r="AF174" s="80">
        <v>0</v>
      </c>
      <c r="AG174" s="83" t="s">
        <v>859</v>
      </c>
      <c r="AH174" s="80" t="b">
        <v>0</v>
      </c>
      <c r="AI174" s="80" t="s">
        <v>862</v>
      </c>
      <c r="AJ174" s="80"/>
      <c r="AK174" s="83" t="s">
        <v>859</v>
      </c>
      <c r="AL174" s="80" t="b">
        <v>0</v>
      </c>
      <c r="AM174" s="80">
        <v>39</v>
      </c>
      <c r="AN174" s="83" t="s">
        <v>851</v>
      </c>
      <c r="AO174" s="80" t="s">
        <v>865</v>
      </c>
      <c r="AP174" s="80" t="b">
        <v>0</v>
      </c>
      <c r="AQ174" s="83" t="s">
        <v>851</v>
      </c>
      <c r="AR174" s="80" t="s">
        <v>217</v>
      </c>
      <c r="AS174" s="80">
        <v>0</v>
      </c>
      <c r="AT174" s="80">
        <v>0</v>
      </c>
      <c r="AU174" s="80"/>
      <c r="AV174" s="80"/>
      <c r="AW174" s="80"/>
      <c r="AX174" s="80"/>
      <c r="AY174" s="80"/>
      <c r="AZ174" s="80"/>
      <c r="BA174" s="80"/>
      <c r="BB174" s="80"/>
      <c r="BC174">
        <v>2</v>
      </c>
      <c r="BD174" s="79" t="str">
        <f>REPLACE(INDEX(GroupVertices[Group],MATCH(Edges[[#This Row],[Vertex 1]],GroupVertices[Vertex],0)),1,1,"")</f>
        <v>1</v>
      </c>
      <c r="BE174" s="79" t="str">
        <f>REPLACE(INDEX(GroupVertices[Group],MATCH(Edges[[#This Row],[Vertex 2]],GroupVertices[Vertex],0)),1,1,"")</f>
        <v>1</v>
      </c>
      <c r="BF174" s="48"/>
      <c r="BG174" s="49"/>
      <c r="BH174" s="48"/>
      <c r="BI174" s="49"/>
      <c r="BJ174" s="48"/>
      <c r="BK174" s="49"/>
      <c r="BL174" s="48"/>
      <c r="BM174" s="49"/>
      <c r="BN174" s="48"/>
    </row>
    <row r="175" spans="1:66" ht="15">
      <c r="A175" s="65" t="s">
        <v>347</v>
      </c>
      <c r="B175" s="65" t="s">
        <v>359</v>
      </c>
      <c r="C175" s="66" t="s">
        <v>2002</v>
      </c>
      <c r="D175" s="67">
        <v>10</v>
      </c>
      <c r="E175" s="68" t="s">
        <v>132</v>
      </c>
      <c r="F175" s="69">
        <v>10</v>
      </c>
      <c r="G175" s="66"/>
      <c r="H175" s="70"/>
      <c r="I175" s="71"/>
      <c r="J175" s="71"/>
      <c r="K175" s="34" t="s">
        <v>65</v>
      </c>
      <c r="L175" s="78">
        <v>175</v>
      </c>
      <c r="M175" s="78"/>
      <c r="N175" s="73"/>
      <c r="O175" s="80" t="s">
        <v>369</v>
      </c>
      <c r="P175" s="82">
        <v>43774.686585648145</v>
      </c>
      <c r="Q175" s="80" t="s">
        <v>371</v>
      </c>
      <c r="R175" s="80"/>
      <c r="S175" s="80"/>
      <c r="T175" s="80"/>
      <c r="U175" s="80"/>
      <c r="V175" s="84" t="s">
        <v>464</v>
      </c>
      <c r="W175" s="82">
        <v>43774.686585648145</v>
      </c>
      <c r="X175" s="87">
        <v>43774</v>
      </c>
      <c r="Y175" s="83" t="s">
        <v>576</v>
      </c>
      <c r="Z175" s="84" t="s">
        <v>703</v>
      </c>
      <c r="AA175" s="80"/>
      <c r="AB175" s="80"/>
      <c r="AC175" s="83" t="s">
        <v>830</v>
      </c>
      <c r="AD175" s="80"/>
      <c r="AE175" s="80" t="b">
        <v>0</v>
      </c>
      <c r="AF175" s="80">
        <v>0</v>
      </c>
      <c r="AG175" s="83" t="s">
        <v>859</v>
      </c>
      <c r="AH175" s="80" t="b">
        <v>0</v>
      </c>
      <c r="AI175" s="80" t="s">
        <v>862</v>
      </c>
      <c r="AJ175" s="80"/>
      <c r="AK175" s="83" t="s">
        <v>859</v>
      </c>
      <c r="AL175" s="80" t="b">
        <v>0</v>
      </c>
      <c r="AM175" s="80">
        <v>39</v>
      </c>
      <c r="AN175" s="83" t="s">
        <v>851</v>
      </c>
      <c r="AO175" s="80" t="s">
        <v>865</v>
      </c>
      <c r="AP175" s="80" t="b">
        <v>0</v>
      </c>
      <c r="AQ175" s="83" t="s">
        <v>851</v>
      </c>
      <c r="AR175" s="80" t="s">
        <v>217</v>
      </c>
      <c r="AS175" s="80">
        <v>0</v>
      </c>
      <c r="AT175" s="80">
        <v>0</v>
      </c>
      <c r="AU175" s="80"/>
      <c r="AV175" s="80"/>
      <c r="AW175" s="80"/>
      <c r="AX175" s="80"/>
      <c r="AY175" s="80"/>
      <c r="AZ175" s="80"/>
      <c r="BA175" s="80"/>
      <c r="BB175" s="80"/>
      <c r="BC175">
        <v>2</v>
      </c>
      <c r="BD175" s="79" t="str">
        <f>REPLACE(INDEX(GroupVertices[Group],MATCH(Edges[[#This Row],[Vertex 1]],GroupVertices[Vertex],0)),1,1,"")</f>
        <v>1</v>
      </c>
      <c r="BE175" s="79" t="str">
        <f>REPLACE(INDEX(GroupVertices[Group],MATCH(Edges[[#This Row],[Vertex 2]],GroupVertices[Vertex],0)),1,1,"")</f>
        <v>1</v>
      </c>
      <c r="BF175" s="48"/>
      <c r="BG175" s="49"/>
      <c r="BH175" s="48"/>
      <c r="BI175" s="49"/>
      <c r="BJ175" s="48"/>
      <c r="BK175" s="49"/>
      <c r="BL175" s="48"/>
      <c r="BM175" s="49"/>
      <c r="BN175" s="48"/>
    </row>
    <row r="176" spans="1:66" ht="15">
      <c r="A176" s="65" t="s">
        <v>347</v>
      </c>
      <c r="B176" s="65" t="s">
        <v>360</v>
      </c>
      <c r="C176" s="66" t="s">
        <v>2003</v>
      </c>
      <c r="D176" s="67">
        <v>3</v>
      </c>
      <c r="E176" s="68" t="s">
        <v>132</v>
      </c>
      <c r="F176" s="69">
        <v>30</v>
      </c>
      <c r="G176" s="66"/>
      <c r="H176" s="70"/>
      <c r="I176" s="71"/>
      <c r="J176" s="71"/>
      <c r="K176" s="34" t="s">
        <v>65</v>
      </c>
      <c r="L176" s="78">
        <v>176</v>
      </c>
      <c r="M176" s="78"/>
      <c r="N176" s="73"/>
      <c r="O176" s="80" t="s">
        <v>369</v>
      </c>
      <c r="P176" s="82">
        <v>43774.686585648145</v>
      </c>
      <c r="Q176" s="80" t="s">
        <v>371</v>
      </c>
      <c r="R176" s="80"/>
      <c r="S176" s="80"/>
      <c r="T176" s="80"/>
      <c r="U176" s="80"/>
      <c r="V176" s="84" t="s">
        <v>464</v>
      </c>
      <c r="W176" s="82">
        <v>43774.686585648145</v>
      </c>
      <c r="X176" s="87">
        <v>43774</v>
      </c>
      <c r="Y176" s="83" t="s">
        <v>576</v>
      </c>
      <c r="Z176" s="84" t="s">
        <v>703</v>
      </c>
      <c r="AA176" s="80"/>
      <c r="AB176" s="80"/>
      <c r="AC176" s="83" t="s">
        <v>830</v>
      </c>
      <c r="AD176" s="80"/>
      <c r="AE176" s="80" t="b">
        <v>0</v>
      </c>
      <c r="AF176" s="80">
        <v>0</v>
      </c>
      <c r="AG176" s="83" t="s">
        <v>859</v>
      </c>
      <c r="AH176" s="80" t="b">
        <v>0</v>
      </c>
      <c r="AI176" s="80" t="s">
        <v>862</v>
      </c>
      <c r="AJ176" s="80"/>
      <c r="AK176" s="83" t="s">
        <v>859</v>
      </c>
      <c r="AL176" s="80" t="b">
        <v>0</v>
      </c>
      <c r="AM176" s="80">
        <v>39</v>
      </c>
      <c r="AN176" s="83" t="s">
        <v>851</v>
      </c>
      <c r="AO176" s="80" t="s">
        <v>865</v>
      </c>
      <c r="AP176" s="80" t="b">
        <v>0</v>
      </c>
      <c r="AQ176" s="83" t="s">
        <v>851</v>
      </c>
      <c r="AR176" s="80" t="s">
        <v>217</v>
      </c>
      <c r="AS176" s="80">
        <v>0</v>
      </c>
      <c r="AT176" s="80">
        <v>0</v>
      </c>
      <c r="AU176" s="80"/>
      <c r="AV176" s="80"/>
      <c r="AW176" s="80"/>
      <c r="AX176" s="80"/>
      <c r="AY176" s="80"/>
      <c r="AZ176" s="80"/>
      <c r="BA176" s="80"/>
      <c r="BB176" s="80"/>
      <c r="BC176">
        <v>1</v>
      </c>
      <c r="BD176" s="79" t="str">
        <f>REPLACE(INDEX(GroupVertices[Group],MATCH(Edges[[#This Row],[Vertex 1]],GroupVertices[Vertex],0)),1,1,"")</f>
        <v>1</v>
      </c>
      <c r="BE176" s="79" t="str">
        <f>REPLACE(INDEX(GroupVertices[Group],MATCH(Edges[[#This Row],[Vertex 2]],GroupVertices[Vertex],0)),1,1,"")</f>
        <v>1</v>
      </c>
      <c r="BF176" s="48">
        <v>0</v>
      </c>
      <c r="BG176" s="49">
        <v>0</v>
      </c>
      <c r="BH176" s="48">
        <v>0</v>
      </c>
      <c r="BI176" s="49">
        <v>0</v>
      </c>
      <c r="BJ176" s="48">
        <v>0</v>
      </c>
      <c r="BK176" s="49">
        <v>0</v>
      </c>
      <c r="BL176" s="48">
        <v>20</v>
      </c>
      <c r="BM176" s="49">
        <v>100</v>
      </c>
      <c r="BN176" s="48">
        <v>20</v>
      </c>
    </row>
    <row r="177" spans="1:66" ht="15">
      <c r="A177" s="65" t="s">
        <v>348</v>
      </c>
      <c r="B177" s="65" t="s">
        <v>348</v>
      </c>
      <c r="C177" s="66" t="s">
        <v>2003</v>
      </c>
      <c r="D177" s="67">
        <v>3</v>
      </c>
      <c r="E177" s="68" t="s">
        <v>132</v>
      </c>
      <c r="F177" s="69">
        <v>30</v>
      </c>
      <c r="G177" s="66"/>
      <c r="H177" s="70"/>
      <c r="I177" s="71"/>
      <c r="J177" s="71"/>
      <c r="K177" s="34" t="s">
        <v>65</v>
      </c>
      <c r="L177" s="78">
        <v>177</v>
      </c>
      <c r="M177" s="78"/>
      <c r="N177" s="73"/>
      <c r="O177" s="80" t="s">
        <v>217</v>
      </c>
      <c r="P177" s="82">
        <v>43773.7118287037</v>
      </c>
      <c r="Q177" s="80" t="s">
        <v>372</v>
      </c>
      <c r="R177" s="80"/>
      <c r="S177" s="80"/>
      <c r="T177" s="80"/>
      <c r="U177" s="84" t="s">
        <v>408</v>
      </c>
      <c r="V177" s="84" t="s">
        <v>408</v>
      </c>
      <c r="W177" s="82">
        <v>43773.7118287037</v>
      </c>
      <c r="X177" s="87">
        <v>43773</v>
      </c>
      <c r="Y177" s="83" t="s">
        <v>577</v>
      </c>
      <c r="Z177" s="84" t="s">
        <v>704</v>
      </c>
      <c r="AA177" s="80"/>
      <c r="AB177" s="80"/>
      <c r="AC177" s="83" t="s">
        <v>831</v>
      </c>
      <c r="AD177" s="80"/>
      <c r="AE177" s="80" t="b">
        <v>0</v>
      </c>
      <c r="AF177" s="80">
        <v>654</v>
      </c>
      <c r="AG177" s="83" t="s">
        <v>859</v>
      </c>
      <c r="AH177" s="80" t="b">
        <v>0</v>
      </c>
      <c r="AI177" s="80" t="s">
        <v>862</v>
      </c>
      <c r="AJ177" s="80"/>
      <c r="AK177" s="83" t="s">
        <v>859</v>
      </c>
      <c r="AL177" s="80" t="b">
        <v>0</v>
      </c>
      <c r="AM177" s="80">
        <v>51</v>
      </c>
      <c r="AN177" s="83" t="s">
        <v>859</v>
      </c>
      <c r="AO177" s="80" t="s">
        <v>863</v>
      </c>
      <c r="AP177" s="80" t="b">
        <v>0</v>
      </c>
      <c r="AQ177" s="83" t="s">
        <v>831</v>
      </c>
      <c r="AR177" s="80" t="s">
        <v>217</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48">
        <v>0</v>
      </c>
      <c r="BG177" s="49">
        <v>0</v>
      </c>
      <c r="BH177" s="48">
        <v>0</v>
      </c>
      <c r="BI177" s="49">
        <v>0</v>
      </c>
      <c r="BJ177" s="48">
        <v>0</v>
      </c>
      <c r="BK177" s="49">
        <v>0</v>
      </c>
      <c r="BL177" s="48">
        <v>9</v>
      </c>
      <c r="BM177" s="49">
        <v>100</v>
      </c>
      <c r="BN177" s="48">
        <v>9</v>
      </c>
    </row>
    <row r="178" spans="1:66" ht="15">
      <c r="A178" s="65" t="s">
        <v>349</v>
      </c>
      <c r="B178" s="65" t="s">
        <v>348</v>
      </c>
      <c r="C178" s="66" t="s">
        <v>2003</v>
      </c>
      <c r="D178" s="67">
        <v>3</v>
      </c>
      <c r="E178" s="68" t="s">
        <v>132</v>
      </c>
      <c r="F178" s="69">
        <v>30</v>
      </c>
      <c r="G178" s="66"/>
      <c r="H178" s="70"/>
      <c r="I178" s="71"/>
      <c r="J178" s="71"/>
      <c r="K178" s="34" t="s">
        <v>65</v>
      </c>
      <c r="L178" s="78">
        <v>178</v>
      </c>
      <c r="M178" s="78"/>
      <c r="N178" s="73"/>
      <c r="O178" s="80" t="s">
        <v>368</v>
      </c>
      <c r="P178" s="82">
        <v>43774.72511574074</v>
      </c>
      <c r="Q178" s="80" t="s">
        <v>372</v>
      </c>
      <c r="R178" s="80"/>
      <c r="S178" s="80"/>
      <c r="T178" s="80"/>
      <c r="U178" s="84" t="s">
        <v>408</v>
      </c>
      <c r="V178" s="84" t="s">
        <v>408</v>
      </c>
      <c r="W178" s="82">
        <v>43774.72511574074</v>
      </c>
      <c r="X178" s="87">
        <v>43774</v>
      </c>
      <c r="Y178" s="83" t="s">
        <v>578</v>
      </c>
      <c r="Z178" s="84" t="s">
        <v>705</v>
      </c>
      <c r="AA178" s="80"/>
      <c r="AB178" s="80"/>
      <c r="AC178" s="83" t="s">
        <v>832</v>
      </c>
      <c r="AD178" s="80"/>
      <c r="AE178" s="80" t="b">
        <v>0</v>
      </c>
      <c r="AF178" s="80">
        <v>0</v>
      </c>
      <c r="AG178" s="83" t="s">
        <v>859</v>
      </c>
      <c r="AH178" s="80" t="b">
        <v>0</v>
      </c>
      <c r="AI178" s="80" t="s">
        <v>862</v>
      </c>
      <c r="AJ178" s="80"/>
      <c r="AK178" s="83" t="s">
        <v>859</v>
      </c>
      <c r="AL178" s="80" t="b">
        <v>0</v>
      </c>
      <c r="AM178" s="80">
        <v>51</v>
      </c>
      <c r="AN178" s="83" t="s">
        <v>831</v>
      </c>
      <c r="AO178" s="80" t="s">
        <v>863</v>
      </c>
      <c r="AP178" s="80" t="b">
        <v>0</v>
      </c>
      <c r="AQ178" s="83" t="s">
        <v>831</v>
      </c>
      <c r="AR178" s="80" t="s">
        <v>217</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2</v>
      </c>
      <c r="BF178" s="48">
        <v>0</v>
      </c>
      <c r="BG178" s="49">
        <v>0</v>
      </c>
      <c r="BH178" s="48">
        <v>0</v>
      </c>
      <c r="BI178" s="49">
        <v>0</v>
      </c>
      <c r="BJ178" s="48">
        <v>0</v>
      </c>
      <c r="BK178" s="49">
        <v>0</v>
      </c>
      <c r="BL178" s="48">
        <v>9</v>
      </c>
      <c r="BM178" s="49">
        <v>100</v>
      </c>
      <c r="BN178" s="48">
        <v>9</v>
      </c>
    </row>
    <row r="179" spans="1:66" ht="15">
      <c r="A179" s="65" t="s">
        <v>350</v>
      </c>
      <c r="B179" s="65" t="s">
        <v>360</v>
      </c>
      <c r="C179" s="66" t="s">
        <v>2003</v>
      </c>
      <c r="D179" s="67">
        <v>3</v>
      </c>
      <c r="E179" s="68" t="s">
        <v>132</v>
      </c>
      <c r="F179" s="69">
        <v>30</v>
      </c>
      <c r="G179" s="66"/>
      <c r="H179" s="70"/>
      <c r="I179" s="71"/>
      <c r="J179" s="71"/>
      <c r="K179" s="34" t="s">
        <v>65</v>
      </c>
      <c r="L179" s="78">
        <v>179</v>
      </c>
      <c r="M179" s="78"/>
      <c r="N179" s="73"/>
      <c r="O179" s="80" t="s">
        <v>368</v>
      </c>
      <c r="P179" s="82">
        <v>43774.87636574074</v>
      </c>
      <c r="Q179" s="80" t="s">
        <v>381</v>
      </c>
      <c r="R179" s="80"/>
      <c r="S179" s="80"/>
      <c r="T179" s="80"/>
      <c r="U179" s="80"/>
      <c r="V179" s="84" t="s">
        <v>465</v>
      </c>
      <c r="W179" s="82">
        <v>43774.87636574074</v>
      </c>
      <c r="X179" s="87">
        <v>43774</v>
      </c>
      <c r="Y179" s="83" t="s">
        <v>579</v>
      </c>
      <c r="Z179" s="84" t="s">
        <v>706</v>
      </c>
      <c r="AA179" s="80"/>
      <c r="AB179" s="80"/>
      <c r="AC179" s="83" t="s">
        <v>833</v>
      </c>
      <c r="AD179" s="80"/>
      <c r="AE179" s="80" t="b">
        <v>0</v>
      </c>
      <c r="AF179" s="80">
        <v>0</v>
      </c>
      <c r="AG179" s="83" t="s">
        <v>859</v>
      </c>
      <c r="AH179" s="80" t="b">
        <v>0</v>
      </c>
      <c r="AI179" s="80" t="s">
        <v>862</v>
      </c>
      <c r="AJ179" s="80"/>
      <c r="AK179" s="83" t="s">
        <v>859</v>
      </c>
      <c r="AL179" s="80" t="b">
        <v>0</v>
      </c>
      <c r="AM179" s="80">
        <v>21</v>
      </c>
      <c r="AN179" s="83" t="s">
        <v>853</v>
      </c>
      <c r="AO179" s="80" t="s">
        <v>865</v>
      </c>
      <c r="AP179" s="80" t="b">
        <v>0</v>
      </c>
      <c r="AQ179" s="83" t="s">
        <v>853</v>
      </c>
      <c r="AR179" s="80" t="s">
        <v>217</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8"/>
      <c r="BG179" s="49"/>
      <c r="BH179" s="48"/>
      <c r="BI179" s="49"/>
      <c r="BJ179" s="48"/>
      <c r="BK179" s="49"/>
      <c r="BL179" s="48"/>
      <c r="BM179" s="49"/>
      <c r="BN179" s="48"/>
    </row>
    <row r="180" spans="1:66" ht="15">
      <c r="A180" s="65" t="s">
        <v>350</v>
      </c>
      <c r="B180" s="65" t="s">
        <v>359</v>
      </c>
      <c r="C180" s="66" t="s">
        <v>2003</v>
      </c>
      <c r="D180" s="67">
        <v>3</v>
      </c>
      <c r="E180" s="68" t="s">
        <v>132</v>
      </c>
      <c r="F180" s="69">
        <v>30</v>
      </c>
      <c r="G180" s="66"/>
      <c r="H180" s="70"/>
      <c r="I180" s="71"/>
      <c r="J180" s="71"/>
      <c r="K180" s="34" t="s">
        <v>65</v>
      </c>
      <c r="L180" s="78">
        <v>180</v>
      </c>
      <c r="M180" s="78"/>
      <c r="N180" s="73"/>
      <c r="O180" s="80" t="s">
        <v>369</v>
      </c>
      <c r="P180" s="82">
        <v>43774.87636574074</v>
      </c>
      <c r="Q180" s="80" t="s">
        <v>381</v>
      </c>
      <c r="R180" s="80"/>
      <c r="S180" s="80"/>
      <c r="T180" s="80"/>
      <c r="U180" s="80"/>
      <c r="V180" s="84" t="s">
        <v>465</v>
      </c>
      <c r="W180" s="82">
        <v>43774.87636574074</v>
      </c>
      <c r="X180" s="87">
        <v>43774</v>
      </c>
      <c r="Y180" s="83" t="s">
        <v>579</v>
      </c>
      <c r="Z180" s="84" t="s">
        <v>706</v>
      </c>
      <c r="AA180" s="80"/>
      <c r="AB180" s="80"/>
      <c r="AC180" s="83" t="s">
        <v>833</v>
      </c>
      <c r="AD180" s="80"/>
      <c r="AE180" s="80" t="b">
        <v>0</v>
      </c>
      <c r="AF180" s="80">
        <v>0</v>
      </c>
      <c r="AG180" s="83" t="s">
        <v>859</v>
      </c>
      <c r="AH180" s="80" t="b">
        <v>0</v>
      </c>
      <c r="AI180" s="80" t="s">
        <v>862</v>
      </c>
      <c r="AJ180" s="80"/>
      <c r="AK180" s="83" t="s">
        <v>859</v>
      </c>
      <c r="AL180" s="80" t="b">
        <v>0</v>
      </c>
      <c r="AM180" s="80">
        <v>21</v>
      </c>
      <c r="AN180" s="83" t="s">
        <v>853</v>
      </c>
      <c r="AO180" s="80" t="s">
        <v>865</v>
      </c>
      <c r="AP180" s="80" t="b">
        <v>0</v>
      </c>
      <c r="AQ180" s="83" t="s">
        <v>853</v>
      </c>
      <c r="AR180" s="80" t="s">
        <v>217</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1</v>
      </c>
      <c r="BF180" s="48">
        <v>1</v>
      </c>
      <c r="BG180" s="49">
        <v>3.8461538461538463</v>
      </c>
      <c r="BH180" s="48">
        <v>0</v>
      </c>
      <c r="BI180" s="49">
        <v>0</v>
      </c>
      <c r="BJ180" s="48">
        <v>0</v>
      </c>
      <c r="BK180" s="49">
        <v>0</v>
      </c>
      <c r="BL180" s="48">
        <v>25</v>
      </c>
      <c r="BM180" s="49">
        <v>96.15384615384616</v>
      </c>
      <c r="BN180" s="48">
        <v>26</v>
      </c>
    </row>
    <row r="181" spans="1:66" ht="15">
      <c r="A181" s="65" t="s">
        <v>351</v>
      </c>
      <c r="B181" s="65" t="s">
        <v>360</v>
      </c>
      <c r="C181" s="66" t="s">
        <v>2003</v>
      </c>
      <c r="D181" s="67">
        <v>3</v>
      </c>
      <c r="E181" s="68" t="s">
        <v>132</v>
      </c>
      <c r="F181" s="69">
        <v>30</v>
      </c>
      <c r="G181" s="66"/>
      <c r="H181" s="70"/>
      <c r="I181" s="71"/>
      <c r="J181" s="71"/>
      <c r="K181" s="34" t="s">
        <v>65</v>
      </c>
      <c r="L181" s="78">
        <v>181</v>
      </c>
      <c r="M181" s="78"/>
      <c r="N181" s="73"/>
      <c r="O181" s="80" t="s">
        <v>368</v>
      </c>
      <c r="P181" s="82">
        <v>43774.879224537035</v>
      </c>
      <c r="Q181" s="80" t="s">
        <v>381</v>
      </c>
      <c r="R181" s="80"/>
      <c r="S181" s="80"/>
      <c r="T181" s="80"/>
      <c r="U181" s="80"/>
      <c r="V181" s="84" t="s">
        <v>466</v>
      </c>
      <c r="W181" s="82">
        <v>43774.879224537035</v>
      </c>
      <c r="X181" s="87">
        <v>43774</v>
      </c>
      <c r="Y181" s="83" t="s">
        <v>580</v>
      </c>
      <c r="Z181" s="84" t="s">
        <v>707</v>
      </c>
      <c r="AA181" s="80"/>
      <c r="AB181" s="80"/>
      <c r="AC181" s="83" t="s">
        <v>834</v>
      </c>
      <c r="AD181" s="80"/>
      <c r="AE181" s="80" t="b">
        <v>0</v>
      </c>
      <c r="AF181" s="80">
        <v>0</v>
      </c>
      <c r="AG181" s="83" t="s">
        <v>859</v>
      </c>
      <c r="AH181" s="80" t="b">
        <v>0</v>
      </c>
      <c r="AI181" s="80" t="s">
        <v>862</v>
      </c>
      <c r="AJ181" s="80"/>
      <c r="AK181" s="83" t="s">
        <v>859</v>
      </c>
      <c r="AL181" s="80" t="b">
        <v>0</v>
      </c>
      <c r="AM181" s="80">
        <v>21</v>
      </c>
      <c r="AN181" s="83" t="s">
        <v>853</v>
      </c>
      <c r="AO181" s="80" t="s">
        <v>863</v>
      </c>
      <c r="AP181" s="80" t="b">
        <v>0</v>
      </c>
      <c r="AQ181" s="83" t="s">
        <v>853</v>
      </c>
      <c r="AR181" s="80" t="s">
        <v>217</v>
      </c>
      <c r="AS181" s="80">
        <v>0</v>
      </c>
      <c r="AT181" s="80">
        <v>0</v>
      </c>
      <c r="AU181" s="80"/>
      <c r="AV181" s="80"/>
      <c r="AW181" s="80"/>
      <c r="AX181" s="80"/>
      <c r="AY181" s="80"/>
      <c r="AZ181" s="80"/>
      <c r="BA181" s="80"/>
      <c r="BB181" s="80"/>
      <c r="BC181">
        <v>1</v>
      </c>
      <c r="BD181" s="79" t="str">
        <f>REPLACE(INDEX(GroupVertices[Group],MATCH(Edges[[#This Row],[Vertex 1]],GroupVertices[Vertex],0)),1,1,"")</f>
        <v>1</v>
      </c>
      <c r="BE181" s="79" t="str">
        <f>REPLACE(INDEX(GroupVertices[Group],MATCH(Edges[[#This Row],[Vertex 2]],GroupVertices[Vertex],0)),1,1,"")</f>
        <v>1</v>
      </c>
      <c r="BF181" s="48"/>
      <c r="BG181" s="49"/>
      <c r="BH181" s="48"/>
      <c r="BI181" s="49"/>
      <c r="BJ181" s="48"/>
      <c r="BK181" s="49"/>
      <c r="BL181" s="48"/>
      <c r="BM181" s="49"/>
      <c r="BN181" s="48"/>
    </row>
    <row r="182" spans="1:66" ht="15">
      <c r="A182" s="65" t="s">
        <v>351</v>
      </c>
      <c r="B182" s="65" t="s">
        <v>359</v>
      </c>
      <c r="C182" s="66" t="s">
        <v>2003</v>
      </c>
      <c r="D182" s="67">
        <v>3</v>
      </c>
      <c r="E182" s="68" t="s">
        <v>132</v>
      </c>
      <c r="F182" s="69">
        <v>30</v>
      </c>
      <c r="G182" s="66"/>
      <c r="H182" s="70"/>
      <c r="I182" s="71"/>
      <c r="J182" s="71"/>
      <c r="K182" s="34" t="s">
        <v>65</v>
      </c>
      <c r="L182" s="78">
        <v>182</v>
      </c>
      <c r="M182" s="78"/>
      <c r="N182" s="73"/>
      <c r="O182" s="80" t="s">
        <v>369</v>
      </c>
      <c r="P182" s="82">
        <v>43774.879224537035</v>
      </c>
      <c r="Q182" s="80" t="s">
        <v>381</v>
      </c>
      <c r="R182" s="80"/>
      <c r="S182" s="80"/>
      <c r="T182" s="80"/>
      <c r="U182" s="80"/>
      <c r="V182" s="84" t="s">
        <v>466</v>
      </c>
      <c r="W182" s="82">
        <v>43774.879224537035</v>
      </c>
      <c r="X182" s="87">
        <v>43774</v>
      </c>
      <c r="Y182" s="83" t="s">
        <v>580</v>
      </c>
      <c r="Z182" s="84" t="s">
        <v>707</v>
      </c>
      <c r="AA182" s="80"/>
      <c r="AB182" s="80"/>
      <c r="AC182" s="83" t="s">
        <v>834</v>
      </c>
      <c r="AD182" s="80"/>
      <c r="AE182" s="80" t="b">
        <v>0</v>
      </c>
      <c r="AF182" s="80">
        <v>0</v>
      </c>
      <c r="AG182" s="83" t="s">
        <v>859</v>
      </c>
      <c r="AH182" s="80" t="b">
        <v>0</v>
      </c>
      <c r="AI182" s="80" t="s">
        <v>862</v>
      </c>
      <c r="AJ182" s="80"/>
      <c r="AK182" s="83" t="s">
        <v>859</v>
      </c>
      <c r="AL182" s="80" t="b">
        <v>0</v>
      </c>
      <c r="AM182" s="80">
        <v>21</v>
      </c>
      <c r="AN182" s="83" t="s">
        <v>853</v>
      </c>
      <c r="AO182" s="80" t="s">
        <v>863</v>
      </c>
      <c r="AP182" s="80" t="b">
        <v>0</v>
      </c>
      <c r="AQ182" s="83" t="s">
        <v>853</v>
      </c>
      <c r="AR182" s="80" t="s">
        <v>217</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1</v>
      </c>
      <c r="BF182" s="48">
        <v>1</v>
      </c>
      <c r="BG182" s="49">
        <v>3.8461538461538463</v>
      </c>
      <c r="BH182" s="48">
        <v>0</v>
      </c>
      <c r="BI182" s="49">
        <v>0</v>
      </c>
      <c r="BJ182" s="48">
        <v>0</v>
      </c>
      <c r="BK182" s="49">
        <v>0</v>
      </c>
      <c r="BL182" s="48">
        <v>25</v>
      </c>
      <c r="BM182" s="49">
        <v>96.15384615384616</v>
      </c>
      <c r="BN182" s="48">
        <v>26</v>
      </c>
    </row>
    <row r="183" spans="1:66" ht="15">
      <c r="A183" s="65" t="s">
        <v>352</v>
      </c>
      <c r="B183" s="65" t="s">
        <v>352</v>
      </c>
      <c r="C183" s="66" t="s">
        <v>2003</v>
      </c>
      <c r="D183" s="67">
        <v>3</v>
      </c>
      <c r="E183" s="68" t="s">
        <v>132</v>
      </c>
      <c r="F183" s="69">
        <v>30</v>
      </c>
      <c r="G183" s="66"/>
      <c r="H183" s="70"/>
      <c r="I183" s="71"/>
      <c r="J183" s="71"/>
      <c r="K183" s="34" t="s">
        <v>65</v>
      </c>
      <c r="L183" s="78">
        <v>183</v>
      </c>
      <c r="M183" s="78"/>
      <c r="N183" s="73"/>
      <c r="O183" s="80" t="s">
        <v>217</v>
      </c>
      <c r="P183" s="82">
        <v>43773.62567129629</v>
      </c>
      <c r="Q183" s="80" t="s">
        <v>383</v>
      </c>
      <c r="R183" s="84" t="s">
        <v>392</v>
      </c>
      <c r="S183" s="80" t="s">
        <v>401</v>
      </c>
      <c r="T183" s="80"/>
      <c r="U183" s="80"/>
      <c r="V183" s="84" t="s">
        <v>467</v>
      </c>
      <c r="W183" s="82">
        <v>43773.62567129629</v>
      </c>
      <c r="X183" s="87">
        <v>43773</v>
      </c>
      <c r="Y183" s="83" t="s">
        <v>581</v>
      </c>
      <c r="Z183" s="84" t="s">
        <v>708</v>
      </c>
      <c r="AA183" s="80"/>
      <c r="AB183" s="80"/>
      <c r="AC183" s="83" t="s">
        <v>835</v>
      </c>
      <c r="AD183" s="80"/>
      <c r="AE183" s="80" t="b">
        <v>0</v>
      </c>
      <c r="AF183" s="80">
        <v>2</v>
      </c>
      <c r="AG183" s="83" t="s">
        <v>859</v>
      </c>
      <c r="AH183" s="80" t="b">
        <v>0</v>
      </c>
      <c r="AI183" s="80" t="s">
        <v>862</v>
      </c>
      <c r="AJ183" s="80"/>
      <c r="AK183" s="83" t="s">
        <v>859</v>
      </c>
      <c r="AL183" s="80" t="b">
        <v>0</v>
      </c>
      <c r="AM183" s="80">
        <v>1</v>
      </c>
      <c r="AN183" s="83" t="s">
        <v>859</v>
      </c>
      <c r="AO183" s="80" t="s">
        <v>867</v>
      </c>
      <c r="AP183" s="80" t="b">
        <v>0</v>
      </c>
      <c r="AQ183" s="83" t="s">
        <v>835</v>
      </c>
      <c r="AR183" s="80" t="s">
        <v>217</v>
      </c>
      <c r="AS183" s="80">
        <v>0</v>
      </c>
      <c r="AT183" s="80">
        <v>0</v>
      </c>
      <c r="AU183" s="80"/>
      <c r="AV183" s="80"/>
      <c r="AW183" s="80"/>
      <c r="AX183" s="80"/>
      <c r="AY183" s="80"/>
      <c r="AZ183" s="80"/>
      <c r="BA183" s="80"/>
      <c r="BB183" s="80"/>
      <c r="BC183">
        <v>1</v>
      </c>
      <c r="BD183" s="79" t="str">
        <f>REPLACE(INDEX(GroupVertices[Group],MATCH(Edges[[#This Row],[Vertex 1]],GroupVertices[Vertex],0)),1,1,"")</f>
        <v>3</v>
      </c>
      <c r="BE183" s="79" t="str">
        <f>REPLACE(INDEX(GroupVertices[Group],MATCH(Edges[[#This Row],[Vertex 2]],GroupVertices[Vertex],0)),1,1,"")</f>
        <v>3</v>
      </c>
      <c r="BF183" s="48">
        <v>5</v>
      </c>
      <c r="BG183" s="49">
        <v>15.625</v>
      </c>
      <c r="BH183" s="48">
        <v>0</v>
      </c>
      <c r="BI183" s="49">
        <v>0</v>
      </c>
      <c r="BJ183" s="48">
        <v>0</v>
      </c>
      <c r="BK183" s="49">
        <v>0</v>
      </c>
      <c r="BL183" s="48">
        <v>27</v>
      </c>
      <c r="BM183" s="49">
        <v>84.375</v>
      </c>
      <c r="BN183" s="48">
        <v>32</v>
      </c>
    </row>
    <row r="184" spans="1:66" ht="15">
      <c r="A184" s="65" t="s">
        <v>353</v>
      </c>
      <c r="B184" s="65" t="s">
        <v>352</v>
      </c>
      <c r="C184" s="66" t="s">
        <v>2003</v>
      </c>
      <c r="D184" s="67">
        <v>3</v>
      </c>
      <c r="E184" s="68" t="s">
        <v>132</v>
      </c>
      <c r="F184" s="69">
        <v>30</v>
      </c>
      <c r="G184" s="66"/>
      <c r="H184" s="70"/>
      <c r="I184" s="71"/>
      <c r="J184" s="71"/>
      <c r="K184" s="34" t="s">
        <v>65</v>
      </c>
      <c r="L184" s="78">
        <v>184</v>
      </c>
      <c r="M184" s="78"/>
      <c r="N184" s="73"/>
      <c r="O184" s="80" t="s">
        <v>368</v>
      </c>
      <c r="P184" s="82">
        <v>43773.72185185185</v>
      </c>
      <c r="Q184" s="80" t="s">
        <v>383</v>
      </c>
      <c r="R184" s="80"/>
      <c r="S184" s="80"/>
      <c r="T184" s="80"/>
      <c r="U184" s="80"/>
      <c r="V184" s="84" t="s">
        <v>468</v>
      </c>
      <c r="W184" s="82">
        <v>43773.72185185185</v>
      </c>
      <c r="X184" s="87">
        <v>43773</v>
      </c>
      <c r="Y184" s="83" t="s">
        <v>582</v>
      </c>
      <c r="Z184" s="84" t="s">
        <v>709</v>
      </c>
      <c r="AA184" s="80"/>
      <c r="AB184" s="80"/>
      <c r="AC184" s="83" t="s">
        <v>836</v>
      </c>
      <c r="AD184" s="80"/>
      <c r="AE184" s="80" t="b">
        <v>0</v>
      </c>
      <c r="AF184" s="80">
        <v>0</v>
      </c>
      <c r="AG184" s="83" t="s">
        <v>859</v>
      </c>
      <c r="AH184" s="80" t="b">
        <v>0</v>
      </c>
      <c r="AI184" s="80" t="s">
        <v>862</v>
      </c>
      <c r="AJ184" s="80"/>
      <c r="AK184" s="83" t="s">
        <v>859</v>
      </c>
      <c r="AL184" s="80" t="b">
        <v>0</v>
      </c>
      <c r="AM184" s="80">
        <v>1</v>
      </c>
      <c r="AN184" s="83" t="s">
        <v>835</v>
      </c>
      <c r="AO184" s="80" t="s">
        <v>865</v>
      </c>
      <c r="AP184" s="80" t="b">
        <v>0</v>
      </c>
      <c r="AQ184" s="83" t="s">
        <v>835</v>
      </c>
      <c r="AR184" s="80" t="s">
        <v>217</v>
      </c>
      <c r="AS184" s="80">
        <v>0</v>
      </c>
      <c r="AT184" s="80">
        <v>0</v>
      </c>
      <c r="AU184" s="80"/>
      <c r="AV184" s="80"/>
      <c r="AW184" s="80"/>
      <c r="AX184" s="80"/>
      <c r="AY184" s="80"/>
      <c r="AZ184" s="80"/>
      <c r="BA184" s="80"/>
      <c r="BB184" s="80"/>
      <c r="BC184">
        <v>1</v>
      </c>
      <c r="BD184" s="79" t="str">
        <f>REPLACE(INDEX(GroupVertices[Group],MATCH(Edges[[#This Row],[Vertex 1]],GroupVertices[Vertex],0)),1,1,"")</f>
        <v>3</v>
      </c>
      <c r="BE184" s="79" t="str">
        <f>REPLACE(INDEX(GroupVertices[Group],MATCH(Edges[[#This Row],[Vertex 2]],GroupVertices[Vertex],0)),1,1,"")</f>
        <v>3</v>
      </c>
      <c r="BF184" s="48">
        <v>5</v>
      </c>
      <c r="BG184" s="49">
        <v>15.625</v>
      </c>
      <c r="BH184" s="48">
        <v>0</v>
      </c>
      <c r="BI184" s="49">
        <v>0</v>
      </c>
      <c r="BJ184" s="48">
        <v>0</v>
      </c>
      <c r="BK184" s="49">
        <v>0</v>
      </c>
      <c r="BL184" s="48">
        <v>27</v>
      </c>
      <c r="BM184" s="49">
        <v>84.375</v>
      </c>
      <c r="BN184" s="48">
        <v>32</v>
      </c>
    </row>
    <row r="185" spans="1:66" ht="15">
      <c r="A185" s="65" t="s">
        <v>354</v>
      </c>
      <c r="B185" s="65" t="s">
        <v>360</v>
      </c>
      <c r="C185" s="66" t="s">
        <v>2003</v>
      </c>
      <c r="D185" s="67">
        <v>3</v>
      </c>
      <c r="E185" s="68" t="s">
        <v>132</v>
      </c>
      <c r="F185" s="69">
        <v>30</v>
      </c>
      <c r="G185" s="66"/>
      <c r="H185" s="70"/>
      <c r="I185" s="71"/>
      <c r="J185" s="71"/>
      <c r="K185" s="34" t="s">
        <v>65</v>
      </c>
      <c r="L185" s="78">
        <v>185</v>
      </c>
      <c r="M185" s="78"/>
      <c r="N185" s="73"/>
      <c r="O185" s="80" t="s">
        <v>369</v>
      </c>
      <c r="P185" s="82">
        <v>43773.641597222224</v>
      </c>
      <c r="Q185" s="80" t="s">
        <v>382</v>
      </c>
      <c r="R185" s="84" t="s">
        <v>392</v>
      </c>
      <c r="S185" s="80" t="s">
        <v>401</v>
      </c>
      <c r="T185" s="80" t="s">
        <v>404</v>
      </c>
      <c r="U185" s="80"/>
      <c r="V185" s="84" t="s">
        <v>469</v>
      </c>
      <c r="W185" s="82">
        <v>43773.641597222224</v>
      </c>
      <c r="X185" s="87">
        <v>43773</v>
      </c>
      <c r="Y185" s="83" t="s">
        <v>583</v>
      </c>
      <c r="Z185" s="84" t="s">
        <v>710</v>
      </c>
      <c r="AA185" s="80"/>
      <c r="AB185" s="80"/>
      <c r="AC185" s="83" t="s">
        <v>837</v>
      </c>
      <c r="AD185" s="80"/>
      <c r="AE185" s="80" t="b">
        <v>0</v>
      </c>
      <c r="AF185" s="80">
        <v>3</v>
      </c>
      <c r="AG185" s="83" t="s">
        <v>859</v>
      </c>
      <c r="AH185" s="80" t="b">
        <v>0</v>
      </c>
      <c r="AI185" s="80" t="s">
        <v>862</v>
      </c>
      <c r="AJ185" s="80"/>
      <c r="AK185" s="83" t="s">
        <v>859</v>
      </c>
      <c r="AL185" s="80" t="b">
        <v>0</v>
      </c>
      <c r="AM185" s="80">
        <v>2</v>
      </c>
      <c r="AN185" s="83" t="s">
        <v>859</v>
      </c>
      <c r="AO185" s="80" t="s">
        <v>867</v>
      </c>
      <c r="AP185" s="80" t="b">
        <v>0</v>
      </c>
      <c r="AQ185" s="83" t="s">
        <v>837</v>
      </c>
      <c r="AR185" s="80" t="s">
        <v>217</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8">
        <v>2</v>
      </c>
      <c r="BG185" s="49">
        <v>7.6923076923076925</v>
      </c>
      <c r="BH185" s="48">
        <v>0</v>
      </c>
      <c r="BI185" s="49">
        <v>0</v>
      </c>
      <c r="BJ185" s="48">
        <v>0</v>
      </c>
      <c r="BK185" s="49">
        <v>0</v>
      </c>
      <c r="BL185" s="48">
        <v>24</v>
      </c>
      <c r="BM185" s="49">
        <v>92.3076923076923</v>
      </c>
      <c r="BN185" s="48">
        <v>26</v>
      </c>
    </row>
    <row r="186" spans="1:66" ht="15">
      <c r="A186" s="65" t="s">
        <v>353</v>
      </c>
      <c r="B186" s="65" t="s">
        <v>354</v>
      </c>
      <c r="C186" s="66" t="s">
        <v>2003</v>
      </c>
      <c r="D186" s="67">
        <v>3</v>
      </c>
      <c r="E186" s="68" t="s">
        <v>132</v>
      </c>
      <c r="F186" s="69">
        <v>30</v>
      </c>
      <c r="G186" s="66"/>
      <c r="H186" s="70"/>
      <c r="I186" s="71"/>
      <c r="J186" s="71"/>
      <c r="K186" s="34" t="s">
        <v>65</v>
      </c>
      <c r="L186" s="78">
        <v>186</v>
      </c>
      <c r="M186" s="78"/>
      <c r="N186" s="73"/>
      <c r="O186" s="80" t="s">
        <v>368</v>
      </c>
      <c r="P186" s="82">
        <v>43773.72320601852</v>
      </c>
      <c r="Q186" s="80" t="s">
        <v>382</v>
      </c>
      <c r="R186" s="80"/>
      <c r="S186" s="80"/>
      <c r="T186" s="80" t="s">
        <v>404</v>
      </c>
      <c r="U186" s="80"/>
      <c r="V186" s="84" t="s">
        <v>468</v>
      </c>
      <c r="W186" s="82">
        <v>43773.72320601852</v>
      </c>
      <c r="X186" s="87">
        <v>43773</v>
      </c>
      <c r="Y186" s="83" t="s">
        <v>584</v>
      </c>
      <c r="Z186" s="84" t="s">
        <v>711</v>
      </c>
      <c r="AA186" s="80"/>
      <c r="AB186" s="80"/>
      <c r="AC186" s="83" t="s">
        <v>838</v>
      </c>
      <c r="AD186" s="80"/>
      <c r="AE186" s="80" t="b">
        <v>0</v>
      </c>
      <c r="AF186" s="80">
        <v>0</v>
      </c>
      <c r="AG186" s="83" t="s">
        <v>859</v>
      </c>
      <c r="AH186" s="80" t="b">
        <v>0</v>
      </c>
      <c r="AI186" s="80" t="s">
        <v>862</v>
      </c>
      <c r="AJ186" s="80"/>
      <c r="AK186" s="83" t="s">
        <v>859</v>
      </c>
      <c r="AL186" s="80" t="b">
        <v>0</v>
      </c>
      <c r="AM186" s="80">
        <v>2</v>
      </c>
      <c r="AN186" s="83" t="s">
        <v>837</v>
      </c>
      <c r="AO186" s="80" t="s">
        <v>865</v>
      </c>
      <c r="AP186" s="80" t="b">
        <v>0</v>
      </c>
      <c r="AQ186" s="83" t="s">
        <v>837</v>
      </c>
      <c r="AR186" s="80" t="s">
        <v>217</v>
      </c>
      <c r="AS186" s="80">
        <v>0</v>
      </c>
      <c r="AT186" s="80">
        <v>0</v>
      </c>
      <c r="AU186" s="80"/>
      <c r="AV186" s="80"/>
      <c r="AW186" s="80"/>
      <c r="AX186" s="80"/>
      <c r="AY186" s="80"/>
      <c r="AZ186" s="80"/>
      <c r="BA186" s="80"/>
      <c r="BB186" s="80"/>
      <c r="BC186">
        <v>1</v>
      </c>
      <c r="BD186" s="79" t="str">
        <f>REPLACE(INDEX(GroupVertices[Group],MATCH(Edges[[#This Row],[Vertex 1]],GroupVertices[Vertex],0)),1,1,"")</f>
        <v>3</v>
      </c>
      <c r="BE186" s="79" t="str">
        <f>REPLACE(INDEX(GroupVertices[Group],MATCH(Edges[[#This Row],[Vertex 2]],GroupVertices[Vertex],0)),1,1,"")</f>
        <v>1</v>
      </c>
      <c r="BF186" s="48"/>
      <c r="BG186" s="49"/>
      <c r="BH186" s="48"/>
      <c r="BI186" s="49"/>
      <c r="BJ186" s="48"/>
      <c r="BK186" s="49"/>
      <c r="BL186" s="48"/>
      <c r="BM186" s="49"/>
      <c r="BN186" s="48"/>
    </row>
    <row r="187" spans="1:66" ht="15">
      <c r="A187" s="65" t="s">
        <v>355</v>
      </c>
      <c r="B187" s="65" t="s">
        <v>355</v>
      </c>
      <c r="C187" s="66" t="s">
        <v>2003</v>
      </c>
      <c r="D187" s="67">
        <v>3</v>
      </c>
      <c r="E187" s="68" t="s">
        <v>132</v>
      </c>
      <c r="F187" s="69">
        <v>30</v>
      </c>
      <c r="G187" s="66"/>
      <c r="H187" s="70"/>
      <c r="I187" s="71"/>
      <c r="J187" s="71"/>
      <c r="K187" s="34" t="s">
        <v>65</v>
      </c>
      <c r="L187" s="78">
        <v>187</v>
      </c>
      <c r="M187" s="78"/>
      <c r="N187" s="73"/>
      <c r="O187" s="80" t="s">
        <v>217</v>
      </c>
      <c r="P187" s="82">
        <v>43773.521006944444</v>
      </c>
      <c r="Q187" s="80" t="s">
        <v>384</v>
      </c>
      <c r="R187" s="84" t="s">
        <v>393</v>
      </c>
      <c r="S187" s="80" t="s">
        <v>401</v>
      </c>
      <c r="T187" s="80" t="s">
        <v>405</v>
      </c>
      <c r="U187" s="84" t="s">
        <v>413</v>
      </c>
      <c r="V187" s="84" t="s">
        <v>413</v>
      </c>
      <c r="W187" s="82">
        <v>43773.521006944444</v>
      </c>
      <c r="X187" s="87">
        <v>43773</v>
      </c>
      <c r="Y187" s="83" t="s">
        <v>585</v>
      </c>
      <c r="Z187" s="84" t="s">
        <v>712</v>
      </c>
      <c r="AA187" s="80"/>
      <c r="AB187" s="80"/>
      <c r="AC187" s="83" t="s">
        <v>839</v>
      </c>
      <c r="AD187" s="80"/>
      <c r="AE187" s="80" t="b">
        <v>0</v>
      </c>
      <c r="AF187" s="80">
        <v>2</v>
      </c>
      <c r="AG187" s="83" t="s">
        <v>859</v>
      </c>
      <c r="AH187" s="80" t="b">
        <v>0</v>
      </c>
      <c r="AI187" s="80" t="s">
        <v>862</v>
      </c>
      <c r="AJ187" s="80"/>
      <c r="AK187" s="83" t="s">
        <v>859</v>
      </c>
      <c r="AL187" s="80" t="b">
        <v>0</v>
      </c>
      <c r="AM187" s="80">
        <v>1</v>
      </c>
      <c r="AN187" s="83" t="s">
        <v>859</v>
      </c>
      <c r="AO187" s="80" t="s">
        <v>870</v>
      </c>
      <c r="AP187" s="80" t="b">
        <v>0</v>
      </c>
      <c r="AQ187" s="83" t="s">
        <v>839</v>
      </c>
      <c r="AR187" s="80" t="s">
        <v>217</v>
      </c>
      <c r="AS187" s="80">
        <v>0</v>
      </c>
      <c r="AT187" s="80">
        <v>0</v>
      </c>
      <c r="AU187" s="80"/>
      <c r="AV187" s="80"/>
      <c r="AW187" s="80"/>
      <c r="AX187" s="80"/>
      <c r="AY187" s="80"/>
      <c r="AZ187" s="80"/>
      <c r="BA187" s="80"/>
      <c r="BB187" s="80"/>
      <c r="BC187">
        <v>1</v>
      </c>
      <c r="BD187" s="79" t="str">
        <f>REPLACE(INDEX(GroupVertices[Group],MATCH(Edges[[#This Row],[Vertex 1]],GroupVertices[Vertex],0)),1,1,"")</f>
        <v>3</v>
      </c>
      <c r="BE187" s="79" t="str">
        <f>REPLACE(INDEX(GroupVertices[Group],MATCH(Edges[[#This Row],[Vertex 2]],GroupVertices[Vertex],0)),1,1,"")</f>
        <v>3</v>
      </c>
      <c r="BF187" s="48">
        <v>0</v>
      </c>
      <c r="BG187" s="49">
        <v>0</v>
      </c>
      <c r="BH187" s="48">
        <v>0</v>
      </c>
      <c r="BI187" s="49">
        <v>0</v>
      </c>
      <c r="BJ187" s="48">
        <v>0</v>
      </c>
      <c r="BK187" s="49">
        <v>0</v>
      </c>
      <c r="BL187" s="48">
        <v>11</v>
      </c>
      <c r="BM187" s="49">
        <v>100</v>
      </c>
      <c r="BN187" s="48">
        <v>11</v>
      </c>
    </row>
    <row r="188" spans="1:66" ht="15">
      <c r="A188" s="65" t="s">
        <v>353</v>
      </c>
      <c r="B188" s="65" t="s">
        <v>355</v>
      </c>
      <c r="C188" s="66" t="s">
        <v>2003</v>
      </c>
      <c r="D188" s="67">
        <v>3</v>
      </c>
      <c r="E188" s="68" t="s">
        <v>132</v>
      </c>
      <c r="F188" s="69">
        <v>30</v>
      </c>
      <c r="G188" s="66"/>
      <c r="H188" s="70"/>
      <c r="I188" s="71"/>
      <c r="J188" s="71"/>
      <c r="K188" s="34" t="s">
        <v>65</v>
      </c>
      <c r="L188" s="78">
        <v>188</v>
      </c>
      <c r="M188" s="78"/>
      <c r="N188" s="73"/>
      <c r="O188" s="80" t="s">
        <v>368</v>
      </c>
      <c r="P188" s="82">
        <v>43773.72331018518</v>
      </c>
      <c r="Q188" s="80" t="s">
        <v>384</v>
      </c>
      <c r="R188" s="84" t="s">
        <v>393</v>
      </c>
      <c r="S188" s="80" t="s">
        <v>401</v>
      </c>
      <c r="T188" s="80" t="s">
        <v>405</v>
      </c>
      <c r="U188" s="84" t="s">
        <v>413</v>
      </c>
      <c r="V188" s="84" t="s">
        <v>413</v>
      </c>
      <c r="W188" s="82">
        <v>43773.72331018518</v>
      </c>
      <c r="X188" s="87">
        <v>43773</v>
      </c>
      <c r="Y188" s="83" t="s">
        <v>586</v>
      </c>
      <c r="Z188" s="84" t="s">
        <v>713</v>
      </c>
      <c r="AA188" s="80"/>
      <c r="AB188" s="80"/>
      <c r="AC188" s="83" t="s">
        <v>840</v>
      </c>
      <c r="AD188" s="80"/>
      <c r="AE188" s="80" t="b">
        <v>0</v>
      </c>
      <c r="AF188" s="80">
        <v>0</v>
      </c>
      <c r="AG188" s="83" t="s">
        <v>859</v>
      </c>
      <c r="AH188" s="80" t="b">
        <v>0</v>
      </c>
      <c r="AI188" s="80" t="s">
        <v>862</v>
      </c>
      <c r="AJ188" s="80"/>
      <c r="AK188" s="83" t="s">
        <v>859</v>
      </c>
      <c r="AL188" s="80" t="b">
        <v>0</v>
      </c>
      <c r="AM188" s="80">
        <v>1</v>
      </c>
      <c r="AN188" s="83" t="s">
        <v>839</v>
      </c>
      <c r="AO188" s="80" t="s">
        <v>865</v>
      </c>
      <c r="AP188" s="80" t="b">
        <v>0</v>
      </c>
      <c r="AQ188" s="83" t="s">
        <v>839</v>
      </c>
      <c r="AR188" s="80" t="s">
        <v>217</v>
      </c>
      <c r="AS188" s="80">
        <v>0</v>
      </c>
      <c r="AT188" s="80">
        <v>0</v>
      </c>
      <c r="AU188" s="80"/>
      <c r="AV188" s="80"/>
      <c r="AW188" s="80"/>
      <c r="AX188" s="80"/>
      <c r="AY188" s="80"/>
      <c r="AZ188" s="80"/>
      <c r="BA188" s="80"/>
      <c r="BB188" s="80"/>
      <c r="BC188">
        <v>1</v>
      </c>
      <c r="BD188" s="79" t="str">
        <f>REPLACE(INDEX(GroupVertices[Group],MATCH(Edges[[#This Row],[Vertex 1]],GroupVertices[Vertex],0)),1,1,"")</f>
        <v>3</v>
      </c>
      <c r="BE188" s="79" t="str">
        <f>REPLACE(INDEX(GroupVertices[Group],MATCH(Edges[[#This Row],[Vertex 2]],GroupVertices[Vertex],0)),1,1,"")</f>
        <v>3</v>
      </c>
      <c r="BF188" s="48">
        <v>0</v>
      </c>
      <c r="BG188" s="49">
        <v>0</v>
      </c>
      <c r="BH188" s="48">
        <v>0</v>
      </c>
      <c r="BI188" s="49">
        <v>0</v>
      </c>
      <c r="BJ188" s="48">
        <v>0</v>
      </c>
      <c r="BK188" s="49">
        <v>0</v>
      </c>
      <c r="BL188" s="48">
        <v>11</v>
      </c>
      <c r="BM188" s="49">
        <v>100</v>
      </c>
      <c r="BN188" s="48">
        <v>11</v>
      </c>
    </row>
    <row r="189" spans="1:66" ht="15">
      <c r="A189" s="65" t="s">
        <v>356</v>
      </c>
      <c r="B189" s="65" t="s">
        <v>356</v>
      </c>
      <c r="C189" s="66" t="s">
        <v>2003</v>
      </c>
      <c r="D189" s="67">
        <v>3</v>
      </c>
      <c r="E189" s="68" t="s">
        <v>132</v>
      </c>
      <c r="F189" s="69">
        <v>30</v>
      </c>
      <c r="G189" s="66"/>
      <c r="H189" s="70"/>
      <c r="I189" s="71"/>
      <c r="J189" s="71"/>
      <c r="K189" s="34" t="s">
        <v>65</v>
      </c>
      <c r="L189" s="78">
        <v>189</v>
      </c>
      <c r="M189" s="78"/>
      <c r="N189" s="73"/>
      <c r="O189" s="80" t="s">
        <v>217</v>
      </c>
      <c r="P189" s="82">
        <v>43773.54452546296</v>
      </c>
      <c r="Q189" s="80" t="s">
        <v>385</v>
      </c>
      <c r="R189" s="84" t="s">
        <v>394</v>
      </c>
      <c r="S189" s="80" t="s">
        <v>401</v>
      </c>
      <c r="T189" s="80"/>
      <c r="U189" s="80"/>
      <c r="V189" s="84" t="s">
        <v>470</v>
      </c>
      <c r="W189" s="82">
        <v>43773.54452546296</v>
      </c>
      <c r="X189" s="87">
        <v>43773</v>
      </c>
      <c r="Y189" s="83" t="s">
        <v>587</v>
      </c>
      <c r="Z189" s="84" t="s">
        <v>714</v>
      </c>
      <c r="AA189" s="80"/>
      <c r="AB189" s="80"/>
      <c r="AC189" s="83" t="s">
        <v>841</v>
      </c>
      <c r="AD189" s="80"/>
      <c r="AE189" s="80" t="b">
        <v>0</v>
      </c>
      <c r="AF189" s="80">
        <v>3</v>
      </c>
      <c r="AG189" s="83" t="s">
        <v>859</v>
      </c>
      <c r="AH189" s="80" t="b">
        <v>0</v>
      </c>
      <c r="AI189" s="80" t="s">
        <v>862</v>
      </c>
      <c r="AJ189" s="80"/>
      <c r="AK189" s="83" t="s">
        <v>859</v>
      </c>
      <c r="AL189" s="80" t="b">
        <v>0</v>
      </c>
      <c r="AM189" s="80">
        <v>1</v>
      </c>
      <c r="AN189" s="83" t="s">
        <v>859</v>
      </c>
      <c r="AO189" s="80" t="s">
        <v>867</v>
      </c>
      <c r="AP189" s="80" t="b">
        <v>0</v>
      </c>
      <c r="AQ189" s="83" t="s">
        <v>841</v>
      </c>
      <c r="AR189" s="80" t="s">
        <v>217</v>
      </c>
      <c r="AS189" s="80">
        <v>0</v>
      </c>
      <c r="AT189" s="80">
        <v>0</v>
      </c>
      <c r="AU189" s="80"/>
      <c r="AV189" s="80"/>
      <c r="AW189" s="80"/>
      <c r="AX189" s="80"/>
      <c r="AY189" s="80"/>
      <c r="AZ189" s="80"/>
      <c r="BA189" s="80"/>
      <c r="BB189" s="80"/>
      <c r="BC189">
        <v>1</v>
      </c>
      <c r="BD189" s="79" t="str">
        <f>REPLACE(INDEX(GroupVertices[Group],MATCH(Edges[[#This Row],[Vertex 1]],GroupVertices[Vertex],0)),1,1,"")</f>
        <v>3</v>
      </c>
      <c r="BE189" s="79" t="str">
        <f>REPLACE(INDEX(GroupVertices[Group],MATCH(Edges[[#This Row],[Vertex 2]],GroupVertices[Vertex],0)),1,1,"")</f>
        <v>3</v>
      </c>
      <c r="BF189" s="48">
        <v>5</v>
      </c>
      <c r="BG189" s="49">
        <v>14.705882352941176</v>
      </c>
      <c r="BH189" s="48">
        <v>0</v>
      </c>
      <c r="BI189" s="49">
        <v>0</v>
      </c>
      <c r="BJ189" s="48">
        <v>0</v>
      </c>
      <c r="BK189" s="49">
        <v>0</v>
      </c>
      <c r="BL189" s="48">
        <v>29</v>
      </c>
      <c r="BM189" s="49">
        <v>85.29411764705883</v>
      </c>
      <c r="BN189" s="48">
        <v>34</v>
      </c>
    </row>
    <row r="190" spans="1:66" ht="15">
      <c r="A190" s="65" t="s">
        <v>353</v>
      </c>
      <c r="B190" s="65" t="s">
        <v>356</v>
      </c>
      <c r="C190" s="66" t="s">
        <v>2003</v>
      </c>
      <c r="D190" s="67">
        <v>3</v>
      </c>
      <c r="E190" s="68" t="s">
        <v>132</v>
      </c>
      <c r="F190" s="69">
        <v>30</v>
      </c>
      <c r="G190" s="66"/>
      <c r="H190" s="70"/>
      <c r="I190" s="71"/>
      <c r="J190" s="71"/>
      <c r="K190" s="34" t="s">
        <v>65</v>
      </c>
      <c r="L190" s="78">
        <v>190</v>
      </c>
      <c r="M190" s="78"/>
      <c r="N190" s="73"/>
      <c r="O190" s="80" t="s">
        <v>368</v>
      </c>
      <c r="P190" s="82">
        <v>43773.72350694444</v>
      </c>
      <c r="Q190" s="80" t="s">
        <v>385</v>
      </c>
      <c r="R190" s="80"/>
      <c r="S190" s="80"/>
      <c r="T190" s="80"/>
      <c r="U190" s="80"/>
      <c r="V190" s="84" t="s">
        <v>468</v>
      </c>
      <c r="W190" s="82">
        <v>43773.72350694444</v>
      </c>
      <c r="X190" s="87">
        <v>43773</v>
      </c>
      <c r="Y190" s="83" t="s">
        <v>588</v>
      </c>
      <c r="Z190" s="84" t="s">
        <v>715</v>
      </c>
      <c r="AA190" s="80"/>
      <c r="AB190" s="80"/>
      <c r="AC190" s="83" t="s">
        <v>842</v>
      </c>
      <c r="AD190" s="80"/>
      <c r="AE190" s="80" t="b">
        <v>0</v>
      </c>
      <c r="AF190" s="80">
        <v>0</v>
      </c>
      <c r="AG190" s="83" t="s">
        <v>859</v>
      </c>
      <c r="AH190" s="80" t="b">
        <v>0</v>
      </c>
      <c r="AI190" s="80" t="s">
        <v>862</v>
      </c>
      <c r="AJ190" s="80"/>
      <c r="AK190" s="83" t="s">
        <v>859</v>
      </c>
      <c r="AL190" s="80" t="b">
        <v>0</v>
      </c>
      <c r="AM190" s="80">
        <v>1</v>
      </c>
      <c r="AN190" s="83" t="s">
        <v>841</v>
      </c>
      <c r="AO190" s="80" t="s">
        <v>865</v>
      </c>
      <c r="AP190" s="80" t="b">
        <v>0</v>
      </c>
      <c r="AQ190" s="83" t="s">
        <v>841</v>
      </c>
      <c r="AR190" s="80" t="s">
        <v>217</v>
      </c>
      <c r="AS190" s="80">
        <v>0</v>
      </c>
      <c r="AT190" s="80">
        <v>0</v>
      </c>
      <c r="AU190" s="80"/>
      <c r="AV190" s="80"/>
      <c r="AW190" s="80"/>
      <c r="AX190" s="80"/>
      <c r="AY190" s="80"/>
      <c r="AZ190" s="80"/>
      <c r="BA190" s="80"/>
      <c r="BB190" s="80"/>
      <c r="BC190">
        <v>1</v>
      </c>
      <c r="BD190" s="79" t="str">
        <f>REPLACE(INDEX(GroupVertices[Group],MATCH(Edges[[#This Row],[Vertex 1]],GroupVertices[Vertex],0)),1,1,"")</f>
        <v>3</v>
      </c>
      <c r="BE190" s="79" t="str">
        <f>REPLACE(INDEX(GroupVertices[Group],MATCH(Edges[[#This Row],[Vertex 2]],GroupVertices[Vertex],0)),1,1,"")</f>
        <v>3</v>
      </c>
      <c r="BF190" s="48">
        <v>5</v>
      </c>
      <c r="BG190" s="49">
        <v>14.705882352941176</v>
      </c>
      <c r="BH190" s="48">
        <v>0</v>
      </c>
      <c r="BI190" s="49">
        <v>0</v>
      </c>
      <c r="BJ190" s="48">
        <v>0</v>
      </c>
      <c r="BK190" s="49">
        <v>0</v>
      </c>
      <c r="BL190" s="48">
        <v>29</v>
      </c>
      <c r="BM190" s="49">
        <v>85.29411764705883</v>
      </c>
      <c r="BN190" s="48">
        <v>34</v>
      </c>
    </row>
    <row r="191" spans="1:66" ht="15">
      <c r="A191" s="65" t="s">
        <v>357</v>
      </c>
      <c r="B191" s="65" t="s">
        <v>359</v>
      </c>
      <c r="C191" s="66" t="s">
        <v>2003</v>
      </c>
      <c r="D191" s="67">
        <v>3</v>
      </c>
      <c r="E191" s="68" t="s">
        <v>132</v>
      </c>
      <c r="F191" s="69">
        <v>30</v>
      </c>
      <c r="G191" s="66"/>
      <c r="H191" s="70"/>
      <c r="I191" s="71"/>
      <c r="J191" s="71"/>
      <c r="K191" s="34" t="s">
        <v>65</v>
      </c>
      <c r="L191" s="78">
        <v>191</v>
      </c>
      <c r="M191" s="78"/>
      <c r="N191" s="73"/>
      <c r="O191" s="80" t="s">
        <v>369</v>
      </c>
      <c r="P191" s="82">
        <v>43773.52112268518</v>
      </c>
      <c r="Q191" s="80" t="s">
        <v>386</v>
      </c>
      <c r="R191" s="84" t="s">
        <v>392</v>
      </c>
      <c r="S191" s="80" t="s">
        <v>401</v>
      </c>
      <c r="T191" s="80"/>
      <c r="U191" s="80"/>
      <c r="V191" s="84" t="s">
        <v>471</v>
      </c>
      <c r="W191" s="82">
        <v>43773.52112268518</v>
      </c>
      <c r="X191" s="87">
        <v>43773</v>
      </c>
      <c r="Y191" s="83" t="s">
        <v>589</v>
      </c>
      <c r="Z191" s="84" t="s">
        <v>716</v>
      </c>
      <c r="AA191" s="80"/>
      <c r="AB191" s="80"/>
      <c r="AC191" s="83" t="s">
        <v>843</v>
      </c>
      <c r="AD191" s="80"/>
      <c r="AE191" s="80" t="b">
        <v>0</v>
      </c>
      <c r="AF191" s="80">
        <v>2</v>
      </c>
      <c r="AG191" s="83" t="s">
        <v>859</v>
      </c>
      <c r="AH191" s="80" t="b">
        <v>0</v>
      </c>
      <c r="AI191" s="80" t="s">
        <v>862</v>
      </c>
      <c r="AJ191" s="80"/>
      <c r="AK191" s="83" t="s">
        <v>859</v>
      </c>
      <c r="AL191" s="80" t="b">
        <v>0</v>
      </c>
      <c r="AM191" s="80">
        <v>1</v>
      </c>
      <c r="AN191" s="83" t="s">
        <v>859</v>
      </c>
      <c r="AO191" s="80" t="s">
        <v>869</v>
      </c>
      <c r="AP191" s="80" t="b">
        <v>0</v>
      </c>
      <c r="AQ191" s="83" t="s">
        <v>843</v>
      </c>
      <c r="AR191" s="80" t="s">
        <v>217</v>
      </c>
      <c r="AS191" s="80">
        <v>0</v>
      </c>
      <c r="AT191" s="80">
        <v>0</v>
      </c>
      <c r="AU191" s="80"/>
      <c r="AV191" s="80"/>
      <c r="AW191" s="80"/>
      <c r="AX191" s="80"/>
      <c r="AY191" s="80"/>
      <c r="AZ191" s="80"/>
      <c r="BA191" s="80"/>
      <c r="BB191" s="80"/>
      <c r="BC191">
        <v>1</v>
      </c>
      <c r="BD191" s="79" t="str">
        <f>REPLACE(INDEX(GroupVertices[Group],MATCH(Edges[[#This Row],[Vertex 1]],GroupVertices[Vertex],0)),1,1,"")</f>
        <v>3</v>
      </c>
      <c r="BE191" s="79" t="str">
        <f>REPLACE(INDEX(GroupVertices[Group],MATCH(Edges[[#This Row],[Vertex 2]],GroupVertices[Vertex],0)),1,1,"")</f>
        <v>1</v>
      </c>
      <c r="BF191" s="48"/>
      <c r="BG191" s="49"/>
      <c r="BH191" s="48"/>
      <c r="BI191" s="49"/>
      <c r="BJ191" s="48"/>
      <c r="BK191" s="49"/>
      <c r="BL191" s="48"/>
      <c r="BM191" s="49"/>
      <c r="BN191" s="48"/>
    </row>
    <row r="192" spans="1:66" ht="15">
      <c r="A192" s="65" t="s">
        <v>357</v>
      </c>
      <c r="B192" s="65" t="s">
        <v>360</v>
      </c>
      <c r="C192" s="66" t="s">
        <v>2003</v>
      </c>
      <c r="D192" s="67">
        <v>3</v>
      </c>
      <c r="E192" s="68" t="s">
        <v>132</v>
      </c>
      <c r="F192" s="69">
        <v>30</v>
      </c>
      <c r="G192" s="66"/>
      <c r="H192" s="70"/>
      <c r="I192" s="71"/>
      <c r="J192" s="71"/>
      <c r="K192" s="34" t="s">
        <v>65</v>
      </c>
      <c r="L192" s="78">
        <v>192</v>
      </c>
      <c r="M192" s="78"/>
      <c r="N192" s="73"/>
      <c r="O192" s="80" t="s">
        <v>369</v>
      </c>
      <c r="P192" s="82">
        <v>43773.52112268518</v>
      </c>
      <c r="Q192" s="80" t="s">
        <v>386</v>
      </c>
      <c r="R192" s="84" t="s">
        <v>392</v>
      </c>
      <c r="S192" s="80" t="s">
        <v>401</v>
      </c>
      <c r="T192" s="80"/>
      <c r="U192" s="80"/>
      <c r="V192" s="84" t="s">
        <v>471</v>
      </c>
      <c r="W192" s="82">
        <v>43773.52112268518</v>
      </c>
      <c r="X192" s="87">
        <v>43773</v>
      </c>
      <c r="Y192" s="83" t="s">
        <v>589</v>
      </c>
      <c r="Z192" s="84" t="s">
        <v>716</v>
      </c>
      <c r="AA192" s="80"/>
      <c r="AB192" s="80"/>
      <c r="AC192" s="83" t="s">
        <v>843</v>
      </c>
      <c r="AD192" s="80"/>
      <c r="AE192" s="80" t="b">
        <v>0</v>
      </c>
      <c r="AF192" s="80">
        <v>2</v>
      </c>
      <c r="AG192" s="83" t="s">
        <v>859</v>
      </c>
      <c r="AH192" s="80" t="b">
        <v>0</v>
      </c>
      <c r="AI192" s="80" t="s">
        <v>862</v>
      </c>
      <c r="AJ192" s="80"/>
      <c r="AK192" s="83" t="s">
        <v>859</v>
      </c>
      <c r="AL192" s="80" t="b">
        <v>0</v>
      </c>
      <c r="AM192" s="80">
        <v>1</v>
      </c>
      <c r="AN192" s="83" t="s">
        <v>859</v>
      </c>
      <c r="AO192" s="80" t="s">
        <v>869</v>
      </c>
      <c r="AP192" s="80" t="b">
        <v>0</v>
      </c>
      <c r="AQ192" s="83" t="s">
        <v>843</v>
      </c>
      <c r="AR192" s="80" t="s">
        <v>217</v>
      </c>
      <c r="AS192" s="80">
        <v>0</v>
      </c>
      <c r="AT192" s="80">
        <v>0</v>
      </c>
      <c r="AU192" s="80"/>
      <c r="AV192" s="80"/>
      <c r="AW192" s="80"/>
      <c r="AX192" s="80"/>
      <c r="AY192" s="80"/>
      <c r="AZ192" s="80"/>
      <c r="BA192" s="80"/>
      <c r="BB192" s="80"/>
      <c r="BC192">
        <v>1</v>
      </c>
      <c r="BD192" s="79" t="str">
        <f>REPLACE(INDEX(GroupVertices[Group],MATCH(Edges[[#This Row],[Vertex 1]],GroupVertices[Vertex],0)),1,1,"")</f>
        <v>3</v>
      </c>
      <c r="BE192" s="79" t="str">
        <f>REPLACE(INDEX(GroupVertices[Group],MATCH(Edges[[#This Row],[Vertex 2]],GroupVertices[Vertex],0)),1,1,"")</f>
        <v>1</v>
      </c>
      <c r="BF192" s="48">
        <v>0</v>
      </c>
      <c r="BG192" s="49">
        <v>0</v>
      </c>
      <c r="BH192" s="48">
        <v>0</v>
      </c>
      <c r="BI192" s="49">
        <v>0</v>
      </c>
      <c r="BJ192" s="48">
        <v>0</v>
      </c>
      <c r="BK192" s="49">
        <v>0</v>
      </c>
      <c r="BL192" s="48">
        <v>13</v>
      </c>
      <c r="BM192" s="49">
        <v>100</v>
      </c>
      <c r="BN192" s="48">
        <v>13</v>
      </c>
    </row>
    <row r="193" spans="1:66" ht="15">
      <c r="A193" s="65" t="s">
        <v>357</v>
      </c>
      <c r="B193" s="65" t="s">
        <v>357</v>
      </c>
      <c r="C193" s="66" t="s">
        <v>2003</v>
      </c>
      <c r="D193" s="67">
        <v>3</v>
      </c>
      <c r="E193" s="68" t="s">
        <v>132</v>
      </c>
      <c r="F193" s="69">
        <v>30</v>
      </c>
      <c r="G193" s="66"/>
      <c r="H193" s="70"/>
      <c r="I193" s="71"/>
      <c r="J193" s="71"/>
      <c r="K193" s="34" t="s">
        <v>65</v>
      </c>
      <c r="L193" s="78">
        <v>193</v>
      </c>
      <c r="M193" s="78"/>
      <c r="N193" s="73"/>
      <c r="O193" s="80" t="s">
        <v>217</v>
      </c>
      <c r="P193" s="82">
        <v>43773.708333333336</v>
      </c>
      <c r="Q193" s="80" t="s">
        <v>373</v>
      </c>
      <c r="R193" s="84" t="s">
        <v>392</v>
      </c>
      <c r="S193" s="80" t="s">
        <v>401</v>
      </c>
      <c r="T193" s="80"/>
      <c r="U193" s="80"/>
      <c r="V193" s="84" t="s">
        <v>471</v>
      </c>
      <c r="W193" s="82">
        <v>43773.708333333336</v>
      </c>
      <c r="X193" s="87">
        <v>43773</v>
      </c>
      <c r="Y193" s="83" t="s">
        <v>590</v>
      </c>
      <c r="Z193" s="84" t="s">
        <v>717</v>
      </c>
      <c r="AA193" s="80"/>
      <c r="AB193" s="80"/>
      <c r="AC193" s="83" t="s">
        <v>844</v>
      </c>
      <c r="AD193" s="80"/>
      <c r="AE193" s="80" t="b">
        <v>0</v>
      </c>
      <c r="AF193" s="80">
        <v>5</v>
      </c>
      <c r="AG193" s="83" t="s">
        <v>859</v>
      </c>
      <c r="AH193" s="80" t="b">
        <v>0</v>
      </c>
      <c r="AI193" s="80" t="s">
        <v>862</v>
      </c>
      <c r="AJ193" s="80"/>
      <c r="AK193" s="83" t="s">
        <v>859</v>
      </c>
      <c r="AL193" s="80" t="b">
        <v>0</v>
      </c>
      <c r="AM193" s="80">
        <v>2</v>
      </c>
      <c r="AN193" s="83" t="s">
        <v>859</v>
      </c>
      <c r="AO193" s="80" t="s">
        <v>869</v>
      </c>
      <c r="AP193" s="80" t="b">
        <v>0</v>
      </c>
      <c r="AQ193" s="83" t="s">
        <v>844</v>
      </c>
      <c r="AR193" s="80" t="s">
        <v>217</v>
      </c>
      <c r="AS193" s="80">
        <v>0</v>
      </c>
      <c r="AT193" s="80">
        <v>0</v>
      </c>
      <c r="AU193" s="80"/>
      <c r="AV193" s="80"/>
      <c r="AW193" s="80"/>
      <c r="AX193" s="80"/>
      <c r="AY193" s="80"/>
      <c r="AZ193" s="80"/>
      <c r="BA193" s="80"/>
      <c r="BB193" s="80"/>
      <c r="BC193">
        <v>1</v>
      </c>
      <c r="BD193" s="79" t="str">
        <f>REPLACE(INDEX(GroupVertices[Group],MATCH(Edges[[#This Row],[Vertex 1]],GroupVertices[Vertex],0)),1,1,"")</f>
        <v>3</v>
      </c>
      <c r="BE193" s="79" t="str">
        <f>REPLACE(INDEX(GroupVertices[Group],MATCH(Edges[[#This Row],[Vertex 2]],GroupVertices[Vertex],0)),1,1,"")</f>
        <v>3</v>
      </c>
      <c r="BF193" s="48">
        <v>3</v>
      </c>
      <c r="BG193" s="49">
        <v>14.285714285714286</v>
      </c>
      <c r="BH193" s="48">
        <v>0</v>
      </c>
      <c r="BI193" s="49">
        <v>0</v>
      </c>
      <c r="BJ193" s="48">
        <v>0</v>
      </c>
      <c r="BK193" s="49">
        <v>0</v>
      </c>
      <c r="BL193" s="48">
        <v>18</v>
      </c>
      <c r="BM193" s="49">
        <v>85.71428571428571</v>
      </c>
      <c r="BN193" s="48">
        <v>21</v>
      </c>
    </row>
    <row r="194" spans="1:66" ht="15">
      <c r="A194" s="65" t="s">
        <v>353</v>
      </c>
      <c r="B194" s="65" t="s">
        <v>357</v>
      </c>
      <c r="C194" s="66" t="s">
        <v>2002</v>
      </c>
      <c r="D194" s="67">
        <v>10</v>
      </c>
      <c r="E194" s="68" t="s">
        <v>132</v>
      </c>
      <c r="F194" s="69">
        <v>10</v>
      </c>
      <c r="G194" s="66"/>
      <c r="H194" s="70"/>
      <c r="I194" s="71"/>
      <c r="J194" s="71"/>
      <c r="K194" s="34" t="s">
        <v>65</v>
      </c>
      <c r="L194" s="78">
        <v>194</v>
      </c>
      <c r="M194" s="78"/>
      <c r="N194" s="73"/>
      <c r="O194" s="80" t="s">
        <v>368</v>
      </c>
      <c r="P194" s="82">
        <v>43773.72295138889</v>
      </c>
      <c r="Q194" s="80" t="s">
        <v>386</v>
      </c>
      <c r="R194" s="84" t="s">
        <v>392</v>
      </c>
      <c r="S194" s="80" t="s">
        <v>401</v>
      </c>
      <c r="T194" s="80"/>
      <c r="U194" s="80"/>
      <c r="V194" s="84" t="s">
        <v>468</v>
      </c>
      <c r="W194" s="82">
        <v>43773.72295138889</v>
      </c>
      <c r="X194" s="87">
        <v>43773</v>
      </c>
      <c r="Y194" s="83" t="s">
        <v>591</v>
      </c>
      <c r="Z194" s="84" t="s">
        <v>718</v>
      </c>
      <c r="AA194" s="80"/>
      <c r="AB194" s="80"/>
      <c r="AC194" s="83" t="s">
        <v>845</v>
      </c>
      <c r="AD194" s="80"/>
      <c r="AE194" s="80" t="b">
        <v>0</v>
      </c>
      <c r="AF194" s="80">
        <v>0</v>
      </c>
      <c r="AG194" s="83" t="s">
        <v>859</v>
      </c>
      <c r="AH194" s="80" t="b">
        <v>0</v>
      </c>
      <c r="AI194" s="80" t="s">
        <v>862</v>
      </c>
      <c r="AJ194" s="80"/>
      <c r="AK194" s="83" t="s">
        <v>859</v>
      </c>
      <c r="AL194" s="80" t="b">
        <v>0</v>
      </c>
      <c r="AM194" s="80">
        <v>1</v>
      </c>
      <c r="AN194" s="83" t="s">
        <v>843</v>
      </c>
      <c r="AO194" s="80" t="s">
        <v>865</v>
      </c>
      <c r="AP194" s="80" t="b">
        <v>0</v>
      </c>
      <c r="AQ194" s="83" t="s">
        <v>843</v>
      </c>
      <c r="AR194" s="80" t="s">
        <v>217</v>
      </c>
      <c r="AS194" s="80">
        <v>0</v>
      </c>
      <c r="AT194" s="80">
        <v>0</v>
      </c>
      <c r="AU194" s="80"/>
      <c r="AV194" s="80"/>
      <c r="AW194" s="80"/>
      <c r="AX194" s="80"/>
      <c r="AY194" s="80"/>
      <c r="AZ194" s="80"/>
      <c r="BA194" s="80"/>
      <c r="BB194" s="80"/>
      <c r="BC194">
        <v>2</v>
      </c>
      <c r="BD194" s="79" t="str">
        <f>REPLACE(INDEX(GroupVertices[Group],MATCH(Edges[[#This Row],[Vertex 1]],GroupVertices[Vertex],0)),1,1,"")</f>
        <v>3</v>
      </c>
      <c r="BE194" s="79" t="str">
        <f>REPLACE(INDEX(GroupVertices[Group],MATCH(Edges[[#This Row],[Vertex 2]],GroupVertices[Vertex],0)),1,1,"")</f>
        <v>3</v>
      </c>
      <c r="BF194" s="48"/>
      <c r="BG194" s="49"/>
      <c r="BH194" s="48"/>
      <c r="BI194" s="49"/>
      <c r="BJ194" s="48"/>
      <c r="BK194" s="49"/>
      <c r="BL194" s="48"/>
      <c r="BM194" s="49"/>
      <c r="BN194" s="48"/>
    </row>
    <row r="195" spans="1:66" ht="15">
      <c r="A195" s="65" t="s">
        <v>353</v>
      </c>
      <c r="B195" s="65" t="s">
        <v>357</v>
      </c>
      <c r="C195" s="66" t="s">
        <v>2002</v>
      </c>
      <c r="D195" s="67">
        <v>10</v>
      </c>
      <c r="E195" s="68" t="s">
        <v>132</v>
      </c>
      <c r="F195" s="69">
        <v>10</v>
      </c>
      <c r="G195" s="66"/>
      <c r="H195" s="70"/>
      <c r="I195" s="71"/>
      <c r="J195" s="71"/>
      <c r="K195" s="34" t="s">
        <v>65</v>
      </c>
      <c r="L195" s="78">
        <v>195</v>
      </c>
      <c r="M195" s="78"/>
      <c r="N195" s="73"/>
      <c r="O195" s="80" t="s">
        <v>368</v>
      </c>
      <c r="P195" s="82">
        <v>43773.9468287037</v>
      </c>
      <c r="Q195" s="80" t="s">
        <v>373</v>
      </c>
      <c r="R195" s="80"/>
      <c r="S195" s="80"/>
      <c r="T195" s="80"/>
      <c r="U195" s="80"/>
      <c r="V195" s="84" t="s">
        <v>468</v>
      </c>
      <c r="W195" s="82">
        <v>43773.9468287037</v>
      </c>
      <c r="X195" s="87">
        <v>43773</v>
      </c>
      <c r="Y195" s="83" t="s">
        <v>592</v>
      </c>
      <c r="Z195" s="84" t="s">
        <v>719</v>
      </c>
      <c r="AA195" s="80"/>
      <c r="AB195" s="80"/>
      <c r="AC195" s="83" t="s">
        <v>846</v>
      </c>
      <c r="AD195" s="80"/>
      <c r="AE195" s="80" t="b">
        <v>0</v>
      </c>
      <c r="AF195" s="80">
        <v>0</v>
      </c>
      <c r="AG195" s="83" t="s">
        <v>859</v>
      </c>
      <c r="AH195" s="80" t="b">
        <v>0</v>
      </c>
      <c r="AI195" s="80" t="s">
        <v>862</v>
      </c>
      <c r="AJ195" s="80"/>
      <c r="AK195" s="83" t="s">
        <v>859</v>
      </c>
      <c r="AL195" s="80" t="b">
        <v>0</v>
      </c>
      <c r="AM195" s="80">
        <v>2</v>
      </c>
      <c r="AN195" s="83" t="s">
        <v>844</v>
      </c>
      <c r="AO195" s="80" t="s">
        <v>867</v>
      </c>
      <c r="AP195" s="80" t="b">
        <v>0</v>
      </c>
      <c r="AQ195" s="83" t="s">
        <v>844</v>
      </c>
      <c r="AR195" s="80" t="s">
        <v>217</v>
      </c>
      <c r="AS195" s="80">
        <v>0</v>
      </c>
      <c r="AT195" s="80">
        <v>0</v>
      </c>
      <c r="AU195" s="80"/>
      <c r="AV195" s="80"/>
      <c r="AW195" s="80"/>
      <c r="AX195" s="80"/>
      <c r="AY195" s="80"/>
      <c r="AZ195" s="80"/>
      <c r="BA195" s="80"/>
      <c r="BB195" s="80"/>
      <c r="BC195">
        <v>2</v>
      </c>
      <c r="BD195" s="79" t="str">
        <f>REPLACE(INDEX(GroupVertices[Group],MATCH(Edges[[#This Row],[Vertex 1]],GroupVertices[Vertex],0)),1,1,"")</f>
        <v>3</v>
      </c>
      <c r="BE195" s="79" t="str">
        <f>REPLACE(INDEX(GroupVertices[Group],MATCH(Edges[[#This Row],[Vertex 2]],GroupVertices[Vertex],0)),1,1,"")</f>
        <v>3</v>
      </c>
      <c r="BF195" s="48">
        <v>3</v>
      </c>
      <c r="BG195" s="49">
        <v>14.285714285714286</v>
      </c>
      <c r="BH195" s="48">
        <v>0</v>
      </c>
      <c r="BI195" s="49">
        <v>0</v>
      </c>
      <c r="BJ195" s="48">
        <v>0</v>
      </c>
      <c r="BK195" s="49">
        <v>0</v>
      </c>
      <c r="BL195" s="48">
        <v>18</v>
      </c>
      <c r="BM195" s="49">
        <v>85.71428571428571</v>
      </c>
      <c r="BN195" s="48">
        <v>21</v>
      </c>
    </row>
    <row r="196" spans="1:66" ht="15">
      <c r="A196" s="65" t="s">
        <v>358</v>
      </c>
      <c r="B196" s="65" t="s">
        <v>358</v>
      </c>
      <c r="C196" s="66" t="s">
        <v>2003</v>
      </c>
      <c r="D196" s="67">
        <v>3</v>
      </c>
      <c r="E196" s="68" t="s">
        <v>132</v>
      </c>
      <c r="F196" s="69">
        <v>30</v>
      </c>
      <c r="G196" s="66"/>
      <c r="H196" s="70"/>
      <c r="I196" s="71"/>
      <c r="J196" s="71"/>
      <c r="K196" s="34" t="s">
        <v>65</v>
      </c>
      <c r="L196" s="78">
        <v>196</v>
      </c>
      <c r="M196" s="78"/>
      <c r="N196" s="73"/>
      <c r="O196" s="80" t="s">
        <v>217</v>
      </c>
      <c r="P196" s="82">
        <v>43774.814108796294</v>
      </c>
      <c r="Q196" s="80" t="s">
        <v>387</v>
      </c>
      <c r="R196" s="84" t="s">
        <v>395</v>
      </c>
      <c r="S196" s="80" t="s">
        <v>402</v>
      </c>
      <c r="T196" s="80"/>
      <c r="U196" s="80"/>
      <c r="V196" s="84" t="s">
        <v>472</v>
      </c>
      <c r="W196" s="82">
        <v>43774.814108796294</v>
      </c>
      <c r="X196" s="87">
        <v>43774</v>
      </c>
      <c r="Y196" s="83" t="s">
        <v>593</v>
      </c>
      <c r="Z196" s="84" t="s">
        <v>720</v>
      </c>
      <c r="AA196" s="80"/>
      <c r="AB196" s="80"/>
      <c r="AC196" s="83" t="s">
        <v>847</v>
      </c>
      <c r="AD196" s="80"/>
      <c r="AE196" s="80" t="b">
        <v>0</v>
      </c>
      <c r="AF196" s="80">
        <v>1</v>
      </c>
      <c r="AG196" s="83" t="s">
        <v>859</v>
      </c>
      <c r="AH196" s="80" t="b">
        <v>0</v>
      </c>
      <c r="AI196" s="80" t="s">
        <v>862</v>
      </c>
      <c r="AJ196" s="80"/>
      <c r="AK196" s="83" t="s">
        <v>859</v>
      </c>
      <c r="AL196" s="80" t="b">
        <v>0</v>
      </c>
      <c r="AM196" s="80">
        <v>1</v>
      </c>
      <c r="AN196" s="83" t="s">
        <v>859</v>
      </c>
      <c r="AO196" s="80" t="s">
        <v>871</v>
      </c>
      <c r="AP196" s="80" t="b">
        <v>0</v>
      </c>
      <c r="AQ196" s="83" t="s">
        <v>847</v>
      </c>
      <c r="AR196" s="80" t="s">
        <v>217</v>
      </c>
      <c r="AS196" s="80">
        <v>0</v>
      </c>
      <c r="AT196" s="80">
        <v>0</v>
      </c>
      <c r="AU196" s="80"/>
      <c r="AV196" s="80"/>
      <c r="AW196" s="80"/>
      <c r="AX196" s="80"/>
      <c r="AY196" s="80"/>
      <c r="AZ196" s="80"/>
      <c r="BA196" s="80"/>
      <c r="BB196" s="80"/>
      <c r="BC196">
        <v>1</v>
      </c>
      <c r="BD196" s="79" t="str">
        <f>REPLACE(INDEX(GroupVertices[Group],MATCH(Edges[[#This Row],[Vertex 1]],GroupVertices[Vertex],0)),1,1,"")</f>
        <v>3</v>
      </c>
      <c r="BE196" s="79" t="str">
        <f>REPLACE(INDEX(GroupVertices[Group],MATCH(Edges[[#This Row],[Vertex 2]],GroupVertices[Vertex],0)),1,1,"")</f>
        <v>3</v>
      </c>
      <c r="BF196" s="48">
        <v>1</v>
      </c>
      <c r="BG196" s="49">
        <v>9.090909090909092</v>
      </c>
      <c r="BH196" s="48">
        <v>0</v>
      </c>
      <c r="BI196" s="49">
        <v>0</v>
      </c>
      <c r="BJ196" s="48">
        <v>0</v>
      </c>
      <c r="BK196" s="49">
        <v>0</v>
      </c>
      <c r="BL196" s="48">
        <v>10</v>
      </c>
      <c r="BM196" s="49">
        <v>90.9090909090909</v>
      </c>
      <c r="BN196" s="48">
        <v>11</v>
      </c>
    </row>
    <row r="197" spans="1:66" ht="15">
      <c r="A197" s="65" t="s">
        <v>353</v>
      </c>
      <c r="B197" s="65" t="s">
        <v>358</v>
      </c>
      <c r="C197" s="66" t="s">
        <v>2003</v>
      </c>
      <c r="D197" s="67">
        <v>3</v>
      </c>
      <c r="E197" s="68" t="s">
        <v>132</v>
      </c>
      <c r="F197" s="69">
        <v>30</v>
      </c>
      <c r="G197" s="66"/>
      <c r="H197" s="70"/>
      <c r="I197" s="71"/>
      <c r="J197" s="71"/>
      <c r="K197" s="34" t="s">
        <v>65</v>
      </c>
      <c r="L197" s="78">
        <v>197</v>
      </c>
      <c r="M197" s="78"/>
      <c r="N197" s="73"/>
      <c r="O197" s="80" t="s">
        <v>368</v>
      </c>
      <c r="P197" s="82">
        <v>43774.88103009259</v>
      </c>
      <c r="Q197" s="80" t="s">
        <v>387</v>
      </c>
      <c r="R197" s="84" t="s">
        <v>395</v>
      </c>
      <c r="S197" s="80" t="s">
        <v>402</v>
      </c>
      <c r="T197" s="80"/>
      <c r="U197" s="80"/>
      <c r="V197" s="84" t="s">
        <v>468</v>
      </c>
      <c r="W197" s="82">
        <v>43774.88103009259</v>
      </c>
      <c r="X197" s="87">
        <v>43774</v>
      </c>
      <c r="Y197" s="83" t="s">
        <v>594</v>
      </c>
      <c r="Z197" s="84" t="s">
        <v>721</v>
      </c>
      <c r="AA197" s="80"/>
      <c r="AB197" s="80"/>
      <c r="AC197" s="83" t="s">
        <v>848</v>
      </c>
      <c r="AD197" s="80"/>
      <c r="AE197" s="80" t="b">
        <v>0</v>
      </c>
      <c r="AF197" s="80">
        <v>0</v>
      </c>
      <c r="AG197" s="83" t="s">
        <v>859</v>
      </c>
      <c r="AH197" s="80" t="b">
        <v>0</v>
      </c>
      <c r="AI197" s="80" t="s">
        <v>862</v>
      </c>
      <c r="AJ197" s="80"/>
      <c r="AK197" s="83" t="s">
        <v>859</v>
      </c>
      <c r="AL197" s="80" t="b">
        <v>0</v>
      </c>
      <c r="AM197" s="80">
        <v>1</v>
      </c>
      <c r="AN197" s="83" t="s">
        <v>847</v>
      </c>
      <c r="AO197" s="80" t="s">
        <v>867</v>
      </c>
      <c r="AP197" s="80" t="b">
        <v>0</v>
      </c>
      <c r="AQ197" s="83" t="s">
        <v>847</v>
      </c>
      <c r="AR197" s="80" t="s">
        <v>217</v>
      </c>
      <c r="AS197" s="80">
        <v>0</v>
      </c>
      <c r="AT197" s="80">
        <v>0</v>
      </c>
      <c r="AU197" s="80"/>
      <c r="AV197" s="80"/>
      <c r="AW197" s="80"/>
      <c r="AX197" s="80"/>
      <c r="AY197" s="80"/>
      <c r="AZ197" s="80"/>
      <c r="BA197" s="80"/>
      <c r="BB197" s="80"/>
      <c r="BC197">
        <v>1</v>
      </c>
      <c r="BD197" s="79" t="str">
        <f>REPLACE(INDEX(GroupVertices[Group],MATCH(Edges[[#This Row],[Vertex 1]],GroupVertices[Vertex],0)),1,1,"")</f>
        <v>3</v>
      </c>
      <c r="BE197" s="79" t="str">
        <f>REPLACE(INDEX(GroupVertices[Group],MATCH(Edges[[#This Row],[Vertex 2]],GroupVertices[Vertex],0)),1,1,"")</f>
        <v>3</v>
      </c>
      <c r="BF197" s="48">
        <v>1</v>
      </c>
      <c r="BG197" s="49">
        <v>9.090909090909092</v>
      </c>
      <c r="BH197" s="48">
        <v>0</v>
      </c>
      <c r="BI197" s="49">
        <v>0</v>
      </c>
      <c r="BJ197" s="48">
        <v>0</v>
      </c>
      <c r="BK197" s="49">
        <v>0</v>
      </c>
      <c r="BL197" s="48">
        <v>10</v>
      </c>
      <c r="BM197" s="49">
        <v>90.9090909090909</v>
      </c>
      <c r="BN197" s="48">
        <v>11</v>
      </c>
    </row>
    <row r="198" spans="1:66" ht="15">
      <c r="A198" s="65" t="s">
        <v>353</v>
      </c>
      <c r="B198" s="65" t="s">
        <v>359</v>
      </c>
      <c r="C198" s="66" t="s">
        <v>2002</v>
      </c>
      <c r="D198" s="67">
        <v>10</v>
      </c>
      <c r="E198" s="68" t="s">
        <v>132</v>
      </c>
      <c r="F198" s="69">
        <v>10</v>
      </c>
      <c r="G198" s="66"/>
      <c r="H198" s="70"/>
      <c r="I198" s="71"/>
      <c r="J198" s="71"/>
      <c r="K198" s="34" t="s">
        <v>65</v>
      </c>
      <c r="L198" s="78">
        <v>198</v>
      </c>
      <c r="M198" s="78"/>
      <c r="N198" s="73"/>
      <c r="O198" s="80" t="s">
        <v>368</v>
      </c>
      <c r="P198" s="82">
        <v>43773.71834490741</v>
      </c>
      <c r="Q198" s="80" t="s">
        <v>371</v>
      </c>
      <c r="R198" s="80"/>
      <c r="S198" s="80"/>
      <c r="T198" s="80"/>
      <c r="U198" s="80"/>
      <c r="V198" s="84" t="s">
        <v>468</v>
      </c>
      <c r="W198" s="82">
        <v>43773.71834490741</v>
      </c>
      <c r="X198" s="87">
        <v>43773</v>
      </c>
      <c r="Y198" s="83" t="s">
        <v>595</v>
      </c>
      <c r="Z198" s="84" t="s">
        <v>722</v>
      </c>
      <c r="AA198" s="80"/>
      <c r="AB198" s="80"/>
      <c r="AC198" s="83" t="s">
        <v>849</v>
      </c>
      <c r="AD198" s="80"/>
      <c r="AE198" s="80" t="b">
        <v>0</v>
      </c>
      <c r="AF198" s="80">
        <v>0</v>
      </c>
      <c r="AG198" s="83" t="s">
        <v>859</v>
      </c>
      <c r="AH198" s="80" t="b">
        <v>0</v>
      </c>
      <c r="AI198" s="80" t="s">
        <v>862</v>
      </c>
      <c r="AJ198" s="80"/>
      <c r="AK198" s="83" t="s">
        <v>859</v>
      </c>
      <c r="AL198" s="80" t="b">
        <v>0</v>
      </c>
      <c r="AM198" s="80">
        <v>39</v>
      </c>
      <c r="AN198" s="83" t="s">
        <v>851</v>
      </c>
      <c r="AO198" s="80" t="s">
        <v>865</v>
      </c>
      <c r="AP198" s="80" t="b">
        <v>0</v>
      </c>
      <c r="AQ198" s="83" t="s">
        <v>851</v>
      </c>
      <c r="AR198" s="80" t="s">
        <v>217</v>
      </c>
      <c r="AS198" s="80">
        <v>0</v>
      </c>
      <c r="AT198" s="80">
        <v>0</v>
      </c>
      <c r="AU198" s="80"/>
      <c r="AV198" s="80"/>
      <c r="AW198" s="80"/>
      <c r="AX198" s="80"/>
      <c r="AY198" s="80"/>
      <c r="AZ198" s="80"/>
      <c r="BA198" s="80"/>
      <c r="BB198" s="80"/>
      <c r="BC198">
        <v>4</v>
      </c>
      <c r="BD198" s="79" t="str">
        <f>REPLACE(INDEX(GroupVertices[Group],MATCH(Edges[[#This Row],[Vertex 1]],GroupVertices[Vertex],0)),1,1,"")</f>
        <v>3</v>
      </c>
      <c r="BE198" s="79" t="str">
        <f>REPLACE(INDEX(GroupVertices[Group],MATCH(Edges[[#This Row],[Vertex 2]],GroupVertices[Vertex],0)),1,1,"")</f>
        <v>1</v>
      </c>
      <c r="BF198" s="48"/>
      <c r="BG198" s="49"/>
      <c r="BH198" s="48"/>
      <c r="BI198" s="49"/>
      <c r="BJ198" s="48"/>
      <c r="BK198" s="49"/>
      <c r="BL198" s="48"/>
      <c r="BM198" s="49"/>
      <c r="BN198" s="48"/>
    </row>
    <row r="199" spans="1:66" ht="15">
      <c r="A199" s="65" t="s">
        <v>353</v>
      </c>
      <c r="B199" s="65" t="s">
        <v>359</v>
      </c>
      <c r="C199" s="66" t="s">
        <v>2002</v>
      </c>
      <c r="D199" s="67">
        <v>10</v>
      </c>
      <c r="E199" s="68" t="s">
        <v>132</v>
      </c>
      <c r="F199" s="69">
        <v>10</v>
      </c>
      <c r="G199" s="66"/>
      <c r="H199" s="70"/>
      <c r="I199" s="71"/>
      <c r="J199" s="71"/>
      <c r="K199" s="34" t="s">
        <v>65</v>
      </c>
      <c r="L199" s="78">
        <v>199</v>
      </c>
      <c r="M199" s="78"/>
      <c r="N199" s="73"/>
      <c r="O199" s="80" t="s">
        <v>369</v>
      </c>
      <c r="P199" s="82">
        <v>43773.71834490741</v>
      </c>
      <c r="Q199" s="80" t="s">
        <v>371</v>
      </c>
      <c r="R199" s="80"/>
      <c r="S199" s="80"/>
      <c r="T199" s="80"/>
      <c r="U199" s="80"/>
      <c r="V199" s="84" t="s">
        <v>468</v>
      </c>
      <c r="W199" s="82">
        <v>43773.71834490741</v>
      </c>
      <c r="X199" s="87">
        <v>43773</v>
      </c>
      <c r="Y199" s="83" t="s">
        <v>595</v>
      </c>
      <c r="Z199" s="84" t="s">
        <v>722</v>
      </c>
      <c r="AA199" s="80"/>
      <c r="AB199" s="80"/>
      <c r="AC199" s="83" t="s">
        <v>849</v>
      </c>
      <c r="AD199" s="80"/>
      <c r="AE199" s="80" t="b">
        <v>0</v>
      </c>
      <c r="AF199" s="80">
        <v>0</v>
      </c>
      <c r="AG199" s="83" t="s">
        <v>859</v>
      </c>
      <c r="AH199" s="80" t="b">
        <v>0</v>
      </c>
      <c r="AI199" s="80" t="s">
        <v>862</v>
      </c>
      <c r="AJ199" s="80"/>
      <c r="AK199" s="83" t="s">
        <v>859</v>
      </c>
      <c r="AL199" s="80" t="b">
        <v>0</v>
      </c>
      <c r="AM199" s="80">
        <v>39</v>
      </c>
      <c r="AN199" s="83" t="s">
        <v>851</v>
      </c>
      <c r="AO199" s="80" t="s">
        <v>865</v>
      </c>
      <c r="AP199" s="80" t="b">
        <v>0</v>
      </c>
      <c r="AQ199" s="83" t="s">
        <v>851</v>
      </c>
      <c r="AR199" s="80" t="s">
        <v>217</v>
      </c>
      <c r="AS199" s="80">
        <v>0</v>
      </c>
      <c r="AT199" s="80">
        <v>0</v>
      </c>
      <c r="AU199" s="80"/>
      <c r="AV199" s="80"/>
      <c r="AW199" s="80"/>
      <c r="AX199" s="80"/>
      <c r="AY199" s="80"/>
      <c r="AZ199" s="80"/>
      <c r="BA199" s="80"/>
      <c r="BB199" s="80"/>
      <c r="BC199">
        <v>4</v>
      </c>
      <c r="BD199" s="79" t="str">
        <f>REPLACE(INDEX(GroupVertices[Group],MATCH(Edges[[#This Row],[Vertex 1]],GroupVertices[Vertex],0)),1,1,"")</f>
        <v>3</v>
      </c>
      <c r="BE199" s="79" t="str">
        <f>REPLACE(INDEX(GroupVertices[Group],MATCH(Edges[[#This Row],[Vertex 2]],GroupVertices[Vertex],0)),1,1,"")</f>
        <v>1</v>
      </c>
      <c r="BF199" s="48"/>
      <c r="BG199" s="49"/>
      <c r="BH199" s="48"/>
      <c r="BI199" s="49"/>
      <c r="BJ199" s="48"/>
      <c r="BK199" s="49"/>
      <c r="BL199" s="48"/>
      <c r="BM199" s="49"/>
      <c r="BN199" s="48"/>
    </row>
    <row r="200" spans="1:66" ht="15">
      <c r="A200" s="65" t="s">
        <v>353</v>
      </c>
      <c r="B200" s="65" t="s">
        <v>360</v>
      </c>
      <c r="C200" s="66" t="s">
        <v>2002</v>
      </c>
      <c r="D200" s="67">
        <v>10</v>
      </c>
      <c r="E200" s="68" t="s">
        <v>132</v>
      </c>
      <c r="F200" s="69">
        <v>10</v>
      </c>
      <c r="G200" s="66"/>
      <c r="H200" s="70"/>
      <c r="I200" s="71"/>
      <c r="J200" s="71"/>
      <c r="K200" s="34" t="s">
        <v>65</v>
      </c>
      <c r="L200" s="78">
        <v>200</v>
      </c>
      <c r="M200" s="78"/>
      <c r="N200" s="73"/>
      <c r="O200" s="80" t="s">
        <v>369</v>
      </c>
      <c r="P200" s="82">
        <v>43773.71834490741</v>
      </c>
      <c r="Q200" s="80" t="s">
        <v>371</v>
      </c>
      <c r="R200" s="80"/>
      <c r="S200" s="80"/>
      <c r="T200" s="80"/>
      <c r="U200" s="80"/>
      <c r="V200" s="84" t="s">
        <v>468</v>
      </c>
      <c r="W200" s="82">
        <v>43773.71834490741</v>
      </c>
      <c r="X200" s="87">
        <v>43773</v>
      </c>
      <c r="Y200" s="83" t="s">
        <v>595</v>
      </c>
      <c r="Z200" s="84" t="s">
        <v>722</v>
      </c>
      <c r="AA200" s="80"/>
      <c r="AB200" s="80"/>
      <c r="AC200" s="83" t="s">
        <v>849</v>
      </c>
      <c r="AD200" s="80"/>
      <c r="AE200" s="80" t="b">
        <v>0</v>
      </c>
      <c r="AF200" s="80">
        <v>0</v>
      </c>
      <c r="AG200" s="83" t="s">
        <v>859</v>
      </c>
      <c r="AH200" s="80" t="b">
        <v>0</v>
      </c>
      <c r="AI200" s="80" t="s">
        <v>862</v>
      </c>
      <c r="AJ200" s="80"/>
      <c r="AK200" s="83" t="s">
        <v>859</v>
      </c>
      <c r="AL200" s="80" t="b">
        <v>0</v>
      </c>
      <c r="AM200" s="80">
        <v>39</v>
      </c>
      <c r="AN200" s="83" t="s">
        <v>851</v>
      </c>
      <c r="AO200" s="80" t="s">
        <v>865</v>
      </c>
      <c r="AP200" s="80" t="b">
        <v>0</v>
      </c>
      <c r="AQ200" s="83" t="s">
        <v>851</v>
      </c>
      <c r="AR200" s="80" t="s">
        <v>217</v>
      </c>
      <c r="AS200" s="80">
        <v>0</v>
      </c>
      <c r="AT200" s="80">
        <v>0</v>
      </c>
      <c r="AU200" s="80"/>
      <c r="AV200" s="80"/>
      <c r="AW200" s="80"/>
      <c r="AX200" s="80"/>
      <c r="AY200" s="80"/>
      <c r="AZ200" s="80"/>
      <c r="BA200" s="80"/>
      <c r="BB200" s="80"/>
      <c r="BC200">
        <v>4</v>
      </c>
      <c r="BD200" s="79" t="str">
        <f>REPLACE(INDEX(GroupVertices[Group],MATCH(Edges[[#This Row],[Vertex 1]],GroupVertices[Vertex],0)),1,1,"")</f>
        <v>3</v>
      </c>
      <c r="BE200" s="79" t="str">
        <f>REPLACE(INDEX(GroupVertices[Group],MATCH(Edges[[#This Row],[Vertex 2]],GroupVertices[Vertex],0)),1,1,"")</f>
        <v>1</v>
      </c>
      <c r="BF200" s="48">
        <v>0</v>
      </c>
      <c r="BG200" s="49">
        <v>0</v>
      </c>
      <c r="BH200" s="48">
        <v>0</v>
      </c>
      <c r="BI200" s="49">
        <v>0</v>
      </c>
      <c r="BJ200" s="48">
        <v>0</v>
      </c>
      <c r="BK200" s="49">
        <v>0</v>
      </c>
      <c r="BL200" s="48">
        <v>20</v>
      </c>
      <c r="BM200" s="49">
        <v>100</v>
      </c>
      <c r="BN200" s="48">
        <v>20</v>
      </c>
    </row>
    <row r="201" spans="1:66" ht="15">
      <c r="A201" s="65" t="s">
        <v>353</v>
      </c>
      <c r="B201" s="65" t="s">
        <v>359</v>
      </c>
      <c r="C201" s="66" t="s">
        <v>2002</v>
      </c>
      <c r="D201" s="67">
        <v>10</v>
      </c>
      <c r="E201" s="68" t="s">
        <v>132</v>
      </c>
      <c r="F201" s="69">
        <v>10</v>
      </c>
      <c r="G201" s="66"/>
      <c r="H201" s="70"/>
      <c r="I201" s="71"/>
      <c r="J201" s="71"/>
      <c r="K201" s="34" t="s">
        <v>65</v>
      </c>
      <c r="L201" s="78">
        <v>201</v>
      </c>
      <c r="M201" s="78"/>
      <c r="N201" s="73"/>
      <c r="O201" s="80" t="s">
        <v>369</v>
      </c>
      <c r="P201" s="82">
        <v>43773.72295138889</v>
      </c>
      <c r="Q201" s="80" t="s">
        <v>386</v>
      </c>
      <c r="R201" s="84" t="s">
        <v>392</v>
      </c>
      <c r="S201" s="80" t="s">
        <v>401</v>
      </c>
      <c r="T201" s="80"/>
      <c r="U201" s="80"/>
      <c r="V201" s="84" t="s">
        <v>468</v>
      </c>
      <c r="W201" s="82">
        <v>43773.72295138889</v>
      </c>
      <c r="X201" s="87">
        <v>43773</v>
      </c>
      <c r="Y201" s="83" t="s">
        <v>591</v>
      </c>
      <c r="Z201" s="84" t="s">
        <v>718</v>
      </c>
      <c r="AA201" s="80"/>
      <c r="AB201" s="80"/>
      <c r="AC201" s="83" t="s">
        <v>845</v>
      </c>
      <c r="AD201" s="80"/>
      <c r="AE201" s="80" t="b">
        <v>0</v>
      </c>
      <c r="AF201" s="80">
        <v>0</v>
      </c>
      <c r="AG201" s="83" t="s">
        <v>859</v>
      </c>
      <c r="AH201" s="80" t="b">
        <v>0</v>
      </c>
      <c r="AI201" s="80" t="s">
        <v>862</v>
      </c>
      <c r="AJ201" s="80"/>
      <c r="AK201" s="83" t="s">
        <v>859</v>
      </c>
      <c r="AL201" s="80" t="b">
        <v>0</v>
      </c>
      <c r="AM201" s="80">
        <v>1</v>
      </c>
      <c r="AN201" s="83" t="s">
        <v>843</v>
      </c>
      <c r="AO201" s="80" t="s">
        <v>865</v>
      </c>
      <c r="AP201" s="80" t="b">
        <v>0</v>
      </c>
      <c r="AQ201" s="83" t="s">
        <v>843</v>
      </c>
      <c r="AR201" s="80" t="s">
        <v>217</v>
      </c>
      <c r="AS201" s="80">
        <v>0</v>
      </c>
      <c r="AT201" s="80">
        <v>0</v>
      </c>
      <c r="AU201" s="80"/>
      <c r="AV201" s="80"/>
      <c r="AW201" s="80"/>
      <c r="AX201" s="80"/>
      <c r="AY201" s="80"/>
      <c r="AZ201" s="80"/>
      <c r="BA201" s="80"/>
      <c r="BB201" s="80"/>
      <c r="BC201">
        <v>4</v>
      </c>
      <c r="BD201" s="79" t="str">
        <f>REPLACE(INDEX(GroupVertices[Group],MATCH(Edges[[#This Row],[Vertex 1]],GroupVertices[Vertex],0)),1,1,"")</f>
        <v>3</v>
      </c>
      <c r="BE201" s="79" t="str">
        <f>REPLACE(INDEX(GroupVertices[Group],MATCH(Edges[[#This Row],[Vertex 2]],GroupVertices[Vertex],0)),1,1,"")</f>
        <v>1</v>
      </c>
      <c r="BF201" s="48"/>
      <c r="BG201" s="49"/>
      <c r="BH201" s="48"/>
      <c r="BI201" s="49"/>
      <c r="BJ201" s="48"/>
      <c r="BK201" s="49"/>
      <c r="BL201" s="48"/>
      <c r="BM201" s="49"/>
      <c r="BN201" s="48"/>
    </row>
    <row r="202" spans="1:66" ht="15">
      <c r="A202" s="65" t="s">
        <v>353</v>
      </c>
      <c r="B202" s="65" t="s">
        <v>360</v>
      </c>
      <c r="C202" s="66" t="s">
        <v>2002</v>
      </c>
      <c r="D202" s="67">
        <v>10</v>
      </c>
      <c r="E202" s="68" t="s">
        <v>132</v>
      </c>
      <c r="F202" s="69">
        <v>10</v>
      </c>
      <c r="G202" s="66"/>
      <c r="H202" s="70"/>
      <c r="I202" s="71"/>
      <c r="J202" s="71"/>
      <c r="K202" s="34" t="s">
        <v>65</v>
      </c>
      <c r="L202" s="78">
        <v>202</v>
      </c>
      <c r="M202" s="78"/>
      <c r="N202" s="73"/>
      <c r="O202" s="80" t="s">
        <v>369</v>
      </c>
      <c r="P202" s="82">
        <v>43773.72295138889</v>
      </c>
      <c r="Q202" s="80" t="s">
        <v>386</v>
      </c>
      <c r="R202" s="84" t="s">
        <v>392</v>
      </c>
      <c r="S202" s="80" t="s">
        <v>401</v>
      </c>
      <c r="T202" s="80"/>
      <c r="U202" s="80"/>
      <c r="V202" s="84" t="s">
        <v>468</v>
      </c>
      <c r="W202" s="82">
        <v>43773.72295138889</v>
      </c>
      <c r="X202" s="87">
        <v>43773</v>
      </c>
      <c r="Y202" s="83" t="s">
        <v>591</v>
      </c>
      <c r="Z202" s="84" t="s">
        <v>718</v>
      </c>
      <c r="AA202" s="80"/>
      <c r="AB202" s="80"/>
      <c r="AC202" s="83" t="s">
        <v>845</v>
      </c>
      <c r="AD202" s="80"/>
      <c r="AE202" s="80" t="b">
        <v>0</v>
      </c>
      <c r="AF202" s="80">
        <v>0</v>
      </c>
      <c r="AG202" s="83" t="s">
        <v>859</v>
      </c>
      <c r="AH202" s="80" t="b">
        <v>0</v>
      </c>
      <c r="AI202" s="80" t="s">
        <v>862</v>
      </c>
      <c r="AJ202" s="80"/>
      <c r="AK202" s="83" t="s">
        <v>859</v>
      </c>
      <c r="AL202" s="80" t="b">
        <v>0</v>
      </c>
      <c r="AM202" s="80">
        <v>1</v>
      </c>
      <c r="AN202" s="83" t="s">
        <v>843</v>
      </c>
      <c r="AO202" s="80" t="s">
        <v>865</v>
      </c>
      <c r="AP202" s="80" t="b">
        <v>0</v>
      </c>
      <c r="AQ202" s="83" t="s">
        <v>843</v>
      </c>
      <c r="AR202" s="80" t="s">
        <v>217</v>
      </c>
      <c r="AS202" s="80">
        <v>0</v>
      </c>
      <c r="AT202" s="80">
        <v>0</v>
      </c>
      <c r="AU202" s="80"/>
      <c r="AV202" s="80"/>
      <c r="AW202" s="80"/>
      <c r="AX202" s="80"/>
      <c r="AY202" s="80"/>
      <c r="AZ202" s="80"/>
      <c r="BA202" s="80"/>
      <c r="BB202" s="80"/>
      <c r="BC202">
        <v>4</v>
      </c>
      <c r="BD202" s="79" t="str">
        <f>REPLACE(INDEX(GroupVertices[Group],MATCH(Edges[[#This Row],[Vertex 1]],GroupVertices[Vertex],0)),1,1,"")</f>
        <v>3</v>
      </c>
      <c r="BE202" s="79" t="str">
        <f>REPLACE(INDEX(GroupVertices[Group],MATCH(Edges[[#This Row],[Vertex 2]],GroupVertices[Vertex],0)),1,1,"")</f>
        <v>1</v>
      </c>
      <c r="BF202" s="48">
        <v>0</v>
      </c>
      <c r="BG202" s="49">
        <v>0</v>
      </c>
      <c r="BH202" s="48">
        <v>0</v>
      </c>
      <c r="BI202" s="49">
        <v>0</v>
      </c>
      <c r="BJ202" s="48">
        <v>0</v>
      </c>
      <c r="BK202" s="49">
        <v>0</v>
      </c>
      <c r="BL202" s="48">
        <v>13</v>
      </c>
      <c r="BM202" s="49">
        <v>100</v>
      </c>
      <c r="BN202" s="48">
        <v>13</v>
      </c>
    </row>
    <row r="203" spans="1:66" ht="15">
      <c r="A203" s="65" t="s">
        <v>353</v>
      </c>
      <c r="B203" s="65" t="s">
        <v>360</v>
      </c>
      <c r="C203" s="66" t="s">
        <v>2002</v>
      </c>
      <c r="D203" s="67">
        <v>10</v>
      </c>
      <c r="E203" s="68" t="s">
        <v>132</v>
      </c>
      <c r="F203" s="69">
        <v>10</v>
      </c>
      <c r="G203" s="66"/>
      <c r="H203" s="70"/>
      <c r="I203" s="71"/>
      <c r="J203" s="71"/>
      <c r="K203" s="34" t="s">
        <v>65</v>
      </c>
      <c r="L203" s="78">
        <v>203</v>
      </c>
      <c r="M203" s="78"/>
      <c r="N203" s="73"/>
      <c r="O203" s="80" t="s">
        <v>369</v>
      </c>
      <c r="P203" s="82">
        <v>43773.72320601852</v>
      </c>
      <c r="Q203" s="80" t="s">
        <v>382</v>
      </c>
      <c r="R203" s="80"/>
      <c r="S203" s="80"/>
      <c r="T203" s="80" t="s">
        <v>404</v>
      </c>
      <c r="U203" s="80"/>
      <c r="V203" s="84" t="s">
        <v>468</v>
      </c>
      <c r="W203" s="82">
        <v>43773.72320601852</v>
      </c>
      <c r="X203" s="87">
        <v>43773</v>
      </c>
      <c r="Y203" s="83" t="s">
        <v>584</v>
      </c>
      <c r="Z203" s="84" t="s">
        <v>711</v>
      </c>
      <c r="AA203" s="80"/>
      <c r="AB203" s="80"/>
      <c r="AC203" s="83" t="s">
        <v>838</v>
      </c>
      <c r="AD203" s="80"/>
      <c r="AE203" s="80" t="b">
        <v>0</v>
      </c>
      <c r="AF203" s="80">
        <v>0</v>
      </c>
      <c r="AG203" s="83" t="s">
        <v>859</v>
      </c>
      <c r="AH203" s="80" t="b">
        <v>0</v>
      </c>
      <c r="AI203" s="80" t="s">
        <v>862</v>
      </c>
      <c r="AJ203" s="80"/>
      <c r="AK203" s="83" t="s">
        <v>859</v>
      </c>
      <c r="AL203" s="80" t="b">
        <v>0</v>
      </c>
      <c r="AM203" s="80">
        <v>2</v>
      </c>
      <c r="AN203" s="83" t="s">
        <v>837</v>
      </c>
      <c r="AO203" s="80" t="s">
        <v>865</v>
      </c>
      <c r="AP203" s="80" t="b">
        <v>0</v>
      </c>
      <c r="AQ203" s="83" t="s">
        <v>837</v>
      </c>
      <c r="AR203" s="80" t="s">
        <v>217</v>
      </c>
      <c r="AS203" s="80">
        <v>0</v>
      </c>
      <c r="AT203" s="80">
        <v>0</v>
      </c>
      <c r="AU203" s="80"/>
      <c r="AV203" s="80"/>
      <c r="AW203" s="80"/>
      <c r="AX203" s="80"/>
      <c r="AY203" s="80"/>
      <c r="AZ203" s="80"/>
      <c r="BA203" s="80"/>
      <c r="BB203" s="80"/>
      <c r="BC203">
        <v>4</v>
      </c>
      <c r="BD203" s="79" t="str">
        <f>REPLACE(INDEX(GroupVertices[Group],MATCH(Edges[[#This Row],[Vertex 1]],GroupVertices[Vertex],0)),1,1,"")</f>
        <v>3</v>
      </c>
      <c r="BE203" s="79" t="str">
        <f>REPLACE(INDEX(GroupVertices[Group],MATCH(Edges[[#This Row],[Vertex 2]],GroupVertices[Vertex],0)),1,1,"")</f>
        <v>1</v>
      </c>
      <c r="BF203" s="48">
        <v>2</v>
      </c>
      <c r="BG203" s="49">
        <v>7.6923076923076925</v>
      </c>
      <c r="BH203" s="48">
        <v>0</v>
      </c>
      <c r="BI203" s="49">
        <v>0</v>
      </c>
      <c r="BJ203" s="48">
        <v>0</v>
      </c>
      <c r="BK203" s="49">
        <v>0</v>
      </c>
      <c r="BL203" s="48">
        <v>24</v>
      </c>
      <c r="BM203" s="49">
        <v>92.3076923076923</v>
      </c>
      <c r="BN203" s="48">
        <v>26</v>
      </c>
    </row>
    <row r="204" spans="1:66" ht="15">
      <c r="A204" s="65" t="s">
        <v>353</v>
      </c>
      <c r="B204" s="65" t="s">
        <v>360</v>
      </c>
      <c r="C204" s="66" t="s">
        <v>2002</v>
      </c>
      <c r="D204" s="67">
        <v>10</v>
      </c>
      <c r="E204" s="68" t="s">
        <v>132</v>
      </c>
      <c r="F204" s="69">
        <v>10</v>
      </c>
      <c r="G204" s="66"/>
      <c r="H204" s="70"/>
      <c r="I204" s="71"/>
      <c r="J204" s="71"/>
      <c r="K204" s="34" t="s">
        <v>65</v>
      </c>
      <c r="L204" s="78">
        <v>204</v>
      </c>
      <c r="M204" s="78"/>
      <c r="N204" s="73"/>
      <c r="O204" s="80" t="s">
        <v>368</v>
      </c>
      <c r="P204" s="82">
        <v>43773.92366898148</v>
      </c>
      <c r="Q204" s="80" t="s">
        <v>381</v>
      </c>
      <c r="R204" s="80"/>
      <c r="S204" s="80"/>
      <c r="T204" s="80"/>
      <c r="U204" s="80"/>
      <c r="V204" s="84" t="s">
        <v>468</v>
      </c>
      <c r="W204" s="82">
        <v>43773.92366898148</v>
      </c>
      <c r="X204" s="87">
        <v>43773</v>
      </c>
      <c r="Y204" s="83" t="s">
        <v>596</v>
      </c>
      <c r="Z204" s="84" t="s">
        <v>723</v>
      </c>
      <c r="AA204" s="80"/>
      <c r="AB204" s="80"/>
      <c r="AC204" s="83" t="s">
        <v>850</v>
      </c>
      <c r="AD204" s="80"/>
      <c r="AE204" s="80" t="b">
        <v>0</v>
      </c>
      <c r="AF204" s="80">
        <v>0</v>
      </c>
      <c r="AG204" s="83" t="s">
        <v>859</v>
      </c>
      <c r="AH204" s="80" t="b">
        <v>0</v>
      </c>
      <c r="AI204" s="80" t="s">
        <v>862</v>
      </c>
      <c r="AJ204" s="80"/>
      <c r="AK204" s="83" t="s">
        <v>859</v>
      </c>
      <c r="AL204" s="80" t="b">
        <v>0</v>
      </c>
      <c r="AM204" s="80">
        <v>21</v>
      </c>
      <c r="AN204" s="83" t="s">
        <v>853</v>
      </c>
      <c r="AO204" s="80" t="s">
        <v>867</v>
      </c>
      <c r="AP204" s="80" t="b">
        <v>0</v>
      </c>
      <c r="AQ204" s="83" t="s">
        <v>853</v>
      </c>
      <c r="AR204" s="80" t="s">
        <v>217</v>
      </c>
      <c r="AS204" s="80">
        <v>0</v>
      </c>
      <c r="AT204" s="80">
        <v>0</v>
      </c>
      <c r="AU204" s="80"/>
      <c r="AV204" s="80"/>
      <c r="AW204" s="80"/>
      <c r="AX204" s="80"/>
      <c r="AY204" s="80"/>
      <c r="AZ204" s="80"/>
      <c r="BA204" s="80"/>
      <c r="BB204" s="80"/>
      <c r="BC204">
        <v>4</v>
      </c>
      <c r="BD204" s="79" t="str">
        <f>REPLACE(INDEX(GroupVertices[Group],MATCH(Edges[[#This Row],[Vertex 1]],GroupVertices[Vertex],0)),1,1,"")</f>
        <v>3</v>
      </c>
      <c r="BE204" s="79" t="str">
        <f>REPLACE(INDEX(GroupVertices[Group],MATCH(Edges[[#This Row],[Vertex 2]],GroupVertices[Vertex],0)),1,1,"")</f>
        <v>1</v>
      </c>
      <c r="BF204" s="48"/>
      <c r="BG204" s="49"/>
      <c r="BH204" s="48"/>
      <c r="BI204" s="49"/>
      <c r="BJ204" s="48"/>
      <c r="BK204" s="49"/>
      <c r="BL204" s="48"/>
      <c r="BM204" s="49"/>
      <c r="BN204" s="48"/>
    </row>
    <row r="205" spans="1:66" ht="15">
      <c r="A205" s="65" t="s">
        <v>353</v>
      </c>
      <c r="B205" s="65" t="s">
        <v>359</v>
      </c>
      <c r="C205" s="66" t="s">
        <v>2002</v>
      </c>
      <c r="D205" s="67">
        <v>10</v>
      </c>
      <c r="E205" s="68" t="s">
        <v>132</v>
      </c>
      <c r="F205" s="69">
        <v>10</v>
      </c>
      <c r="G205" s="66"/>
      <c r="H205" s="70"/>
      <c r="I205" s="71"/>
      <c r="J205" s="71"/>
      <c r="K205" s="34" t="s">
        <v>65</v>
      </c>
      <c r="L205" s="78">
        <v>205</v>
      </c>
      <c r="M205" s="78"/>
      <c r="N205" s="73"/>
      <c r="O205" s="80" t="s">
        <v>369</v>
      </c>
      <c r="P205" s="82">
        <v>43773.92366898148</v>
      </c>
      <c r="Q205" s="80" t="s">
        <v>381</v>
      </c>
      <c r="R205" s="80"/>
      <c r="S205" s="80"/>
      <c r="T205" s="80"/>
      <c r="U205" s="80"/>
      <c r="V205" s="84" t="s">
        <v>468</v>
      </c>
      <c r="W205" s="82">
        <v>43773.92366898148</v>
      </c>
      <c r="X205" s="87">
        <v>43773</v>
      </c>
      <c r="Y205" s="83" t="s">
        <v>596</v>
      </c>
      <c r="Z205" s="84" t="s">
        <v>723</v>
      </c>
      <c r="AA205" s="80"/>
      <c r="AB205" s="80"/>
      <c r="AC205" s="83" t="s">
        <v>850</v>
      </c>
      <c r="AD205" s="80"/>
      <c r="AE205" s="80" t="b">
        <v>0</v>
      </c>
      <c r="AF205" s="80">
        <v>0</v>
      </c>
      <c r="AG205" s="83" t="s">
        <v>859</v>
      </c>
      <c r="AH205" s="80" t="b">
        <v>0</v>
      </c>
      <c r="AI205" s="80" t="s">
        <v>862</v>
      </c>
      <c r="AJ205" s="80"/>
      <c r="AK205" s="83" t="s">
        <v>859</v>
      </c>
      <c r="AL205" s="80" t="b">
        <v>0</v>
      </c>
      <c r="AM205" s="80">
        <v>21</v>
      </c>
      <c r="AN205" s="83" t="s">
        <v>853</v>
      </c>
      <c r="AO205" s="80" t="s">
        <v>867</v>
      </c>
      <c r="AP205" s="80" t="b">
        <v>0</v>
      </c>
      <c r="AQ205" s="83" t="s">
        <v>853</v>
      </c>
      <c r="AR205" s="80" t="s">
        <v>217</v>
      </c>
      <c r="AS205" s="80">
        <v>0</v>
      </c>
      <c r="AT205" s="80">
        <v>0</v>
      </c>
      <c r="AU205" s="80"/>
      <c r="AV205" s="80"/>
      <c r="AW205" s="80"/>
      <c r="AX205" s="80"/>
      <c r="AY205" s="80"/>
      <c r="AZ205" s="80"/>
      <c r="BA205" s="80"/>
      <c r="BB205" s="80"/>
      <c r="BC205">
        <v>4</v>
      </c>
      <c r="BD205" s="79" t="str">
        <f>REPLACE(INDEX(GroupVertices[Group],MATCH(Edges[[#This Row],[Vertex 1]],GroupVertices[Vertex],0)),1,1,"")</f>
        <v>3</v>
      </c>
      <c r="BE205" s="79" t="str">
        <f>REPLACE(INDEX(GroupVertices[Group],MATCH(Edges[[#This Row],[Vertex 2]],GroupVertices[Vertex],0)),1,1,"")</f>
        <v>1</v>
      </c>
      <c r="BF205" s="48">
        <v>1</v>
      </c>
      <c r="BG205" s="49">
        <v>3.8461538461538463</v>
      </c>
      <c r="BH205" s="48">
        <v>0</v>
      </c>
      <c r="BI205" s="49">
        <v>0</v>
      </c>
      <c r="BJ205" s="48">
        <v>0</v>
      </c>
      <c r="BK205" s="49">
        <v>0</v>
      </c>
      <c r="BL205" s="48">
        <v>25</v>
      </c>
      <c r="BM205" s="49">
        <v>96.15384615384616</v>
      </c>
      <c r="BN205" s="48">
        <v>26</v>
      </c>
    </row>
    <row r="206" spans="1:66" ht="15">
      <c r="A206" s="65" t="s">
        <v>359</v>
      </c>
      <c r="B206" s="65" t="s">
        <v>360</v>
      </c>
      <c r="C206" s="66" t="s">
        <v>2003</v>
      </c>
      <c r="D206" s="67">
        <v>3</v>
      </c>
      <c r="E206" s="68" t="s">
        <v>132</v>
      </c>
      <c r="F206" s="69">
        <v>30</v>
      </c>
      <c r="G206" s="66"/>
      <c r="H206" s="70"/>
      <c r="I206" s="71"/>
      <c r="J206" s="71"/>
      <c r="K206" s="34" t="s">
        <v>66</v>
      </c>
      <c r="L206" s="78">
        <v>206</v>
      </c>
      <c r="M206" s="78"/>
      <c r="N206" s="73"/>
      <c r="O206" s="80" t="s">
        <v>369</v>
      </c>
      <c r="P206" s="82">
        <v>43773.70138888889</v>
      </c>
      <c r="Q206" s="80" t="s">
        <v>371</v>
      </c>
      <c r="R206" s="84" t="s">
        <v>396</v>
      </c>
      <c r="S206" s="80" t="s">
        <v>403</v>
      </c>
      <c r="T206" s="80"/>
      <c r="U206" s="84" t="s">
        <v>414</v>
      </c>
      <c r="V206" s="84" t="s">
        <v>414</v>
      </c>
      <c r="W206" s="82">
        <v>43773.70138888889</v>
      </c>
      <c r="X206" s="87">
        <v>43773</v>
      </c>
      <c r="Y206" s="83" t="s">
        <v>597</v>
      </c>
      <c r="Z206" s="84" t="s">
        <v>724</v>
      </c>
      <c r="AA206" s="80"/>
      <c r="AB206" s="80"/>
      <c r="AC206" s="83" t="s">
        <v>851</v>
      </c>
      <c r="AD206" s="80"/>
      <c r="AE206" s="80" t="b">
        <v>0</v>
      </c>
      <c r="AF206" s="80">
        <v>357</v>
      </c>
      <c r="AG206" s="83" t="s">
        <v>859</v>
      </c>
      <c r="AH206" s="80" t="b">
        <v>0</v>
      </c>
      <c r="AI206" s="80" t="s">
        <v>862</v>
      </c>
      <c r="AJ206" s="80"/>
      <c r="AK206" s="83" t="s">
        <v>859</v>
      </c>
      <c r="AL206" s="80" t="b">
        <v>0</v>
      </c>
      <c r="AM206" s="80">
        <v>39</v>
      </c>
      <c r="AN206" s="83" t="s">
        <v>859</v>
      </c>
      <c r="AO206" s="80" t="s">
        <v>869</v>
      </c>
      <c r="AP206" s="80" t="b">
        <v>0</v>
      </c>
      <c r="AQ206" s="83" t="s">
        <v>851</v>
      </c>
      <c r="AR206" s="80" t="s">
        <v>217</v>
      </c>
      <c r="AS206" s="80">
        <v>0</v>
      </c>
      <c r="AT206" s="80">
        <v>0</v>
      </c>
      <c r="AU206" s="80"/>
      <c r="AV206" s="80"/>
      <c r="AW206" s="80"/>
      <c r="AX206" s="80"/>
      <c r="AY206" s="80"/>
      <c r="AZ206" s="80"/>
      <c r="BA206" s="80"/>
      <c r="BB206" s="80"/>
      <c r="BC206">
        <v>1</v>
      </c>
      <c r="BD206" s="79" t="str">
        <f>REPLACE(INDEX(GroupVertices[Group],MATCH(Edges[[#This Row],[Vertex 1]],GroupVertices[Vertex],0)),1,1,"")</f>
        <v>1</v>
      </c>
      <c r="BE206" s="79" t="str">
        <f>REPLACE(INDEX(GroupVertices[Group],MATCH(Edges[[#This Row],[Vertex 2]],GroupVertices[Vertex],0)),1,1,"")</f>
        <v>1</v>
      </c>
      <c r="BF206" s="48">
        <v>0</v>
      </c>
      <c r="BG206" s="49">
        <v>0</v>
      </c>
      <c r="BH206" s="48">
        <v>0</v>
      </c>
      <c r="BI206" s="49">
        <v>0</v>
      </c>
      <c r="BJ206" s="48">
        <v>0</v>
      </c>
      <c r="BK206" s="49">
        <v>0</v>
      </c>
      <c r="BL206" s="48">
        <v>20</v>
      </c>
      <c r="BM206" s="49">
        <v>100</v>
      </c>
      <c r="BN206" s="48">
        <v>20</v>
      </c>
    </row>
    <row r="207" spans="1:66" ht="15">
      <c r="A207" s="65" t="s">
        <v>360</v>
      </c>
      <c r="B207" s="65" t="s">
        <v>359</v>
      </c>
      <c r="C207" s="66" t="s">
        <v>2002</v>
      </c>
      <c r="D207" s="67">
        <v>10</v>
      </c>
      <c r="E207" s="68" t="s">
        <v>132</v>
      </c>
      <c r="F207" s="69">
        <v>10</v>
      </c>
      <c r="G207" s="66"/>
      <c r="H207" s="70"/>
      <c r="I207" s="71"/>
      <c r="J207" s="71"/>
      <c r="K207" s="34" t="s">
        <v>66</v>
      </c>
      <c r="L207" s="78">
        <v>207</v>
      </c>
      <c r="M207" s="78"/>
      <c r="N207" s="73"/>
      <c r="O207" s="80" t="s">
        <v>368</v>
      </c>
      <c r="P207" s="82">
        <v>43773.70836805556</v>
      </c>
      <c r="Q207" s="80" t="s">
        <v>371</v>
      </c>
      <c r="R207" s="80"/>
      <c r="S207" s="80"/>
      <c r="T207" s="80"/>
      <c r="U207" s="80"/>
      <c r="V207" s="84" t="s">
        <v>473</v>
      </c>
      <c r="W207" s="82">
        <v>43773.70836805556</v>
      </c>
      <c r="X207" s="87">
        <v>43773</v>
      </c>
      <c r="Y207" s="83" t="s">
        <v>598</v>
      </c>
      <c r="Z207" s="84" t="s">
        <v>725</v>
      </c>
      <c r="AA207" s="80"/>
      <c r="AB207" s="80"/>
      <c r="AC207" s="83" t="s">
        <v>852</v>
      </c>
      <c r="AD207" s="80"/>
      <c r="AE207" s="80" t="b">
        <v>0</v>
      </c>
      <c r="AF207" s="80">
        <v>0</v>
      </c>
      <c r="AG207" s="83" t="s">
        <v>859</v>
      </c>
      <c r="AH207" s="80" t="b">
        <v>0</v>
      </c>
      <c r="AI207" s="80" t="s">
        <v>862</v>
      </c>
      <c r="AJ207" s="80"/>
      <c r="AK207" s="83" t="s">
        <v>859</v>
      </c>
      <c r="AL207" s="80" t="b">
        <v>0</v>
      </c>
      <c r="AM207" s="80">
        <v>39</v>
      </c>
      <c r="AN207" s="83" t="s">
        <v>851</v>
      </c>
      <c r="AO207" s="80" t="s">
        <v>867</v>
      </c>
      <c r="AP207" s="80" t="b">
        <v>0</v>
      </c>
      <c r="AQ207" s="83" t="s">
        <v>851</v>
      </c>
      <c r="AR207" s="80" t="s">
        <v>217</v>
      </c>
      <c r="AS207" s="80">
        <v>0</v>
      </c>
      <c r="AT207" s="80">
        <v>0</v>
      </c>
      <c r="AU207" s="80"/>
      <c r="AV207" s="80"/>
      <c r="AW207" s="80"/>
      <c r="AX207" s="80"/>
      <c r="AY207" s="80"/>
      <c r="AZ207" s="80"/>
      <c r="BA207" s="80"/>
      <c r="BB207" s="80"/>
      <c r="BC207">
        <v>4</v>
      </c>
      <c r="BD207" s="79" t="str">
        <f>REPLACE(INDEX(GroupVertices[Group],MATCH(Edges[[#This Row],[Vertex 1]],GroupVertices[Vertex],0)),1,1,"")</f>
        <v>1</v>
      </c>
      <c r="BE207" s="79" t="str">
        <f>REPLACE(INDEX(GroupVertices[Group],MATCH(Edges[[#This Row],[Vertex 2]],GroupVertices[Vertex],0)),1,1,"")</f>
        <v>1</v>
      </c>
      <c r="BF207" s="48"/>
      <c r="BG207" s="49"/>
      <c r="BH207" s="48"/>
      <c r="BI207" s="49"/>
      <c r="BJ207" s="48"/>
      <c r="BK207" s="49"/>
      <c r="BL207" s="48"/>
      <c r="BM207" s="49"/>
      <c r="BN207" s="48"/>
    </row>
    <row r="208" spans="1:66" ht="15">
      <c r="A208" s="65" t="s">
        <v>360</v>
      </c>
      <c r="B208" s="65" t="s">
        <v>359</v>
      </c>
      <c r="C208" s="66" t="s">
        <v>2002</v>
      </c>
      <c r="D208" s="67">
        <v>10</v>
      </c>
      <c r="E208" s="68" t="s">
        <v>132</v>
      </c>
      <c r="F208" s="69">
        <v>10</v>
      </c>
      <c r="G208" s="66"/>
      <c r="H208" s="70"/>
      <c r="I208" s="71"/>
      <c r="J208" s="71"/>
      <c r="K208" s="34" t="s">
        <v>66</v>
      </c>
      <c r="L208" s="78">
        <v>208</v>
      </c>
      <c r="M208" s="78"/>
      <c r="N208" s="73"/>
      <c r="O208" s="80" t="s">
        <v>369</v>
      </c>
      <c r="P208" s="82">
        <v>43773.70836805556</v>
      </c>
      <c r="Q208" s="80" t="s">
        <v>371</v>
      </c>
      <c r="R208" s="80"/>
      <c r="S208" s="80"/>
      <c r="T208" s="80"/>
      <c r="U208" s="80"/>
      <c r="V208" s="84" t="s">
        <v>473</v>
      </c>
      <c r="W208" s="82">
        <v>43773.70836805556</v>
      </c>
      <c r="X208" s="87">
        <v>43773</v>
      </c>
      <c r="Y208" s="83" t="s">
        <v>598</v>
      </c>
      <c r="Z208" s="84" t="s">
        <v>725</v>
      </c>
      <c r="AA208" s="80"/>
      <c r="AB208" s="80"/>
      <c r="AC208" s="83" t="s">
        <v>852</v>
      </c>
      <c r="AD208" s="80"/>
      <c r="AE208" s="80" t="b">
        <v>0</v>
      </c>
      <c r="AF208" s="80">
        <v>0</v>
      </c>
      <c r="AG208" s="83" t="s">
        <v>859</v>
      </c>
      <c r="AH208" s="80" t="b">
        <v>0</v>
      </c>
      <c r="AI208" s="80" t="s">
        <v>862</v>
      </c>
      <c r="AJ208" s="80"/>
      <c r="AK208" s="83" t="s">
        <v>859</v>
      </c>
      <c r="AL208" s="80" t="b">
        <v>0</v>
      </c>
      <c r="AM208" s="80">
        <v>39</v>
      </c>
      <c r="AN208" s="83" t="s">
        <v>851</v>
      </c>
      <c r="AO208" s="80" t="s">
        <v>867</v>
      </c>
      <c r="AP208" s="80" t="b">
        <v>0</v>
      </c>
      <c r="AQ208" s="83" t="s">
        <v>851</v>
      </c>
      <c r="AR208" s="80" t="s">
        <v>217</v>
      </c>
      <c r="AS208" s="80">
        <v>0</v>
      </c>
      <c r="AT208" s="80">
        <v>0</v>
      </c>
      <c r="AU208" s="80"/>
      <c r="AV208" s="80"/>
      <c r="AW208" s="80"/>
      <c r="AX208" s="80"/>
      <c r="AY208" s="80"/>
      <c r="AZ208" s="80"/>
      <c r="BA208" s="80"/>
      <c r="BB208" s="80"/>
      <c r="BC208">
        <v>4</v>
      </c>
      <c r="BD208" s="79" t="str">
        <f>REPLACE(INDEX(GroupVertices[Group],MATCH(Edges[[#This Row],[Vertex 1]],GroupVertices[Vertex],0)),1,1,"")</f>
        <v>1</v>
      </c>
      <c r="BE208" s="79" t="str">
        <f>REPLACE(INDEX(GroupVertices[Group],MATCH(Edges[[#This Row],[Vertex 2]],GroupVertices[Vertex],0)),1,1,"")</f>
        <v>1</v>
      </c>
      <c r="BF208" s="48">
        <v>0</v>
      </c>
      <c r="BG208" s="49">
        <v>0</v>
      </c>
      <c r="BH208" s="48">
        <v>0</v>
      </c>
      <c r="BI208" s="49">
        <v>0</v>
      </c>
      <c r="BJ208" s="48">
        <v>0</v>
      </c>
      <c r="BK208" s="49">
        <v>0</v>
      </c>
      <c r="BL208" s="48">
        <v>20</v>
      </c>
      <c r="BM208" s="49">
        <v>100</v>
      </c>
      <c r="BN208" s="48">
        <v>20</v>
      </c>
    </row>
    <row r="209" spans="1:66" ht="15">
      <c r="A209" s="65" t="s">
        <v>360</v>
      </c>
      <c r="B209" s="65" t="s">
        <v>359</v>
      </c>
      <c r="C209" s="66" t="s">
        <v>2002</v>
      </c>
      <c r="D209" s="67">
        <v>10</v>
      </c>
      <c r="E209" s="68" t="s">
        <v>132</v>
      </c>
      <c r="F209" s="69">
        <v>10</v>
      </c>
      <c r="G209" s="66"/>
      <c r="H209" s="70"/>
      <c r="I209" s="71"/>
      <c r="J209" s="71"/>
      <c r="K209" s="34" t="s">
        <v>66</v>
      </c>
      <c r="L209" s="78">
        <v>209</v>
      </c>
      <c r="M209" s="78"/>
      <c r="N209" s="73"/>
      <c r="O209" s="80" t="s">
        <v>369</v>
      </c>
      <c r="P209" s="82">
        <v>43773.90662037037</v>
      </c>
      <c r="Q209" s="80" t="s">
        <v>381</v>
      </c>
      <c r="R209" s="84" t="s">
        <v>397</v>
      </c>
      <c r="S209" s="80" t="s">
        <v>401</v>
      </c>
      <c r="T209" s="80"/>
      <c r="U209" s="84" t="s">
        <v>415</v>
      </c>
      <c r="V209" s="84" t="s">
        <v>415</v>
      </c>
      <c r="W209" s="82">
        <v>43773.90662037037</v>
      </c>
      <c r="X209" s="87">
        <v>43773</v>
      </c>
      <c r="Y209" s="83" t="s">
        <v>599</v>
      </c>
      <c r="Z209" s="84" t="s">
        <v>726</v>
      </c>
      <c r="AA209" s="80"/>
      <c r="AB209" s="80"/>
      <c r="AC209" s="83" t="s">
        <v>853</v>
      </c>
      <c r="AD209" s="80"/>
      <c r="AE209" s="80" t="b">
        <v>0</v>
      </c>
      <c r="AF209" s="80">
        <v>184</v>
      </c>
      <c r="AG209" s="83" t="s">
        <v>859</v>
      </c>
      <c r="AH209" s="80" t="b">
        <v>0</v>
      </c>
      <c r="AI209" s="80" t="s">
        <v>862</v>
      </c>
      <c r="AJ209" s="80"/>
      <c r="AK209" s="83" t="s">
        <v>859</v>
      </c>
      <c r="AL209" s="80" t="b">
        <v>0</v>
      </c>
      <c r="AM209" s="80">
        <v>21</v>
      </c>
      <c r="AN209" s="83" t="s">
        <v>859</v>
      </c>
      <c r="AO209" s="80" t="s">
        <v>867</v>
      </c>
      <c r="AP209" s="80" t="b">
        <v>0</v>
      </c>
      <c r="AQ209" s="83" t="s">
        <v>853</v>
      </c>
      <c r="AR209" s="80" t="s">
        <v>217</v>
      </c>
      <c r="AS209" s="80">
        <v>0</v>
      </c>
      <c r="AT209" s="80">
        <v>0</v>
      </c>
      <c r="AU209" s="80"/>
      <c r="AV209" s="80"/>
      <c r="AW209" s="80"/>
      <c r="AX209" s="80"/>
      <c r="AY209" s="80"/>
      <c r="AZ209" s="80"/>
      <c r="BA209" s="80"/>
      <c r="BB209" s="80"/>
      <c r="BC209">
        <v>4</v>
      </c>
      <c r="BD209" s="79" t="str">
        <f>REPLACE(INDEX(GroupVertices[Group],MATCH(Edges[[#This Row],[Vertex 1]],GroupVertices[Vertex],0)),1,1,"")</f>
        <v>1</v>
      </c>
      <c r="BE209" s="79" t="str">
        <f>REPLACE(INDEX(GroupVertices[Group],MATCH(Edges[[#This Row],[Vertex 2]],GroupVertices[Vertex],0)),1,1,"")</f>
        <v>1</v>
      </c>
      <c r="BF209" s="48">
        <v>1</v>
      </c>
      <c r="BG209" s="49">
        <v>3.8461538461538463</v>
      </c>
      <c r="BH209" s="48">
        <v>0</v>
      </c>
      <c r="BI209" s="49">
        <v>0</v>
      </c>
      <c r="BJ209" s="48">
        <v>0</v>
      </c>
      <c r="BK209" s="49">
        <v>0</v>
      </c>
      <c r="BL209" s="48">
        <v>25</v>
      </c>
      <c r="BM209" s="49">
        <v>96.15384615384616</v>
      </c>
      <c r="BN209" s="48">
        <v>26</v>
      </c>
    </row>
    <row r="210" spans="1:66" ht="15">
      <c r="A210" s="65" t="s">
        <v>360</v>
      </c>
      <c r="B210" s="65" t="s">
        <v>360</v>
      </c>
      <c r="C210" s="66" t="s">
        <v>2003</v>
      </c>
      <c r="D210" s="67">
        <v>3</v>
      </c>
      <c r="E210" s="68" t="s">
        <v>132</v>
      </c>
      <c r="F210" s="69">
        <v>30</v>
      </c>
      <c r="G210" s="66"/>
      <c r="H210" s="70"/>
      <c r="I210" s="71"/>
      <c r="J210" s="71"/>
      <c r="K210" s="34" t="s">
        <v>65</v>
      </c>
      <c r="L210" s="78">
        <v>210</v>
      </c>
      <c r="M210" s="78"/>
      <c r="N210" s="73"/>
      <c r="O210" s="80" t="s">
        <v>368</v>
      </c>
      <c r="P210" s="82">
        <v>43774.87503472222</v>
      </c>
      <c r="Q210" s="80" t="s">
        <v>381</v>
      </c>
      <c r="R210" s="80"/>
      <c r="S210" s="80"/>
      <c r="T210" s="80"/>
      <c r="U210" s="80"/>
      <c r="V210" s="84" t="s">
        <v>473</v>
      </c>
      <c r="W210" s="82">
        <v>43774.87503472222</v>
      </c>
      <c r="X210" s="87">
        <v>43774</v>
      </c>
      <c r="Y210" s="83" t="s">
        <v>600</v>
      </c>
      <c r="Z210" s="84" t="s">
        <v>727</v>
      </c>
      <c r="AA210" s="80"/>
      <c r="AB210" s="80"/>
      <c r="AC210" s="83" t="s">
        <v>854</v>
      </c>
      <c r="AD210" s="80"/>
      <c r="AE210" s="80" t="b">
        <v>0</v>
      </c>
      <c r="AF210" s="80">
        <v>0</v>
      </c>
      <c r="AG210" s="83" t="s">
        <v>859</v>
      </c>
      <c r="AH210" s="80" t="b">
        <v>0</v>
      </c>
      <c r="AI210" s="80" t="s">
        <v>862</v>
      </c>
      <c r="AJ210" s="80"/>
      <c r="AK210" s="83" t="s">
        <v>859</v>
      </c>
      <c r="AL210" s="80" t="b">
        <v>0</v>
      </c>
      <c r="AM210" s="80">
        <v>21</v>
      </c>
      <c r="AN210" s="83" t="s">
        <v>853</v>
      </c>
      <c r="AO210" s="80" t="s">
        <v>872</v>
      </c>
      <c r="AP210" s="80" t="b">
        <v>0</v>
      </c>
      <c r="AQ210" s="83" t="s">
        <v>853</v>
      </c>
      <c r="AR210" s="80" t="s">
        <v>217</v>
      </c>
      <c r="AS210" s="80">
        <v>0</v>
      </c>
      <c r="AT210" s="80">
        <v>0</v>
      </c>
      <c r="AU210" s="80"/>
      <c r="AV210" s="80"/>
      <c r="AW210" s="80"/>
      <c r="AX210" s="80"/>
      <c r="AY210" s="80"/>
      <c r="AZ210" s="80"/>
      <c r="BA210" s="80"/>
      <c r="BB210" s="80"/>
      <c r="BC210">
        <v>1</v>
      </c>
      <c r="BD210" s="79" t="str">
        <f>REPLACE(INDEX(GroupVertices[Group],MATCH(Edges[[#This Row],[Vertex 1]],GroupVertices[Vertex],0)),1,1,"")</f>
        <v>1</v>
      </c>
      <c r="BE210" s="79" t="str">
        <f>REPLACE(INDEX(GroupVertices[Group],MATCH(Edges[[#This Row],[Vertex 2]],GroupVertices[Vertex],0)),1,1,"")</f>
        <v>1</v>
      </c>
      <c r="BF210" s="48"/>
      <c r="BG210" s="49"/>
      <c r="BH210" s="48"/>
      <c r="BI210" s="49"/>
      <c r="BJ210" s="48"/>
      <c r="BK210" s="49"/>
      <c r="BL210" s="48"/>
      <c r="BM210" s="49"/>
      <c r="BN210" s="48"/>
    </row>
    <row r="211" spans="1:66" ht="15">
      <c r="A211" s="65" t="s">
        <v>360</v>
      </c>
      <c r="B211" s="65" t="s">
        <v>359</v>
      </c>
      <c r="C211" s="66" t="s">
        <v>2002</v>
      </c>
      <c r="D211" s="67">
        <v>10</v>
      </c>
      <c r="E211" s="68" t="s">
        <v>132</v>
      </c>
      <c r="F211" s="69">
        <v>10</v>
      </c>
      <c r="G211" s="66"/>
      <c r="H211" s="70"/>
      <c r="I211" s="71"/>
      <c r="J211" s="71"/>
      <c r="K211" s="34" t="s">
        <v>66</v>
      </c>
      <c r="L211" s="78">
        <v>211</v>
      </c>
      <c r="M211" s="78"/>
      <c r="N211" s="73"/>
      <c r="O211" s="80" t="s">
        <v>369</v>
      </c>
      <c r="P211" s="82">
        <v>43774.87503472222</v>
      </c>
      <c r="Q211" s="80" t="s">
        <v>381</v>
      </c>
      <c r="R211" s="80"/>
      <c r="S211" s="80"/>
      <c r="T211" s="80"/>
      <c r="U211" s="80"/>
      <c r="V211" s="84" t="s">
        <v>473</v>
      </c>
      <c r="W211" s="82">
        <v>43774.87503472222</v>
      </c>
      <c r="X211" s="87">
        <v>43774</v>
      </c>
      <c r="Y211" s="83" t="s">
        <v>600</v>
      </c>
      <c r="Z211" s="84" t="s">
        <v>727</v>
      </c>
      <c r="AA211" s="80"/>
      <c r="AB211" s="80"/>
      <c r="AC211" s="83" t="s">
        <v>854</v>
      </c>
      <c r="AD211" s="80"/>
      <c r="AE211" s="80" t="b">
        <v>0</v>
      </c>
      <c r="AF211" s="80">
        <v>0</v>
      </c>
      <c r="AG211" s="83" t="s">
        <v>859</v>
      </c>
      <c r="AH211" s="80" t="b">
        <v>0</v>
      </c>
      <c r="AI211" s="80" t="s">
        <v>862</v>
      </c>
      <c r="AJ211" s="80"/>
      <c r="AK211" s="83" t="s">
        <v>859</v>
      </c>
      <c r="AL211" s="80" t="b">
        <v>0</v>
      </c>
      <c r="AM211" s="80">
        <v>21</v>
      </c>
      <c r="AN211" s="83" t="s">
        <v>853</v>
      </c>
      <c r="AO211" s="80" t="s">
        <v>872</v>
      </c>
      <c r="AP211" s="80" t="b">
        <v>0</v>
      </c>
      <c r="AQ211" s="83" t="s">
        <v>853</v>
      </c>
      <c r="AR211" s="80" t="s">
        <v>217</v>
      </c>
      <c r="AS211" s="80">
        <v>0</v>
      </c>
      <c r="AT211" s="80">
        <v>0</v>
      </c>
      <c r="AU211" s="80"/>
      <c r="AV211" s="80"/>
      <c r="AW211" s="80"/>
      <c r="AX211" s="80"/>
      <c r="AY211" s="80"/>
      <c r="AZ211" s="80"/>
      <c r="BA211" s="80"/>
      <c r="BB211" s="80"/>
      <c r="BC211">
        <v>4</v>
      </c>
      <c r="BD211" s="79" t="str">
        <f>REPLACE(INDEX(GroupVertices[Group],MATCH(Edges[[#This Row],[Vertex 1]],GroupVertices[Vertex],0)),1,1,"")</f>
        <v>1</v>
      </c>
      <c r="BE211" s="79" t="str">
        <f>REPLACE(INDEX(GroupVertices[Group],MATCH(Edges[[#This Row],[Vertex 2]],GroupVertices[Vertex],0)),1,1,"")</f>
        <v>1</v>
      </c>
      <c r="BF211" s="48">
        <v>1</v>
      </c>
      <c r="BG211" s="49">
        <v>3.8461538461538463</v>
      </c>
      <c r="BH211" s="48">
        <v>0</v>
      </c>
      <c r="BI211" s="49">
        <v>0</v>
      </c>
      <c r="BJ211" s="48">
        <v>0</v>
      </c>
      <c r="BK211" s="49">
        <v>0</v>
      </c>
      <c r="BL211" s="48">
        <v>25</v>
      </c>
      <c r="BM211" s="49">
        <v>96.15384615384616</v>
      </c>
      <c r="BN211" s="48">
        <v>26</v>
      </c>
    </row>
    <row r="212" spans="1:66" ht="15">
      <c r="A212" s="65" t="s">
        <v>361</v>
      </c>
      <c r="B212" s="65" t="s">
        <v>360</v>
      </c>
      <c r="C212" s="66" t="s">
        <v>2003</v>
      </c>
      <c r="D212" s="67">
        <v>3</v>
      </c>
      <c r="E212" s="68" t="s">
        <v>132</v>
      </c>
      <c r="F212" s="69">
        <v>30</v>
      </c>
      <c r="G212" s="66"/>
      <c r="H212" s="70"/>
      <c r="I212" s="71"/>
      <c r="J212" s="71"/>
      <c r="K212" s="34" t="s">
        <v>65</v>
      </c>
      <c r="L212" s="78">
        <v>212</v>
      </c>
      <c r="M212" s="78"/>
      <c r="N212" s="73"/>
      <c r="O212" s="80" t="s">
        <v>368</v>
      </c>
      <c r="P212" s="82">
        <v>43774.89034722222</v>
      </c>
      <c r="Q212" s="80" t="s">
        <v>381</v>
      </c>
      <c r="R212" s="80"/>
      <c r="S212" s="80"/>
      <c r="T212" s="80"/>
      <c r="U212" s="80"/>
      <c r="V212" s="84" t="s">
        <v>474</v>
      </c>
      <c r="W212" s="82">
        <v>43774.89034722222</v>
      </c>
      <c r="X212" s="87">
        <v>43774</v>
      </c>
      <c r="Y212" s="83" t="s">
        <v>601</v>
      </c>
      <c r="Z212" s="84" t="s">
        <v>728</v>
      </c>
      <c r="AA212" s="80"/>
      <c r="AB212" s="80"/>
      <c r="AC212" s="83" t="s">
        <v>855</v>
      </c>
      <c r="AD212" s="80"/>
      <c r="AE212" s="80" t="b">
        <v>0</v>
      </c>
      <c r="AF212" s="80">
        <v>0</v>
      </c>
      <c r="AG212" s="83" t="s">
        <v>859</v>
      </c>
      <c r="AH212" s="80" t="b">
        <v>0</v>
      </c>
      <c r="AI212" s="80" t="s">
        <v>862</v>
      </c>
      <c r="AJ212" s="80"/>
      <c r="AK212" s="83" t="s">
        <v>859</v>
      </c>
      <c r="AL212" s="80" t="b">
        <v>0</v>
      </c>
      <c r="AM212" s="80">
        <v>21</v>
      </c>
      <c r="AN212" s="83" t="s">
        <v>853</v>
      </c>
      <c r="AO212" s="80" t="s">
        <v>863</v>
      </c>
      <c r="AP212" s="80" t="b">
        <v>0</v>
      </c>
      <c r="AQ212" s="83" t="s">
        <v>853</v>
      </c>
      <c r="AR212" s="80" t="s">
        <v>217</v>
      </c>
      <c r="AS212" s="80">
        <v>0</v>
      </c>
      <c r="AT212" s="80">
        <v>0</v>
      </c>
      <c r="AU212" s="80"/>
      <c r="AV212" s="80"/>
      <c r="AW212" s="80"/>
      <c r="AX212" s="80"/>
      <c r="AY212" s="80"/>
      <c r="AZ212" s="80"/>
      <c r="BA212" s="80"/>
      <c r="BB212" s="80"/>
      <c r="BC212">
        <v>1</v>
      </c>
      <c r="BD212" s="79" t="str">
        <f>REPLACE(INDEX(GroupVertices[Group],MATCH(Edges[[#This Row],[Vertex 1]],GroupVertices[Vertex],0)),1,1,"")</f>
        <v>1</v>
      </c>
      <c r="BE212" s="79" t="str">
        <f>REPLACE(INDEX(GroupVertices[Group],MATCH(Edges[[#This Row],[Vertex 2]],GroupVertices[Vertex],0)),1,1,"")</f>
        <v>1</v>
      </c>
      <c r="BF212" s="48"/>
      <c r="BG212" s="49"/>
      <c r="BH212" s="48"/>
      <c r="BI212" s="49"/>
      <c r="BJ212" s="48"/>
      <c r="BK212" s="49"/>
      <c r="BL212" s="48"/>
      <c r="BM212" s="49"/>
      <c r="BN212" s="48"/>
    </row>
    <row r="213" spans="1:66" ht="15">
      <c r="A213" s="65" t="s">
        <v>361</v>
      </c>
      <c r="B213" s="65" t="s">
        <v>359</v>
      </c>
      <c r="C213" s="66" t="s">
        <v>2003</v>
      </c>
      <c r="D213" s="67">
        <v>3</v>
      </c>
      <c r="E213" s="68" t="s">
        <v>132</v>
      </c>
      <c r="F213" s="69">
        <v>30</v>
      </c>
      <c r="G213" s="66"/>
      <c r="H213" s="70"/>
      <c r="I213" s="71"/>
      <c r="J213" s="71"/>
      <c r="K213" s="34" t="s">
        <v>65</v>
      </c>
      <c r="L213" s="78">
        <v>213</v>
      </c>
      <c r="M213" s="78"/>
      <c r="N213" s="73"/>
      <c r="O213" s="80" t="s">
        <v>369</v>
      </c>
      <c r="P213" s="82">
        <v>43774.89034722222</v>
      </c>
      <c r="Q213" s="80" t="s">
        <v>381</v>
      </c>
      <c r="R213" s="80"/>
      <c r="S213" s="80"/>
      <c r="T213" s="80"/>
      <c r="U213" s="80"/>
      <c r="V213" s="84" t="s">
        <v>474</v>
      </c>
      <c r="W213" s="82">
        <v>43774.89034722222</v>
      </c>
      <c r="X213" s="87">
        <v>43774</v>
      </c>
      <c r="Y213" s="83" t="s">
        <v>601</v>
      </c>
      <c r="Z213" s="84" t="s">
        <v>728</v>
      </c>
      <c r="AA213" s="80"/>
      <c r="AB213" s="80"/>
      <c r="AC213" s="83" t="s">
        <v>855</v>
      </c>
      <c r="AD213" s="80"/>
      <c r="AE213" s="80" t="b">
        <v>0</v>
      </c>
      <c r="AF213" s="80">
        <v>0</v>
      </c>
      <c r="AG213" s="83" t="s">
        <v>859</v>
      </c>
      <c r="AH213" s="80" t="b">
        <v>0</v>
      </c>
      <c r="AI213" s="80" t="s">
        <v>862</v>
      </c>
      <c r="AJ213" s="80"/>
      <c r="AK213" s="83" t="s">
        <v>859</v>
      </c>
      <c r="AL213" s="80" t="b">
        <v>0</v>
      </c>
      <c r="AM213" s="80">
        <v>21</v>
      </c>
      <c r="AN213" s="83" t="s">
        <v>853</v>
      </c>
      <c r="AO213" s="80" t="s">
        <v>863</v>
      </c>
      <c r="AP213" s="80" t="b">
        <v>0</v>
      </c>
      <c r="AQ213" s="83" t="s">
        <v>853</v>
      </c>
      <c r="AR213" s="80" t="s">
        <v>217</v>
      </c>
      <c r="AS213" s="80">
        <v>0</v>
      </c>
      <c r="AT213" s="80">
        <v>0</v>
      </c>
      <c r="AU213" s="80"/>
      <c r="AV213" s="80"/>
      <c r="AW213" s="80"/>
      <c r="AX213" s="80"/>
      <c r="AY213" s="80"/>
      <c r="AZ213" s="80"/>
      <c r="BA213" s="80"/>
      <c r="BB213" s="80"/>
      <c r="BC213">
        <v>1</v>
      </c>
      <c r="BD213" s="79" t="str">
        <f>REPLACE(INDEX(GroupVertices[Group],MATCH(Edges[[#This Row],[Vertex 1]],GroupVertices[Vertex],0)),1,1,"")</f>
        <v>1</v>
      </c>
      <c r="BE213" s="79" t="str">
        <f>REPLACE(INDEX(GroupVertices[Group],MATCH(Edges[[#This Row],[Vertex 2]],GroupVertices[Vertex],0)),1,1,"")</f>
        <v>1</v>
      </c>
      <c r="BF213" s="48">
        <v>1</v>
      </c>
      <c r="BG213" s="49">
        <v>3.8461538461538463</v>
      </c>
      <c r="BH213" s="48">
        <v>0</v>
      </c>
      <c r="BI213" s="49">
        <v>0</v>
      </c>
      <c r="BJ213" s="48">
        <v>0</v>
      </c>
      <c r="BK213" s="49">
        <v>0</v>
      </c>
      <c r="BL213" s="48">
        <v>25</v>
      </c>
      <c r="BM213" s="49">
        <v>96.15384615384616</v>
      </c>
      <c r="BN213" s="48">
        <v>26</v>
      </c>
    </row>
    <row r="214" spans="1:66" ht="15">
      <c r="A214" s="65" t="s">
        <v>362</v>
      </c>
      <c r="B214" s="65" t="s">
        <v>365</v>
      </c>
      <c r="C214" s="66" t="s">
        <v>2003</v>
      </c>
      <c r="D214" s="67">
        <v>3</v>
      </c>
      <c r="E214" s="68" t="s">
        <v>132</v>
      </c>
      <c r="F214" s="69">
        <v>30</v>
      </c>
      <c r="G214" s="66"/>
      <c r="H214" s="70"/>
      <c r="I214" s="71"/>
      <c r="J214" s="71"/>
      <c r="K214" s="34" t="s">
        <v>65</v>
      </c>
      <c r="L214" s="78">
        <v>214</v>
      </c>
      <c r="M214" s="78"/>
      <c r="N214" s="73"/>
      <c r="O214" s="80" t="s">
        <v>369</v>
      </c>
      <c r="P214" s="82">
        <v>43775.385416666664</v>
      </c>
      <c r="Q214" s="83" t="s">
        <v>388</v>
      </c>
      <c r="R214" s="84" t="s">
        <v>398</v>
      </c>
      <c r="S214" s="80" t="s">
        <v>401</v>
      </c>
      <c r="T214" s="80" t="s">
        <v>406</v>
      </c>
      <c r="U214" s="80"/>
      <c r="V214" s="84" t="s">
        <v>475</v>
      </c>
      <c r="W214" s="82">
        <v>43775.385416666664</v>
      </c>
      <c r="X214" s="87">
        <v>43775</v>
      </c>
      <c r="Y214" s="83" t="s">
        <v>602</v>
      </c>
      <c r="Z214" s="84" t="s">
        <v>729</v>
      </c>
      <c r="AA214" s="80"/>
      <c r="AB214" s="80"/>
      <c r="AC214" s="83" t="s">
        <v>856</v>
      </c>
      <c r="AD214" s="80"/>
      <c r="AE214" s="80" t="b">
        <v>0</v>
      </c>
      <c r="AF214" s="80">
        <v>1</v>
      </c>
      <c r="AG214" s="83" t="s">
        <v>859</v>
      </c>
      <c r="AH214" s="80" t="b">
        <v>0</v>
      </c>
      <c r="AI214" s="80" t="s">
        <v>862</v>
      </c>
      <c r="AJ214" s="80"/>
      <c r="AK214" s="83" t="s">
        <v>859</v>
      </c>
      <c r="AL214" s="80" t="b">
        <v>0</v>
      </c>
      <c r="AM214" s="80">
        <v>1</v>
      </c>
      <c r="AN214" s="83" t="s">
        <v>859</v>
      </c>
      <c r="AO214" s="80" t="s">
        <v>872</v>
      </c>
      <c r="AP214" s="80" t="b">
        <v>0</v>
      </c>
      <c r="AQ214" s="83" t="s">
        <v>856</v>
      </c>
      <c r="AR214" s="80" t="s">
        <v>217</v>
      </c>
      <c r="AS214" s="80">
        <v>0</v>
      </c>
      <c r="AT214" s="80">
        <v>0</v>
      </c>
      <c r="AU214" s="80"/>
      <c r="AV214" s="80"/>
      <c r="AW214" s="80"/>
      <c r="AX214" s="80"/>
      <c r="AY214" s="80"/>
      <c r="AZ214" s="80"/>
      <c r="BA214" s="80"/>
      <c r="BB214" s="80"/>
      <c r="BC214">
        <v>1</v>
      </c>
      <c r="BD214" s="79" t="str">
        <f>REPLACE(INDEX(GroupVertices[Group],MATCH(Edges[[#This Row],[Vertex 1]],GroupVertices[Vertex],0)),1,1,"")</f>
        <v>5</v>
      </c>
      <c r="BE214" s="79" t="str">
        <f>REPLACE(INDEX(GroupVertices[Group],MATCH(Edges[[#This Row],[Vertex 2]],GroupVertices[Vertex],0)),1,1,"")</f>
        <v>5</v>
      </c>
      <c r="BF214" s="48"/>
      <c r="BG214" s="49"/>
      <c r="BH214" s="48"/>
      <c r="BI214" s="49"/>
      <c r="BJ214" s="48"/>
      <c r="BK214" s="49"/>
      <c r="BL214" s="48"/>
      <c r="BM214" s="49"/>
      <c r="BN214" s="48"/>
    </row>
    <row r="215" spans="1:66" ht="15">
      <c r="A215" s="65" t="s">
        <v>362</v>
      </c>
      <c r="B215" s="65" t="s">
        <v>366</v>
      </c>
      <c r="C215" s="66" t="s">
        <v>2003</v>
      </c>
      <c r="D215" s="67">
        <v>3</v>
      </c>
      <c r="E215" s="68" t="s">
        <v>132</v>
      </c>
      <c r="F215" s="69">
        <v>30</v>
      </c>
      <c r="G215" s="66"/>
      <c r="H215" s="70"/>
      <c r="I215" s="71"/>
      <c r="J215" s="71"/>
      <c r="K215" s="34" t="s">
        <v>65</v>
      </c>
      <c r="L215" s="78">
        <v>215</v>
      </c>
      <c r="M215" s="78"/>
      <c r="N215" s="73"/>
      <c r="O215" s="80" t="s">
        <v>369</v>
      </c>
      <c r="P215" s="82">
        <v>43775.385416666664</v>
      </c>
      <c r="Q215" s="83" t="s">
        <v>388</v>
      </c>
      <c r="R215" s="84" t="s">
        <v>398</v>
      </c>
      <c r="S215" s="80" t="s">
        <v>401</v>
      </c>
      <c r="T215" s="80" t="s">
        <v>406</v>
      </c>
      <c r="U215" s="80"/>
      <c r="V215" s="84" t="s">
        <v>475</v>
      </c>
      <c r="W215" s="82">
        <v>43775.385416666664</v>
      </c>
      <c r="X215" s="87">
        <v>43775</v>
      </c>
      <c r="Y215" s="83" t="s">
        <v>602</v>
      </c>
      <c r="Z215" s="84" t="s">
        <v>729</v>
      </c>
      <c r="AA215" s="80"/>
      <c r="AB215" s="80"/>
      <c r="AC215" s="83" t="s">
        <v>856</v>
      </c>
      <c r="AD215" s="80"/>
      <c r="AE215" s="80" t="b">
        <v>0</v>
      </c>
      <c r="AF215" s="80">
        <v>1</v>
      </c>
      <c r="AG215" s="83" t="s">
        <v>859</v>
      </c>
      <c r="AH215" s="80" t="b">
        <v>0</v>
      </c>
      <c r="AI215" s="80" t="s">
        <v>862</v>
      </c>
      <c r="AJ215" s="80"/>
      <c r="AK215" s="83" t="s">
        <v>859</v>
      </c>
      <c r="AL215" s="80" t="b">
        <v>0</v>
      </c>
      <c r="AM215" s="80">
        <v>1</v>
      </c>
      <c r="AN215" s="83" t="s">
        <v>859</v>
      </c>
      <c r="AO215" s="80" t="s">
        <v>872</v>
      </c>
      <c r="AP215" s="80" t="b">
        <v>0</v>
      </c>
      <c r="AQ215" s="83" t="s">
        <v>856</v>
      </c>
      <c r="AR215" s="80" t="s">
        <v>217</v>
      </c>
      <c r="AS215" s="80">
        <v>0</v>
      </c>
      <c r="AT215" s="80">
        <v>0</v>
      </c>
      <c r="AU215" s="80"/>
      <c r="AV215" s="80"/>
      <c r="AW215" s="80"/>
      <c r="AX215" s="80"/>
      <c r="AY215" s="80"/>
      <c r="AZ215" s="80"/>
      <c r="BA215" s="80"/>
      <c r="BB215" s="80"/>
      <c r="BC215">
        <v>1</v>
      </c>
      <c r="BD215" s="79" t="str">
        <f>REPLACE(INDEX(GroupVertices[Group],MATCH(Edges[[#This Row],[Vertex 1]],GroupVertices[Vertex],0)),1,1,"")</f>
        <v>5</v>
      </c>
      <c r="BE215" s="79" t="str">
        <f>REPLACE(INDEX(GroupVertices[Group],MATCH(Edges[[#This Row],[Vertex 2]],GroupVertices[Vertex],0)),1,1,"")</f>
        <v>5</v>
      </c>
      <c r="BF215" s="48"/>
      <c r="BG215" s="49"/>
      <c r="BH215" s="48"/>
      <c r="BI215" s="49"/>
      <c r="BJ215" s="48"/>
      <c r="BK215" s="49"/>
      <c r="BL215" s="48"/>
      <c r="BM215" s="49"/>
      <c r="BN215" s="48"/>
    </row>
    <row r="216" spans="1:66" ht="15">
      <c r="A216" s="65" t="s">
        <v>362</v>
      </c>
      <c r="B216" s="65" t="s">
        <v>367</v>
      </c>
      <c r="C216" s="66" t="s">
        <v>2003</v>
      </c>
      <c r="D216" s="67">
        <v>3</v>
      </c>
      <c r="E216" s="68" t="s">
        <v>132</v>
      </c>
      <c r="F216" s="69">
        <v>30</v>
      </c>
      <c r="G216" s="66"/>
      <c r="H216" s="70"/>
      <c r="I216" s="71"/>
      <c r="J216" s="71"/>
      <c r="K216" s="34" t="s">
        <v>65</v>
      </c>
      <c r="L216" s="78">
        <v>216</v>
      </c>
      <c r="M216" s="78"/>
      <c r="N216" s="73"/>
      <c r="O216" s="80" t="s">
        <v>369</v>
      </c>
      <c r="P216" s="82">
        <v>43775.385416666664</v>
      </c>
      <c r="Q216" s="83" t="s">
        <v>388</v>
      </c>
      <c r="R216" s="84" t="s">
        <v>398</v>
      </c>
      <c r="S216" s="80" t="s">
        <v>401</v>
      </c>
      <c r="T216" s="80" t="s">
        <v>406</v>
      </c>
      <c r="U216" s="80"/>
      <c r="V216" s="84" t="s">
        <v>475</v>
      </c>
      <c r="W216" s="82">
        <v>43775.385416666664</v>
      </c>
      <c r="X216" s="87">
        <v>43775</v>
      </c>
      <c r="Y216" s="83" t="s">
        <v>602</v>
      </c>
      <c r="Z216" s="84" t="s">
        <v>729</v>
      </c>
      <c r="AA216" s="80"/>
      <c r="AB216" s="80"/>
      <c r="AC216" s="83" t="s">
        <v>856</v>
      </c>
      <c r="AD216" s="80"/>
      <c r="AE216" s="80" t="b">
        <v>0</v>
      </c>
      <c r="AF216" s="80">
        <v>1</v>
      </c>
      <c r="AG216" s="83" t="s">
        <v>859</v>
      </c>
      <c r="AH216" s="80" t="b">
        <v>0</v>
      </c>
      <c r="AI216" s="80" t="s">
        <v>862</v>
      </c>
      <c r="AJ216" s="80"/>
      <c r="AK216" s="83" t="s">
        <v>859</v>
      </c>
      <c r="AL216" s="80" t="b">
        <v>0</v>
      </c>
      <c r="AM216" s="80">
        <v>1</v>
      </c>
      <c r="AN216" s="83" t="s">
        <v>859</v>
      </c>
      <c r="AO216" s="80" t="s">
        <v>872</v>
      </c>
      <c r="AP216" s="80" t="b">
        <v>0</v>
      </c>
      <c r="AQ216" s="83" t="s">
        <v>856</v>
      </c>
      <c r="AR216" s="80" t="s">
        <v>217</v>
      </c>
      <c r="AS216" s="80">
        <v>0</v>
      </c>
      <c r="AT216" s="80">
        <v>0</v>
      </c>
      <c r="AU216" s="80"/>
      <c r="AV216" s="80"/>
      <c r="AW216" s="80"/>
      <c r="AX216" s="80"/>
      <c r="AY216" s="80"/>
      <c r="AZ216" s="80"/>
      <c r="BA216" s="80"/>
      <c r="BB216" s="80"/>
      <c r="BC216">
        <v>1</v>
      </c>
      <c r="BD216" s="79" t="str">
        <f>REPLACE(INDEX(GroupVertices[Group],MATCH(Edges[[#This Row],[Vertex 1]],GroupVertices[Vertex],0)),1,1,"")</f>
        <v>5</v>
      </c>
      <c r="BE216" s="79" t="str">
        <f>REPLACE(INDEX(GroupVertices[Group],MATCH(Edges[[#This Row],[Vertex 2]],GroupVertices[Vertex],0)),1,1,"")</f>
        <v>5</v>
      </c>
      <c r="BF216" s="48">
        <v>3</v>
      </c>
      <c r="BG216" s="49">
        <v>7.6923076923076925</v>
      </c>
      <c r="BH216" s="48">
        <v>0</v>
      </c>
      <c r="BI216" s="49">
        <v>0</v>
      </c>
      <c r="BJ216" s="48">
        <v>0</v>
      </c>
      <c r="BK216" s="49">
        <v>0</v>
      </c>
      <c r="BL216" s="48">
        <v>36</v>
      </c>
      <c r="BM216" s="49">
        <v>92.3076923076923</v>
      </c>
      <c r="BN216" s="48">
        <v>39</v>
      </c>
    </row>
    <row r="217" spans="1:66" ht="15">
      <c r="A217" s="65" t="s">
        <v>363</v>
      </c>
      <c r="B217" s="65" t="s">
        <v>362</v>
      </c>
      <c r="C217" s="66" t="s">
        <v>2003</v>
      </c>
      <c r="D217" s="67">
        <v>3</v>
      </c>
      <c r="E217" s="68" t="s">
        <v>132</v>
      </c>
      <c r="F217" s="69">
        <v>30</v>
      </c>
      <c r="G217" s="66"/>
      <c r="H217" s="70"/>
      <c r="I217" s="71"/>
      <c r="J217" s="71"/>
      <c r="K217" s="34" t="s">
        <v>65</v>
      </c>
      <c r="L217" s="78">
        <v>217</v>
      </c>
      <c r="M217" s="78"/>
      <c r="N217" s="73"/>
      <c r="O217" s="80" t="s">
        <v>368</v>
      </c>
      <c r="P217" s="82">
        <v>43775.38548611111</v>
      </c>
      <c r="Q217" s="83" t="s">
        <v>388</v>
      </c>
      <c r="R217" s="80"/>
      <c r="S217" s="80"/>
      <c r="T217" s="80" t="s">
        <v>407</v>
      </c>
      <c r="U217" s="80"/>
      <c r="V217" s="84" t="s">
        <v>476</v>
      </c>
      <c r="W217" s="82">
        <v>43775.38548611111</v>
      </c>
      <c r="X217" s="87">
        <v>43775</v>
      </c>
      <c r="Y217" s="83" t="s">
        <v>603</v>
      </c>
      <c r="Z217" s="84" t="s">
        <v>730</v>
      </c>
      <c r="AA217" s="80"/>
      <c r="AB217" s="80"/>
      <c r="AC217" s="83" t="s">
        <v>857</v>
      </c>
      <c r="AD217" s="80"/>
      <c r="AE217" s="80" t="b">
        <v>0</v>
      </c>
      <c r="AF217" s="80">
        <v>0</v>
      </c>
      <c r="AG217" s="83" t="s">
        <v>859</v>
      </c>
      <c r="AH217" s="80" t="b">
        <v>0</v>
      </c>
      <c r="AI217" s="80" t="s">
        <v>862</v>
      </c>
      <c r="AJ217" s="80"/>
      <c r="AK217" s="83" t="s">
        <v>859</v>
      </c>
      <c r="AL217" s="80" t="b">
        <v>0</v>
      </c>
      <c r="AM217" s="80">
        <v>1</v>
      </c>
      <c r="AN217" s="83" t="s">
        <v>856</v>
      </c>
      <c r="AO217" s="80" t="s">
        <v>873</v>
      </c>
      <c r="AP217" s="80" t="b">
        <v>0</v>
      </c>
      <c r="AQ217" s="83" t="s">
        <v>856</v>
      </c>
      <c r="AR217" s="80" t="s">
        <v>217</v>
      </c>
      <c r="AS217" s="80">
        <v>0</v>
      </c>
      <c r="AT217" s="80">
        <v>0</v>
      </c>
      <c r="AU217" s="80"/>
      <c r="AV217" s="80"/>
      <c r="AW217" s="80"/>
      <c r="AX217" s="80"/>
      <c r="AY217" s="80"/>
      <c r="AZ217" s="80"/>
      <c r="BA217" s="80"/>
      <c r="BB217" s="80"/>
      <c r="BC217">
        <v>1</v>
      </c>
      <c r="BD217" s="79" t="str">
        <f>REPLACE(INDEX(GroupVertices[Group],MATCH(Edges[[#This Row],[Vertex 1]],GroupVertices[Vertex],0)),1,1,"")</f>
        <v>5</v>
      </c>
      <c r="BE217" s="79" t="str">
        <f>REPLACE(INDEX(GroupVertices[Group],MATCH(Edges[[#This Row],[Vertex 2]],GroupVertices[Vertex],0)),1,1,"")</f>
        <v>5</v>
      </c>
      <c r="BF217" s="48"/>
      <c r="BG217" s="49"/>
      <c r="BH217" s="48"/>
      <c r="BI217" s="49"/>
      <c r="BJ217" s="48"/>
      <c r="BK217" s="49"/>
      <c r="BL217" s="48"/>
      <c r="BM217" s="49"/>
      <c r="BN217" s="48"/>
    </row>
    <row r="218" spans="1:66" ht="15">
      <c r="A218" s="65" t="s">
        <v>363</v>
      </c>
      <c r="B218" s="65" t="s">
        <v>365</v>
      </c>
      <c r="C218" s="66" t="s">
        <v>2003</v>
      </c>
      <c r="D218" s="67">
        <v>3</v>
      </c>
      <c r="E218" s="68" t="s">
        <v>132</v>
      </c>
      <c r="F218" s="69">
        <v>30</v>
      </c>
      <c r="G218" s="66"/>
      <c r="H218" s="70"/>
      <c r="I218" s="71"/>
      <c r="J218" s="71"/>
      <c r="K218" s="34" t="s">
        <v>65</v>
      </c>
      <c r="L218" s="78">
        <v>218</v>
      </c>
      <c r="M218" s="78"/>
      <c r="N218" s="73"/>
      <c r="O218" s="80" t="s">
        <v>369</v>
      </c>
      <c r="P218" s="82">
        <v>43775.38548611111</v>
      </c>
      <c r="Q218" s="83" t="s">
        <v>388</v>
      </c>
      <c r="R218" s="80"/>
      <c r="S218" s="80"/>
      <c r="T218" s="80" t="s">
        <v>407</v>
      </c>
      <c r="U218" s="80"/>
      <c r="V218" s="84" t="s">
        <v>476</v>
      </c>
      <c r="W218" s="82">
        <v>43775.38548611111</v>
      </c>
      <c r="X218" s="87">
        <v>43775</v>
      </c>
      <c r="Y218" s="83" t="s">
        <v>603</v>
      </c>
      <c r="Z218" s="84" t="s">
        <v>730</v>
      </c>
      <c r="AA218" s="80"/>
      <c r="AB218" s="80"/>
      <c r="AC218" s="83" t="s">
        <v>857</v>
      </c>
      <c r="AD218" s="80"/>
      <c r="AE218" s="80" t="b">
        <v>0</v>
      </c>
      <c r="AF218" s="80">
        <v>0</v>
      </c>
      <c r="AG218" s="83" t="s">
        <v>859</v>
      </c>
      <c r="AH218" s="80" t="b">
        <v>0</v>
      </c>
      <c r="AI218" s="80" t="s">
        <v>862</v>
      </c>
      <c r="AJ218" s="80"/>
      <c r="AK218" s="83" t="s">
        <v>859</v>
      </c>
      <c r="AL218" s="80" t="b">
        <v>0</v>
      </c>
      <c r="AM218" s="80">
        <v>1</v>
      </c>
      <c r="AN218" s="83" t="s">
        <v>856</v>
      </c>
      <c r="AO218" s="80" t="s">
        <v>873</v>
      </c>
      <c r="AP218" s="80" t="b">
        <v>0</v>
      </c>
      <c r="AQ218" s="83" t="s">
        <v>856</v>
      </c>
      <c r="AR218" s="80" t="s">
        <v>217</v>
      </c>
      <c r="AS218" s="80">
        <v>0</v>
      </c>
      <c r="AT218" s="80">
        <v>0</v>
      </c>
      <c r="AU218" s="80"/>
      <c r="AV218" s="80"/>
      <c r="AW218" s="80"/>
      <c r="AX218" s="80"/>
      <c r="AY218" s="80"/>
      <c r="AZ218" s="80"/>
      <c r="BA218" s="80"/>
      <c r="BB218" s="80"/>
      <c r="BC218">
        <v>1</v>
      </c>
      <c r="BD218" s="79" t="str">
        <f>REPLACE(INDEX(GroupVertices[Group],MATCH(Edges[[#This Row],[Vertex 1]],GroupVertices[Vertex],0)),1,1,"")</f>
        <v>5</v>
      </c>
      <c r="BE218" s="79" t="str">
        <f>REPLACE(INDEX(GroupVertices[Group],MATCH(Edges[[#This Row],[Vertex 2]],GroupVertices[Vertex],0)),1,1,"")</f>
        <v>5</v>
      </c>
      <c r="BF218" s="48"/>
      <c r="BG218" s="49"/>
      <c r="BH218" s="48"/>
      <c r="BI218" s="49"/>
      <c r="BJ218" s="48"/>
      <c r="BK218" s="49"/>
      <c r="BL218" s="48"/>
      <c r="BM218" s="49"/>
      <c r="BN218" s="48"/>
    </row>
    <row r="219" spans="1:66" ht="15">
      <c r="A219" s="65" t="s">
        <v>363</v>
      </c>
      <c r="B219" s="65" t="s">
        <v>366</v>
      </c>
      <c r="C219" s="66" t="s">
        <v>2003</v>
      </c>
      <c r="D219" s="67">
        <v>3</v>
      </c>
      <c r="E219" s="68" t="s">
        <v>132</v>
      </c>
      <c r="F219" s="69">
        <v>30</v>
      </c>
      <c r="G219" s="66"/>
      <c r="H219" s="70"/>
      <c r="I219" s="71"/>
      <c r="J219" s="71"/>
      <c r="K219" s="34" t="s">
        <v>65</v>
      </c>
      <c r="L219" s="78">
        <v>219</v>
      </c>
      <c r="M219" s="78"/>
      <c r="N219" s="73"/>
      <c r="O219" s="80" t="s">
        <v>369</v>
      </c>
      <c r="P219" s="82">
        <v>43775.38548611111</v>
      </c>
      <c r="Q219" s="83" t="s">
        <v>388</v>
      </c>
      <c r="R219" s="80"/>
      <c r="S219" s="80"/>
      <c r="T219" s="80" t="s">
        <v>407</v>
      </c>
      <c r="U219" s="80"/>
      <c r="V219" s="84" t="s">
        <v>476</v>
      </c>
      <c r="W219" s="82">
        <v>43775.38548611111</v>
      </c>
      <c r="X219" s="87">
        <v>43775</v>
      </c>
      <c r="Y219" s="83" t="s">
        <v>603</v>
      </c>
      <c r="Z219" s="84" t="s">
        <v>730</v>
      </c>
      <c r="AA219" s="80"/>
      <c r="AB219" s="80"/>
      <c r="AC219" s="83" t="s">
        <v>857</v>
      </c>
      <c r="AD219" s="80"/>
      <c r="AE219" s="80" t="b">
        <v>0</v>
      </c>
      <c r="AF219" s="80">
        <v>0</v>
      </c>
      <c r="AG219" s="83" t="s">
        <v>859</v>
      </c>
      <c r="AH219" s="80" t="b">
        <v>0</v>
      </c>
      <c r="AI219" s="80" t="s">
        <v>862</v>
      </c>
      <c r="AJ219" s="80"/>
      <c r="AK219" s="83" t="s">
        <v>859</v>
      </c>
      <c r="AL219" s="80" t="b">
        <v>0</v>
      </c>
      <c r="AM219" s="80">
        <v>1</v>
      </c>
      <c r="AN219" s="83" t="s">
        <v>856</v>
      </c>
      <c r="AO219" s="80" t="s">
        <v>873</v>
      </c>
      <c r="AP219" s="80" t="b">
        <v>0</v>
      </c>
      <c r="AQ219" s="83" t="s">
        <v>856</v>
      </c>
      <c r="AR219" s="80" t="s">
        <v>217</v>
      </c>
      <c r="AS219" s="80">
        <v>0</v>
      </c>
      <c r="AT219" s="80">
        <v>0</v>
      </c>
      <c r="AU219" s="80"/>
      <c r="AV219" s="80"/>
      <c r="AW219" s="80"/>
      <c r="AX219" s="80"/>
      <c r="AY219" s="80"/>
      <c r="AZ219" s="80"/>
      <c r="BA219" s="80"/>
      <c r="BB219" s="80"/>
      <c r="BC219">
        <v>1</v>
      </c>
      <c r="BD219" s="79" t="str">
        <f>REPLACE(INDEX(GroupVertices[Group],MATCH(Edges[[#This Row],[Vertex 1]],GroupVertices[Vertex],0)),1,1,"")</f>
        <v>5</v>
      </c>
      <c r="BE219" s="79" t="str">
        <f>REPLACE(INDEX(GroupVertices[Group],MATCH(Edges[[#This Row],[Vertex 2]],GroupVertices[Vertex],0)),1,1,"")</f>
        <v>5</v>
      </c>
      <c r="BF219" s="48"/>
      <c r="BG219" s="49"/>
      <c r="BH219" s="48"/>
      <c r="BI219" s="49"/>
      <c r="BJ219" s="48"/>
      <c r="BK219" s="49"/>
      <c r="BL219" s="48"/>
      <c r="BM219" s="49"/>
      <c r="BN219" s="48"/>
    </row>
    <row r="220" spans="1:66" ht="15">
      <c r="A220" s="65" t="s">
        <v>363</v>
      </c>
      <c r="B220" s="65" t="s">
        <v>367</v>
      </c>
      <c r="C220" s="66" t="s">
        <v>2003</v>
      </c>
      <c r="D220" s="67">
        <v>3</v>
      </c>
      <c r="E220" s="68" t="s">
        <v>132</v>
      </c>
      <c r="F220" s="69">
        <v>30</v>
      </c>
      <c r="G220" s="66"/>
      <c r="H220" s="70"/>
      <c r="I220" s="71"/>
      <c r="J220" s="71"/>
      <c r="K220" s="34" t="s">
        <v>65</v>
      </c>
      <c r="L220" s="78">
        <v>220</v>
      </c>
      <c r="M220" s="78"/>
      <c r="N220" s="73"/>
      <c r="O220" s="80" t="s">
        <v>369</v>
      </c>
      <c r="P220" s="82">
        <v>43775.38548611111</v>
      </c>
      <c r="Q220" s="83" t="s">
        <v>388</v>
      </c>
      <c r="R220" s="80"/>
      <c r="S220" s="80"/>
      <c r="T220" s="80" t="s">
        <v>407</v>
      </c>
      <c r="U220" s="80"/>
      <c r="V220" s="84" t="s">
        <v>476</v>
      </c>
      <c r="W220" s="82">
        <v>43775.38548611111</v>
      </c>
      <c r="X220" s="87">
        <v>43775</v>
      </c>
      <c r="Y220" s="83" t="s">
        <v>603</v>
      </c>
      <c r="Z220" s="84" t="s">
        <v>730</v>
      </c>
      <c r="AA220" s="80"/>
      <c r="AB220" s="80"/>
      <c r="AC220" s="83" t="s">
        <v>857</v>
      </c>
      <c r="AD220" s="80"/>
      <c r="AE220" s="80" t="b">
        <v>0</v>
      </c>
      <c r="AF220" s="80">
        <v>0</v>
      </c>
      <c r="AG220" s="83" t="s">
        <v>859</v>
      </c>
      <c r="AH220" s="80" t="b">
        <v>0</v>
      </c>
      <c r="AI220" s="80" t="s">
        <v>862</v>
      </c>
      <c r="AJ220" s="80"/>
      <c r="AK220" s="83" t="s">
        <v>859</v>
      </c>
      <c r="AL220" s="80" t="b">
        <v>0</v>
      </c>
      <c r="AM220" s="80">
        <v>1</v>
      </c>
      <c r="AN220" s="83" t="s">
        <v>856</v>
      </c>
      <c r="AO220" s="80" t="s">
        <v>873</v>
      </c>
      <c r="AP220" s="80" t="b">
        <v>0</v>
      </c>
      <c r="AQ220" s="83" t="s">
        <v>856</v>
      </c>
      <c r="AR220" s="80" t="s">
        <v>217</v>
      </c>
      <c r="AS220" s="80">
        <v>0</v>
      </c>
      <c r="AT220" s="80">
        <v>0</v>
      </c>
      <c r="AU220" s="80"/>
      <c r="AV220" s="80"/>
      <c r="AW220" s="80"/>
      <c r="AX220" s="80"/>
      <c r="AY220" s="80"/>
      <c r="AZ220" s="80"/>
      <c r="BA220" s="80"/>
      <c r="BB220" s="80"/>
      <c r="BC220">
        <v>1</v>
      </c>
      <c r="BD220" s="79" t="str">
        <f>REPLACE(INDEX(GroupVertices[Group],MATCH(Edges[[#This Row],[Vertex 1]],GroupVertices[Vertex],0)),1,1,"")</f>
        <v>5</v>
      </c>
      <c r="BE220" s="79" t="str">
        <f>REPLACE(INDEX(GroupVertices[Group],MATCH(Edges[[#This Row],[Vertex 2]],GroupVertices[Vertex],0)),1,1,"")</f>
        <v>5</v>
      </c>
      <c r="BF220" s="48">
        <v>3</v>
      </c>
      <c r="BG220" s="49">
        <v>7.6923076923076925</v>
      </c>
      <c r="BH220" s="48">
        <v>0</v>
      </c>
      <c r="BI220" s="49">
        <v>0</v>
      </c>
      <c r="BJ220" s="48">
        <v>0</v>
      </c>
      <c r="BK220" s="49">
        <v>0</v>
      </c>
      <c r="BL220" s="48">
        <v>36</v>
      </c>
      <c r="BM220" s="49">
        <v>92.3076923076923</v>
      </c>
      <c r="BN220" s="48">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ErrorMessage="1" sqref="N2:N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Color" prompt="To select an optional edge color, right-click and select Select Color on the right-click menu." sqref="C3:C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Opacity" prompt="Enter an optional edge opacity between 0 (transparent) and 100 (opaque)." errorTitle="Invalid Edge Opacity" error="The optional edge opacity must be a whole number between 0 and 10." sqref="F3:F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showErrorMessage="1" promptTitle="Vertex 1 Name" prompt="Enter the name of the edge's first vertex." sqref="A3:A220"/>
    <dataValidation allowBlank="1" showInputMessage="1" showErrorMessage="1" promptTitle="Vertex 2 Name" prompt="Enter the name of the edge's second vertex." sqref="B3:B220"/>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0"/>
  </dataValidations>
  <hyperlinks>
    <hyperlink ref="R80" r:id="rId1" display="https://twitter.com/RFC_Charity/status/1191397191648083971"/>
    <hyperlink ref="R99" r:id="rId2" display="http://rangers.toffeenews.com/rangers-launch-new-fitness-app-fit-bears/?utm_source=dlvr.it&amp;utm_medium=twitter"/>
    <hyperlink ref="R100" r:id="rId3" display="http://rangers.toffeenews.com/rangers-launch-free-fit-bears-fitness-app-to-try-and-get-supporters-to-workout-and-ditch-the/?utm_source=dlvr.it&amp;utm_medium=twitter"/>
    <hyperlink ref="R183" r:id="rId4" display="https://www.glasgowlive.co.uk/whats-on/rangers-fitness-app-fit-bears-17196829"/>
    <hyperlink ref="R185" r:id="rId5" display="https://www.glasgowlive.co.uk/whats-on/rangers-fitness-app-fit-bears-17196829"/>
    <hyperlink ref="R187" r:id="rId6" display="https://www.football-news365.co.uk/go/23/83343522"/>
    <hyperlink ref="R188" r:id="rId7" display="https://www.football-news365.co.uk/go/23/83343522"/>
    <hyperlink ref="R189" r:id="rId8" display="https://www.glasgowlive.co.uk/whats-on/rangers-fitness-app-fit-bears-17196829?fbclid=IwAR12oHJEOJjv1-8rl1OvtHMPNVm3v2nWC5k6xNADZd9ej2-8CZJyg2nG0aY"/>
    <hyperlink ref="R191" r:id="rId9" display="https://www.glasgowlive.co.uk/whats-on/rangers-fitness-app-fit-bears-17196829"/>
    <hyperlink ref="R192" r:id="rId10" display="https://www.glasgowlive.co.uk/whats-on/rangers-fitness-app-fit-bears-17196829"/>
    <hyperlink ref="R193" r:id="rId11" display="https://www.glasgowlive.co.uk/whats-on/rangers-fitness-app-fit-bears-17196829"/>
    <hyperlink ref="R194" r:id="rId12" display="https://www.glasgowlive.co.uk/whats-on/rangers-fitness-app-fit-bears-17196829"/>
    <hyperlink ref="R196" r:id="rId13" display="https://www.rangersnews.uk/news/rangers-charity-foundation-launch-pioneering-new-fit-bears-mobile-app/"/>
    <hyperlink ref="R197" r:id="rId14" display="https://www.rangersnews.uk/news/rangers-charity-foundation-launch-pioneering-new-fit-bears-mobile-app/"/>
    <hyperlink ref="R201" r:id="rId15" display="https://www.glasgowlive.co.uk/whats-on/rangers-fitness-app-fit-bears-17196829"/>
    <hyperlink ref="R202" r:id="rId16" display="https://www.glasgowlive.co.uk/whats-on/rangers-fitness-app-fit-bears-17196829"/>
    <hyperlink ref="R206" r:id="rId17" display="https://www.rangerscharity.org.uk/news/foundation-launches-rangers-fitness-app"/>
    <hyperlink ref="R209" r:id="rId18" display="https://rangers.co.uk/news/club/foundation-launches-rangers-fitness-app/"/>
    <hyperlink ref="R214" r:id="rId19" display="https://www.glasgowlive.co.uk/whats-on/rangers-fitness-app-fit-bears-17196829.amp"/>
    <hyperlink ref="R215" r:id="rId20" display="https://www.glasgowlive.co.uk/whats-on/rangers-fitness-app-fit-bears-17196829.amp"/>
    <hyperlink ref="R216" r:id="rId21" display="https://www.glasgowlive.co.uk/whats-on/rangers-fitness-app-fit-bears-17196829.amp"/>
    <hyperlink ref="U27" r:id="rId22" display="https://pbs.twimg.com/media/EIi03ITWwAAK426.jpg"/>
    <hyperlink ref="U28" r:id="rId23" display="https://pbs.twimg.com/media/EIi03ITWwAAK426.jpg"/>
    <hyperlink ref="U29" r:id="rId24" display="https://pbs.twimg.com/media/EIi03ITWwAAK426.jpg"/>
    <hyperlink ref="U30" r:id="rId25" display="https://pbs.twimg.com/media/EIi03ITWwAAK426.jpg"/>
    <hyperlink ref="U31" r:id="rId26" display="https://pbs.twimg.com/media/EIi03ITWwAAK426.jpg"/>
    <hyperlink ref="U32" r:id="rId27" display="https://pbs.twimg.com/media/EIi03ITWwAAK426.jpg"/>
    <hyperlink ref="U33" r:id="rId28" display="https://pbs.twimg.com/media/EIi03ITWwAAK426.jpg"/>
    <hyperlink ref="U34" r:id="rId29" display="https://pbs.twimg.com/media/EIi03ITWwAAK426.jpg"/>
    <hyperlink ref="U39" r:id="rId30" display="https://pbs.twimg.com/media/EIi03ITWwAAK426.jpg"/>
    <hyperlink ref="U40" r:id="rId31" display="https://pbs.twimg.com/media/EIi03ITWwAAK426.jpg"/>
    <hyperlink ref="U45" r:id="rId32" display="https://pbs.twimg.com/media/EIi03ITWwAAK426.jpg"/>
    <hyperlink ref="U49" r:id="rId33" display="https://pbs.twimg.com/media/EIi03ITWwAAK426.jpg"/>
    <hyperlink ref="U64" r:id="rId34" display="https://pbs.twimg.com/media/EIi03ITWwAAK426.jpg"/>
    <hyperlink ref="U65" r:id="rId35" display="https://pbs.twimg.com/media/EIi03ITWwAAK426.jpg"/>
    <hyperlink ref="U67" r:id="rId36" display="https://pbs.twimg.com/media/EIi03ITWwAAK426.jpg"/>
    <hyperlink ref="U68" r:id="rId37" display="https://pbs.twimg.com/media/EIi03ITWwAAK426.jpg"/>
    <hyperlink ref="U69" r:id="rId38" display="https://pbs.twimg.com/media/EIi03ITWwAAK426.jpg"/>
    <hyperlink ref="U70" r:id="rId39" display="https://pbs.twimg.com/media/EIi03ITWwAAK426.jpg"/>
    <hyperlink ref="U71" r:id="rId40" display="https://pbs.twimg.com/media/EIi03ITWwAAK426.jpg"/>
    <hyperlink ref="U75" r:id="rId41" display="https://pbs.twimg.com/media/EIi03ITWwAAK426.jpg"/>
    <hyperlink ref="U76" r:id="rId42" display="https://pbs.twimg.com/media/EIi03ITWwAAK426.jpg"/>
    <hyperlink ref="U81" r:id="rId43" display="https://pbs.twimg.com/media/EIi-T8bX0AEIYDm.jpg"/>
    <hyperlink ref="U86" r:id="rId44" display="https://pbs.twimg.com/media/EIi03ITWwAAK426.jpg"/>
    <hyperlink ref="U87" r:id="rId45" display="https://pbs.twimg.com/media/EIi03ITWwAAK426.jpg"/>
    <hyperlink ref="U91" r:id="rId46" display="https://pbs.twimg.com/media/EIi03ITWwAAK426.jpg"/>
    <hyperlink ref="U92" r:id="rId47" display="https://pbs.twimg.com/media/EIi03ITWwAAK426.jpg"/>
    <hyperlink ref="U99" r:id="rId48" display="https://pbs.twimg.com/media/EIh8WJ8VAAE9QPX.jpg"/>
    <hyperlink ref="U100" r:id="rId49" display="https://pbs.twimg.com/media/EIjsud9U4AEXQ0B.jpg"/>
    <hyperlink ref="U101" r:id="rId50" display="https://pbs.twimg.com/media/EIi03ITWwAAK426.jpg"/>
    <hyperlink ref="U102" r:id="rId51" display="https://pbs.twimg.com/tweet_video_thumb/EIjxjiLWsAQqYWj.jpg"/>
    <hyperlink ref="U103" r:id="rId52" display="https://pbs.twimg.com/media/EIi03ITWwAAK426.jpg"/>
    <hyperlink ref="U126" r:id="rId53" display="https://pbs.twimg.com/media/EIi03ITWwAAK426.jpg"/>
    <hyperlink ref="U127" r:id="rId54" display="https://pbs.twimg.com/media/EIi03ITWwAAK426.jpg"/>
    <hyperlink ref="U132" r:id="rId55" display="https://pbs.twimg.com/media/EIi03ITWwAAK426.jpg"/>
    <hyperlink ref="U139" r:id="rId56" display="https://pbs.twimg.com/media/EIi03ITWwAAK426.jpg"/>
    <hyperlink ref="U145" r:id="rId57" display="https://pbs.twimg.com/media/EIi03ITWwAAK426.jpg"/>
    <hyperlink ref="U146" r:id="rId58" display="https://pbs.twimg.com/media/EIi03ITWwAAK426.jpg"/>
    <hyperlink ref="U147" r:id="rId59" display="https://pbs.twimg.com/media/EIi03ITWwAAK426.jpg"/>
    <hyperlink ref="U148" r:id="rId60" display="https://pbs.twimg.com/media/EIi03ITWwAAK426.jpg"/>
    <hyperlink ref="U149" r:id="rId61" display="https://pbs.twimg.com/media/EIi03ITWwAAK426.jpg"/>
    <hyperlink ref="U153" r:id="rId62" display="https://pbs.twimg.com/media/EIi03ITWwAAK426.jpg"/>
    <hyperlink ref="U157" r:id="rId63" display="https://pbs.twimg.com/media/EIi03ITWwAAK426.jpg"/>
    <hyperlink ref="U166" r:id="rId64" display="https://pbs.twimg.com/media/EIi03ITWwAAK426.jpg"/>
    <hyperlink ref="U167" r:id="rId65" display="https://pbs.twimg.com/media/EIi03ITWwAAK426.jpg"/>
    <hyperlink ref="U172" r:id="rId66" display="https://pbs.twimg.com/media/EIi03ITWwAAK426.jpg"/>
    <hyperlink ref="U173" r:id="rId67" display="https://pbs.twimg.com/media/EIi03ITWwAAK426.jpg"/>
    <hyperlink ref="U177" r:id="rId68" display="https://pbs.twimg.com/media/EIi03ITWwAAK426.jpg"/>
    <hyperlink ref="U178" r:id="rId69" display="https://pbs.twimg.com/media/EIi03ITWwAAK426.jpg"/>
    <hyperlink ref="U187" r:id="rId70" display="https://pbs.twimg.com/media/EIh1-vTWsAE8I1S.jpg"/>
    <hyperlink ref="U188" r:id="rId71" display="https://pbs.twimg.com/media/EIh1-vTWsAE8I1S.jpg"/>
    <hyperlink ref="U206" r:id="rId72" display="https://pbs.twimg.com/media/EIiL-pTXkAAAJiT.jpg"/>
    <hyperlink ref="U209" r:id="rId73" display="https://pbs.twimg.com/media/EIj1EhpWkAYczfA.jpg"/>
    <hyperlink ref="V3" r:id="rId74" display="http://pbs.twimg.com/profile_images/1178215184051163136/zvrWNF8L_normal.jpg"/>
    <hyperlink ref="V4" r:id="rId75" display="http://pbs.twimg.com/profile_images/1178215184051163136/zvrWNF8L_normal.jpg"/>
    <hyperlink ref="V5" r:id="rId76" display="http://pbs.twimg.com/profile_images/1178215184051163136/zvrWNF8L_normal.jpg"/>
    <hyperlink ref="V6" r:id="rId77" display="http://pbs.twimg.com/profile_images/1164090546211741696/v6qK64DY_normal.jpg"/>
    <hyperlink ref="V7" r:id="rId78" display="http://pbs.twimg.com/profile_images/1164090546211741696/v6qK64DY_normal.jpg"/>
    <hyperlink ref="V8" r:id="rId79" display="http://pbs.twimg.com/profile_images/1164090546211741696/v6qK64DY_normal.jpg"/>
    <hyperlink ref="V9" r:id="rId80" display="http://pbs.twimg.com/profile_images/1191308316732997632/mRvmeiWb_normal.jpg"/>
    <hyperlink ref="V10" r:id="rId81" display="http://pbs.twimg.com/profile_images/1191308316732997632/mRvmeiWb_normal.jpg"/>
    <hyperlink ref="V11" r:id="rId82" display="http://pbs.twimg.com/profile_images/1191308316732997632/mRvmeiWb_normal.jpg"/>
    <hyperlink ref="V12" r:id="rId83" display="http://pbs.twimg.com/profile_images/1106104838285332481/VJGPaMvb_normal.jpg"/>
    <hyperlink ref="V13" r:id="rId84" display="http://pbs.twimg.com/profile_images/1106104838285332481/VJGPaMvb_normal.jpg"/>
    <hyperlink ref="V14" r:id="rId85" display="http://pbs.twimg.com/profile_images/1106104838285332481/VJGPaMvb_normal.jpg"/>
    <hyperlink ref="V15" r:id="rId86" display="http://pbs.twimg.com/profile_images/1186607023829475328/IgBTGIsk_normal.jpg"/>
    <hyperlink ref="V16" r:id="rId87" display="http://pbs.twimg.com/profile_images/1186607023829475328/IgBTGIsk_normal.jpg"/>
    <hyperlink ref="V17" r:id="rId88" display="http://pbs.twimg.com/profile_images/1186607023829475328/IgBTGIsk_normal.jpg"/>
    <hyperlink ref="V18" r:id="rId89" display="http://pbs.twimg.com/profile_images/1107195701388369920/Mb7wveLR_normal.jpg"/>
    <hyperlink ref="V19" r:id="rId90" display="http://pbs.twimg.com/profile_images/1107195701388369920/Mb7wveLR_normal.jpg"/>
    <hyperlink ref="V20" r:id="rId91" display="http://pbs.twimg.com/profile_images/1107195701388369920/Mb7wveLR_normal.jpg"/>
    <hyperlink ref="V21" r:id="rId92" display="http://pbs.twimg.com/profile_images/871194090590928896/KWfcCCv-_normal.jpg"/>
    <hyperlink ref="V22" r:id="rId93" display="http://pbs.twimg.com/profile_images/871194090590928896/KWfcCCv-_normal.jpg"/>
    <hyperlink ref="V23" r:id="rId94" display="http://pbs.twimg.com/profile_images/871194090590928896/KWfcCCv-_normal.jpg"/>
    <hyperlink ref="V24" r:id="rId95" display="http://pbs.twimg.com/profile_images/1191765774333075456/zaF8S_e2_normal.jpg"/>
    <hyperlink ref="V25" r:id="rId96" display="http://pbs.twimg.com/profile_images/1191765774333075456/zaF8S_e2_normal.jpg"/>
    <hyperlink ref="V26" r:id="rId97" display="http://pbs.twimg.com/profile_images/1191765774333075456/zaF8S_e2_normal.jpg"/>
    <hyperlink ref="V27" r:id="rId98" display="https://pbs.twimg.com/media/EIi03ITWwAAK426.jpg"/>
    <hyperlink ref="V28" r:id="rId99" display="https://pbs.twimg.com/media/EIi03ITWwAAK426.jpg"/>
    <hyperlink ref="V29" r:id="rId100" display="https://pbs.twimg.com/media/EIi03ITWwAAK426.jpg"/>
    <hyperlink ref="V30" r:id="rId101" display="https://pbs.twimg.com/media/EIi03ITWwAAK426.jpg"/>
    <hyperlink ref="V31" r:id="rId102" display="https://pbs.twimg.com/media/EIi03ITWwAAK426.jpg"/>
    <hyperlink ref="V32" r:id="rId103" display="https://pbs.twimg.com/media/EIi03ITWwAAK426.jpg"/>
    <hyperlink ref="V33" r:id="rId104" display="https://pbs.twimg.com/media/EIi03ITWwAAK426.jpg"/>
    <hyperlink ref="V34" r:id="rId105" display="https://pbs.twimg.com/media/EIi03ITWwAAK426.jpg"/>
    <hyperlink ref="V35" r:id="rId106" display="http://pbs.twimg.com/profile_images/1191134812913856512/wY5oRqYR_normal.png"/>
    <hyperlink ref="V36" r:id="rId107" display="http://pbs.twimg.com/profile_images/1173246779816632320/jO-gfCA8_normal.jpg"/>
    <hyperlink ref="V37" r:id="rId108" display="http://pbs.twimg.com/profile_images/1173246779816632320/jO-gfCA8_normal.jpg"/>
    <hyperlink ref="V38" r:id="rId109" display="http://pbs.twimg.com/profile_images/1173246779816632320/jO-gfCA8_normal.jpg"/>
    <hyperlink ref="V39" r:id="rId110" display="https://pbs.twimg.com/media/EIi03ITWwAAK426.jpg"/>
    <hyperlink ref="V40" r:id="rId111" display="https://pbs.twimg.com/media/EIi03ITWwAAK426.jpg"/>
    <hyperlink ref="V41" r:id="rId112" display="http://pbs.twimg.com/profile_images/1079109420330745857/xyNDD8Ct_normal.jpg"/>
    <hyperlink ref="V42" r:id="rId113" display="http://pbs.twimg.com/profile_images/1079329366541328385/xBbZnTHo_normal.jpg"/>
    <hyperlink ref="V43" r:id="rId114" display="http://pbs.twimg.com/profile_images/1079329366541328385/xBbZnTHo_normal.jpg"/>
    <hyperlink ref="V44" r:id="rId115" display="http://pbs.twimg.com/profile_images/1079329366541328385/xBbZnTHo_normal.jpg"/>
    <hyperlink ref="V45" r:id="rId116" display="https://pbs.twimg.com/media/EIi03ITWwAAK426.jpg"/>
    <hyperlink ref="V46" r:id="rId117" display="http://pbs.twimg.com/profile_images/1139952193715474432/5_YY5tAH_normal.jpg"/>
    <hyperlink ref="V47" r:id="rId118" display="http://pbs.twimg.com/profile_images/1139952193715474432/5_YY5tAH_normal.jpg"/>
    <hyperlink ref="V48" r:id="rId119" display="http://pbs.twimg.com/profile_images/1139952193715474432/5_YY5tAH_normal.jpg"/>
    <hyperlink ref="V49" r:id="rId120" display="https://pbs.twimg.com/media/EIi03ITWwAAK426.jpg"/>
    <hyperlink ref="V50" r:id="rId121" display="http://pbs.twimg.com/profile_images/1184980025705222144/zIumjgxw_normal.jpg"/>
    <hyperlink ref="V51" r:id="rId122" display="http://pbs.twimg.com/profile_images/1132028028131991552/3RN4ZxU-_normal.jpg"/>
    <hyperlink ref="V52" r:id="rId123" display="http://pbs.twimg.com/profile_images/1177908036704374785/RLwZa1eK_normal.jpg"/>
    <hyperlink ref="V53" r:id="rId124" display="http://pbs.twimg.com/profile_images/1177908036704374785/RLwZa1eK_normal.jpg"/>
    <hyperlink ref="V54" r:id="rId125" display="http://pbs.twimg.com/profile_images/1177908036704374785/RLwZa1eK_normal.jpg"/>
    <hyperlink ref="V55" r:id="rId126" display="http://pbs.twimg.com/profile_images/1190378586324254727/_LFAbVV9_normal.jpg"/>
    <hyperlink ref="V56" r:id="rId127" display="http://pbs.twimg.com/profile_images/1178081533552402433/fy1BpF4G_normal.jpg"/>
    <hyperlink ref="V57" r:id="rId128" display="http://pbs.twimg.com/profile_images/1178081533552402433/fy1BpF4G_normal.jpg"/>
    <hyperlink ref="V58" r:id="rId129" display="http://pbs.twimg.com/profile_images/1178081533552402433/fy1BpF4G_normal.jpg"/>
    <hyperlink ref="V59" r:id="rId130" display="http://pbs.twimg.com/profile_images/1178081533552402433/fy1BpF4G_normal.jpg"/>
    <hyperlink ref="V60" r:id="rId131" display="http://pbs.twimg.com/profile_images/1188175939047428098/WQPU3VvD_normal.jpg"/>
    <hyperlink ref="V61" r:id="rId132" display="http://pbs.twimg.com/profile_images/1188175939047428098/WQPU3VvD_normal.jpg"/>
    <hyperlink ref="V62" r:id="rId133" display="http://pbs.twimg.com/profile_images/1188175939047428098/WQPU3VvD_normal.jpg"/>
    <hyperlink ref="V63" r:id="rId134" display="http://pbs.twimg.com/profile_images/1188175939047428098/WQPU3VvD_normal.jpg"/>
    <hyperlink ref="V64" r:id="rId135" display="https://pbs.twimg.com/media/EIi03ITWwAAK426.jpg"/>
    <hyperlink ref="V65" r:id="rId136" display="https://pbs.twimg.com/media/EIi03ITWwAAK426.jpg"/>
    <hyperlink ref="V66" r:id="rId137" display="http://pbs.twimg.com/profile_images/1188454211345932288/sc-cGOgS_normal.jpg"/>
    <hyperlink ref="V67" r:id="rId138" display="https://pbs.twimg.com/media/EIi03ITWwAAK426.jpg"/>
    <hyperlink ref="V68" r:id="rId139" display="https://pbs.twimg.com/media/EIi03ITWwAAK426.jpg"/>
    <hyperlink ref="V69" r:id="rId140" display="https://pbs.twimg.com/media/EIi03ITWwAAK426.jpg"/>
    <hyperlink ref="V70" r:id="rId141" display="https://pbs.twimg.com/media/EIi03ITWwAAK426.jpg"/>
    <hyperlink ref="V71" r:id="rId142" display="https://pbs.twimg.com/media/EIi03ITWwAAK426.jpg"/>
    <hyperlink ref="V72" r:id="rId143" display="http://pbs.twimg.com/profile_images/971451979045265408/Hn5yuGgF_normal.jpg"/>
    <hyperlink ref="V73" r:id="rId144" display="http://pbs.twimg.com/profile_images/971451979045265408/Hn5yuGgF_normal.jpg"/>
    <hyperlink ref="V74" r:id="rId145" display="http://pbs.twimg.com/profile_images/971451979045265408/Hn5yuGgF_normal.jpg"/>
    <hyperlink ref="V75" r:id="rId146" display="https://pbs.twimg.com/media/EIi03ITWwAAK426.jpg"/>
    <hyperlink ref="V76" r:id="rId147" display="https://pbs.twimg.com/media/EIi03ITWwAAK426.jpg"/>
    <hyperlink ref="V77" r:id="rId148" display="http://pbs.twimg.com/profile_images/1160638312320831493/ss7G7n_x_normal.jpg"/>
    <hyperlink ref="V78" r:id="rId149" display="http://pbs.twimg.com/profile_images/1160638312320831493/ss7G7n_x_normal.jpg"/>
    <hyperlink ref="V79" r:id="rId150" display="http://pbs.twimg.com/profile_images/1160638312320831493/ss7G7n_x_normal.jpg"/>
    <hyperlink ref="V80" r:id="rId151" display="http://pbs.twimg.com/profile_images/1000718007243542528/wTHzSSQ-_normal.jpg"/>
    <hyperlink ref="V81" r:id="rId152" display="https://pbs.twimg.com/media/EIi-T8bX0AEIYDm.jpg"/>
    <hyperlink ref="V82" r:id="rId153" display="http://pbs.twimg.com/profile_images/1177959509962219520/o9-nVVX2_normal.jpg"/>
    <hyperlink ref="V83" r:id="rId154" display="http://pbs.twimg.com/profile_images/1096866200200667136/9OBeBjSk_normal.jpg"/>
    <hyperlink ref="V84" r:id="rId155" display="http://pbs.twimg.com/profile_images/1096866200200667136/9OBeBjSk_normal.jpg"/>
    <hyperlink ref="V85" r:id="rId156" display="http://pbs.twimg.com/profile_images/1096866200200667136/9OBeBjSk_normal.jpg"/>
    <hyperlink ref="V86" r:id="rId157" display="https://pbs.twimg.com/media/EIi03ITWwAAK426.jpg"/>
    <hyperlink ref="V87" r:id="rId158" display="https://pbs.twimg.com/media/EIi03ITWwAAK426.jpg"/>
    <hyperlink ref="V88" r:id="rId159" display="http://pbs.twimg.com/profile_images/1149791866071764998/7AWAfHqX_normal.jpg"/>
    <hyperlink ref="V89" r:id="rId160" display="http://pbs.twimg.com/profile_images/1149791866071764998/7AWAfHqX_normal.jpg"/>
    <hyperlink ref="V90" r:id="rId161" display="http://pbs.twimg.com/profile_images/1149791866071764998/7AWAfHqX_normal.jpg"/>
    <hyperlink ref="V91" r:id="rId162" display="https://pbs.twimg.com/media/EIi03ITWwAAK426.jpg"/>
    <hyperlink ref="V92" r:id="rId163" display="https://pbs.twimg.com/media/EIi03ITWwAAK426.jpg"/>
    <hyperlink ref="V93" r:id="rId164" display="http://pbs.twimg.com/profile_images/1186682891427811328/MDRnK-bU_normal.jpg"/>
    <hyperlink ref="V94" r:id="rId165" display="http://pbs.twimg.com/profile_images/1186682891427811328/MDRnK-bU_normal.jpg"/>
    <hyperlink ref="V95" r:id="rId166" display="http://pbs.twimg.com/profile_images/1186682891427811328/MDRnK-bU_normal.jpg"/>
    <hyperlink ref="V96" r:id="rId167" display="http://pbs.twimg.com/profile_images/1183051502841147393/Ft6woy_7_normal.jpg"/>
    <hyperlink ref="V97" r:id="rId168" display="http://pbs.twimg.com/profile_images/1183051502841147393/Ft6woy_7_normal.jpg"/>
    <hyperlink ref="V98" r:id="rId169" display="http://pbs.twimg.com/profile_images/1183051502841147393/Ft6woy_7_normal.jpg"/>
    <hyperlink ref="V99" r:id="rId170" display="https://pbs.twimg.com/media/EIh8WJ8VAAE9QPX.jpg"/>
    <hyperlink ref="V100" r:id="rId171" display="https://pbs.twimg.com/media/EIjsud9U4AEXQ0B.jpg"/>
    <hyperlink ref="V101" r:id="rId172" display="https://pbs.twimg.com/media/EIi03ITWwAAK426.jpg"/>
    <hyperlink ref="V102" r:id="rId173" display="https://pbs.twimg.com/tweet_video_thumb/EIjxjiLWsAQqYWj.jpg"/>
    <hyperlink ref="V103" r:id="rId174" display="https://pbs.twimg.com/media/EIi03ITWwAAK426.jpg"/>
    <hyperlink ref="V104" r:id="rId175" display="http://pbs.twimg.com/profile_images/1139677422763335680/Ygg0ZoVB_normal.jpg"/>
    <hyperlink ref="V105" r:id="rId176" display="http://pbs.twimg.com/profile_images/1139677422763335680/Ygg0ZoVB_normal.jpg"/>
    <hyperlink ref="V106" r:id="rId177" display="http://pbs.twimg.com/profile_images/1188925423884886017/JEOv6trP_normal.jpg"/>
    <hyperlink ref="V107" r:id="rId178" display="http://pbs.twimg.com/profile_images/1188925423884886017/JEOv6trP_normal.jpg"/>
    <hyperlink ref="V108" r:id="rId179" display="http://pbs.twimg.com/profile_images/1162755629380976640/FXYo_bm5_normal.jpg"/>
    <hyperlink ref="V109" r:id="rId180" display="http://pbs.twimg.com/profile_images/1162755629380976640/FXYo_bm5_normal.jpg"/>
    <hyperlink ref="V110" r:id="rId181" display="http://pbs.twimg.com/profile_images/1174454552382386176/t3cOH-BU_normal.jpg"/>
    <hyperlink ref="V111" r:id="rId182" display="http://pbs.twimg.com/profile_images/1174454552382386176/t3cOH-BU_normal.jpg"/>
    <hyperlink ref="V112" r:id="rId183" display="http://pbs.twimg.com/profile_images/1182370451084992512/2eEbiewr_normal.jpg"/>
    <hyperlink ref="V113" r:id="rId184" display="http://pbs.twimg.com/profile_images/1182370451084992512/2eEbiewr_normal.jpg"/>
    <hyperlink ref="V114" r:id="rId185" display="http://pbs.twimg.com/profile_images/1188575970011299840/9x-8ikb1_normal.jpg"/>
    <hyperlink ref="V115" r:id="rId186" display="http://pbs.twimg.com/profile_images/1188575970011299840/9x-8ikb1_normal.jpg"/>
    <hyperlink ref="V116" r:id="rId187" display="http://pbs.twimg.com/profile_images/1188575970011299840/9x-8ikb1_normal.jpg"/>
    <hyperlink ref="V117" r:id="rId188" display="http://pbs.twimg.com/profile_images/1188575970011299840/9x-8ikb1_normal.jpg"/>
    <hyperlink ref="V118" r:id="rId189" display="http://pbs.twimg.com/profile_images/1188575970011299840/9x-8ikb1_normal.jpg"/>
    <hyperlink ref="V119" r:id="rId190" display="http://pbs.twimg.com/profile_images/1179459487683534848/dOs-eNBP_normal.jpg"/>
    <hyperlink ref="V120" r:id="rId191" display="http://pbs.twimg.com/profile_images/1179459487683534848/dOs-eNBP_normal.jpg"/>
    <hyperlink ref="V121" r:id="rId192" display="http://pbs.twimg.com/profile_images/1179459487683534848/dOs-eNBP_normal.jpg"/>
    <hyperlink ref="V122" r:id="rId193" display="http://pbs.twimg.com/profile_images/1179459487683534848/dOs-eNBP_normal.jpg"/>
    <hyperlink ref="V123" r:id="rId194" display="http://pbs.twimg.com/profile_images/1179459487683534848/dOs-eNBP_normal.jpg"/>
    <hyperlink ref="V124" r:id="rId195" display="http://abs.twimg.com/sticky/default_profile_images/default_profile_normal.png"/>
    <hyperlink ref="V125" r:id="rId196" display="http://abs.twimg.com/sticky/default_profile_images/default_profile_normal.png"/>
    <hyperlink ref="V126" r:id="rId197" display="https://pbs.twimg.com/media/EIi03ITWwAAK426.jpg"/>
    <hyperlink ref="V127" r:id="rId198" display="https://pbs.twimg.com/media/EIi03ITWwAAK426.jpg"/>
    <hyperlink ref="V128" r:id="rId199" display="http://pbs.twimg.com/profile_images/1185384420255191041/i5OO9hTN_normal.jpg"/>
    <hyperlink ref="V129" r:id="rId200" display="http://pbs.twimg.com/profile_images/1185384420255191041/i5OO9hTN_normal.jpg"/>
    <hyperlink ref="V130" r:id="rId201" display="http://pbs.twimg.com/profile_images/1188905905259192320/bFbdDM9f_normal.jpg"/>
    <hyperlink ref="V131" r:id="rId202" display="http://pbs.twimg.com/profile_images/1188905905259192320/bFbdDM9f_normal.jpg"/>
    <hyperlink ref="V132" r:id="rId203" display="https://pbs.twimg.com/media/EIi03ITWwAAK426.jpg"/>
    <hyperlink ref="V133" r:id="rId204" display="http://pbs.twimg.com/profile_images/1183050388322357249/-ND0xqO2_normal.jpg"/>
    <hyperlink ref="V134" r:id="rId205" display="http://pbs.twimg.com/profile_images/1183050388322357249/-ND0xqO2_normal.jpg"/>
    <hyperlink ref="V135" r:id="rId206" display="http://pbs.twimg.com/profile_images/1183050388322357249/-ND0xqO2_normal.jpg"/>
    <hyperlink ref="V136" r:id="rId207" display="http://pbs.twimg.com/profile_images/1130251880809062405/nux4dIuX_normal.jpg"/>
    <hyperlink ref="V137" r:id="rId208" display="http://pbs.twimg.com/profile_images/1130251880809062405/nux4dIuX_normal.jpg"/>
    <hyperlink ref="V138" r:id="rId209" display="http://pbs.twimg.com/profile_images/1130251880809062405/nux4dIuX_normal.jpg"/>
    <hyperlink ref="V139" r:id="rId210" display="https://pbs.twimg.com/media/EIi03ITWwAAK426.jpg"/>
    <hyperlink ref="V140" r:id="rId211" display="http://pbs.twimg.com/profile_images/1156668132376944640/t-G-5F3L_normal.jpg"/>
    <hyperlink ref="V141" r:id="rId212" display="http://pbs.twimg.com/profile_images/1156668132376944640/t-G-5F3L_normal.jpg"/>
    <hyperlink ref="V142" r:id="rId213" display="http://pbs.twimg.com/profile_images/1156668132376944640/t-G-5F3L_normal.jpg"/>
    <hyperlink ref="V143" r:id="rId214" display="http://pbs.twimg.com/profile_images/1156668132376944640/t-G-5F3L_normal.jpg"/>
    <hyperlink ref="V144" r:id="rId215" display="http://pbs.twimg.com/profile_images/1156668132376944640/t-G-5F3L_normal.jpg"/>
    <hyperlink ref="V145" r:id="rId216" display="https://pbs.twimg.com/media/EIi03ITWwAAK426.jpg"/>
    <hyperlink ref="V146" r:id="rId217" display="https://pbs.twimg.com/media/EIi03ITWwAAK426.jpg"/>
    <hyperlink ref="V147" r:id="rId218" display="https://pbs.twimg.com/media/EIi03ITWwAAK426.jpg"/>
    <hyperlink ref="V148" r:id="rId219" display="https://pbs.twimg.com/media/EIi03ITWwAAK426.jpg"/>
    <hyperlink ref="V149" r:id="rId220" display="https://pbs.twimg.com/media/EIi03ITWwAAK426.jpg"/>
    <hyperlink ref="V150" r:id="rId221" display="http://pbs.twimg.com/profile_images/1080178035016515585/217B6sDW_normal.jpg"/>
    <hyperlink ref="V151" r:id="rId222" display="http://pbs.twimg.com/profile_images/1080178035016515585/217B6sDW_normal.jpg"/>
    <hyperlink ref="V152" r:id="rId223" display="http://pbs.twimg.com/profile_images/1080178035016515585/217B6sDW_normal.jpg"/>
    <hyperlink ref="V153" r:id="rId224" display="https://pbs.twimg.com/media/EIi03ITWwAAK426.jpg"/>
    <hyperlink ref="V154" r:id="rId225" display="http://pbs.twimg.com/profile_images/1026251878810742785/oGXlbkHO_normal.jpg"/>
    <hyperlink ref="V155" r:id="rId226" display="http://pbs.twimg.com/profile_images/1026251878810742785/oGXlbkHO_normal.jpg"/>
    <hyperlink ref="V156" r:id="rId227" display="http://pbs.twimg.com/profile_images/1026251878810742785/oGXlbkHO_normal.jpg"/>
    <hyperlink ref="V157" r:id="rId228" display="https://pbs.twimg.com/media/EIi03ITWwAAK426.jpg"/>
    <hyperlink ref="V158" r:id="rId229" display="http://pbs.twimg.com/profile_images/1183095818980593666/8lcS6jBb_normal.jpg"/>
    <hyperlink ref="V159" r:id="rId230" display="http://pbs.twimg.com/profile_images/1183095818980593666/8lcS6jBb_normal.jpg"/>
    <hyperlink ref="V160" r:id="rId231" display="http://pbs.twimg.com/profile_images/1183095818980593666/8lcS6jBb_normal.jpg"/>
    <hyperlink ref="V161" r:id="rId232" display="http://pbs.twimg.com/profile_images/573036248622759936/uOQCPWE6_normal.jpeg"/>
    <hyperlink ref="V162" r:id="rId233" display="http://pbs.twimg.com/profile_images/573036248622759936/uOQCPWE6_normal.jpeg"/>
    <hyperlink ref="V163" r:id="rId234" display="http://pbs.twimg.com/profile_images/916546229177409536/tlpdQfh8_normal.jpg"/>
    <hyperlink ref="V164" r:id="rId235" display="http://pbs.twimg.com/profile_images/916546229177409536/tlpdQfh8_normal.jpg"/>
    <hyperlink ref="V165" r:id="rId236" display="http://pbs.twimg.com/profile_images/916546229177409536/tlpdQfh8_normal.jpg"/>
    <hyperlink ref="V166" r:id="rId237" display="https://pbs.twimg.com/media/EIi03ITWwAAK426.jpg"/>
    <hyperlink ref="V167" r:id="rId238" display="https://pbs.twimg.com/media/EIi03ITWwAAK426.jpg"/>
    <hyperlink ref="V168" r:id="rId239" display="http://pbs.twimg.com/profile_images/1189150554011947008/IZZ8Ixwk_normal.jpg"/>
    <hyperlink ref="V169" r:id="rId240" display="http://pbs.twimg.com/profile_images/1189150554011947008/IZZ8Ixwk_normal.jpg"/>
    <hyperlink ref="V170" r:id="rId241" display="http://pbs.twimg.com/profile_images/821366933475848193/CeAJ6yjd_normal.jpg"/>
    <hyperlink ref="V171" r:id="rId242" display="http://pbs.twimg.com/profile_images/821366933475848193/CeAJ6yjd_normal.jpg"/>
    <hyperlink ref="V172" r:id="rId243" display="https://pbs.twimg.com/media/EIi03ITWwAAK426.jpg"/>
    <hyperlink ref="V173" r:id="rId244" display="https://pbs.twimg.com/media/EIi03ITWwAAK426.jpg"/>
    <hyperlink ref="V174" r:id="rId245" display="http://pbs.twimg.com/profile_images/1008631913706393600/ttwl0KPT_normal.jpg"/>
    <hyperlink ref="V175" r:id="rId246" display="http://pbs.twimg.com/profile_images/1008631913706393600/ttwl0KPT_normal.jpg"/>
    <hyperlink ref="V176" r:id="rId247" display="http://pbs.twimg.com/profile_images/1008631913706393600/ttwl0KPT_normal.jpg"/>
    <hyperlink ref="V177" r:id="rId248" display="https://pbs.twimg.com/media/EIi03ITWwAAK426.jpg"/>
    <hyperlink ref="V178" r:id="rId249" display="https://pbs.twimg.com/media/EIi03ITWwAAK426.jpg"/>
    <hyperlink ref="V179" r:id="rId250" display="http://pbs.twimg.com/profile_images/1102460625773576192/08BflLUF_normal.jpg"/>
    <hyperlink ref="V180" r:id="rId251" display="http://pbs.twimg.com/profile_images/1102460625773576192/08BflLUF_normal.jpg"/>
    <hyperlink ref="V181" r:id="rId252" display="http://pbs.twimg.com/profile_images/1178368884182847490/HwwfKzy6_normal.jpg"/>
    <hyperlink ref="V182" r:id="rId253" display="http://pbs.twimg.com/profile_images/1178368884182847490/HwwfKzy6_normal.jpg"/>
    <hyperlink ref="V183" r:id="rId254" display="http://pbs.twimg.com/profile_images/1180067737927868416/R3LkyEud_normal.jpg"/>
    <hyperlink ref="V184" r:id="rId255" display="http://pbs.twimg.com/profile_images/614400415069769728/t6ZBxhIg_normal.jpg"/>
    <hyperlink ref="V185" r:id="rId256" display="http://pbs.twimg.com/profile_images/1128595167584444416/HSNLuutL_normal.png"/>
    <hyperlink ref="V186" r:id="rId257" display="http://pbs.twimg.com/profile_images/614400415069769728/t6ZBxhIg_normal.jpg"/>
    <hyperlink ref="V187" r:id="rId258" display="https://pbs.twimg.com/media/EIh1-vTWsAE8I1S.jpg"/>
    <hyperlink ref="V188" r:id="rId259" display="https://pbs.twimg.com/media/EIh1-vTWsAE8I1S.jpg"/>
    <hyperlink ref="V189" r:id="rId260" display="http://pbs.twimg.com/profile_images/1174460104479059969/rN8XF3Ri_normal.jpg"/>
    <hyperlink ref="V190" r:id="rId261" display="http://pbs.twimg.com/profile_images/614400415069769728/t6ZBxhIg_normal.jpg"/>
    <hyperlink ref="V191" r:id="rId262" display="http://pbs.twimg.com/profile_images/1134412661750472706/mscTiSqa_normal.jpg"/>
    <hyperlink ref="V192" r:id="rId263" display="http://pbs.twimg.com/profile_images/1134412661750472706/mscTiSqa_normal.jpg"/>
    <hyperlink ref="V193" r:id="rId264" display="http://pbs.twimg.com/profile_images/1134412661750472706/mscTiSqa_normal.jpg"/>
    <hyperlink ref="V194" r:id="rId265" display="http://pbs.twimg.com/profile_images/614400415069769728/t6ZBxhIg_normal.jpg"/>
    <hyperlink ref="V195" r:id="rId266" display="http://pbs.twimg.com/profile_images/614400415069769728/t6ZBxhIg_normal.jpg"/>
    <hyperlink ref="V196" r:id="rId267" display="http://pbs.twimg.com/profile_images/1049578365236273157/XA2m5lGf_normal.jpg"/>
    <hyperlink ref="V197" r:id="rId268" display="http://pbs.twimg.com/profile_images/614400415069769728/t6ZBxhIg_normal.jpg"/>
    <hyperlink ref="V198" r:id="rId269" display="http://pbs.twimg.com/profile_images/614400415069769728/t6ZBxhIg_normal.jpg"/>
    <hyperlink ref="V199" r:id="rId270" display="http://pbs.twimg.com/profile_images/614400415069769728/t6ZBxhIg_normal.jpg"/>
    <hyperlink ref="V200" r:id="rId271" display="http://pbs.twimg.com/profile_images/614400415069769728/t6ZBxhIg_normal.jpg"/>
    <hyperlink ref="V201" r:id="rId272" display="http://pbs.twimg.com/profile_images/614400415069769728/t6ZBxhIg_normal.jpg"/>
    <hyperlink ref="V202" r:id="rId273" display="http://pbs.twimg.com/profile_images/614400415069769728/t6ZBxhIg_normal.jpg"/>
    <hyperlink ref="V203" r:id="rId274" display="http://pbs.twimg.com/profile_images/614400415069769728/t6ZBxhIg_normal.jpg"/>
    <hyperlink ref="V204" r:id="rId275" display="http://pbs.twimg.com/profile_images/614400415069769728/t6ZBxhIg_normal.jpg"/>
    <hyperlink ref="V205" r:id="rId276" display="http://pbs.twimg.com/profile_images/614400415069769728/t6ZBxhIg_normal.jpg"/>
    <hyperlink ref="V206" r:id="rId277" display="https://pbs.twimg.com/media/EIiL-pTXkAAAJiT.jpg"/>
    <hyperlink ref="V207" r:id="rId278" display="http://pbs.twimg.com/profile_images/1191382192112492545/KgbdtjUY_normal.jpg"/>
    <hyperlink ref="V208" r:id="rId279" display="http://pbs.twimg.com/profile_images/1191382192112492545/KgbdtjUY_normal.jpg"/>
    <hyperlink ref="V209" r:id="rId280" display="https://pbs.twimg.com/media/EIj1EhpWkAYczfA.jpg"/>
    <hyperlink ref="V210" r:id="rId281" display="http://pbs.twimg.com/profile_images/1191382192112492545/KgbdtjUY_normal.jpg"/>
    <hyperlink ref="V211" r:id="rId282" display="http://pbs.twimg.com/profile_images/1191382192112492545/KgbdtjUY_normal.jpg"/>
    <hyperlink ref="V212" r:id="rId283" display="http://pbs.twimg.com/profile_images/1159382333704822784/8MjCVKsV_normal.jpg"/>
    <hyperlink ref="V213" r:id="rId284" display="http://pbs.twimg.com/profile_images/1159382333704822784/8MjCVKsV_normal.jpg"/>
    <hyperlink ref="V214" r:id="rId285" display="http://pbs.twimg.com/profile_images/928642779756089346/sOGF-9_o_normal.jpg"/>
    <hyperlink ref="V215" r:id="rId286" display="http://pbs.twimg.com/profile_images/928642779756089346/sOGF-9_o_normal.jpg"/>
    <hyperlink ref="V216" r:id="rId287" display="http://pbs.twimg.com/profile_images/928642779756089346/sOGF-9_o_normal.jpg"/>
    <hyperlink ref="V217" r:id="rId288" display="http://pbs.twimg.com/profile_images/1001347678721134592/O1UO2_hW_normal.jpg"/>
    <hyperlink ref="V218" r:id="rId289" display="http://pbs.twimg.com/profile_images/1001347678721134592/O1UO2_hW_normal.jpg"/>
    <hyperlink ref="V219" r:id="rId290" display="http://pbs.twimg.com/profile_images/1001347678721134592/O1UO2_hW_normal.jpg"/>
    <hyperlink ref="V220" r:id="rId291" display="http://pbs.twimg.com/profile_images/1001347678721134592/O1UO2_hW_normal.jpg"/>
    <hyperlink ref="Z3" r:id="rId292" display="https://twitter.com/hrmtaxiservice/status/1191397865916116994"/>
    <hyperlink ref="Z4" r:id="rId293" display="https://twitter.com/hrmtaxiservice/status/1191397865916116994"/>
    <hyperlink ref="Z5" r:id="rId294" display="https://twitter.com/hrmtaxiservice/status/1191397865916116994"/>
    <hyperlink ref="Z6" r:id="rId295" display="https://twitter.com/joanne_thorburn/status/1191397875156172809"/>
    <hyperlink ref="Z7" r:id="rId296" display="https://twitter.com/joanne_thorburn/status/1191397875156172809"/>
    <hyperlink ref="Z8" r:id="rId297" display="https://twitter.com/joanne_thorburn/status/1191397875156172809"/>
    <hyperlink ref="Z9" r:id="rId298" display="https://twitter.com/nimsay1872/status/1191398134066364418"/>
    <hyperlink ref="Z10" r:id="rId299" display="https://twitter.com/nimsay1872/status/1191398134066364418"/>
    <hyperlink ref="Z11" r:id="rId300" display="https://twitter.com/nimsay1872/status/1191398134066364418"/>
    <hyperlink ref="Z12" r:id="rId301" display="https://twitter.com/loubyrfc/status/1191398355676610560"/>
    <hyperlink ref="Z13" r:id="rId302" display="https://twitter.com/loubyrfc/status/1191398355676610560"/>
    <hyperlink ref="Z14" r:id="rId303" display="https://twitter.com/loubyrfc/status/1191398355676610560"/>
    <hyperlink ref="Z15" r:id="rId304" display="https://twitter.com/michaelseafarer/status/1191398669754535936"/>
    <hyperlink ref="Z16" r:id="rId305" display="https://twitter.com/michaelseafarer/status/1191398669754535936"/>
    <hyperlink ref="Z17" r:id="rId306" display="https://twitter.com/michaelseafarer/status/1191398669754535936"/>
    <hyperlink ref="Z18" r:id="rId307" display="https://twitter.com/david_harvey59/status/1191399071493378049"/>
    <hyperlink ref="Z19" r:id="rId308" display="https://twitter.com/david_harvey59/status/1191399071493378049"/>
    <hyperlink ref="Z20" r:id="rId309" display="https://twitter.com/david_harvey59/status/1191399071493378049"/>
    <hyperlink ref="Z21" r:id="rId310" display="https://twitter.com/eviesparkles/status/1191399795891548160"/>
    <hyperlink ref="Z22" r:id="rId311" display="https://twitter.com/eviesparkles/status/1191399795891548160"/>
    <hyperlink ref="Z23" r:id="rId312" display="https://twitter.com/eviesparkles/status/1191399795891548160"/>
    <hyperlink ref="Z24" r:id="rId313" display="https://twitter.com/shorerdloyal/status/1191400655740657670"/>
    <hyperlink ref="Z25" r:id="rId314" display="https://twitter.com/shorerdloyal/status/1191400655740657670"/>
    <hyperlink ref="Z26" r:id="rId315" display="https://twitter.com/shorerdloyal/status/1191400655740657670"/>
    <hyperlink ref="Z27" r:id="rId316" display="https://twitter.com/micmcan74/status/1191401062575546368"/>
    <hyperlink ref="Z28" r:id="rId317" display="https://twitter.com/darthg1nger/status/1191401584913240066"/>
    <hyperlink ref="Z29" r:id="rId318" display="https://twitter.com/panton_lewis/status/1191401696179740673"/>
    <hyperlink ref="Z30" r:id="rId319" display="https://twitter.com/plasmatron/status/1191401848403636225"/>
    <hyperlink ref="Z31" r:id="rId320" display="https://twitter.com/mcilhare_jack/status/1191401916523257856"/>
    <hyperlink ref="Z32" r:id="rId321" display="https://twitter.com/cluthadubh/status/1191402272980385793"/>
    <hyperlink ref="Z33" r:id="rId322" display="https://twitter.com/fcjaybird/status/1191402881510969345"/>
    <hyperlink ref="Z34" r:id="rId323" display="https://twitter.com/mychalyschyn/status/1191402847272873984"/>
    <hyperlink ref="Z35" r:id="rId324" display="https://twitter.com/mychalyschyn/status/1191402894509166592"/>
    <hyperlink ref="Z36" r:id="rId325" display="https://twitter.com/lornamccallum2/status/1191403461780353024"/>
    <hyperlink ref="Z37" r:id="rId326" display="https://twitter.com/lornamccallum2/status/1191403461780353024"/>
    <hyperlink ref="Z38" r:id="rId327" display="https://twitter.com/lornamccallum2/status/1191403461780353024"/>
    <hyperlink ref="Z39" r:id="rId328" display="https://twitter.com/jackmulligan/status/1191404999080861696"/>
    <hyperlink ref="Z40" r:id="rId329" display="https://twitter.com/tinym0vingparts/status/1191405815300837378"/>
    <hyperlink ref="Z41" r:id="rId330" display="https://twitter.com/orlysheepboy/status/1191406304851636226"/>
    <hyperlink ref="Z42" r:id="rId331" display="https://twitter.com/wirralranger/status/1191409965665263616"/>
    <hyperlink ref="Z43" r:id="rId332" display="https://twitter.com/wirralranger/status/1191409965665263616"/>
    <hyperlink ref="Z44" r:id="rId333" display="https://twitter.com/wirralranger/status/1191409965665263616"/>
    <hyperlink ref="Z45" r:id="rId334" display="https://twitter.com/cass316x/status/1191410616864559105"/>
    <hyperlink ref="Z46" r:id="rId335" display="https://twitter.com/4menhadadream/status/1191411042628317184"/>
    <hyperlink ref="Z47" r:id="rId336" display="https://twitter.com/4menhadadream/status/1191411042628317184"/>
    <hyperlink ref="Z48" r:id="rId337" display="https://twitter.com/4menhadadream/status/1191411042628317184"/>
    <hyperlink ref="Z49" r:id="rId338" display="https://twitter.com/domrogic/status/1191411677218127872"/>
    <hyperlink ref="Z50" r:id="rId339" display="https://twitter.com/philipwatp/status/1191412011168600064"/>
    <hyperlink ref="Z51" r:id="rId340" display="https://twitter.com/lh_1872/status/1191412076398465024"/>
    <hyperlink ref="Z52" r:id="rId341" display="https://twitter.com/glxn72/status/1191412113127936002"/>
    <hyperlink ref="Z53" r:id="rId342" display="https://twitter.com/glxn72/status/1191412113127936002"/>
    <hyperlink ref="Z54" r:id="rId343" display="https://twitter.com/glxn72/status/1191412113127936002"/>
    <hyperlink ref="Z55" r:id="rId344" display="https://twitter.com/mitchellm1872/status/1191412163291865088"/>
    <hyperlink ref="Z56" r:id="rId345" display="https://twitter.com/nathanc1872/status/1191403803192496128"/>
    <hyperlink ref="Z57" r:id="rId346" display="https://twitter.com/nathanc1872/status/1191408769663672323"/>
    <hyperlink ref="Z58" r:id="rId347" display="https://twitter.com/nathanc1872/status/1191408769663672323"/>
    <hyperlink ref="Z59" r:id="rId348" display="https://twitter.com/nathanc1872/status/1191408769663672323"/>
    <hyperlink ref="Z60" r:id="rId349" display="https://twitter.com/aimeeworsley1/status/1191413746939416579"/>
    <hyperlink ref="Z61" r:id="rId350" display="https://twitter.com/aimeeworsley1/status/1191400780047228928"/>
    <hyperlink ref="Z62" r:id="rId351" display="https://twitter.com/aimeeworsley1/status/1191400780047228928"/>
    <hyperlink ref="Z63" r:id="rId352" display="https://twitter.com/aimeeworsley1/status/1191400780047228928"/>
    <hyperlink ref="Z64" r:id="rId353" display="https://twitter.com/swanny532/status/1191414739345252352"/>
    <hyperlink ref="Z65" r:id="rId354" display="https://twitter.com/traveleff/status/1191418031890731010"/>
    <hyperlink ref="Z66" r:id="rId355" display="https://twitter.com/ryankentloyal/status/1191418202250711044"/>
    <hyperlink ref="Z67" r:id="rId356" display="https://twitter.com/coreysharp1888/status/1191418213697019906"/>
    <hyperlink ref="Z68" r:id="rId357" display="https://twitter.com/stoogzy_/status/1191419575574896640"/>
    <hyperlink ref="Z69" r:id="rId358" display="https://twitter.com/johnfaetheshops/status/1191423033937924096"/>
    <hyperlink ref="Z70" r:id="rId359" display="https://twitter.com/blondelmo1888/status/1191424016755630082"/>
    <hyperlink ref="Z71" r:id="rId360" display="https://twitter.com/kierangeorgedfc/status/1191425108348428295"/>
    <hyperlink ref="Z72" r:id="rId361" display="https://twitter.com/garythebear72/status/1191426054021361664"/>
    <hyperlink ref="Z73" r:id="rId362" display="https://twitter.com/garythebear72/status/1191426054021361664"/>
    <hyperlink ref="Z74" r:id="rId363" display="https://twitter.com/garythebear72/status/1191426054021361664"/>
    <hyperlink ref="Z75" r:id="rId364" display="https://twitter.com/claire_mcharg/status/1191426260934811659"/>
    <hyperlink ref="Z76" r:id="rId365" display="https://twitter.com/suzanalou/status/1191426635955920899"/>
    <hyperlink ref="Z77" r:id="rId366" display="https://twitter.com/ewenh72/status/1191433178155749378"/>
    <hyperlink ref="Z78" r:id="rId367" display="https://twitter.com/ewenh72/status/1191433178155749378"/>
    <hyperlink ref="Z79" r:id="rId368" display="https://twitter.com/ewenh72/status/1191433178155749378"/>
    <hyperlink ref="Z80" r:id="rId369" display="https://twitter.com/mrmcdiddle/status/1191435163500269570"/>
    <hyperlink ref="Z81" r:id="rId370" display="https://twitter.com/phiiip1872/status/1191411361252814848"/>
    <hyperlink ref="Z82" r:id="rId371" display="https://twitter.com/1872ewan/status/1191438666083774464"/>
    <hyperlink ref="Z83" r:id="rId372" display="https://twitter.com/malkywhite1975/status/1191438899312308225"/>
    <hyperlink ref="Z84" r:id="rId373" display="https://twitter.com/malkywhite1975/status/1191438899312308225"/>
    <hyperlink ref="Z85" r:id="rId374" display="https://twitter.com/malkywhite1975/status/1191438899312308225"/>
    <hyperlink ref="Z86" r:id="rId375" display="https://twitter.com/stillsweatshirt/status/1191439862366388225"/>
    <hyperlink ref="Z87" r:id="rId376" display="https://twitter.com/nxstii/status/1191440284816723970"/>
    <hyperlink ref="Z88" r:id="rId377" display="https://twitter.com/wilf1872/status/1191443436035100679"/>
    <hyperlink ref="Z89" r:id="rId378" display="https://twitter.com/wilf1872/status/1191443436035100679"/>
    <hyperlink ref="Z90" r:id="rId379" display="https://twitter.com/wilf1872/status/1191443436035100679"/>
    <hyperlink ref="Z91" r:id="rId380" display="https://twitter.com/conorhiggins/status/1191448416250978305"/>
    <hyperlink ref="Z92" r:id="rId381" display="https://twitter.com/baldyweemongo/status/1191452641324347395"/>
    <hyperlink ref="Z93" r:id="rId382" display="https://twitter.com/colinbfisher/status/1191453544425148421"/>
    <hyperlink ref="Z94" r:id="rId383" display="https://twitter.com/colinbfisher/status/1191453544425148421"/>
    <hyperlink ref="Z95" r:id="rId384" display="https://twitter.com/colinbfisher/status/1191453544425148421"/>
    <hyperlink ref="Z96" r:id="rId385" display="https://twitter.com/stonenu/status/1191458847594029057"/>
    <hyperlink ref="Z97" r:id="rId386" display="https://twitter.com/stonenu/status/1191458847594029057"/>
    <hyperlink ref="Z98" r:id="rId387" display="https://twitter.com/stonenu/status/1191458847594029057"/>
    <hyperlink ref="Z99" r:id="rId388" display="https://twitter.com/rangersfcnewsn1/status/1191338823411613696"/>
    <hyperlink ref="Z100" r:id="rId389" display="https://twitter.com/rangersfcnewsn1/status/1191462386613358592"/>
    <hyperlink ref="Z101" r:id="rId390" display="https://twitter.com/thepaulmclellan/status/1191465636733566979"/>
    <hyperlink ref="Z102" r:id="rId391" display="https://twitter.com/coinneachmac/status/1191467708828790786"/>
    <hyperlink ref="Z103" r:id="rId392" display="https://twitter.com/pagegregor15/status/1191469075450486785"/>
    <hyperlink ref="Z104" r:id="rId393" display="https://twitter.com/andypeahead/status/1191471607908319232"/>
    <hyperlink ref="Z105" r:id="rId394" display="https://twitter.com/andypeahead/status/1191471607908319232"/>
    <hyperlink ref="Z106" r:id="rId395" display="https://twitter.com/colincarstairs1/status/1191471744638496770"/>
    <hyperlink ref="Z107" r:id="rId396" display="https://twitter.com/colincarstairs1/status/1191471744638496770"/>
    <hyperlink ref="Z108" r:id="rId397" display="https://twitter.com/callumoneill44/status/1191472047047741440"/>
    <hyperlink ref="Z109" r:id="rId398" display="https://twitter.com/callumoneill44/status/1191472047047741440"/>
    <hyperlink ref="Z110" r:id="rId399" display="https://twitter.com/robbiemay08/status/1191472552222363649"/>
    <hyperlink ref="Z111" r:id="rId400" display="https://twitter.com/robbiemay08/status/1191472552222363649"/>
    <hyperlink ref="Z112" r:id="rId401" display="https://twitter.com/richard54124413/status/1191472597243965441"/>
    <hyperlink ref="Z113" r:id="rId402" display="https://twitter.com/richard54124413/status/1191472597243965441"/>
    <hyperlink ref="Z114" r:id="rId403" display="https://twitter.com/zoerfc1872/status/1191411325639036928"/>
    <hyperlink ref="Z115" r:id="rId404" display="https://twitter.com/zoerfc1872/status/1191411325639036928"/>
    <hyperlink ref="Z116" r:id="rId405" display="https://twitter.com/zoerfc1872/status/1191411325639036928"/>
    <hyperlink ref="Z117" r:id="rId406" display="https://twitter.com/zoerfc1872/status/1191473540526161921"/>
    <hyperlink ref="Z118" r:id="rId407" display="https://twitter.com/zoerfc1872/status/1191473540526161921"/>
    <hyperlink ref="Z119" r:id="rId408" display="https://twitter.com/kingpindazza/status/1191425211608051712"/>
    <hyperlink ref="Z120" r:id="rId409" display="https://twitter.com/kingpindazza/status/1191425211608051712"/>
    <hyperlink ref="Z121" r:id="rId410" display="https://twitter.com/kingpindazza/status/1191425211608051712"/>
    <hyperlink ref="Z122" r:id="rId411" display="https://twitter.com/kingpindazza/status/1191474046556364800"/>
    <hyperlink ref="Z123" r:id="rId412" display="https://twitter.com/kingpindazza/status/1191474046556364800"/>
    <hyperlink ref="Z124" r:id="rId413" display="https://twitter.com/g72m3/status/1191478468195868672"/>
    <hyperlink ref="Z125" r:id="rId414" display="https://twitter.com/g72m3/status/1191478468195868672"/>
    <hyperlink ref="Z126" r:id="rId415" display="https://twitter.com/taylorcrosbie67/status/1191479516838936576"/>
    <hyperlink ref="Z127" r:id="rId416" display="https://twitter.com/jack_hannah94/status/1191482541674385409"/>
    <hyperlink ref="Z128" r:id="rId417" display="https://twitter.com/markgibb9/status/1191483435874996225"/>
    <hyperlink ref="Z129" r:id="rId418" display="https://twitter.com/markgibb9/status/1191483435874996225"/>
    <hyperlink ref="Z130" r:id="rId419" display="https://twitter.com/grahammccno1/status/1191492650488217601"/>
    <hyperlink ref="Z131" r:id="rId420" display="https://twitter.com/grahammccno1/status/1191492650488217601"/>
    <hyperlink ref="Z132" r:id="rId421" display="https://twitter.com/suzdowson73/status/1191493691812261888"/>
    <hyperlink ref="Z133" r:id="rId422" display="https://twitter.com/55incoming/status/1191497024300040192"/>
    <hyperlink ref="Z134" r:id="rId423" display="https://twitter.com/55incoming/status/1191497024300040192"/>
    <hyperlink ref="Z135" r:id="rId424" display="https://twitter.com/55incoming/status/1191497024300040192"/>
    <hyperlink ref="Z136" r:id="rId425" display="https://twitter.com/celtic__1888/status/1191506600349048833"/>
    <hyperlink ref="Z137" r:id="rId426" display="https://twitter.com/celtic__1888/status/1191506600349048833"/>
    <hyperlink ref="Z138" r:id="rId427" display="https://twitter.com/celtic__1888/status/1191506600349048833"/>
    <hyperlink ref="Z139" r:id="rId428" display="https://twitter.com/brosephbartley/status/1191520336476540929"/>
    <hyperlink ref="Z140" r:id="rId429" display="https://twitter.com/cairo1872/status/1191527410002477058"/>
    <hyperlink ref="Z141" r:id="rId430" display="https://twitter.com/cairo1872/status/1191527410002477058"/>
    <hyperlink ref="Z142" r:id="rId431" display="https://twitter.com/cairo1872/status/1191528963128143872"/>
    <hyperlink ref="Z143" r:id="rId432" display="https://twitter.com/cairo1872/status/1191528963128143872"/>
    <hyperlink ref="Z144" r:id="rId433" display="https://twitter.com/cairo1872/status/1191528963128143872"/>
    <hyperlink ref="Z145" r:id="rId434" display="https://twitter.com/_teenageriot/status/1191537143392411648"/>
    <hyperlink ref="Z146" r:id="rId435" display="https://twitter.com/rascalmultitude/status/1191540519433854977"/>
    <hyperlink ref="Z147" r:id="rId436" display="https://twitter.com/henbell/status/1191543254761852934"/>
    <hyperlink ref="Z148" r:id="rId437" display="https://twitter.com/_rosstaylor04/status/1191550339775905792"/>
    <hyperlink ref="Z149" r:id="rId438" display="https://twitter.com/pieandbeans/status/1191609447531106305"/>
    <hyperlink ref="Z150" r:id="rId439" display="https://twitter.com/peasan3/status/1191614018810761216"/>
    <hyperlink ref="Z151" r:id="rId440" display="https://twitter.com/peasan3/status/1191614018810761216"/>
    <hyperlink ref="Z152" r:id="rId441" display="https://twitter.com/peasan3/status/1191614018810761216"/>
    <hyperlink ref="Z153" r:id="rId442" display="https://twitter.com/duncanmaclure/status/1191624188320264193"/>
    <hyperlink ref="Z154" r:id="rId443" display="https://twitter.com/svurtak/status/1191632128846553088"/>
    <hyperlink ref="Z155" r:id="rId444" display="https://twitter.com/svurtak/status/1191632128846553088"/>
    <hyperlink ref="Z156" r:id="rId445" display="https://twitter.com/svurtak/status/1191632128846553088"/>
    <hyperlink ref="Z157" r:id="rId446" display="https://twitter.com/david_taylor75/status/1191634044095733768"/>
    <hyperlink ref="Z158" r:id="rId447" display="https://twitter.com/stewie_21/status/1191641873363980288"/>
    <hyperlink ref="Z159" r:id="rId448" display="https://twitter.com/stewie_21/status/1191641873363980288"/>
    <hyperlink ref="Z160" r:id="rId449" display="https://twitter.com/stewie_21/status/1191641873363980288"/>
    <hyperlink ref="Z161" r:id="rId450" display="https://twitter.com/willhoyles/status/1191643211103641601"/>
    <hyperlink ref="Z162" r:id="rId451" display="https://twitter.com/willhoyles/status/1191643211103641601"/>
    <hyperlink ref="Z163" r:id="rId452" display="https://twitter.com/amc_83/status/1191660762311397377"/>
    <hyperlink ref="Z164" r:id="rId453" display="https://twitter.com/amc_83/status/1191660762311397377"/>
    <hyperlink ref="Z165" r:id="rId454" display="https://twitter.com/amc_83/status/1191660762311397377"/>
    <hyperlink ref="Z166" r:id="rId455" display="https://twitter.com/craigross_/status/1191665186635177986"/>
    <hyperlink ref="Z167" r:id="rId456" display="https://twitter.com/dugdale24/status/1191672750047473665"/>
    <hyperlink ref="Z168" r:id="rId457" display="https://twitter.com/dianelambie71/status/1191684897762611200"/>
    <hyperlink ref="Z169" r:id="rId458" display="https://twitter.com/dianelambie71/status/1191684897762611200"/>
    <hyperlink ref="Z170" r:id="rId459" display="https://twitter.com/connorhrfc/status/1191689029995180032"/>
    <hyperlink ref="Z171" r:id="rId460" display="https://twitter.com/connorhrfc/status/1191689029995180032"/>
    <hyperlink ref="Z172" r:id="rId461" display="https://twitter.com/_sl91/status/1191699435065090055"/>
    <hyperlink ref="Z173" r:id="rId462" display="https://twitter.com/savo01/status/1191705213733916672"/>
    <hyperlink ref="Z174" r:id="rId463" display="https://twitter.com/babeclaire1/status/1191754217112911872"/>
    <hyperlink ref="Z175" r:id="rId464" display="https://twitter.com/babeclaire1/status/1191754217112911872"/>
    <hyperlink ref="Z176" r:id="rId465" display="https://twitter.com/babeclaire1/status/1191754217112911872"/>
    <hyperlink ref="Z177" r:id="rId466" display="https://twitter.com/oldfirmfacts1/status/1191400977900945409"/>
    <hyperlink ref="Z178" r:id="rId467" display="https://twitter.com/liammscullion/status/1191768180060020739"/>
    <hyperlink ref="Z179" r:id="rId468" display="https://twitter.com/nosychick1/status/1191822990117408768"/>
    <hyperlink ref="Z180" r:id="rId469" display="https://twitter.com/nosychick1/status/1191822990117408768"/>
    <hyperlink ref="Z181" r:id="rId470" display="https://twitter.com/robertr19812017/status/1191824026773184517"/>
    <hyperlink ref="Z182" r:id="rId471" display="https://twitter.com/robertr19812017/status/1191824026773184517"/>
    <hyperlink ref="Z183" r:id="rId472" display="https://twitter.com/aliceclay4/status/1191369754432413696"/>
    <hyperlink ref="Z184" r:id="rId473" display="https://twitter.com/alexfenton/status/1191404607857188864"/>
    <hyperlink ref="Z185" r:id="rId474" display="https://twitter.com/nesta_press/status/1191375525723484160"/>
    <hyperlink ref="Z186" r:id="rId475" display="https://twitter.com/alexfenton/status/1191405098804666368"/>
    <hyperlink ref="Z187" r:id="rId476" display="https://twitter.com/irangersapp/status/1191331824141787136"/>
    <hyperlink ref="Z188" r:id="rId477" display="https://twitter.com/alexfenton/status/1191405135328677888"/>
    <hyperlink ref="Z189" r:id="rId478" display="https://twitter.com/gersfan46/status/1191340346237767680"/>
    <hyperlink ref="Z190" r:id="rId479" display="https://twitter.com/alexfenton/status/1191405208322084866"/>
    <hyperlink ref="Z191" r:id="rId480" display="https://twitter.com/glasgow_live/status/1191331868186218496"/>
    <hyperlink ref="Z192" r:id="rId481" display="https://twitter.com/glasgow_live/status/1191331868186218496"/>
    <hyperlink ref="Z193" r:id="rId482" display="https://twitter.com/glasgow_live/status/1191399708784283648"/>
    <hyperlink ref="Z194" r:id="rId483" display="https://twitter.com/alexfenton/status/1191405007662387201"/>
    <hyperlink ref="Z195" r:id="rId484" display="https://twitter.com/alexfenton/status/1191486135110979584"/>
    <hyperlink ref="Z196" r:id="rId485" display="https://twitter.com/rangersnewsuk/status/1191800429971214338"/>
    <hyperlink ref="Z197" r:id="rId486" display="https://twitter.com/alexfenton/status/1191824680501596160"/>
    <hyperlink ref="Z198" r:id="rId487" display="https://twitter.com/alexfenton/status/1191403339369603073"/>
    <hyperlink ref="Z199" r:id="rId488" display="https://twitter.com/alexfenton/status/1191403339369603073"/>
    <hyperlink ref="Z200" r:id="rId489" display="https://twitter.com/alexfenton/status/1191403339369603073"/>
    <hyperlink ref="Z201" r:id="rId490" display="https://twitter.com/alexfenton/status/1191405007662387201"/>
    <hyperlink ref="Z202" r:id="rId491" display="https://twitter.com/alexfenton/status/1191405007662387201"/>
    <hyperlink ref="Z203" r:id="rId492" display="https://twitter.com/alexfenton/status/1191405098804666368"/>
    <hyperlink ref="Z204" r:id="rId493" display="https://twitter.com/alexfenton/status/1191477742572838912"/>
    <hyperlink ref="Z205" r:id="rId494" display="https://twitter.com/alexfenton/status/1191477742572838912"/>
    <hyperlink ref="Z206" r:id="rId495" display="https://twitter.com/rfc_charity/status/1191397191648083971"/>
    <hyperlink ref="Z207" r:id="rId496" display="https://twitter.com/rangersfc/status/1191399722730360834"/>
    <hyperlink ref="Z208" r:id="rId497" display="https://twitter.com/rangersfc/status/1191399722730360834"/>
    <hyperlink ref="Z209" r:id="rId498" display="https://twitter.com/rangersfc/status/1191471566225367041"/>
    <hyperlink ref="Z210" r:id="rId499" display="https://twitter.com/rangersfc/status/1191822508451909634"/>
    <hyperlink ref="Z211" r:id="rId500" display="https://twitter.com/rangersfc/status/1191822508451909634"/>
    <hyperlink ref="Z212" r:id="rId501" display="https://twitter.com/davie2_me/status/1191828056459087872"/>
    <hyperlink ref="Z213" r:id="rId502" display="https://twitter.com/davie2_me/status/1191828056459087872"/>
    <hyperlink ref="Z214" r:id="rId503" display="https://twitter.com/jalexzurita/status/1192007464704708608"/>
    <hyperlink ref="Z215" r:id="rId504" display="https://twitter.com/jalexzurita/status/1192007464704708608"/>
    <hyperlink ref="Z216" r:id="rId505" display="https://twitter.com/jalexzurita/status/1192007464704708608"/>
    <hyperlink ref="Z217" r:id="rId506" display="https://twitter.com/startupsbot/status/1192007487139958784"/>
    <hyperlink ref="Z218" r:id="rId507" display="https://twitter.com/startupsbot/status/1192007487139958784"/>
    <hyperlink ref="Z219" r:id="rId508" display="https://twitter.com/startupsbot/status/1192007487139958784"/>
    <hyperlink ref="Z220" r:id="rId509" display="https://twitter.com/startupsbot/status/1192007487139958784"/>
  </hyperlinks>
  <printOptions/>
  <pageMargins left="0.7" right="0.7" top="0.75" bottom="0.75" header="0.3" footer="0.3"/>
  <pageSetup horizontalDpi="600" verticalDpi="600" orientation="portrait" r:id="rId513"/>
  <legacyDrawing r:id="rId511"/>
  <tableParts>
    <tablePart r:id="rId5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2357E-2D79-4128-94FC-A35759DB6FF4}">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1748</v>
      </c>
      <c r="B2" s="122" t="s">
        <v>1749</v>
      </c>
      <c r="C2" s="52" t="s">
        <v>1750</v>
      </c>
    </row>
    <row r="3" spans="1:3" ht="15">
      <c r="A3" s="121" t="s">
        <v>1581</v>
      </c>
      <c r="B3" s="121" t="s">
        <v>1581</v>
      </c>
      <c r="C3" s="34">
        <v>133</v>
      </c>
    </row>
    <row r="4" spans="1:3" ht="15">
      <c r="A4" s="121" t="s">
        <v>1582</v>
      </c>
      <c r="B4" s="121" t="s">
        <v>1582</v>
      </c>
      <c r="C4" s="34">
        <v>44</v>
      </c>
    </row>
    <row r="5" spans="1:3" ht="15">
      <c r="A5" s="121" t="s">
        <v>1583</v>
      </c>
      <c r="B5" s="121" t="s">
        <v>1581</v>
      </c>
      <c r="C5" s="34">
        <v>11</v>
      </c>
    </row>
    <row r="6" spans="1:3" ht="15">
      <c r="A6" s="121" t="s">
        <v>1583</v>
      </c>
      <c r="B6" s="121" t="s">
        <v>1582</v>
      </c>
      <c r="C6" s="34">
        <v>1</v>
      </c>
    </row>
    <row r="7" spans="1:3" ht="15">
      <c r="A7" s="121" t="s">
        <v>1583</v>
      </c>
      <c r="B7" s="121" t="s">
        <v>1583</v>
      </c>
      <c r="C7" s="34">
        <v>12</v>
      </c>
    </row>
    <row r="8" spans="1:3" ht="15">
      <c r="A8" s="121" t="s">
        <v>1584</v>
      </c>
      <c r="B8" s="121" t="s">
        <v>1584</v>
      </c>
      <c r="C8" s="34">
        <v>6</v>
      </c>
    </row>
    <row r="9" spans="1:3" ht="15">
      <c r="A9" s="121" t="s">
        <v>1585</v>
      </c>
      <c r="B9" s="121" t="s">
        <v>1585</v>
      </c>
      <c r="C9" s="34">
        <v>7</v>
      </c>
    </row>
    <row r="10" spans="1:3" ht="15">
      <c r="A10" s="121" t="s">
        <v>1586</v>
      </c>
      <c r="B10" s="121" t="s">
        <v>1586</v>
      </c>
      <c r="C10" s="34">
        <v>1</v>
      </c>
    </row>
    <row r="11" spans="1:3" ht="15">
      <c r="A11" s="121" t="s">
        <v>1587</v>
      </c>
      <c r="B11" s="121" t="s">
        <v>1587</v>
      </c>
      <c r="C11" s="34">
        <v>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0F1E-5CA9-4043-8C67-1509B3F43FB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1769</v>
      </c>
      <c r="B1" s="13" t="s">
        <v>17</v>
      </c>
    </row>
    <row r="2" spans="1:2" ht="15">
      <c r="A2" s="79" t="s">
        <v>1770</v>
      </c>
      <c r="B2" s="79" t="s">
        <v>1776</v>
      </c>
    </row>
    <row r="3" spans="1:2" ht="15">
      <c r="A3" s="79" t="s">
        <v>1771</v>
      </c>
      <c r="B3" s="79" t="s">
        <v>1777</v>
      </c>
    </row>
    <row r="4" spans="1:2" ht="15">
      <c r="A4" s="79" t="s">
        <v>1772</v>
      </c>
      <c r="B4" s="79" t="s">
        <v>1778</v>
      </c>
    </row>
    <row r="5" spans="1:2" ht="15">
      <c r="A5" s="79" t="s">
        <v>1773</v>
      </c>
      <c r="B5" s="79" t="s">
        <v>1779</v>
      </c>
    </row>
    <row r="6" spans="1:2" ht="15">
      <c r="A6" s="79" t="s">
        <v>1774</v>
      </c>
      <c r="B6" s="79" t="s">
        <v>1780</v>
      </c>
    </row>
    <row r="7" spans="1:2" ht="15">
      <c r="A7" s="79" t="s">
        <v>1775</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A5132-5721-458A-A5C9-76E7E706F96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1781</v>
      </c>
      <c r="B1" s="13" t="s">
        <v>34</v>
      </c>
    </row>
    <row r="2" spans="1:2" ht="15">
      <c r="A2" s="117" t="s">
        <v>348</v>
      </c>
      <c r="B2" s="79">
        <v>6450</v>
      </c>
    </row>
    <row r="3" spans="1:2" ht="15">
      <c r="A3" s="117" t="s">
        <v>357</v>
      </c>
      <c r="B3" s="79">
        <v>4680</v>
      </c>
    </row>
    <row r="4" spans="1:2" ht="15">
      <c r="A4" s="117" t="s">
        <v>270</v>
      </c>
      <c r="B4" s="79">
        <v>4664</v>
      </c>
    </row>
    <row r="5" spans="1:2" ht="15">
      <c r="A5" s="117" t="s">
        <v>360</v>
      </c>
      <c r="B5" s="79">
        <v>3413</v>
      </c>
    </row>
    <row r="6" spans="1:2" ht="15">
      <c r="A6" s="117" t="s">
        <v>359</v>
      </c>
      <c r="B6" s="79">
        <v>3095</v>
      </c>
    </row>
    <row r="7" spans="1:2" ht="15">
      <c r="A7" s="117" t="s">
        <v>353</v>
      </c>
      <c r="B7" s="79">
        <v>803</v>
      </c>
    </row>
    <row r="8" spans="1:2" ht="15">
      <c r="A8" s="117" t="s">
        <v>298</v>
      </c>
      <c r="B8" s="79">
        <v>20</v>
      </c>
    </row>
    <row r="9" spans="1:2" ht="15">
      <c r="A9" s="117" t="s">
        <v>354</v>
      </c>
      <c r="B9" s="79">
        <v>5</v>
      </c>
    </row>
    <row r="10" spans="1:2" ht="15">
      <c r="A10" s="117" t="s">
        <v>363</v>
      </c>
      <c r="B10" s="79">
        <v>3</v>
      </c>
    </row>
    <row r="11" spans="1:2" ht="15">
      <c r="A11" s="117" t="s">
        <v>362</v>
      </c>
      <c r="B11" s="79">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101C8-15A0-4DF1-9690-99B253EAC6FC}">
  <dimension ref="A1:BN2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9.140625" style="0" bestFit="1" customWidth="1"/>
    <col min="63" max="63" width="33.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1580</v>
      </c>
      <c r="BD2" s="13" t="s">
        <v>1596</v>
      </c>
      <c r="BE2" s="13" t="s">
        <v>1597</v>
      </c>
      <c r="BF2" s="52" t="s">
        <v>1737</v>
      </c>
      <c r="BG2" s="52" t="s">
        <v>1738</v>
      </c>
      <c r="BH2" s="52" t="s">
        <v>1739</v>
      </c>
      <c r="BI2" s="52" t="s">
        <v>1740</v>
      </c>
      <c r="BJ2" s="52" t="s">
        <v>1741</v>
      </c>
      <c r="BK2" s="52" t="s">
        <v>1742</v>
      </c>
      <c r="BL2" s="52" t="s">
        <v>1743</v>
      </c>
      <c r="BM2" s="52" t="s">
        <v>1744</v>
      </c>
      <c r="BN2" s="52" t="s">
        <v>1745</v>
      </c>
    </row>
    <row r="3" spans="1:66" ht="15" customHeight="1">
      <c r="A3" s="65" t="s">
        <v>255</v>
      </c>
      <c r="B3" s="65" t="s">
        <v>359</v>
      </c>
      <c r="C3" s="66"/>
      <c r="D3" s="67"/>
      <c r="E3" s="68"/>
      <c r="F3" s="69"/>
      <c r="G3" s="66"/>
      <c r="H3" s="70"/>
      <c r="I3" s="71"/>
      <c r="J3" s="71"/>
      <c r="K3" s="34" t="s">
        <v>65</v>
      </c>
      <c r="L3" s="72">
        <v>3</v>
      </c>
      <c r="M3" s="72"/>
      <c r="N3" s="73"/>
      <c r="O3" s="79" t="s">
        <v>368</v>
      </c>
      <c r="P3" s="81">
        <v>43773.70324074074</v>
      </c>
      <c r="Q3" s="79" t="s">
        <v>371</v>
      </c>
      <c r="R3" s="79"/>
      <c r="S3" s="79"/>
      <c r="T3" s="79"/>
      <c r="U3" s="79"/>
      <c r="V3" s="85" t="s">
        <v>416</v>
      </c>
      <c r="W3" s="81">
        <v>43773.70324074074</v>
      </c>
      <c r="X3" s="86">
        <v>43773</v>
      </c>
      <c r="Y3" s="88" t="s">
        <v>477</v>
      </c>
      <c r="Z3" s="85" t="s">
        <v>604</v>
      </c>
      <c r="AA3" s="79"/>
      <c r="AB3" s="79"/>
      <c r="AC3" s="88" t="s">
        <v>731</v>
      </c>
      <c r="AD3" s="79"/>
      <c r="AE3" s="79" t="b">
        <v>0</v>
      </c>
      <c r="AF3" s="79">
        <v>0</v>
      </c>
      <c r="AG3" s="88" t="s">
        <v>859</v>
      </c>
      <c r="AH3" s="79" t="b">
        <v>0</v>
      </c>
      <c r="AI3" s="79" t="s">
        <v>862</v>
      </c>
      <c r="AJ3" s="79"/>
      <c r="AK3" s="88" t="s">
        <v>859</v>
      </c>
      <c r="AL3" s="79" t="b">
        <v>0</v>
      </c>
      <c r="AM3" s="79">
        <v>39</v>
      </c>
      <c r="AN3" s="88" t="s">
        <v>851</v>
      </c>
      <c r="AO3" s="79" t="s">
        <v>863</v>
      </c>
      <c r="AP3" s="79" t="b">
        <v>0</v>
      </c>
      <c r="AQ3" s="88" t="s">
        <v>851</v>
      </c>
      <c r="AR3" s="79" t="s">
        <v>217</v>
      </c>
      <c r="AS3" s="79">
        <v>0</v>
      </c>
      <c r="AT3" s="79">
        <v>0</v>
      </c>
      <c r="AU3" s="79"/>
      <c r="AV3" s="79"/>
      <c r="AW3" s="79"/>
      <c r="AX3" s="79"/>
      <c r="AY3" s="79"/>
      <c r="AZ3" s="79"/>
      <c r="BA3" s="79"/>
      <c r="BB3" s="79"/>
      <c r="BC3">
        <v>2</v>
      </c>
      <c r="BD3" s="79" t="str">
        <f>REPLACE(INDEX(GroupVertices[Group],MATCH(Edges25[[#This Row],[Vertex 1]],GroupVertices[Vertex],0)),1,1,"")</f>
        <v>1</v>
      </c>
      <c r="BE3" s="79" t="str">
        <f>REPLACE(INDEX(GroupVertices[Group],MATCH(Edges25[[#This Row],[Vertex 2]],GroupVertices[Vertex],0)),1,1,"")</f>
        <v>1</v>
      </c>
      <c r="BF3" s="48"/>
      <c r="BG3" s="49"/>
      <c r="BH3" s="48"/>
      <c r="BI3" s="49"/>
      <c r="BJ3" s="48"/>
      <c r="BK3" s="49"/>
      <c r="BL3" s="48"/>
      <c r="BM3" s="49"/>
      <c r="BN3" s="48"/>
    </row>
    <row r="4" spans="1:66" ht="15" customHeight="1">
      <c r="A4" s="65" t="s">
        <v>256</v>
      </c>
      <c r="B4" s="65" t="s">
        <v>359</v>
      </c>
      <c r="C4" s="66"/>
      <c r="D4" s="67"/>
      <c r="E4" s="68"/>
      <c r="F4" s="69"/>
      <c r="G4" s="66"/>
      <c r="H4" s="70"/>
      <c r="I4" s="71"/>
      <c r="J4" s="71"/>
      <c r="K4" s="34" t="s">
        <v>65</v>
      </c>
      <c r="L4" s="78">
        <v>6</v>
      </c>
      <c r="M4" s="78"/>
      <c r="N4" s="73"/>
      <c r="O4" s="80" t="s">
        <v>368</v>
      </c>
      <c r="P4" s="82">
        <v>43773.70327546296</v>
      </c>
      <c r="Q4" s="80" t="s">
        <v>371</v>
      </c>
      <c r="R4" s="80"/>
      <c r="S4" s="80"/>
      <c r="T4" s="80"/>
      <c r="U4" s="80"/>
      <c r="V4" s="84" t="s">
        <v>417</v>
      </c>
      <c r="W4" s="82">
        <v>43773.70327546296</v>
      </c>
      <c r="X4" s="87">
        <v>43773</v>
      </c>
      <c r="Y4" s="83" t="s">
        <v>478</v>
      </c>
      <c r="Z4" s="84" t="s">
        <v>605</v>
      </c>
      <c r="AA4" s="80"/>
      <c r="AB4" s="80"/>
      <c r="AC4" s="83" t="s">
        <v>732</v>
      </c>
      <c r="AD4" s="80"/>
      <c r="AE4" s="80" t="b">
        <v>0</v>
      </c>
      <c r="AF4" s="80">
        <v>0</v>
      </c>
      <c r="AG4" s="83" t="s">
        <v>859</v>
      </c>
      <c r="AH4" s="80" t="b">
        <v>0</v>
      </c>
      <c r="AI4" s="80" t="s">
        <v>862</v>
      </c>
      <c r="AJ4" s="80"/>
      <c r="AK4" s="83" t="s">
        <v>859</v>
      </c>
      <c r="AL4" s="80" t="b">
        <v>0</v>
      </c>
      <c r="AM4" s="80">
        <v>39</v>
      </c>
      <c r="AN4" s="83" t="s">
        <v>851</v>
      </c>
      <c r="AO4" s="80" t="s">
        <v>863</v>
      </c>
      <c r="AP4" s="80" t="b">
        <v>0</v>
      </c>
      <c r="AQ4" s="83" t="s">
        <v>851</v>
      </c>
      <c r="AR4" s="80" t="s">
        <v>217</v>
      </c>
      <c r="AS4" s="80">
        <v>0</v>
      </c>
      <c r="AT4" s="80">
        <v>0</v>
      </c>
      <c r="AU4" s="80"/>
      <c r="AV4" s="80"/>
      <c r="AW4" s="80"/>
      <c r="AX4" s="80"/>
      <c r="AY4" s="80"/>
      <c r="AZ4" s="80"/>
      <c r="BA4" s="80"/>
      <c r="BB4" s="80"/>
      <c r="BC4">
        <v>2</v>
      </c>
      <c r="BD4" s="79" t="str">
        <f>REPLACE(INDEX(GroupVertices[Group],MATCH(Edges25[[#This Row],[Vertex 1]],GroupVertices[Vertex],0)),1,1,"")</f>
        <v>1</v>
      </c>
      <c r="BE4" s="79" t="str">
        <f>REPLACE(INDEX(GroupVertices[Group],MATCH(Edges25[[#This Row],[Vertex 2]],GroupVertices[Vertex],0)),1,1,"")</f>
        <v>1</v>
      </c>
      <c r="BF4" s="48"/>
      <c r="BG4" s="49"/>
      <c r="BH4" s="48"/>
      <c r="BI4" s="49"/>
      <c r="BJ4" s="48"/>
      <c r="BK4" s="49"/>
      <c r="BL4" s="48"/>
      <c r="BM4" s="49"/>
      <c r="BN4" s="48"/>
    </row>
    <row r="5" spans="1:66" ht="15">
      <c r="A5" s="65" t="s">
        <v>257</v>
      </c>
      <c r="B5" s="65" t="s">
        <v>359</v>
      </c>
      <c r="C5" s="66"/>
      <c r="D5" s="67"/>
      <c r="E5" s="68"/>
      <c r="F5" s="69"/>
      <c r="G5" s="66"/>
      <c r="H5" s="70"/>
      <c r="I5" s="71"/>
      <c r="J5" s="71"/>
      <c r="K5" s="34" t="s">
        <v>65</v>
      </c>
      <c r="L5" s="78">
        <v>9</v>
      </c>
      <c r="M5" s="78"/>
      <c r="N5" s="73"/>
      <c r="O5" s="80" t="s">
        <v>368</v>
      </c>
      <c r="P5" s="82">
        <v>43773.70398148148</v>
      </c>
      <c r="Q5" s="80" t="s">
        <v>371</v>
      </c>
      <c r="R5" s="80"/>
      <c r="S5" s="80"/>
      <c r="T5" s="80"/>
      <c r="U5" s="80"/>
      <c r="V5" s="84" t="s">
        <v>418</v>
      </c>
      <c r="W5" s="82">
        <v>43773.70398148148</v>
      </c>
      <c r="X5" s="87">
        <v>43773</v>
      </c>
      <c r="Y5" s="83" t="s">
        <v>479</v>
      </c>
      <c r="Z5" s="84" t="s">
        <v>606</v>
      </c>
      <c r="AA5" s="80"/>
      <c r="AB5" s="80"/>
      <c r="AC5" s="83" t="s">
        <v>733</v>
      </c>
      <c r="AD5" s="80"/>
      <c r="AE5" s="80" t="b">
        <v>0</v>
      </c>
      <c r="AF5" s="80">
        <v>0</v>
      </c>
      <c r="AG5" s="83" t="s">
        <v>859</v>
      </c>
      <c r="AH5" s="80" t="b">
        <v>0</v>
      </c>
      <c r="AI5" s="80" t="s">
        <v>862</v>
      </c>
      <c r="AJ5" s="80"/>
      <c r="AK5" s="83" t="s">
        <v>859</v>
      </c>
      <c r="AL5" s="80" t="b">
        <v>0</v>
      </c>
      <c r="AM5" s="80">
        <v>39</v>
      </c>
      <c r="AN5" s="83" t="s">
        <v>851</v>
      </c>
      <c r="AO5" s="80" t="s">
        <v>863</v>
      </c>
      <c r="AP5" s="80" t="b">
        <v>0</v>
      </c>
      <c r="AQ5" s="83" t="s">
        <v>851</v>
      </c>
      <c r="AR5" s="80" t="s">
        <v>217</v>
      </c>
      <c r="AS5" s="80">
        <v>0</v>
      </c>
      <c r="AT5" s="80">
        <v>0</v>
      </c>
      <c r="AU5" s="80"/>
      <c r="AV5" s="80"/>
      <c r="AW5" s="80"/>
      <c r="AX5" s="80"/>
      <c r="AY5" s="80"/>
      <c r="AZ5" s="80"/>
      <c r="BA5" s="80"/>
      <c r="BB5" s="80"/>
      <c r="BC5">
        <v>2</v>
      </c>
      <c r="BD5" s="79" t="str">
        <f>REPLACE(INDEX(GroupVertices[Group],MATCH(Edges25[[#This Row],[Vertex 1]],GroupVertices[Vertex],0)),1,1,"")</f>
        <v>1</v>
      </c>
      <c r="BE5" s="79" t="str">
        <f>REPLACE(INDEX(GroupVertices[Group],MATCH(Edges25[[#This Row],[Vertex 2]],GroupVertices[Vertex],0)),1,1,"")</f>
        <v>1</v>
      </c>
      <c r="BF5" s="48"/>
      <c r="BG5" s="49"/>
      <c r="BH5" s="48"/>
      <c r="BI5" s="49"/>
      <c r="BJ5" s="48"/>
      <c r="BK5" s="49"/>
      <c r="BL5" s="48"/>
      <c r="BM5" s="49"/>
      <c r="BN5" s="48"/>
    </row>
    <row r="6" spans="1:66" ht="15">
      <c r="A6" s="65" t="s">
        <v>258</v>
      </c>
      <c r="B6" s="65" t="s">
        <v>359</v>
      </c>
      <c r="C6" s="66"/>
      <c r="D6" s="67"/>
      <c r="E6" s="68"/>
      <c r="F6" s="69"/>
      <c r="G6" s="66"/>
      <c r="H6" s="70"/>
      <c r="I6" s="71"/>
      <c r="J6" s="71"/>
      <c r="K6" s="34" t="s">
        <v>65</v>
      </c>
      <c r="L6" s="78">
        <v>12</v>
      </c>
      <c r="M6" s="78"/>
      <c r="N6" s="73"/>
      <c r="O6" s="80" t="s">
        <v>368</v>
      </c>
      <c r="P6" s="82">
        <v>43773.70459490741</v>
      </c>
      <c r="Q6" s="80" t="s">
        <v>371</v>
      </c>
      <c r="R6" s="80"/>
      <c r="S6" s="80"/>
      <c r="T6" s="80"/>
      <c r="U6" s="80"/>
      <c r="V6" s="84" t="s">
        <v>419</v>
      </c>
      <c r="W6" s="82">
        <v>43773.70459490741</v>
      </c>
      <c r="X6" s="87">
        <v>43773</v>
      </c>
      <c r="Y6" s="83" t="s">
        <v>480</v>
      </c>
      <c r="Z6" s="84" t="s">
        <v>607</v>
      </c>
      <c r="AA6" s="80"/>
      <c r="AB6" s="80"/>
      <c r="AC6" s="83" t="s">
        <v>734</v>
      </c>
      <c r="AD6" s="80"/>
      <c r="AE6" s="80" t="b">
        <v>0</v>
      </c>
      <c r="AF6" s="80">
        <v>0</v>
      </c>
      <c r="AG6" s="83" t="s">
        <v>859</v>
      </c>
      <c r="AH6" s="80" t="b">
        <v>0</v>
      </c>
      <c r="AI6" s="80" t="s">
        <v>862</v>
      </c>
      <c r="AJ6" s="80"/>
      <c r="AK6" s="83" t="s">
        <v>859</v>
      </c>
      <c r="AL6" s="80" t="b">
        <v>0</v>
      </c>
      <c r="AM6" s="80">
        <v>39</v>
      </c>
      <c r="AN6" s="83" t="s">
        <v>851</v>
      </c>
      <c r="AO6" s="80" t="s">
        <v>863</v>
      </c>
      <c r="AP6" s="80" t="b">
        <v>0</v>
      </c>
      <c r="AQ6" s="83" t="s">
        <v>851</v>
      </c>
      <c r="AR6" s="80" t="s">
        <v>217</v>
      </c>
      <c r="AS6" s="80">
        <v>0</v>
      </c>
      <c r="AT6" s="80">
        <v>0</v>
      </c>
      <c r="AU6" s="80"/>
      <c r="AV6" s="80"/>
      <c r="AW6" s="80"/>
      <c r="AX6" s="80"/>
      <c r="AY6" s="80"/>
      <c r="AZ6" s="80"/>
      <c r="BA6" s="80"/>
      <c r="BB6" s="80"/>
      <c r="BC6">
        <v>2</v>
      </c>
      <c r="BD6" s="79" t="str">
        <f>REPLACE(INDEX(GroupVertices[Group],MATCH(Edges25[[#This Row],[Vertex 1]],GroupVertices[Vertex],0)),1,1,"")</f>
        <v>1</v>
      </c>
      <c r="BE6" s="79" t="str">
        <f>REPLACE(INDEX(GroupVertices[Group],MATCH(Edges25[[#This Row],[Vertex 2]],GroupVertices[Vertex],0)),1,1,"")</f>
        <v>1</v>
      </c>
      <c r="BF6" s="48"/>
      <c r="BG6" s="49"/>
      <c r="BH6" s="48"/>
      <c r="BI6" s="49"/>
      <c r="BJ6" s="48"/>
      <c r="BK6" s="49"/>
      <c r="BL6" s="48"/>
      <c r="BM6" s="49"/>
      <c r="BN6" s="48"/>
    </row>
    <row r="7" spans="1:66" ht="15">
      <c r="A7" s="65" t="s">
        <v>259</v>
      </c>
      <c r="B7" s="65" t="s">
        <v>359</v>
      </c>
      <c r="C7" s="66"/>
      <c r="D7" s="67"/>
      <c r="E7" s="68"/>
      <c r="F7" s="69"/>
      <c r="G7" s="66"/>
      <c r="H7" s="70"/>
      <c r="I7" s="71"/>
      <c r="J7" s="71"/>
      <c r="K7" s="34" t="s">
        <v>65</v>
      </c>
      <c r="L7" s="78">
        <v>15</v>
      </c>
      <c r="M7" s="78"/>
      <c r="N7" s="73"/>
      <c r="O7" s="80" t="s">
        <v>368</v>
      </c>
      <c r="P7" s="82">
        <v>43773.705462962964</v>
      </c>
      <c r="Q7" s="80" t="s">
        <v>371</v>
      </c>
      <c r="R7" s="80"/>
      <c r="S7" s="80"/>
      <c r="T7" s="80"/>
      <c r="U7" s="80"/>
      <c r="V7" s="84" t="s">
        <v>420</v>
      </c>
      <c r="W7" s="82">
        <v>43773.705462962964</v>
      </c>
      <c r="X7" s="87">
        <v>43773</v>
      </c>
      <c r="Y7" s="83" t="s">
        <v>481</v>
      </c>
      <c r="Z7" s="84" t="s">
        <v>608</v>
      </c>
      <c r="AA7" s="80"/>
      <c r="AB7" s="80"/>
      <c r="AC7" s="83" t="s">
        <v>735</v>
      </c>
      <c r="AD7" s="80"/>
      <c r="AE7" s="80" t="b">
        <v>0</v>
      </c>
      <c r="AF7" s="80">
        <v>0</v>
      </c>
      <c r="AG7" s="83" t="s">
        <v>859</v>
      </c>
      <c r="AH7" s="80" t="b">
        <v>0</v>
      </c>
      <c r="AI7" s="80" t="s">
        <v>862</v>
      </c>
      <c r="AJ7" s="80"/>
      <c r="AK7" s="83" t="s">
        <v>859</v>
      </c>
      <c r="AL7" s="80" t="b">
        <v>0</v>
      </c>
      <c r="AM7" s="80">
        <v>39</v>
      </c>
      <c r="AN7" s="83" t="s">
        <v>851</v>
      </c>
      <c r="AO7" s="80" t="s">
        <v>863</v>
      </c>
      <c r="AP7" s="80" t="b">
        <v>0</v>
      </c>
      <c r="AQ7" s="83" t="s">
        <v>851</v>
      </c>
      <c r="AR7" s="80" t="s">
        <v>217</v>
      </c>
      <c r="AS7" s="80">
        <v>0</v>
      </c>
      <c r="AT7" s="80">
        <v>0</v>
      </c>
      <c r="AU7" s="80"/>
      <c r="AV7" s="80"/>
      <c r="AW7" s="80"/>
      <c r="AX7" s="80"/>
      <c r="AY7" s="80"/>
      <c r="AZ7" s="80"/>
      <c r="BA7" s="80"/>
      <c r="BB7" s="80"/>
      <c r="BC7">
        <v>2</v>
      </c>
      <c r="BD7" s="79" t="str">
        <f>REPLACE(INDEX(GroupVertices[Group],MATCH(Edges25[[#This Row],[Vertex 1]],GroupVertices[Vertex],0)),1,1,"")</f>
        <v>1</v>
      </c>
      <c r="BE7" s="79" t="str">
        <f>REPLACE(INDEX(GroupVertices[Group],MATCH(Edges25[[#This Row],[Vertex 2]],GroupVertices[Vertex],0)),1,1,"")</f>
        <v>1</v>
      </c>
      <c r="BF7" s="48"/>
      <c r="BG7" s="49"/>
      <c r="BH7" s="48"/>
      <c r="BI7" s="49"/>
      <c r="BJ7" s="48"/>
      <c r="BK7" s="49"/>
      <c r="BL7" s="48"/>
      <c r="BM7" s="49"/>
      <c r="BN7" s="48"/>
    </row>
    <row r="8" spans="1:66" ht="15">
      <c r="A8" s="65" t="s">
        <v>260</v>
      </c>
      <c r="B8" s="65" t="s">
        <v>359</v>
      </c>
      <c r="C8" s="66"/>
      <c r="D8" s="67"/>
      <c r="E8" s="68"/>
      <c r="F8" s="69"/>
      <c r="G8" s="66"/>
      <c r="H8" s="70"/>
      <c r="I8" s="71"/>
      <c r="J8" s="71"/>
      <c r="K8" s="34" t="s">
        <v>65</v>
      </c>
      <c r="L8" s="78">
        <v>18</v>
      </c>
      <c r="M8" s="78"/>
      <c r="N8" s="73"/>
      <c r="O8" s="80" t="s">
        <v>368</v>
      </c>
      <c r="P8" s="82">
        <v>43773.70657407407</v>
      </c>
      <c r="Q8" s="80" t="s">
        <v>371</v>
      </c>
      <c r="R8" s="80"/>
      <c r="S8" s="80"/>
      <c r="T8" s="80"/>
      <c r="U8" s="80"/>
      <c r="V8" s="84" t="s">
        <v>421</v>
      </c>
      <c r="W8" s="82">
        <v>43773.70657407407</v>
      </c>
      <c r="X8" s="87">
        <v>43773</v>
      </c>
      <c r="Y8" s="83" t="s">
        <v>482</v>
      </c>
      <c r="Z8" s="84" t="s">
        <v>609</v>
      </c>
      <c r="AA8" s="80"/>
      <c r="AB8" s="80"/>
      <c r="AC8" s="83" t="s">
        <v>736</v>
      </c>
      <c r="AD8" s="80"/>
      <c r="AE8" s="80" t="b">
        <v>0</v>
      </c>
      <c r="AF8" s="80">
        <v>0</v>
      </c>
      <c r="AG8" s="83" t="s">
        <v>859</v>
      </c>
      <c r="AH8" s="80" t="b">
        <v>0</v>
      </c>
      <c r="AI8" s="80" t="s">
        <v>862</v>
      </c>
      <c r="AJ8" s="80"/>
      <c r="AK8" s="83" t="s">
        <v>859</v>
      </c>
      <c r="AL8" s="80" t="b">
        <v>0</v>
      </c>
      <c r="AM8" s="80">
        <v>39</v>
      </c>
      <c r="AN8" s="83" t="s">
        <v>851</v>
      </c>
      <c r="AO8" s="80" t="s">
        <v>864</v>
      </c>
      <c r="AP8" s="80" t="b">
        <v>0</v>
      </c>
      <c r="AQ8" s="83" t="s">
        <v>851</v>
      </c>
      <c r="AR8" s="80" t="s">
        <v>217</v>
      </c>
      <c r="AS8" s="80">
        <v>0</v>
      </c>
      <c r="AT8" s="80">
        <v>0</v>
      </c>
      <c r="AU8" s="80"/>
      <c r="AV8" s="80"/>
      <c r="AW8" s="80"/>
      <c r="AX8" s="80"/>
      <c r="AY8" s="80"/>
      <c r="AZ8" s="80"/>
      <c r="BA8" s="80"/>
      <c r="BB8" s="80"/>
      <c r="BC8">
        <v>2</v>
      </c>
      <c r="BD8" s="79" t="str">
        <f>REPLACE(INDEX(GroupVertices[Group],MATCH(Edges25[[#This Row],[Vertex 1]],GroupVertices[Vertex],0)),1,1,"")</f>
        <v>1</v>
      </c>
      <c r="BE8" s="79" t="str">
        <f>REPLACE(INDEX(GroupVertices[Group],MATCH(Edges25[[#This Row],[Vertex 2]],GroupVertices[Vertex],0)),1,1,"")</f>
        <v>1</v>
      </c>
      <c r="BF8" s="48"/>
      <c r="BG8" s="49"/>
      <c r="BH8" s="48"/>
      <c r="BI8" s="49"/>
      <c r="BJ8" s="48"/>
      <c r="BK8" s="49"/>
      <c r="BL8" s="48"/>
      <c r="BM8" s="49"/>
      <c r="BN8" s="48"/>
    </row>
    <row r="9" spans="1:66" ht="15">
      <c r="A9" s="65" t="s">
        <v>261</v>
      </c>
      <c r="B9" s="65" t="s">
        <v>359</v>
      </c>
      <c r="C9" s="66"/>
      <c r="D9" s="67"/>
      <c r="E9" s="68"/>
      <c r="F9" s="69"/>
      <c r="G9" s="66"/>
      <c r="H9" s="70"/>
      <c r="I9" s="71"/>
      <c r="J9" s="71"/>
      <c r="K9" s="34" t="s">
        <v>65</v>
      </c>
      <c r="L9" s="78">
        <v>21</v>
      </c>
      <c r="M9" s="78"/>
      <c r="N9" s="73"/>
      <c r="O9" s="80" t="s">
        <v>368</v>
      </c>
      <c r="P9" s="82">
        <v>43773.70857638889</v>
      </c>
      <c r="Q9" s="80" t="s">
        <v>371</v>
      </c>
      <c r="R9" s="80"/>
      <c r="S9" s="80"/>
      <c r="T9" s="80"/>
      <c r="U9" s="80"/>
      <c r="V9" s="84" t="s">
        <v>422</v>
      </c>
      <c r="W9" s="82">
        <v>43773.70857638889</v>
      </c>
      <c r="X9" s="87">
        <v>43773</v>
      </c>
      <c r="Y9" s="83" t="s">
        <v>483</v>
      </c>
      <c r="Z9" s="84" t="s">
        <v>610</v>
      </c>
      <c r="AA9" s="80"/>
      <c r="AB9" s="80"/>
      <c r="AC9" s="83" t="s">
        <v>737</v>
      </c>
      <c r="AD9" s="80"/>
      <c r="AE9" s="80" t="b">
        <v>0</v>
      </c>
      <c r="AF9" s="80">
        <v>0</v>
      </c>
      <c r="AG9" s="83" t="s">
        <v>859</v>
      </c>
      <c r="AH9" s="80" t="b">
        <v>0</v>
      </c>
      <c r="AI9" s="80" t="s">
        <v>862</v>
      </c>
      <c r="AJ9" s="80"/>
      <c r="AK9" s="83" t="s">
        <v>859</v>
      </c>
      <c r="AL9" s="80" t="b">
        <v>0</v>
      </c>
      <c r="AM9" s="80">
        <v>39</v>
      </c>
      <c r="AN9" s="83" t="s">
        <v>851</v>
      </c>
      <c r="AO9" s="80" t="s">
        <v>865</v>
      </c>
      <c r="AP9" s="80" t="b">
        <v>0</v>
      </c>
      <c r="AQ9" s="83" t="s">
        <v>851</v>
      </c>
      <c r="AR9" s="80" t="s">
        <v>217</v>
      </c>
      <c r="AS9" s="80">
        <v>0</v>
      </c>
      <c r="AT9" s="80">
        <v>0</v>
      </c>
      <c r="AU9" s="80"/>
      <c r="AV9" s="80"/>
      <c r="AW9" s="80"/>
      <c r="AX9" s="80"/>
      <c r="AY9" s="80"/>
      <c r="AZ9" s="80"/>
      <c r="BA9" s="80"/>
      <c r="BB9" s="80"/>
      <c r="BC9">
        <v>2</v>
      </c>
      <c r="BD9" s="79" t="str">
        <f>REPLACE(INDEX(GroupVertices[Group],MATCH(Edges25[[#This Row],[Vertex 1]],GroupVertices[Vertex],0)),1,1,"")</f>
        <v>1</v>
      </c>
      <c r="BE9" s="79" t="str">
        <f>REPLACE(INDEX(GroupVertices[Group],MATCH(Edges25[[#This Row],[Vertex 2]],GroupVertices[Vertex],0)),1,1,"")</f>
        <v>1</v>
      </c>
      <c r="BF9" s="48"/>
      <c r="BG9" s="49"/>
      <c r="BH9" s="48"/>
      <c r="BI9" s="49"/>
      <c r="BJ9" s="48"/>
      <c r="BK9" s="49"/>
      <c r="BL9" s="48"/>
      <c r="BM9" s="49"/>
      <c r="BN9" s="48"/>
    </row>
    <row r="10" spans="1:66" ht="15">
      <c r="A10" s="65" t="s">
        <v>262</v>
      </c>
      <c r="B10" s="65" t="s">
        <v>359</v>
      </c>
      <c r="C10" s="66"/>
      <c r="D10" s="67"/>
      <c r="E10" s="68"/>
      <c r="F10" s="69"/>
      <c r="G10" s="66"/>
      <c r="H10" s="70"/>
      <c r="I10" s="71"/>
      <c r="J10" s="71"/>
      <c r="K10" s="34" t="s">
        <v>65</v>
      </c>
      <c r="L10" s="78">
        <v>24</v>
      </c>
      <c r="M10" s="78"/>
      <c r="N10" s="73"/>
      <c r="O10" s="80" t="s">
        <v>368</v>
      </c>
      <c r="P10" s="82">
        <v>43773.71094907408</v>
      </c>
      <c r="Q10" s="80" t="s">
        <v>371</v>
      </c>
      <c r="R10" s="80"/>
      <c r="S10" s="80"/>
      <c r="T10" s="80"/>
      <c r="U10" s="80"/>
      <c r="V10" s="84" t="s">
        <v>423</v>
      </c>
      <c r="W10" s="82">
        <v>43773.71094907408</v>
      </c>
      <c r="X10" s="87">
        <v>43773</v>
      </c>
      <c r="Y10" s="83" t="s">
        <v>484</v>
      </c>
      <c r="Z10" s="84" t="s">
        <v>611</v>
      </c>
      <c r="AA10" s="80"/>
      <c r="AB10" s="80"/>
      <c r="AC10" s="83" t="s">
        <v>738</v>
      </c>
      <c r="AD10" s="80"/>
      <c r="AE10" s="80" t="b">
        <v>0</v>
      </c>
      <c r="AF10" s="80">
        <v>0</v>
      </c>
      <c r="AG10" s="83" t="s">
        <v>859</v>
      </c>
      <c r="AH10" s="80" t="b">
        <v>0</v>
      </c>
      <c r="AI10" s="80" t="s">
        <v>862</v>
      </c>
      <c r="AJ10" s="80"/>
      <c r="AK10" s="83" t="s">
        <v>859</v>
      </c>
      <c r="AL10" s="80" t="b">
        <v>0</v>
      </c>
      <c r="AM10" s="80">
        <v>39</v>
      </c>
      <c r="AN10" s="83" t="s">
        <v>851</v>
      </c>
      <c r="AO10" s="80" t="s">
        <v>863</v>
      </c>
      <c r="AP10" s="80" t="b">
        <v>0</v>
      </c>
      <c r="AQ10" s="83" t="s">
        <v>851</v>
      </c>
      <c r="AR10" s="80" t="s">
        <v>217</v>
      </c>
      <c r="AS10" s="80">
        <v>0</v>
      </c>
      <c r="AT10" s="80">
        <v>0</v>
      </c>
      <c r="AU10" s="80"/>
      <c r="AV10" s="80"/>
      <c r="AW10" s="80"/>
      <c r="AX10" s="80"/>
      <c r="AY10" s="80"/>
      <c r="AZ10" s="80"/>
      <c r="BA10" s="80"/>
      <c r="BB10" s="80"/>
      <c r="BC10">
        <v>2</v>
      </c>
      <c r="BD10" s="79" t="str">
        <f>REPLACE(INDEX(GroupVertices[Group],MATCH(Edges25[[#This Row],[Vertex 1]],GroupVertices[Vertex],0)),1,1,"")</f>
        <v>1</v>
      </c>
      <c r="BE10" s="79" t="str">
        <f>REPLACE(INDEX(GroupVertices[Group],MATCH(Edges25[[#This Row],[Vertex 2]],GroupVertices[Vertex],0)),1,1,"")</f>
        <v>1</v>
      </c>
      <c r="BF10" s="48"/>
      <c r="BG10" s="49"/>
      <c r="BH10" s="48"/>
      <c r="BI10" s="49"/>
      <c r="BJ10" s="48"/>
      <c r="BK10" s="49"/>
      <c r="BL10" s="48"/>
      <c r="BM10" s="49"/>
      <c r="BN10" s="48"/>
    </row>
    <row r="11" spans="1:66" ht="15">
      <c r="A11" s="65" t="s">
        <v>263</v>
      </c>
      <c r="B11" s="65" t="s">
        <v>348</v>
      </c>
      <c r="C11" s="66"/>
      <c r="D11" s="67"/>
      <c r="E11" s="68"/>
      <c r="F11" s="69"/>
      <c r="G11" s="66"/>
      <c r="H11" s="70"/>
      <c r="I11" s="71"/>
      <c r="J11" s="71"/>
      <c r="K11" s="34" t="s">
        <v>65</v>
      </c>
      <c r="L11" s="78">
        <v>27</v>
      </c>
      <c r="M11" s="78"/>
      <c r="N11" s="73"/>
      <c r="O11" s="80" t="s">
        <v>368</v>
      </c>
      <c r="P11" s="82">
        <v>43773.71207175926</v>
      </c>
      <c r="Q11" s="80" t="s">
        <v>372</v>
      </c>
      <c r="R11" s="80"/>
      <c r="S11" s="80"/>
      <c r="T11" s="80"/>
      <c r="U11" s="84" t="s">
        <v>408</v>
      </c>
      <c r="V11" s="84" t="s">
        <v>408</v>
      </c>
      <c r="W11" s="82">
        <v>43773.71207175926</v>
      </c>
      <c r="X11" s="87">
        <v>43773</v>
      </c>
      <c r="Y11" s="83" t="s">
        <v>485</v>
      </c>
      <c r="Z11" s="84" t="s">
        <v>612</v>
      </c>
      <c r="AA11" s="80"/>
      <c r="AB11" s="80"/>
      <c r="AC11" s="83" t="s">
        <v>739</v>
      </c>
      <c r="AD11" s="80"/>
      <c r="AE11" s="80" t="b">
        <v>0</v>
      </c>
      <c r="AF11" s="80">
        <v>0</v>
      </c>
      <c r="AG11" s="83" t="s">
        <v>859</v>
      </c>
      <c r="AH11" s="80" t="b">
        <v>0</v>
      </c>
      <c r="AI11" s="80" t="s">
        <v>862</v>
      </c>
      <c r="AJ11" s="80"/>
      <c r="AK11" s="83" t="s">
        <v>859</v>
      </c>
      <c r="AL11" s="80" t="b">
        <v>0</v>
      </c>
      <c r="AM11" s="80">
        <v>51</v>
      </c>
      <c r="AN11" s="83" t="s">
        <v>831</v>
      </c>
      <c r="AO11" s="80" t="s">
        <v>865</v>
      </c>
      <c r="AP11" s="80" t="b">
        <v>0</v>
      </c>
      <c r="AQ11" s="83" t="s">
        <v>831</v>
      </c>
      <c r="AR11" s="80" t="s">
        <v>217</v>
      </c>
      <c r="AS11" s="80">
        <v>0</v>
      </c>
      <c r="AT11" s="80">
        <v>0</v>
      </c>
      <c r="AU11" s="80"/>
      <c r="AV11" s="80"/>
      <c r="AW11" s="80"/>
      <c r="AX11" s="80"/>
      <c r="AY11" s="80"/>
      <c r="AZ11" s="80"/>
      <c r="BA11" s="80"/>
      <c r="BB11" s="80"/>
      <c r="BC11">
        <v>1</v>
      </c>
      <c r="BD11" s="79" t="str">
        <f>REPLACE(INDEX(GroupVertices[Group],MATCH(Edges25[[#This Row],[Vertex 1]],GroupVertices[Vertex],0)),1,1,"")</f>
        <v>2</v>
      </c>
      <c r="BE11" s="79" t="str">
        <f>REPLACE(INDEX(GroupVertices[Group],MATCH(Edges25[[#This Row],[Vertex 2]],GroupVertices[Vertex],0)),1,1,"")</f>
        <v>2</v>
      </c>
      <c r="BF11" s="48">
        <v>0</v>
      </c>
      <c r="BG11" s="49">
        <v>0</v>
      </c>
      <c r="BH11" s="48">
        <v>0</v>
      </c>
      <c r="BI11" s="49">
        <v>0</v>
      </c>
      <c r="BJ11" s="48">
        <v>0</v>
      </c>
      <c r="BK11" s="49">
        <v>0</v>
      </c>
      <c r="BL11" s="48">
        <v>9</v>
      </c>
      <c r="BM11" s="49">
        <v>100</v>
      </c>
      <c r="BN11" s="48">
        <v>9</v>
      </c>
    </row>
    <row r="12" spans="1:66" ht="15">
      <c r="A12" s="65" t="s">
        <v>264</v>
      </c>
      <c r="B12" s="65" t="s">
        <v>348</v>
      </c>
      <c r="C12" s="66"/>
      <c r="D12" s="67"/>
      <c r="E12" s="68"/>
      <c r="F12" s="69"/>
      <c r="G12" s="66"/>
      <c r="H12" s="70"/>
      <c r="I12" s="71"/>
      <c r="J12" s="71"/>
      <c r="K12" s="34" t="s">
        <v>65</v>
      </c>
      <c r="L12" s="78">
        <v>28</v>
      </c>
      <c r="M12" s="78"/>
      <c r="N12" s="73"/>
      <c r="O12" s="80" t="s">
        <v>368</v>
      </c>
      <c r="P12" s="82">
        <v>43773.71350694444</v>
      </c>
      <c r="Q12" s="80" t="s">
        <v>372</v>
      </c>
      <c r="R12" s="80"/>
      <c r="S12" s="80"/>
      <c r="T12" s="80"/>
      <c r="U12" s="84" t="s">
        <v>408</v>
      </c>
      <c r="V12" s="84" t="s">
        <v>408</v>
      </c>
      <c r="W12" s="82">
        <v>43773.71350694444</v>
      </c>
      <c r="X12" s="87">
        <v>43773</v>
      </c>
      <c r="Y12" s="83" t="s">
        <v>486</v>
      </c>
      <c r="Z12" s="84" t="s">
        <v>613</v>
      </c>
      <c r="AA12" s="80"/>
      <c r="AB12" s="80"/>
      <c r="AC12" s="83" t="s">
        <v>740</v>
      </c>
      <c r="AD12" s="80"/>
      <c r="AE12" s="80" t="b">
        <v>0</v>
      </c>
      <c r="AF12" s="80">
        <v>0</v>
      </c>
      <c r="AG12" s="83" t="s">
        <v>859</v>
      </c>
      <c r="AH12" s="80" t="b">
        <v>0</v>
      </c>
      <c r="AI12" s="80" t="s">
        <v>862</v>
      </c>
      <c r="AJ12" s="80"/>
      <c r="AK12" s="83" t="s">
        <v>859</v>
      </c>
      <c r="AL12" s="80" t="b">
        <v>0</v>
      </c>
      <c r="AM12" s="80">
        <v>51</v>
      </c>
      <c r="AN12" s="83" t="s">
        <v>831</v>
      </c>
      <c r="AO12" s="80" t="s">
        <v>863</v>
      </c>
      <c r="AP12" s="80" t="b">
        <v>0</v>
      </c>
      <c r="AQ12" s="83" t="s">
        <v>831</v>
      </c>
      <c r="AR12" s="80" t="s">
        <v>217</v>
      </c>
      <c r="AS12" s="80">
        <v>0</v>
      </c>
      <c r="AT12" s="80">
        <v>0</v>
      </c>
      <c r="AU12" s="80"/>
      <c r="AV12" s="80"/>
      <c r="AW12" s="80"/>
      <c r="AX12" s="80"/>
      <c r="AY12" s="80"/>
      <c r="AZ12" s="80"/>
      <c r="BA12" s="80"/>
      <c r="BB12" s="80"/>
      <c r="BC12">
        <v>1</v>
      </c>
      <c r="BD12" s="79" t="str">
        <f>REPLACE(INDEX(GroupVertices[Group],MATCH(Edges25[[#This Row],[Vertex 1]],GroupVertices[Vertex],0)),1,1,"")</f>
        <v>2</v>
      </c>
      <c r="BE12" s="79" t="str">
        <f>REPLACE(INDEX(GroupVertices[Group],MATCH(Edges25[[#This Row],[Vertex 2]],GroupVertices[Vertex],0)),1,1,"")</f>
        <v>2</v>
      </c>
      <c r="BF12" s="48">
        <v>0</v>
      </c>
      <c r="BG12" s="49">
        <v>0</v>
      </c>
      <c r="BH12" s="48">
        <v>0</v>
      </c>
      <c r="BI12" s="49">
        <v>0</v>
      </c>
      <c r="BJ12" s="48">
        <v>0</v>
      </c>
      <c r="BK12" s="49">
        <v>0</v>
      </c>
      <c r="BL12" s="48">
        <v>9</v>
      </c>
      <c r="BM12" s="49">
        <v>100</v>
      </c>
      <c r="BN12" s="48">
        <v>9</v>
      </c>
    </row>
    <row r="13" spans="1:66" ht="15">
      <c r="A13" s="65" t="s">
        <v>265</v>
      </c>
      <c r="B13" s="65" t="s">
        <v>348</v>
      </c>
      <c r="C13" s="66"/>
      <c r="D13" s="67"/>
      <c r="E13" s="68"/>
      <c r="F13" s="69"/>
      <c r="G13" s="66"/>
      <c r="H13" s="70"/>
      <c r="I13" s="71"/>
      <c r="J13" s="71"/>
      <c r="K13" s="34" t="s">
        <v>65</v>
      </c>
      <c r="L13" s="78">
        <v>29</v>
      </c>
      <c r="M13" s="78"/>
      <c r="N13" s="73"/>
      <c r="O13" s="80" t="s">
        <v>368</v>
      </c>
      <c r="P13" s="82">
        <v>43773.71381944444</v>
      </c>
      <c r="Q13" s="80" t="s">
        <v>372</v>
      </c>
      <c r="R13" s="80"/>
      <c r="S13" s="80"/>
      <c r="T13" s="80"/>
      <c r="U13" s="84" t="s">
        <v>408</v>
      </c>
      <c r="V13" s="84" t="s">
        <v>408</v>
      </c>
      <c r="W13" s="82">
        <v>43773.71381944444</v>
      </c>
      <c r="X13" s="87">
        <v>43773</v>
      </c>
      <c r="Y13" s="83" t="s">
        <v>487</v>
      </c>
      <c r="Z13" s="84" t="s">
        <v>614</v>
      </c>
      <c r="AA13" s="80"/>
      <c r="AB13" s="80"/>
      <c r="AC13" s="83" t="s">
        <v>741</v>
      </c>
      <c r="AD13" s="80"/>
      <c r="AE13" s="80" t="b">
        <v>0</v>
      </c>
      <c r="AF13" s="80">
        <v>0</v>
      </c>
      <c r="AG13" s="83" t="s">
        <v>859</v>
      </c>
      <c r="AH13" s="80" t="b">
        <v>0</v>
      </c>
      <c r="AI13" s="80" t="s">
        <v>862</v>
      </c>
      <c r="AJ13" s="80"/>
      <c r="AK13" s="83" t="s">
        <v>859</v>
      </c>
      <c r="AL13" s="80" t="b">
        <v>0</v>
      </c>
      <c r="AM13" s="80">
        <v>51</v>
      </c>
      <c r="AN13" s="83" t="s">
        <v>831</v>
      </c>
      <c r="AO13" s="80" t="s">
        <v>863</v>
      </c>
      <c r="AP13" s="80" t="b">
        <v>0</v>
      </c>
      <c r="AQ13" s="83" t="s">
        <v>831</v>
      </c>
      <c r="AR13" s="80" t="s">
        <v>217</v>
      </c>
      <c r="AS13" s="80">
        <v>0</v>
      </c>
      <c r="AT13" s="80">
        <v>0</v>
      </c>
      <c r="AU13" s="80"/>
      <c r="AV13" s="80"/>
      <c r="AW13" s="80"/>
      <c r="AX13" s="80"/>
      <c r="AY13" s="80"/>
      <c r="AZ13" s="80"/>
      <c r="BA13" s="80"/>
      <c r="BB13" s="80"/>
      <c r="BC13">
        <v>1</v>
      </c>
      <c r="BD13" s="79" t="str">
        <f>REPLACE(INDEX(GroupVertices[Group],MATCH(Edges25[[#This Row],[Vertex 1]],GroupVertices[Vertex],0)),1,1,"")</f>
        <v>2</v>
      </c>
      <c r="BE13" s="79" t="str">
        <f>REPLACE(INDEX(GroupVertices[Group],MATCH(Edges25[[#This Row],[Vertex 2]],GroupVertices[Vertex],0)),1,1,"")</f>
        <v>2</v>
      </c>
      <c r="BF13" s="48">
        <v>0</v>
      </c>
      <c r="BG13" s="49">
        <v>0</v>
      </c>
      <c r="BH13" s="48">
        <v>0</v>
      </c>
      <c r="BI13" s="49">
        <v>0</v>
      </c>
      <c r="BJ13" s="48">
        <v>0</v>
      </c>
      <c r="BK13" s="49">
        <v>0</v>
      </c>
      <c r="BL13" s="48">
        <v>9</v>
      </c>
      <c r="BM13" s="49">
        <v>100</v>
      </c>
      <c r="BN13" s="48">
        <v>9</v>
      </c>
    </row>
    <row r="14" spans="1:66" ht="15">
      <c r="A14" s="65" t="s">
        <v>266</v>
      </c>
      <c r="B14" s="65" t="s">
        <v>348</v>
      </c>
      <c r="C14" s="66"/>
      <c r="D14" s="67"/>
      <c r="E14" s="68"/>
      <c r="F14" s="69"/>
      <c r="G14" s="66"/>
      <c r="H14" s="70"/>
      <c r="I14" s="71"/>
      <c r="J14" s="71"/>
      <c r="K14" s="34" t="s">
        <v>65</v>
      </c>
      <c r="L14" s="78">
        <v>30</v>
      </c>
      <c r="M14" s="78"/>
      <c r="N14" s="73"/>
      <c r="O14" s="80" t="s">
        <v>368</v>
      </c>
      <c r="P14" s="82">
        <v>43773.71423611111</v>
      </c>
      <c r="Q14" s="80" t="s">
        <v>372</v>
      </c>
      <c r="R14" s="80"/>
      <c r="S14" s="80"/>
      <c r="T14" s="80"/>
      <c r="U14" s="84" t="s">
        <v>408</v>
      </c>
      <c r="V14" s="84" t="s">
        <v>408</v>
      </c>
      <c r="W14" s="82">
        <v>43773.71423611111</v>
      </c>
      <c r="X14" s="87">
        <v>43773</v>
      </c>
      <c r="Y14" s="83" t="s">
        <v>488</v>
      </c>
      <c r="Z14" s="84" t="s">
        <v>615</v>
      </c>
      <c r="AA14" s="80"/>
      <c r="AB14" s="80"/>
      <c r="AC14" s="83" t="s">
        <v>742</v>
      </c>
      <c r="AD14" s="80"/>
      <c r="AE14" s="80" t="b">
        <v>0</v>
      </c>
      <c r="AF14" s="80">
        <v>0</v>
      </c>
      <c r="AG14" s="83" t="s">
        <v>859</v>
      </c>
      <c r="AH14" s="80" t="b">
        <v>0</v>
      </c>
      <c r="AI14" s="80" t="s">
        <v>862</v>
      </c>
      <c r="AJ14" s="80"/>
      <c r="AK14" s="83" t="s">
        <v>859</v>
      </c>
      <c r="AL14" s="80" t="b">
        <v>0</v>
      </c>
      <c r="AM14" s="80">
        <v>51</v>
      </c>
      <c r="AN14" s="83" t="s">
        <v>831</v>
      </c>
      <c r="AO14" s="80" t="s">
        <v>866</v>
      </c>
      <c r="AP14" s="80" t="b">
        <v>0</v>
      </c>
      <c r="AQ14" s="83" t="s">
        <v>831</v>
      </c>
      <c r="AR14" s="80" t="s">
        <v>217</v>
      </c>
      <c r="AS14" s="80">
        <v>0</v>
      </c>
      <c r="AT14" s="80">
        <v>0</v>
      </c>
      <c r="AU14" s="80"/>
      <c r="AV14" s="80"/>
      <c r="AW14" s="80"/>
      <c r="AX14" s="80"/>
      <c r="AY14" s="80"/>
      <c r="AZ14" s="80"/>
      <c r="BA14" s="80"/>
      <c r="BB14" s="80"/>
      <c r="BC14">
        <v>1</v>
      </c>
      <c r="BD14" s="79" t="str">
        <f>REPLACE(INDEX(GroupVertices[Group],MATCH(Edges25[[#This Row],[Vertex 1]],GroupVertices[Vertex],0)),1,1,"")</f>
        <v>2</v>
      </c>
      <c r="BE14" s="79" t="str">
        <f>REPLACE(INDEX(GroupVertices[Group],MATCH(Edges25[[#This Row],[Vertex 2]],GroupVertices[Vertex],0)),1,1,"")</f>
        <v>2</v>
      </c>
      <c r="BF14" s="48">
        <v>0</v>
      </c>
      <c r="BG14" s="49">
        <v>0</v>
      </c>
      <c r="BH14" s="48">
        <v>0</v>
      </c>
      <c r="BI14" s="49">
        <v>0</v>
      </c>
      <c r="BJ14" s="48">
        <v>0</v>
      </c>
      <c r="BK14" s="49">
        <v>0</v>
      </c>
      <c r="BL14" s="48">
        <v>9</v>
      </c>
      <c r="BM14" s="49">
        <v>100</v>
      </c>
      <c r="BN14" s="48">
        <v>9</v>
      </c>
    </row>
    <row r="15" spans="1:66" ht="15">
      <c r="A15" s="65" t="s">
        <v>267</v>
      </c>
      <c r="B15" s="65" t="s">
        <v>348</v>
      </c>
      <c r="C15" s="66"/>
      <c r="D15" s="67"/>
      <c r="E15" s="68"/>
      <c r="F15" s="69"/>
      <c r="G15" s="66"/>
      <c r="H15" s="70"/>
      <c r="I15" s="71"/>
      <c r="J15" s="71"/>
      <c r="K15" s="34" t="s">
        <v>65</v>
      </c>
      <c r="L15" s="78">
        <v>31</v>
      </c>
      <c r="M15" s="78"/>
      <c r="N15" s="73"/>
      <c r="O15" s="80" t="s">
        <v>368</v>
      </c>
      <c r="P15" s="82">
        <v>43773.714421296296</v>
      </c>
      <c r="Q15" s="80" t="s">
        <v>372</v>
      </c>
      <c r="R15" s="80"/>
      <c r="S15" s="80"/>
      <c r="T15" s="80"/>
      <c r="U15" s="84" t="s">
        <v>408</v>
      </c>
      <c r="V15" s="84" t="s">
        <v>408</v>
      </c>
      <c r="W15" s="82">
        <v>43773.714421296296</v>
      </c>
      <c r="X15" s="87">
        <v>43773</v>
      </c>
      <c r="Y15" s="83" t="s">
        <v>489</v>
      </c>
      <c r="Z15" s="84" t="s">
        <v>616</v>
      </c>
      <c r="AA15" s="80"/>
      <c r="AB15" s="80"/>
      <c r="AC15" s="83" t="s">
        <v>743</v>
      </c>
      <c r="AD15" s="80"/>
      <c r="AE15" s="80" t="b">
        <v>0</v>
      </c>
      <c r="AF15" s="80">
        <v>0</v>
      </c>
      <c r="AG15" s="83" t="s">
        <v>859</v>
      </c>
      <c r="AH15" s="80" t="b">
        <v>0</v>
      </c>
      <c r="AI15" s="80" t="s">
        <v>862</v>
      </c>
      <c r="AJ15" s="80"/>
      <c r="AK15" s="83" t="s">
        <v>859</v>
      </c>
      <c r="AL15" s="80" t="b">
        <v>0</v>
      </c>
      <c r="AM15" s="80">
        <v>51</v>
      </c>
      <c r="AN15" s="83" t="s">
        <v>831</v>
      </c>
      <c r="AO15" s="80" t="s">
        <v>863</v>
      </c>
      <c r="AP15" s="80" t="b">
        <v>0</v>
      </c>
      <c r="AQ15" s="83" t="s">
        <v>831</v>
      </c>
      <c r="AR15" s="80" t="s">
        <v>217</v>
      </c>
      <c r="AS15" s="80">
        <v>0</v>
      </c>
      <c r="AT15" s="80">
        <v>0</v>
      </c>
      <c r="AU15" s="80"/>
      <c r="AV15" s="80"/>
      <c r="AW15" s="80"/>
      <c r="AX15" s="80"/>
      <c r="AY15" s="80"/>
      <c r="AZ15" s="80"/>
      <c r="BA15" s="80"/>
      <c r="BB15" s="80"/>
      <c r="BC15">
        <v>1</v>
      </c>
      <c r="BD15" s="79" t="str">
        <f>REPLACE(INDEX(GroupVertices[Group],MATCH(Edges25[[#This Row],[Vertex 1]],GroupVertices[Vertex],0)),1,1,"")</f>
        <v>2</v>
      </c>
      <c r="BE15" s="79" t="str">
        <f>REPLACE(INDEX(GroupVertices[Group],MATCH(Edges25[[#This Row],[Vertex 2]],GroupVertices[Vertex],0)),1,1,"")</f>
        <v>2</v>
      </c>
      <c r="BF15" s="48">
        <v>0</v>
      </c>
      <c r="BG15" s="49">
        <v>0</v>
      </c>
      <c r="BH15" s="48">
        <v>0</v>
      </c>
      <c r="BI15" s="49">
        <v>0</v>
      </c>
      <c r="BJ15" s="48">
        <v>0</v>
      </c>
      <c r="BK15" s="49">
        <v>0</v>
      </c>
      <c r="BL15" s="48">
        <v>9</v>
      </c>
      <c r="BM15" s="49">
        <v>100</v>
      </c>
      <c r="BN15" s="48">
        <v>9</v>
      </c>
    </row>
    <row r="16" spans="1:66" ht="15">
      <c r="A16" s="65" t="s">
        <v>268</v>
      </c>
      <c r="B16" s="65" t="s">
        <v>348</v>
      </c>
      <c r="C16" s="66"/>
      <c r="D16" s="67"/>
      <c r="E16" s="68"/>
      <c r="F16" s="69"/>
      <c r="G16" s="66"/>
      <c r="H16" s="70"/>
      <c r="I16" s="71"/>
      <c r="J16" s="71"/>
      <c r="K16" s="34" t="s">
        <v>65</v>
      </c>
      <c r="L16" s="78">
        <v>32</v>
      </c>
      <c r="M16" s="78"/>
      <c r="N16" s="73"/>
      <c r="O16" s="80" t="s">
        <v>368</v>
      </c>
      <c r="P16" s="82">
        <v>43773.71540509259</v>
      </c>
      <c r="Q16" s="80" t="s">
        <v>372</v>
      </c>
      <c r="R16" s="80"/>
      <c r="S16" s="80"/>
      <c r="T16" s="80"/>
      <c r="U16" s="84" t="s">
        <v>408</v>
      </c>
      <c r="V16" s="84" t="s">
        <v>408</v>
      </c>
      <c r="W16" s="82">
        <v>43773.71540509259</v>
      </c>
      <c r="X16" s="87">
        <v>43773</v>
      </c>
      <c r="Y16" s="83" t="s">
        <v>490</v>
      </c>
      <c r="Z16" s="84" t="s">
        <v>617</v>
      </c>
      <c r="AA16" s="80"/>
      <c r="AB16" s="80"/>
      <c r="AC16" s="83" t="s">
        <v>744</v>
      </c>
      <c r="AD16" s="80"/>
      <c r="AE16" s="80" t="b">
        <v>0</v>
      </c>
      <c r="AF16" s="80">
        <v>0</v>
      </c>
      <c r="AG16" s="83" t="s">
        <v>859</v>
      </c>
      <c r="AH16" s="80" t="b">
        <v>0</v>
      </c>
      <c r="AI16" s="80" t="s">
        <v>862</v>
      </c>
      <c r="AJ16" s="80"/>
      <c r="AK16" s="83" t="s">
        <v>859</v>
      </c>
      <c r="AL16" s="80" t="b">
        <v>0</v>
      </c>
      <c r="AM16" s="80">
        <v>51</v>
      </c>
      <c r="AN16" s="83" t="s">
        <v>831</v>
      </c>
      <c r="AO16" s="80" t="s">
        <v>865</v>
      </c>
      <c r="AP16" s="80" t="b">
        <v>0</v>
      </c>
      <c r="AQ16" s="83" t="s">
        <v>831</v>
      </c>
      <c r="AR16" s="80" t="s">
        <v>217</v>
      </c>
      <c r="AS16" s="80">
        <v>0</v>
      </c>
      <c r="AT16" s="80">
        <v>0</v>
      </c>
      <c r="AU16" s="80"/>
      <c r="AV16" s="80"/>
      <c r="AW16" s="80"/>
      <c r="AX16" s="80"/>
      <c r="AY16" s="80"/>
      <c r="AZ16" s="80"/>
      <c r="BA16" s="80"/>
      <c r="BB16" s="80"/>
      <c r="BC16">
        <v>1</v>
      </c>
      <c r="BD16" s="79" t="str">
        <f>REPLACE(INDEX(GroupVertices[Group],MATCH(Edges25[[#This Row],[Vertex 1]],GroupVertices[Vertex],0)),1,1,"")</f>
        <v>2</v>
      </c>
      <c r="BE16" s="79" t="str">
        <f>REPLACE(INDEX(GroupVertices[Group],MATCH(Edges25[[#This Row],[Vertex 2]],GroupVertices[Vertex],0)),1,1,"")</f>
        <v>2</v>
      </c>
      <c r="BF16" s="48">
        <v>0</v>
      </c>
      <c r="BG16" s="49">
        <v>0</v>
      </c>
      <c r="BH16" s="48">
        <v>0</v>
      </c>
      <c r="BI16" s="49">
        <v>0</v>
      </c>
      <c r="BJ16" s="48">
        <v>0</v>
      </c>
      <c r="BK16" s="49">
        <v>0</v>
      </c>
      <c r="BL16" s="48">
        <v>9</v>
      </c>
      <c r="BM16" s="49">
        <v>100</v>
      </c>
      <c r="BN16" s="48">
        <v>9</v>
      </c>
    </row>
    <row r="17" spans="1:66" ht="15">
      <c r="A17" s="65" t="s">
        <v>269</v>
      </c>
      <c r="B17" s="65" t="s">
        <v>348</v>
      </c>
      <c r="C17" s="66"/>
      <c r="D17" s="67"/>
      <c r="E17" s="68"/>
      <c r="F17" s="69"/>
      <c r="G17" s="66"/>
      <c r="H17" s="70"/>
      <c r="I17" s="71"/>
      <c r="J17" s="71"/>
      <c r="K17" s="34" t="s">
        <v>65</v>
      </c>
      <c r="L17" s="78">
        <v>33</v>
      </c>
      <c r="M17" s="78"/>
      <c r="N17" s="73"/>
      <c r="O17" s="80" t="s">
        <v>368</v>
      </c>
      <c r="P17" s="82">
        <v>43773.71708333334</v>
      </c>
      <c r="Q17" s="80" t="s">
        <v>372</v>
      </c>
      <c r="R17" s="80"/>
      <c r="S17" s="80"/>
      <c r="T17" s="80"/>
      <c r="U17" s="84" t="s">
        <v>408</v>
      </c>
      <c r="V17" s="84" t="s">
        <v>408</v>
      </c>
      <c r="W17" s="82">
        <v>43773.71708333334</v>
      </c>
      <c r="X17" s="87">
        <v>43773</v>
      </c>
      <c r="Y17" s="83" t="s">
        <v>491</v>
      </c>
      <c r="Z17" s="84" t="s">
        <v>618</v>
      </c>
      <c r="AA17" s="80"/>
      <c r="AB17" s="80"/>
      <c r="AC17" s="83" t="s">
        <v>745</v>
      </c>
      <c r="AD17" s="80"/>
      <c r="AE17" s="80" t="b">
        <v>0</v>
      </c>
      <c r="AF17" s="80">
        <v>0</v>
      </c>
      <c r="AG17" s="83" t="s">
        <v>859</v>
      </c>
      <c r="AH17" s="80" t="b">
        <v>0</v>
      </c>
      <c r="AI17" s="80" t="s">
        <v>862</v>
      </c>
      <c r="AJ17" s="80"/>
      <c r="AK17" s="83" t="s">
        <v>859</v>
      </c>
      <c r="AL17" s="80" t="b">
        <v>0</v>
      </c>
      <c r="AM17" s="80">
        <v>51</v>
      </c>
      <c r="AN17" s="83" t="s">
        <v>831</v>
      </c>
      <c r="AO17" s="80" t="s">
        <v>863</v>
      </c>
      <c r="AP17" s="80" t="b">
        <v>0</v>
      </c>
      <c r="AQ17" s="83" t="s">
        <v>831</v>
      </c>
      <c r="AR17" s="80" t="s">
        <v>217</v>
      </c>
      <c r="AS17" s="80">
        <v>0</v>
      </c>
      <c r="AT17" s="80">
        <v>0</v>
      </c>
      <c r="AU17" s="80"/>
      <c r="AV17" s="80"/>
      <c r="AW17" s="80"/>
      <c r="AX17" s="80"/>
      <c r="AY17" s="80"/>
      <c r="AZ17" s="80"/>
      <c r="BA17" s="80"/>
      <c r="BB17" s="80"/>
      <c r="BC17">
        <v>1</v>
      </c>
      <c r="BD17" s="79" t="str">
        <f>REPLACE(INDEX(GroupVertices[Group],MATCH(Edges25[[#This Row],[Vertex 1]],GroupVertices[Vertex],0)),1,1,"")</f>
        <v>2</v>
      </c>
      <c r="BE17" s="79" t="str">
        <f>REPLACE(INDEX(GroupVertices[Group],MATCH(Edges25[[#This Row],[Vertex 2]],GroupVertices[Vertex],0)),1,1,"")</f>
        <v>2</v>
      </c>
      <c r="BF17" s="48">
        <v>0</v>
      </c>
      <c r="BG17" s="49">
        <v>0</v>
      </c>
      <c r="BH17" s="48">
        <v>0</v>
      </c>
      <c r="BI17" s="49">
        <v>0</v>
      </c>
      <c r="BJ17" s="48">
        <v>0</v>
      </c>
      <c r="BK17" s="49">
        <v>0</v>
      </c>
      <c r="BL17" s="48">
        <v>9</v>
      </c>
      <c r="BM17" s="49">
        <v>100</v>
      </c>
      <c r="BN17" s="48">
        <v>9</v>
      </c>
    </row>
    <row r="18" spans="1:66" ht="15">
      <c r="A18" s="65" t="s">
        <v>270</v>
      </c>
      <c r="B18" s="65" t="s">
        <v>348</v>
      </c>
      <c r="C18" s="66"/>
      <c r="D18" s="67"/>
      <c r="E18" s="68"/>
      <c r="F18" s="69"/>
      <c r="G18" s="66"/>
      <c r="H18" s="70"/>
      <c r="I18" s="71"/>
      <c r="J18" s="71"/>
      <c r="K18" s="34" t="s">
        <v>65</v>
      </c>
      <c r="L18" s="78">
        <v>34</v>
      </c>
      <c r="M18" s="78"/>
      <c r="N18" s="73"/>
      <c r="O18" s="80" t="s">
        <v>368</v>
      </c>
      <c r="P18" s="82">
        <v>43773.716990740744</v>
      </c>
      <c r="Q18" s="80" t="s">
        <v>372</v>
      </c>
      <c r="R18" s="80"/>
      <c r="S18" s="80"/>
      <c r="T18" s="80"/>
      <c r="U18" s="84" t="s">
        <v>408</v>
      </c>
      <c r="V18" s="84" t="s">
        <v>408</v>
      </c>
      <c r="W18" s="82">
        <v>43773.716990740744</v>
      </c>
      <c r="X18" s="87">
        <v>43773</v>
      </c>
      <c r="Y18" s="83" t="s">
        <v>492</v>
      </c>
      <c r="Z18" s="84" t="s">
        <v>619</v>
      </c>
      <c r="AA18" s="80"/>
      <c r="AB18" s="80"/>
      <c r="AC18" s="83" t="s">
        <v>746</v>
      </c>
      <c r="AD18" s="80"/>
      <c r="AE18" s="80" t="b">
        <v>0</v>
      </c>
      <c r="AF18" s="80">
        <v>0</v>
      </c>
      <c r="AG18" s="83" t="s">
        <v>859</v>
      </c>
      <c r="AH18" s="80" t="b">
        <v>0</v>
      </c>
      <c r="AI18" s="80" t="s">
        <v>862</v>
      </c>
      <c r="AJ18" s="80"/>
      <c r="AK18" s="83" t="s">
        <v>859</v>
      </c>
      <c r="AL18" s="80" t="b">
        <v>0</v>
      </c>
      <c r="AM18" s="80">
        <v>51</v>
      </c>
      <c r="AN18" s="83" t="s">
        <v>831</v>
      </c>
      <c r="AO18" s="80" t="s">
        <v>863</v>
      </c>
      <c r="AP18" s="80" t="b">
        <v>0</v>
      </c>
      <c r="AQ18" s="83" t="s">
        <v>831</v>
      </c>
      <c r="AR18" s="80" t="s">
        <v>217</v>
      </c>
      <c r="AS18" s="80">
        <v>0</v>
      </c>
      <c r="AT18" s="80">
        <v>0</v>
      </c>
      <c r="AU18" s="80"/>
      <c r="AV18" s="80"/>
      <c r="AW18" s="80"/>
      <c r="AX18" s="80"/>
      <c r="AY18" s="80"/>
      <c r="AZ18" s="80"/>
      <c r="BA18" s="80"/>
      <c r="BB18" s="80"/>
      <c r="BC18">
        <v>1</v>
      </c>
      <c r="BD18" s="79" t="str">
        <f>REPLACE(INDEX(GroupVertices[Group],MATCH(Edges25[[#This Row],[Vertex 1]],GroupVertices[Vertex],0)),1,1,"")</f>
        <v>3</v>
      </c>
      <c r="BE18" s="79" t="str">
        <f>REPLACE(INDEX(GroupVertices[Group],MATCH(Edges25[[#This Row],[Vertex 2]],GroupVertices[Vertex],0)),1,1,"")</f>
        <v>2</v>
      </c>
      <c r="BF18" s="48">
        <v>0</v>
      </c>
      <c r="BG18" s="49">
        <v>0</v>
      </c>
      <c r="BH18" s="48">
        <v>0</v>
      </c>
      <c r="BI18" s="49">
        <v>0</v>
      </c>
      <c r="BJ18" s="48">
        <v>0</v>
      </c>
      <c r="BK18" s="49">
        <v>0</v>
      </c>
      <c r="BL18" s="48">
        <v>9</v>
      </c>
      <c r="BM18" s="49">
        <v>100</v>
      </c>
      <c r="BN18" s="48">
        <v>9</v>
      </c>
    </row>
    <row r="19" spans="1:66" ht="15">
      <c r="A19" s="65" t="s">
        <v>270</v>
      </c>
      <c r="B19" s="65" t="s">
        <v>357</v>
      </c>
      <c r="C19" s="66"/>
      <c r="D19" s="67"/>
      <c r="E19" s="68"/>
      <c r="F19" s="69"/>
      <c r="G19" s="66"/>
      <c r="H19" s="70"/>
      <c r="I19" s="71"/>
      <c r="J19" s="71"/>
      <c r="K19" s="34" t="s">
        <v>65</v>
      </c>
      <c r="L19" s="78">
        <v>35</v>
      </c>
      <c r="M19" s="78"/>
      <c r="N19" s="73"/>
      <c r="O19" s="80" t="s">
        <v>368</v>
      </c>
      <c r="P19" s="82">
        <v>43773.71711805555</v>
      </c>
      <c r="Q19" s="80" t="s">
        <v>373</v>
      </c>
      <c r="R19" s="80"/>
      <c r="S19" s="80"/>
      <c r="T19" s="80"/>
      <c r="U19" s="80"/>
      <c r="V19" s="84" t="s">
        <v>424</v>
      </c>
      <c r="W19" s="82">
        <v>43773.71711805555</v>
      </c>
      <c r="X19" s="87">
        <v>43773</v>
      </c>
      <c r="Y19" s="83" t="s">
        <v>493</v>
      </c>
      <c r="Z19" s="84" t="s">
        <v>620</v>
      </c>
      <c r="AA19" s="80"/>
      <c r="AB19" s="80"/>
      <c r="AC19" s="83" t="s">
        <v>747</v>
      </c>
      <c r="AD19" s="80"/>
      <c r="AE19" s="80" t="b">
        <v>0</v>
      </c>
      <c r="AF19" s="80">
        <v>0</v>
      </c>
      <c r="AG19" s="83" t="s">
        <v>859</v>
      </c>
      <c r="AH19" s="80" t="b">
        <v>0</v>
      </c>
      <c r="AI19" s="80" t="s">
        <v>862</v>
      </c>
      <c r="AJ19" s="80"/>
      <c r="AK19" s="83" t="s">
        <v>859</v>
      </c>
      <c r="AL19" s="80" t="b">
        <v>0</v>
      </c>
      <c r="AM19" s="80">
        <v>2</v>
      </c>
      <c r="AN19" s="83" t="s">
        <v>844</v>
      </c>
      <c r="AO19" s="80" t="s">
        <v>863</v>
      </c>
      <c r="AP19" s="80" t="b">
        <v>0</v>
      </c>
      <c r="AQ19" s="83" t="s">
        <v>844</v>
      </c>
      <c r="AR19" s="80" t="s">
        <v>217</v>
      </c>
      <c r="AS19" s="80">
        <v>0</v>
      </c>
      <c r="AT19" s="80">
        <v>0</v>
      </c>
      <c r="AU19" s="80"/>
      <c r="AV19" s="80"/>
      <c r="AW19" s="80"/>
      <c r="AX19" s="80"/>
      <c r="AY19" s="80"/>
      <c r="AZ19" s="80"/>
      <c r="BA19" s="80"/>
      <c r="BB19" s="80"/>
      <c r="BC19">
        <v>1</v>
      </c>
      <c r="BD19" s="79" t="str">
        <f>REPLACE(INDEX(GroupVertices[Group],MATCH(Edges25[[#This Row],[Vertex 1]],GroupVertices[Vertex],0)),1,1,"")</f>
        <v>3</v>
      </c>
      <c r="BE19" s="79" t="str">
        <f>REPLACE(INDEX(GroupVertices[Group],MATCH(Edges25[[#This Row],[Vertex 2]],GroupVertices[Vertex],0)),1,1,"")</f>
        <v>3</v>
      </c>
      <c r="BF19" s="48">
        <v>3</v>
      </c>
      <c r="BG19" s="49">
        <v>14.285714285714286</v>
      </c>
      <c r="BH19" s="48">
        <v>0</v>
      </c>
      <c r="BI19" s="49">
        <v>0</v>
      </c>
      <c r="BJ19" s="48">
        <v>0</v>
      </c>
      <c r="BK19" s="49">
        <v>0</v>
      </c>
      <c r="BL19" s="48">
        <v>18</v>
      </c>
      <c r="BM19" s="49">
        <v>85.71428571428571</v>
      </c>
      <c r="BN19" s="48">
        <v>21</v>
      </c>
    </row>
    <row r="20" spans="1:66" ht="15">
      <c r="A20" s="65" t="s">
        <v>271</v>
      </c>
      <c r="B20" s="65" t="s">
        <v>359</v>
      </c>
      <c r="C20" s="66"/>
      <c r="D20" s="67"/>
      <c r="E20" s="68"/>
      <c r="F20" s="69"/>
      <c r="G20" s="66"/>
      <c r="H20" s="70"/>
      <c r="I20" s="71"/>
      <c r="J20" s="71"/>
      <c r="K20" s="34" t="s">
        <v>65</v>
      </c>
      <c r="L20" s="78">
        <v>36</v>
      </c>
      <c r="M20" s="78"/>
      <c r="N20" s="73"/>
      <c r="O20" s="80" t="s">
        <v>368</v>
      </c>
      <c r="P20" s="82">
        <v>43773.71869212963</v>
      </c>
      <c r="Q20" s="80" t="s">
        <v>371</v>
      </c>
      <c r="R20" s="80"/>
      <c r="S20" s="80"/>
      <c r="T20" s="80"/>
      <c r="U20" s="80"/>
      <c r="V20" s="84" t="s">
        <v>425</v>
      </c>
      <c r="W20" s="82">
        <v>43773.71869212963</v>
      </c>
      <c r="X20" s="87">
        <v>43773</v>
      </c>
      <c r="Y20" s="83" t="s">
        <v>494</v>
      </c>
      <c r="Z20" s="84" t="s">
        <v>621</v>
      </c>
      <c r="AA20" s="80"/>
      <c r="AB20" s="80"/>
      <c r="AC20" s="83" t="s">
        <v>748</v>
      </c>
      <c r="AD20" s="80"/>
      <c r="AE20" s="80" t="b">
        <v>0</v>
      </c>
      <c r="AF20" s="80">
        <v>0</v>
      </c>
      <c r="AG20" s="83" t="s">
        <v>859</v>
      </c>
      <c r="AH20" s="80" t="b">
        <v>0</v>
      </c>
      <c r="AI20" s="80" t="s">
        <v>862</v>
      </c>
      <c r="AJ20" s="80"/>
      <c r="AK20" s="83" t="s">
        <v>859</v>
      </c>
      <c r="AL20" s="80" t="b">
        <v>0</v>
      </c>
      <c r="AM20" s="80">
        <v>39</v>
      </c>
      <c r="AN20" s="83" t="s">
        <v>851</v>
      </c>
      <c r="AO20" s="80" t="s">
        <v>863</v>
      </c>
      <c r="AP20" s="80" t="b">
        <v>0</v>
      </c>
      <c r="AQ20" s="83" t="s">
        <v>851</v>
      </c>
      <c r="AR20" s="80" t="s">
        <v>217</v>
      </c>
      <c r="AS20" s="80">
        <v>0</v>
      </c>
      <c r="AT20" s="80">
        <v>0</v>
      </c>
      <c r="AU20" s="80"/>
      <c r="AV20" s="80"/>
      <c r="AW20" s="80"/>
      <c r="AX20" s="80"/>
      <c r="AY20" s="80"/>
      <c r="AZ20" s="80"/>
      <c r="BA20" s="80"/>
      <c r="BB20" s="80"/>
      <c r="BC20">
        <v>2</v>
      </c>
      <c r="BD20" s="79" t="str">
        <f>REPLACE(INDEX(GroupVertices[Group],MATCH(Edges25[[#This Row],[Vertex 1]],GroupVertices[Vertex],0)),1,1,"")</f>
        <v>1</v>
      </c>
      <c r="BE20" s="79" t="str">
        <f>REPLACE(INDEX(GroupVertices[Group],MATCH(Edges25[[#This Row],[Vertex 2]],GroupVertices[Vertex],0)),1,1,"")</f>
        <v>1</v>
      </c>
      <c r="BF20" s="48"/>
      <c r="BG20" s="49"/>
      <c r="BH20" s="48"/>
      <c r="BI20" s="49"/>
      <c r="BJ20" s="48"/>
      <c r="BK20" s="49"/>
      <c r="BL20" s="48"/>
      <c r="BM20" s="49"/>
      <c r="BN20" s="48"/>
    </row>
    <row r="21" spans="1:66" ht="15">
      <c r="A21" s="65" t="s">
        <v>272</v>
      </c>
      <c r="B21" s="65" t="s">
        <v>348</v>
      </c>
      <c r="C21" s="66"/>
      <c r="D21" s="67"/>
      <c r="E21" s="68"/>
      <c r="F21" s="69"/>
      <c r="G21" s="66"/>
      <c r="H21" s="70"/>
      <c r="I21" s="71"/>
      <c r="J21" s="71"/>
      <c r="K21" s="34" t="s">
        <v>65</v>
      </c>
      <c r="L21" s="78">
        <v>39</v>
      </c>
      <c r="M21" s="78"/>
      <c r="N21" s="73"/>
      <c r="O21" s="80" t="s">
        <v>368</v>
      </c>
      <c r="P21" s="82">
        <v>43773.72292824074</v>
      </c>
      <c r="Q21" s="80" t="s">
        <v>372</v>
      </c>
      <c r="R21" s="80"/>
      <c r="S21" s="80"/>
      <c r="T21" s="80"/>
      <c r="U21" s="84" t="s">
        <v>408</v>
      </c>
      <c r="V21" s="84" t="s">
        <v>408</v>
      </c>
      <c r="W21" s="82">
        <v>43773.72292824074</v>
      </c>
      <c r="X21" s="87">
        <v>43773</v>
      </c>
      <c r="Y21" s="83" t="s">
        <v>495</v>
      </c>
      <c r="Z21" s="84" t="s">
        <v>622</v>
      </c>
      <c r="AA21" s="80"/>
      <c r="AB21" s="80"/>
      <c r="AC21" s="83" t="s">
        <v>749</v>
      </c>
      <c r="AD21" s="80"/>
      <c r="AE21" s="80" t="b">
        <v>0</v>
      </c>
      <c r="AF21" s="80">
        <v>0</v>
      </c>
      <c r="AG21" s="83" t="s">
        <v>859</v>
      </c>
      <c r="AH21" s="80" t="b">
        <v>0</v>
      </c>
      <c r="AI21" s="80" t="s">
        <v>862</v>
      </c>
      <c r="AJ21" s="80"/>
      <c r="AK21" s="83" t="s">
        <v>859</v>
      </c>
      <c r="AL21" s="80" t="b">
        <v>0</v>
      </c>
      <c r="AM21" s="80">
        <v>51</v>
      </c>
      <c r="AN21" s="83" t="s">
        <v>831</v>
      </c>
      <c r="AO21" s="80" t="s">
        <v>867</v>
      </c>
      <c r="AP21" s="80" t="b">
        <v>0</v>
      </c>
      <c r="AQ21" s="83" t="s">
        <v>831</v>
      </c>
      <c r="AR21" s="80" t="s">
        <v>217</v>
      </c>
      <c r="AS21" s="80">
        <v>0</v>
      </c>
      <c r="AT21" s="80">
        <v>0</v>
      </c>
      <c r="AU21" s="80"/>
      <c r="AV21" s="80"/>
      <c r="AW21" s="80"/>
      <c r="AX21" s="80"/>
      <c r="AY21" s="80"/>
      <c r="AZ21" s="80"/>
      <c r="BA21" s="80"/>
      <c r="BB21" s="80"/>
      <c r="BC21">
        <v>1</v>
      </c>
      <c r="BD21" s="79" t="str">
        <f>REPLACE(INDEX(GroupVertices[Group],MATCH(Edges25[[#This Row],[Vertex 1]],GroupVertices[Vertex],0)),1,1,"")</f>
        <v>2</v>
      </c>
      <c r="BE21" s="79" t="str">
        <f>REPLACE(INDEX(GroupVertices[Group],MATCH(Edges25[[#This Row],[Vertex 2]],GroupVertices[Vertex],0)),1,1,"")</f>
        <v>2</v>
      </c>
      <c r="BF21" s="48">
        <v>0</v>
      </c>
      <c r="BG21" s="49">
        <v>0</v>
      </c>
      <c r="BH21" s="48">
        <v>0</v>
      </c>
      <c r="BI21" s="49">
        <v>0</v>
      </c>
      <c r="BJ21" s="48">
        <v>0</v>
      </c>
      <c r="BK21" s="49">
        <v>0</v>
      </c>
      <c r="BL21" s="48">
        <v>9</v>
      </c>
      <c r="BM21" s="49">
        <v>100</v>
      </c>
      <c r="BN21" s="48">
        <v>9</v>
      </c>
    </row>
    <row r="22" spans="1:66" ht="15">
      <c r="A22" s="65" t="s">
        <v>273</v>
      </c>
      <c r="B22" s="65" t="s">
        <v>348</v>
      </c>
      <c r="C22" s="66"/>
      <c r="D22" s="67"/>
      <c r="E22" s="68"/>
      <c r="F22" s="69"/>
      <c r="G22" s="66"/>
      <c r="H22" s="70"/>
      <c r="I22" s="71"/>
      <c r="J22" s="71"/>
      <c r="K22" s="34" t="s">
        <v>65</v>
      </c>
      <c r="L22" s="78">
        <v>40</v>
      </c>
      <c r="M22" s="78"/>
      <c r="N22" s="73"/>
      <c r="O22" s="80" t="s">
        <v>368</v>
      </c>
      <c r="P22" s="82">
        <v>43773.72518518518</v>
      </c>
      <c r="Q22" s="80" t="s">
        <v>372</v>
      </c>
      <c r="R22" s="80"/>
      <c r="S22" s="80"/>
      <c r="T22" s="80"/>
      <c r="U22" s="84" t="s">
        <v>408</v>
      </c>
      <c r="V22" s="84" t="s">
        <v>408</v>
      </c>
      <c r="W22" s="82">
        <v>43773.72518518518</v>
      </c>
      <c r="X22" s="87">
        <v>43773</v>
      </c>
      <c r="Y22" s="83" t="s">
        <v>496</v>
      </c>
      <c r="Z22" s="84" t="s">
        <v>623</v>
      </c>
      <c r="AA22" s="80"/>
      <c r="AB22" s="80"/>
      <c r="AC22" s="83" t="s">
        <v>750</v>
      </c>
      <c r="AD22" s="80"/>
      <c r="AE22" s="80" t="b">
        <v>0</v>
      </c>
      <c r="AF22" s="80">
        <v>0</v>
      </c>
      <c r="AG22" s="83" t="s">
        <v>859</v>
      </c>
      <c r="AH22" s="80" t="b">
        <v>0</v>
      </c>
      <c r="AI22" s="80" t="s">
        <v>862</v>
      </c>
      <c r="AJ22" s="80"/>
      <c r="AK22" s="83" t="s">
        <v>859</v>
      </c>
      <c r="AL22" s="80" t="b">
        <v>0</v>
      </c>
      <c r="AM22" s="80">
        <v>51</v>
      </c>
      <c r="AN22" s="83" t="s">
        <v>831</v>
      </c>
      <c r="AO22" s="80" t="s">
        <v>863</v>
      </c>
      <c r="AP22" s="80" t="b">
        <v>0</v>
      </c>
      <c r="AQ22" s="83" t="s">
        <v>831</v>
      </c>
      <c r="AR22" s="80" t="s">
        <v>217</v>
      </c>
      <c r="AS22" s="80">
        <v>0</v>
      </c>
      <c r="AT22" s="80">
        <v>0</v>
      </c>
      <c r="AU22" s="80"/>
      <c r="AV22" s="80"/>
      <c r="AW22" s="80"/>
      <c r="AX22" s="80"/>
      <c r="AY22" s="80"/>
      <c r="AZ22" s="80"/>
      <c r="BA22" s="80"/>
      <c r="BB22" s="80"/>
      <c r="BC22">
        <v>1</v>
      </c>
      <c r="BD22" s="79" t="str">
        <f>REPLACE(INDEX(GroupVertices[Group],MATCH(Edges25[[#This Row],[Vertex 1]],GroupVertices[Vertex],0)),1,1,"")</f>
        <v>2</v>
      </c>
      <c r="BE22" s="79" t="str">
        <f>REPLACE(INDEX(GroupVertices[Group],MATCH(Edges25[[#This Row],[Vertex 2]],GroupVertices[Vertex],0)),1,1,"")</f>
        <v>2</v>
      </c>
      <c r="BF22" s="48">
        <v>0</v>
      </c>
      <c r="BG22" s="49">
        <v>0</v>
      </c>
      <c r="BH22" s="48">
        <v>0</v>
      </c>
      <c r="BI22" s="49">
        <v>0</v>
      </c>
      <c r="BJ22" s="48">
        <v>0</v>
      </c>
      <c r="BK22" s="49">
        <v>0</v>
      </c>
      <c r="BL22" s="48">
        <v>9</v>
      </c>
      <c r="BM22" s="49">
        <v>100</v>
      </c>
      <c r="BN22" s="48">
        <v>9</v>
      </c>
    </row>
    <row r="23" spans="1:66" ht="15">
      <c r="A23" s="65" t="s">
        <v>274</v>
      </c>
      <c r="B23" s="65" t="s">
        <v>348</v>
      </c>
      <c r="C23" s="66"/>
      <c r="D23" s="67"/>
      <c r="E23" s="68"/>
      <c r="F23" s="69"/>
      <c r="G23" s="66"/>
      <c r="H23" s="70"/>
      <c r="I23" s="71"/>
      <c r="J23" s="71"/>
      <c r="K23" s="34" t="s">
        <v>65</v>
      </c>
      <c r="L23" s="78">
        <v>41</v>
      </c>
      <c r="M23" s="78"/>
      <c r="N23" s="73"/>
      <c r="O23" s="80" t="s">
        <v>370</v>
      </c>
      <c r="P23" s="82">
        <v>43773.72652777778</v>
      </c>
      <c r="Q23" s="80" t="s">
        <v>374</v>
      </c>
      <c r="R23" s="80"/>
      <c r="S23" s="80"/>
      <c r="T23" s="80"/>
      <c r="U23" s="80"/>
      <c r="V23" s="84" t="s">
        <v>426</v>
      </c>
      <c r="W23" s="82">
        <v>43773.72652777778</v>
      </c>
      <c r="X23" s="87">
        <v>43773</v>
      </c>
      <c r="Y23" s="83" t="s">
        <v>497</v>
      </c>
      <c r="Z23" s="84" t="s">
        <v>624</v>
      </c>
      <c r="AA23" s="80"/>
      <c r="AB23" s="80"/>
      <c r="AC23" s="83" t="s">
        <v>751</v>
      </c>
      <c r="AD23" s="83" t="s">
        <v>831</v>
      </c>
      <c r="AE23" s="80" t="b">
        <v>0</v>
      </c>
      <c r="AF23" s="80">
        <v>2</v>
      </c>
      <c r="AG23" s="83" t="s">
        <v>860</v>
      </c>
      <c r="AH23" s="80" t="b">
        <v>0</v>
      </c>
      <c r="AI23" s="80" t="s">
        <v>862</v>
      </c>
      <c r="AJ23" s="80"/>
      <c r="AK23" s="83" t="s">
        <v>859</v>
      </c>
      <c r="AL23" s="80" t="b">
        <v>0</v>
      </c>
      <c r="AM23" s="80">
        <v>0</v>
      </c>
      <c r="AN23" s="83" t="s">
        <v>859</v>
      </c>
      <c r="AO23" s="80" t="s">
        <v>867</v>
      </c>
      <c r="AP23" s="80" t="b">
        <v>0</v>
      </c>
      <c r="AQ23" s="83" t="s">
        <v>831</v>
      </c>
      <c r="AR23" s="80" t="s">
        <v>217</v>
      </c>
      <c r="AS23" s="80">
        <v>0</v>
      </c>
      <c r="AT23" s="80">
        <v>0</v>
      </c>
      <c r="AU23" s="80"/>
      <c r="AV23" s="80"/>
      <c r="AW23" s="80"/>
      <c r="AX23" s="80"/>
      <c r="AY23" s="80"/>
      <c r="AZ23" s="80"/>
      <c r="BA23" s="80"/>
      <c r="BB23" s="80"/>
      <c r="BC23">
        <v>1</v>
      </c>
      <c r="BD23" s="79" t="str">
        <f>REPLACE(INDEX(GroupVertices[Group],MATCH(Edges25[[#This Row],[Vertex 1]],GroupVertices[Vertex],0)),1,1,"")</f>
        <v>2</v>
      </c>
      <c r="BE23" s="79" t="str">
        <f>REPLACE(INDEX(GroupVertices[Group],MATCH(Edges25[[#This Row],[Vertex 2]],GroupVertices[Vertex],0)),1,1,"")</f>
        <v>2</v>
      </c>
      <c r="BF23" s="48">
        <v>0</v>
      </c>
      <c r="BG23" s="49">
        <v>0</v>
      </c>
      <c r="BH23" s="48">
        <v>1</v>
      </c>
      <c r="BI23" s="49">
        <v>20</v>
      </c>
      <c r="BJ23" s="48">
        <v>0</v>
      </c>
      <c r="BK23" s="49">
        <v>0</v>
      </c>
      <c r="BL23" s="48">
        <v>4</v>
      </c>
      <c r="BM23" s="49">
        <v>80</v>
      </c>
      <c r="BN23" s="48">
        <v>5</v>
      </c>
    </row>
    <row r="24" spans="1:66" ht="15">
      <c r="A24" s="65" t="s">
        <v>275</v>
      </c>
      <c r="B24" s="65" t="s">
        <v>359</v>
      </c>
      <c r="C24" s="66"/>
      <c r="D24" s="67"/>
      <c r="E24" s="68"/>
      <c r="F24" s="69"/>
      <c r="G24" s="66"/>
      <c r="H24" s="70"/>
      <c r="I24" s="71"/>
      <c r="J24" s="71"/>
      <c r="K24" s="34" t="s">
        <v>65</v>
      </c>
      <c r="L24" s="78">
        <v>42</v>
      </c>
      <c r="M24" s="78"/>
      <c r="N24" s="73"/>
      <c r="O24" s="80" t="s">
        <v>368</v>
      </c>
      <c r="P24" s="82">
        <v>43773.73663194444</v>
      </c>
      <c r="Q24" s="80" t="s">
        <v>371</v>
      </c>
      <c r="R24" s="80"/>
      <c r="S24" s="80"/>
      <c r="T24" s="80"/>
      <c r="U24" s="80"/>
      <c r="V24" s="84" t="s">
        <v>427</v>
      </c>
      <c r="W24" s="82">
        <v>43773.73663194444</v>
      </c>
      <c r="X24" s="87">
        <v>43773</v>
      </c>
      <c r="Y24" s="83" t="s">
        <v>498</v>
      </c>
      <c r="Z24" s="84" t="s">
        <v>625</v>
      </c>
      <c r="AA24" s="80"/>
      <c r="AB24" s="80"/>
      <c r="AC24" s="83" t="s">
        <v>752</v>
      </c>
      <c r="AD24" s="80"/>
      <c r="AE24" s="80" t="b">
        <v>0</v>
      </c>
      <c r="AF24" s="80">
        <v>0</v>
      </c>
      <c r="AG24" s="83" t="s">
        <v>859</v>
      </c>
      <c r="AH24" s="80" t="b">
        <v>0</v>
      </c>
      <c r="AI24" s="80" t="s">
        <v>862</v>
      </c>
      <c r="AJ24" s="80"/>
      <c r="AK24" s="83" t="s">
        <v>859</v>
      </c>
      <c r="AL24" s="80" t="b">
        <v>0</v>
      </c>
      <c r="AM24" s="80">
        <v>39</v>
      </c>
      <c r="AN24" s="83" t="s">
        <v>851</v>
      </c>
      <c r="AO24" s="80" t="s">
        <v>863</v>
      </c>
      <c r="AP24" s="80" t="b">
        <v>0</v>
      </c>
      <c r="AQ24" s="83" t="s">
        <v>851</v>
      </c>
      <c r="AR24" s="80" t="s">
        <v>217</v>
      </c>
      <c r="AS24" s="80">
        <v>0</v>
      </c>
      <c r="AT24" s="80">
        <v>0</v>
      </c>
      <c r="AU24" s="80"/>
      <c r="AV24" s="80"/>
      <c r="AW24" s="80"/>
      <c r="AX24" s="80"/>
      <c r="AY24" s="80"/>
      <c r="AZ24" s="80"/>
      <c r="BA24" s="80"/>
      <c r="BB24" s="80"/>
      <c r="BC24">
        <v>2</v>
      </c>
      <c r="BD24" s="79" t="str">
        <f>REPLACE(INDEX(GroupVertices[Group],MATCH(Edges25[[#This Row],[Vertex 1]],GroupVertices[Vertex],0)),1,1,"")</f>
        <v>1</v>
      </c>
      <c r="BE24" s="79" t="str">
        <f>REPLACE(INDEX(GroupVertices[Group],MATCH(Edges25[[#This Row],[Vertex 2]],GroupVertices[Vertex],0)),1,1,"")</f>
        <v>1</v>
      </c>
      <c r="BF24" s="48"/>
      <c r="BG24" s="49"/>
      <c r="BH24" s="48"/>
      <c r="BI24" s="49"/>
      <c r="BJ24" s="48"/>
      <c r="BK24" s="49"/>
      <c r="BL24" s="48"/>
      <c r="BM24" s="49"/>
      <c r="BN24" s="48"/>
    </row>
    <row r="25" spans="1:66" ht="15">
      <c r="A25" s="65" t="s">
        <v>276</v>
      </c>
      <c r="B25" s="65" t="s">
        <v>348</v>
      </c>
      <c r="C25" s="66"/>
      <c r="D25" s="67"/>
      <c r="E25" s="68"/>
      <c r="F25" s="69"/>
      <c r="G25" s="66"/>
      <c r="H25" s="70"/>
      <c r="I25" s="71"/>
      <c r="J25" s="71"/>
      <c r="K25" s="34" t="s">
        <v>65</v>
      </c>
      <c r="L25" s="78">
        <v>45</v>
      </c>
      <c r="M25" s="78"/>
      <c r="N25" s="73"/>
      <c r="O25" s="80" t="s">
        <v>368</v>
      </c>
      <c r="P25" s="82">
        <v>43773.7384375</v>
      </c>
      <c r="Q25" s="80" t="s">
        <v>372</v>
      </c>
      <c r="R25" s="80"/>
      <c r="S25" s="80"/>
      <c r="T25" s="80"/>
      <c r="U25" s="84" t="s">
        <v>408</v>
      </c>
      <c r="V25" s="84" t="s">
        <v>408</v>
      </c>
      <c r="W25" s="82">
        <v>43773.7384375</v>
      </c>
      <c r="X25" s="87">
        <v>43773</v>
      </c>
      <c r="Y25" s="83" t="s">
        <v>499</v>
      </c>
      <c r="Z25" s="84" t="s">
        <v>626</v>
      </c>
      <c r="AA25" s="80"/>
      <c r="AB25" s="80"/>
      <c r="AC25" s="83" t="s">
        <v>753</v>
      </c>
      <c r="AD25" s="80"/>
      <c r="AE25" s="80" t="b">
        <v>0</v>
      </c>
      <c r="AF25" s="80">
        <v>0</v>
      </c>
      <c r="AG25" s="83" t="s">
        <v>859</v>
      </c>
      <c r="AH25" s="80" t="b">
        <v>0</v>
      </c>
      <c r="AI25" s="80" t="s">
        <v>862</v>
      </c>
      <c r="AJ25" s="80"/>
      <c r="AK25" s="83" t="s">
        <v>859</v>
      </c>
      <c r="AL25" s="80" t="b">
        <v>0</v>
      </c>
      <c r="AM25" s="80">
        <v>51</v>
      </c>
      <c r="AN25" s="83" t="s">
        <v>831</v>
      </c>
      <c r="AO25" s="80" t="s">
        <v>865</v>
      </c>
      <c r="AP25" s="80" t="b">
        <v>0</v>
      </c>
      <c r="AQ25" s="83" t="s">
        <v>831</v>
      </c>
      <c r="AR25" s="80" t="s">
        <v>217</v>
      </c>
      <c r="AS25" s="80">
        <v>0</v>
      </c>
      <c r="AT25" s="80">
        <v>0</v>
      </c>
      <c r="AU25" s="80"/>
      <c r="AV25" s="80"/>
      <c r="AW25" s="80"/>
      <c r="AX25" s="80"/>
      <c r="AY25" s="80"/>
      <c r="AZ25" s="80"/>
      <c r="BA25" s="80"/>
      <c r="BB25" s="80"/>
      <c r="BC25">
        <v>1</v>
      </c>
      <c r="BD25" s="79" t="str">
        <f>REPLACE(INDEX(GroupVertices[Group],MATCH(Edges25[[#This Row],[Vertex 1]],GroupVertices[Vertex],0)),1,1,"")</f>
        <v>2</v>
      </c>
      <c r="BE25" s="79" t="str">
        <f>REPLACE(INDEX(GroupVertices[Group],MATCH(Edges25[[#This Row],[Vertex 2]],GroupVertices[Vertex],0)),1,1,"")</f>
        <v>2</v>
      </c>
      <c r="BF25" s="48">
        <v>0</v>
      </c>
      <c r="BG25" s="49">
        <v>0</v>
      </c>
      <c r="BH25" s="48">
        <v>0</v>
      </c>
      <c r="BI25" s="49">
        <v>0</v>
      </c>
      <c r="BJ25" s="48">
        <v>0</v>
      </c>
      <c r="BK25" s="49">
        <v>0</v>
      </c>
      <c r="BL25" s="48">
        <v>9</v>
      </c>
      <c r="BM25" s="49">
        <v>100</v>
      </c>
      <c r="BN25" s="48">
        <v>9</v>
      </c>
    </row>
    <row r="26" spans="1:66" ht="15">
      <c r="A26" s="65" t="s">
        <v>277</v>
      </c>
      <c r="B26" s="65" t="s">
        <v>359</v>
      </c>
      <c r="C26" s="66"/>
      <c r="D26" s="67"/>
      <c r="E26" s="68"/>
      <c r="F26" s="69"/>
      <c r="G26" s="66"/>
      <c r="H26" s="70"/>
      <c r="I26" s="71"/>
      <c r="J26" s="71"/>
      <c r="K26" s="34" t="s">
        <v>65</v>
      </c>
      <c r="L26" s="78">
        <v>46</v>
      </c>
      <c r="M26" s="78"/>
      <c r="N26" s="73"/>
      <c r="O26" s="80" t="s">
        <v>368</v>
      </c>
      <c r="P26" s="82">
        <v>43773.73960648148</v>
      </c>
      <c r="Q26" s="80" t="s">
        <v>371</v>
      </c>
      <c r="R26" s="80"/>
      <c r="S26" s="80"/>
      <c r="T26" s="80"/>
      <c r="U26" s="80"/>
      <c r="V26" s="84" t="s">
        <v>428</v>
      </c>
      <c r="W26" s="82">
        <v>43773.73960648148</v>
      </c>
      <c r="X26" s="87">
        <v>43773</v>
      </c>
      <c r="Y26" s="83" t="s">
        <v>500</v>
      </c>
      <c r="Z26" s="84" t="s">
        <v>627</v>
      </c>
      <c r="AA26" s="80"/>
      <c r="AB26" s="80"/>
      <c r="AC26" s="83" t="s">
        <v>754</v>
      </c>
      <c r="AD26" s="80"/>
      <c r="AE26" s="80" t="b">
        <v>0</v>
      </c>
      <c r="AF26" s="80">
        <v>0</v>
      </c>
      <c r="AG26" s="83" t="s">
        <v>859</v>
      </c>
      <c r="AH26" s="80" t="b">
        <v>0</v>
      </c>
      <c r="AI26" s="80" t="s">
        <v>862</v>
      </c>
      <c r="AJ26" s="80"/>
      <c r="AK26" s="83" t="s">
        <v>859</v>
      </c>
      <c r="AL26" s="80" t="b">
        <v>0</v>
      </c>
      <c r="AM26" s="80">
        <v>39</v>
      </c>
      <c r="AN26" s="83" t="s">
        <v>851</v>
      </c>
      <c r="AO26" s="80" t="s">
        <v>863</v>
      </c>
      <c r="AP26" s="80" t="b">
        <v>0</v>
      </c>
      <c r="AQ26" s="83" t="s">
        <v>851</v>
      </c>
      <c r="AR26" s="80" t="s">
        <v>217</v>
      </c>
      <c r="AS26" s="80">
        <v>0</v>
      </c>
      <c r="AT26" s="80">
        <v>0</v>
      </c>
      <c r="AU26" s="80"/>
      <c r="AV26" s="80"/>
      <c r="AW26" s="80"/>
      <c r="AX26" s="80"/>
      <c r="AY26" s="80"/>
      <c r="AZ26" s="80"/>
      <c r="BA26" s="80"/>
      <c r="BB26" s="80"/>
      <c r="BC26">
        <v>2</v>
      </c>
      <c r="BD26" s="79" t="str">
        <f>REPLACE(INDEX(GroupVertices[Group],MATCH(Edges25[[#This Row],[Vertex 1]],GroupVertices[Vertex],0)),1,1,"")</f>
        <v>1</v>
      </c>
      <c r="BE26" s="79" t="str">
        <f>REPLACE(INDEX(GroupVertices[Group],MATCH(Edges25[[#This Row],[Vertex 2]],GroupVertices[Vertex],0)),1,1,"")</f>
        <v>1</v>
      </c>
      <c r="BF26" s="48"/>
      <c r="BG26" s="49"/>
      <c r="BH26" s="48"/>
      <c r="BI26" s="49"/>
      <c r="BJ26" s="48"/>
      <c r="BK26" s="49"/>
      <c r="BL26" s="48"/>
      <c r="BM26" s="49"/>
      <c r="BN26" s="48"/>
    </row>
    <row r="27" spans="1:66" ht="15">
      <c r="A27" s="65" t="s">
        <v>278</v>
      </c>
      <c r="B27" s="65" t="s">
        <v>348</v>
      </c>
      <c r="C27" s="66"/>
      <c r="D27" s="67"/>
      <c r="E27" s="68"/>
      <c r="F27" s="69"/>
      <c r="G27" s="66"/>
      <c r="H27" s="70"/>
      <c r="I27" s="71"/>
      <c r="J27" s="71"/>
      <c r="K27" s="34" t="s">
        <v>65</v>
      </c>
      <c r="L27" s="78">
        <v>49</v>
      </c>
      <c r="M27" s="78"/>
      <c r="N27" s="73"/>
      <c r="O27" s="80" t="s">
        <v>368</v>
      </c>
      <c r="P27" s="82">
        <v>43773.74135416667</v>
      </c>
      <c r="Q27" s="80" t="s">
        <v>372</v>
      </c>
      <c r="R27" s="80"/>
      <c r="S27" s="80"/>
      <c r="T27" s="80"/>
      <c r="U27" s="84" t="s">
        <v>408</v>
      </c>
      <c r="V27" s="84" t="s">
        <v>408</v>
      </c>
      <c r="W27" s="82">
        <v>43773.74135416667</v>
      </c>
      <c r="X27" s="87">
        <v>43773</v>
      </c>
      <c r="Y27" s="83" t="s">
        <v>501</v>
      </c>
      <c r="Z27" s="84" t="s">
        <v>628</v>
      </c>
      <c r="AA27" s="80"/>
      <c r="AB27" s="80"/>
      <c r="AC27" s="83" t="s">
        <v>755</v>
      </c>
      <c r="AD27" s="80"/>
      <c r="AE27" s="80" t="b">
        <v>0</v>
      </c>
      <c r="AF27" s="80">
        <v>0</v>
      </c>
      <c r="AG27" s="83" t="s">
        <v>859</v>
      </c>
      <c r="AH27" s="80" t="b">
        <v>0</v>
      </c>
      <c r="AI27" s="80" t="s">
        <v>862</v>
      </c>
      <c r="AJ27" s="80"/>
      <c r="AK27" s="83" t="s">
        <v>859</v>
      </c>
      <c r="AL27" s="80" t="b">
        <v>0</v>
      </c>
      <c r="AM27" s="80">
        <v>51</v>
      </c>
      <c r="AN27" s="83" t="s">
        <v>831</v>
      </c>
      <c r="AO27" s="80" t="s">
        <v>865</v>
      </c>
      <c r="AP27" s="80" t="b">
        <v>0</v>
      </c>
      <c r="AQ27" s="83" t="s">
        <v>831</v>
      </c>
      <c r="AR27" s="80" t="s">
        <v>217</v>
      </c>
      <c r="AS27" s="80">
        <v>0</v>
      </c>
      <c r="AT27" s="80">
        <v>0</v>
      </c>
      <c r="AU27" s="80"/>
      <c r="AV27" s="80"/>
      <c r="AW27" s="80"/>
      <c r="AX27" s="80"/>
      <c r="AY27" s="80"/>
      <c r="AZ27" s="80"/>
      <c r="BA27" s="80"/>
      <c r="BB27" s="80"/>
      <c r="BC27">
        <v>1</v>
      </c>
      <c r="BD27" s="79" t="str">
        <f>REPLACE(INDEX(GroupVertices[Group],MATCH(Edges25[[#This Row],[Vertex 1]],GroupVertices[Vertex],0)),1,1,"")</f>
        <v>2</v>
      </c>
      <c r="BE27" s="79" t="str">
        <f>REPLACE(INDEX(GroupVertices[Group],MATCH(Edges25[[#This Row],[Vertex 2]],GroupVertices[Vertex],0)),1,1,"")</f>
        <v>2</v>
      </c>
      <c r="BF27" s="48">
        <v>0</v>
      </c>
      <c r="BG27" s="49">
        <v>0</v>
      </c>
      <c r="BH27" s="48">
        <v>0</v>
      </c>
      <c r="BI27" s="49">
        <v>0</v>
      </c>
      <c r="BJ27" s="48">
        <v>0</v>
      </c>
      <c r="BK27" s="49">
        <v>0</v>
      </c>
      <c r="BL27" s="48">
        <v>9</v>
      </c>
      <c r="BM27" s="49">
        <v>100</v>
      </c>
      <c r="BN27" s="48">
        <v>9</v>
      </c>
    </row>
    <row r="28" spans="1:66" ht="15">
      <c r="A28" s="65" t="s">
        <v>279</v>
      </c>
      <c r="B28" s="65" t="s">
        <v>298</v>
      </c>
      <c r="C28" s="66"/>
      <c r="D28" s="67"/>
      <c r="E28" s="68"/>
      <c r="F28" s="69"/>
      <c r="G28" s="66"/>
      <c r="H28" s="70"/>
      <c r="I28" s="71"/>
      <c r="J28" s="71"/>
      <c r="K28" s="34" t="s">
        <v>65</v>
      </c>
      <c r="L28" s="78">
        <v>50</v>
      </c>
      <c r="M28" s="78"/>
      <c r="N28" s="73"/>
      <c r="O28" s="80" t="s">
        <v>368</v>
      </c>
      <c r="P28" s="82">
        <v>43773.74228009259</v>
      </c>
      <c r="Q28" s="80" t="s">
        <v>375</v>
      </c>
      <c r="R28" s="80"/>
      <c r="S28" s="80"/>
      <c r="T28" s="80"/>
      <c r="U28" s="80"/>
      <c r="V28" s="84" t="s">
        <v>429</v>
      </c>
      <c r="W28" s="82">
        <v>43773.74228009259</v>
      </c>
      <c r="X28" s="87">
        <v>43773</v>
      </c>
      <c r="Y28" s="83" t="s">
        <v>502</v>
      </c>
      <c r="Z28" s="84" t="s">
        <v>629</v>
      </c>
      <c r="AA28" s="80"/>
      <c r="AB28" s="80"/>
      <c r="AC28" s="83" t="s">
        <v>756</v>
      </c>
      <c r="AD28" s="80"/>
      <c r="AE28" s="80" t="b">
        <v>0</v>
      </c>
      <c r="AF28" s="80">
        <v>0</v>
      </c>
      <c r="AG28" s="83" t="s">
        <v>859</v>
      </c>
      <c r="AH28" s="80" t="b">
        <v>0</v>
      </c>
      <c r="AI28" s="80" t="s">
        <v>862</v>
      </c>
      <c r="AJ28" s="80"/>
      <c r="AK28" s="83" t="s">
        <v>859</v>
      </c>
      <c r="AL28" s="80" t="b">
        <v>0</v>
      </c>
      <c r="AM28" s="80">
        <v>5</v>
      </c>
      <c r="AN28" s="83" t="s">
        <v>777</v>
      </c>
      <c r="AO28" s="80" t="s">
        <v>863</v>
      </c>
      <c r="AP28" s="80" t="b">
        <v>0</v>
      </c>
      <c r="AQ28" s="83" t="s">
        <v>777</v>
      </c>
      <c r="AR28" s="80" t="s">
        <v>217</v>
      </c>
      <c r="AS28" s="80">
        <v>0</v>
      </c>
      <c r="AT28" s="80">
        <v>0</v>
      </c>
      <c r="AU28" s="80"/>
      <c r="AV28" s="80"/>
      <c r="AW28" s="80"/>
      <c r="AX28" s="80"/>
      <c r="AY28" s="80"/>
      <c r="AZ28" s="80"/>
      <c r="BA28" s="80"/>
      <c r="BB28" s="80"/>
      <c r="BC28">
        <v>1</v>
      </c>
      <c r="BD28" s="79" t="str">
        <f>REPLACE(INDEX(GroupVertices[Group],MATCH(Edges25[[#This Row],[Vertex 1]],GroupVertices[Vertex],0)),1,1,"")</f>
        <v>4</v>
      </c>
      <c r="BE28" s="79" t="str">
        <f>REPLACE(INDEX(GroupVertices[Group],MATCH(Edges25[[#This Row],[Vertex 2]],GroupVertices[Vertex],0)),1,1,"")</f>
        <v>4</v>
      </c>
      <c r="BF28" s="48">
        <v>0</v>
      </c>
      <c r="BG28" s="49">
        <v>0</v>
      </c>
      <c r="BH28" s="48">
        <v>0</v>
      </c>
      <c r="BI28" s="49">
        <v>0</v>
      </c>
      <c r="BJ28" s="48">
        <v>0</v>
      </c>
      <c r="BK28" s="49">
        <v>0</v>
      </c>
      <c r="BL28" s="48">
        <v>20</v>
      </c>
      <c r="BM28" s="49">
        <v>100</v>
      </c>
      <c r="BN28" s="48">
        <v>20</v>
      </c>
    </row>
    <row r="29" spans="1:66" ht="15">
      <c r="A29" s="65" t="s">
        <v>280</v>
      </c>
      <c r="B29" s="65" t="s">
        <v>298</v>
      </c>
      <c r="C29" s="66"/>
      <c r="D29" s="67"/>
      <c r="E29" s="68"/>
      <c r="F29" s="69"/>
      <c r="G29" s="66"/>
      <c r="H29" s="70"/>
      <c r="I29" s="71"/>
      <c r="J29" s="71"/>
      <c r="K29" s="34" t="s">
        <v>65</v>
      </c>
      <c r="L29" s="78">
        <v>51</v>
      </c>
      <c r="M29" s="78"/>
      <c r="N29" s="73"/>
      <c r="O29" s="80" t="s">
        <v>368</v>
      </c>
      <c r="P29" s="82">
        <v>43773.74246527778</v>
      </c>
      <c r="Q29" s="80" t="s">
        <v>375</v>
      </c>
      <c r="R29" s="80"/>
      <c r="S29" s="80"/>
      <c r="T29" s="80"/>
      <c r="U29" s="80"/>
      <c r="V29" s="84" t="s">
        <v>430</v>
      </c>
      <c r="W29" s="82">
        <v>43773.74246527778</v>
      </c>
      <c r="X29" s="87">
        <v>43773</v>
      </c>
      <c r="Y29" s="83" t="s">
        <v>503</v>
      </c>
      <c r="Z29" s="84" t="s">
        <v>630</v>
      </c>
      <c r="AA29" s="80"/>
      <c r="AB29" s="80"/>
      <c r="AC29" s="83" t="s">
        <v>757</v>
      </c>
      <c r="AD29" s="80"/>
      <c r="AE29" s="80" t="b">
        <v>0</v>
      </c>
      <c r="AF29" s="80">
        <v>0</v>
      </c>
      <c r="AG29" s="83" t="s">
        <v>859</v>
      </c>
      <c r="AH29" s="80" t="b">
        <v>0</v>
      </c>
      <c r="AI29" s="80" t="s">
        <v>862</v>
      </c>
      <c r="AJ29" s="80"/>
      <c r="AK29" s="83" t="s">
        <v>859</v>
      </c>
      <c r="AL29" s="80" t="b">
        <v>0</v>
      </c>
      <c r="AM29" s="80">
        <v>5</v>
      </c>
      <c r="AN29" s="83" t="s">
        <v>777</v>
      </c>
      <c r="AO29" s="80" t="s">
        <v>863</v>
      </c>
      <c r="AP29" s="80" t="b">
        <v>0</v>
      </c>
      <c r="AQ29" s="83" t="s">
        <v>777</v>
      </c>
      <c r="AR29" s="80" t="s">
        <v>217</v>
      </c>
      <c r="AS29" s="80">
        <v>0</v>
      </c>
      <c r="AT29" s="80">
        <v>0</v>
      </c>
      <c r="AU29" s="80"/>
      <c r="AV29" s="80"/>
      <c r="AW29" s="80"/>
      <c r="AX29" s="80"/>
      <c r="AY29" s="80"/>
      <c r="AZ29" s="80"/>
      <c r="BA29" s="80"/>
      <c r="BB29" s="80"/>
      <c r="BC29">
        <v>1</v>
      </c>
      <c r="BD29" s="79" t="str">
        <f>REPLACE(INDEX(GroupVertices[Group],MATCH(Edges25[[#This Row],[Vertex 1]],GroupVertices[Vertex],0)),1,1,"")</f>
        <v>4</v>
      </c>
      <c r="BE29" s="79" t="str">
        <f>REPLACE(INDEX(GroupVertices[Group],MATCH(Edges25[[#This Row],[Vertex 2]],GroupVertices[Vertex],0)),1,1,"")</f>
        <v>4</v>
      </c>
      <c r="BF29" s="48">
        <v>0</v>
      </c>
      <c r="BG29" s="49">
        <v>0</v>
      </c>
      <c r="BH29" s="48">
        <v>0</v>
      </c>
      <c r="BI29" s="49">
        <v>0</v>
      </c>
      <c r="BJ29" s="48">
        <v>0</v>
      </c>
      <c r="BK29" s="49">
        <v>0</v>
      </c>
      <c r="BL29" s="48">
        <v>20</v>
      </c>
      <c r="BM29" s="49">
        <v>100</v>
      </c>
      <c r="BN29" s="48">
        <v>20</v>
      </c>
    </row>
    <row r="30" spans="1:66" ht="15">
      <c r="A30" s="65" t="s">
        <v>281</v>
      </c>
      <c r="B30" s="65" t="s">
        <v>359</v>
      </c>
      <c r="C30" s="66"/>
      <c r="D30" s="67"/>
      <c r="E30" s="68"/>
      <c r="F30" s="69"/>
      <c r="G30" s="66"/>
      <c r="H30" s="70"/>
      <c r="I30" s="71"/>
      <c r="J30" s="71"/>
      <c r="K30" s="34" t="s">
        <v>65</v>
      </c>
      <c r="L30" s="78">
        <v>52</v>
      </c>
      <c r="M30" s="78"/>
      <c r="N30" s="73"/>
      <c r="O30" s="80" t="s">
        <v>368</v>
      </c>
      <c r="P30" s="82">
        <v>43773.74255787037</v>
      </c>
      <c r="Q30" s="80" t="s">
        <v>371</v>
      </c>
      <c r="R30" s="80"/>
      <c r="S30" s="80"/>
      <c r="T30" s="80"/>
      <c r="U30" s="80"/>
      <c r="V30" s="84" t="s">
        <v>431</v>
      </c>
      <c r="W30" s="82">
        <v>43773.74255787037</v>
      </c>
      <c r="X30" s="87">
        <v>43773</v>
      </c>
      <c r="Y30" s="83" t="s">
        <v>504</v>
      </c>
      <c r="Z30" s="84" t="s">
        <v>631</v>
      </c>
      <c r="AA30" s="80"/>
      <c r="AB30" s="80"/>
      <c r="AC30" s="83" t="s">
        <v>758</v>
      </c>
      <c r="AD30" s="80"/>
      <c r="AE30" s="80" t="b">
        <v>0</v>
      </c>
      <c r="AF30" s="80">
        <v>0</v>
      </c>
      <c r="AG30" s="83" t="s">
        <v>859</v>
      </c>
      <c r="AH30" s="80" t="b">
        <v>0</v>
      </c>
      <c r="AI30" s="80" t="s">
        <v>862</v>
      </c>
      <c r="AJ30" s="80"/>
      <c r="AK30" s="83" t="s">
        <v>859</v>
      </c>
      <c r="AL30" s="80" t="b">
        <v>0</v>
      </c>
      <c r="AM30" s="80">
        <v>39</v>
      </c>
      <c r="AN30" s="83" t="s">
        <v>851</v>
      </c>
      <c r="AO30" s="80" t="s">
        <v>863</v>
      </c>
      <c r="AP30" s="80" t="b">
        <v>0</v>
      </c>
      <c r="AQ30" s="83" t="s">
        <v>851</v>
      </c>
      <c r="AR30" s="80" t="s">
        <v>217</v>
      </c>
      <c r="AS30" s="80">
        <v>0</v>
      </c>
      <c r="AT30" s="80">
        <v>0</v>
      </c>
      <c r="AU30" s="80"/>
      <c r="AV30" s="80"/>
      <c r="AW30" s="80"/>
      <c r="AX30" s="80"/>
      <c r="AY30" s="80"/>
      <c r="AZ30" s="80"/>
      <c r="BA30" s="80"/>
      <c r="BB30" s="80"/>
      <c r="BC30">
        <v>2</v>
      </c>
      <c r="BD30" s="79" t="str">
        <f>REPLACE(INDEX(GroupVertices[Group],MATCH(Edges25[[#This Row],[Vertex 1]],GroupVertices[Vertex],0)),1,1,"")</f>
        <v>1</v>
      </c>
      <c r="BE30" s="79" t="str">
        <f>REPLACE(INDEX(GroupVertices[Group],MATCH(Edges25[[#This Row],[Vertex 2]],GroupVertices[Vertex],0)),1,1,"")</f>
        <v>1</v>
      </c>
      <c r="BF30" s="48"/>
      <c r="BG30" s="49"/>
      <c r="BH30" s="48"/>
      <c r="BI30" s="49"/>
      <c r="BJ30" s="48"/>
      <c r="BK30" s="49"/>
      <c r="BL30" s="48"/>
      <c r="BM30" s="49"/>
      <c r="BN30" s="48"/>
    </row>
    <row r="31" spans="1:66" ht="15">
      <c r="A31" s="65" t="s">
        <v>282</v>
      </c>
      <c r="B31" s="65" t="s">
        <v>298</v>
      </c>
      <c r="C31" s="66"/>
      <c r="D31" s="67"/>
      <c r="E31" s="68"/>
      <c r="F31" s="69"/>
      <c r="G31" s="66"/>
      <c r="H31" s="70"/>
      <c r="I31" s="71"/>
      <c r="J31" s="71"/>
      <c r="K31" s="34" t="s">
        <v>65</v>
      </c>
      <c r="L31" s="78">
        <v>55</v>
      </c>
      <c r="M31" s="78"/>
      <c r="N31" s="73"/>
      <c r="O31" s="80" t="s">
        <v>368</v>
      </c>
      <c r="P31" s="82">
        <v>43773.74269675926</v>
      </c>
      <c r="Q31" s="80" t="s">
        <v>375</v>
      </c>
      <c r="R31" s="80"/>
      <c r="S31" s="80"/>
      <c r="T31" s="80"/>
      <c r="U31" s="80"/>
      <c r="V31" s="84" t="s">
        <v>432</v>
      </c>
      <c r="W31" s="82">
        <v>43773.74269675926</v>
      </c>
      <c r="X31" s="87">
        <v>43773</v>
      </c>
      <c r="Y31" s="83" t="s">
        <v>505</v>
      </c>
      <c r="Z31" s="84" t="s">
        <v>632</v>
      </c>
      <c r="AA31" s="80"/>
      <c r="AB31" s="80"/>
      <c r="AC31" s="83" t="s">
        <v>759</v>
      </c>
      <c r="AD31" s="80"/>
      <c r="AE31" s="80" t="b">
        <v>0</v>
      </c>
      <c r="AF31" s="80">
        <v>0</v>
      </c>
      <c r="AG31" s="83" t="s">
        <v>859</v>
      </c>
      <c r="AH31" s="80" t="b">
        <v>0</v>
      </c>
      <c r="AI31" s="80" t="s">
        <v>862</v>
      </c>
      <c r="AJ31" s="80"/>
      <c r="AK31" s="83" t="s">
        <v>859</v>
      </c>
      <c r="AL31" s="80" t="b">
        <v>0</v>
      </c>
      <c r="AM31" s="80">
        <v>5</v>
      </c>
      <c r="AN31" s="83" t="s">
        <v>777</v>
      </c>
      <c r="AO31" s="80" t="s">
        <v>863</v>
      </c>
      <c r="AP31" s="80" t="b">
        <v>0</v>
      </c>
      <c r="AQ31" s="83" t="s">
        <v>777</v>
      </c>
      <c r="AR31" s="80" t="s">
        <v>217</v>
      </c>
      <c r="AS31" s="80">
        <v>0</v>
      </c>
      <c r="AT31" s="80">
        <v>0</v>
      </c>
      <c r="AU31" s="80"/>
      <c r="AV31" s="80"/>
      <c r="AW31" s="80"/>
      <c r="AX31" s="80"/>
      <c r="AY31" s="80"/>
      <c r="AZ31" s="80"/>
      <c r="BA31" s="80"/>
      <c r="BB31" s="80"/>
      <c r="BC31">
        <v>1</v>
      </c>
      <c r="BD31" s="79" t="str">
        <f>REPLACE(INDEX(GroupVertices[Group],MATCH(Edges25[[#This Row],[Vertex 1]],GroupVertices[Vertex],0)),1,1,"")</f>
        <v>4</v>
      </c>
      <c r="BE31" s="79" t="str">
        <f>REPLACE(INDEX(GroupVertices[Group],MATCH(Edges25[[#This Row],[Vertex 2]],GroupVertices[Vertex],0)),1,1,"")</f>
        <v>4</v>
      </c>
      <c r="BF31" s="48">
        <v>0</v>
      </c>
      <c r="BG31" s="49">
        <v>0</v>
      </c>
      <c r="BH31" s="48">
        <v>0</v>
      </c>
      <c r="BI31" s="49">
        <v>0</v>
      </c>
      <c r="BJ31" s="48">
        <v>0</v>
      </c>
      <c r="BK31" s="49">
        <v>0</v>
      </c>
      <c r="BL31" s="48">
        <v>20</v>
      </c>
      <c r="BM31" s="49">
        <v>100</v>
      </c>
      <c r="BN31" s="48">
        <v>20</v>
      </c>
    </row>
    <row r="32" spans="1:66" ht="15">
      <c r="A32" s="65" t="s">
        <v>283</v>
      </c>
      <c r="B32" s="65" t="s">
        <v>283</v>
      </c>
      <c r="C32" s="66"/>
      <c r="D32" s="67"/>
      <c r="E32" s="68"/>
      <c r="F32" s="69"/>
      <c r="G32" s="66"/>
      <c r="H32" s="70"/>
      <c r="I32" s="71"/>
      <c r="J32" s="71"/>
      <c r="K32" s="34" t="s">
        <v>65</v>
      </c>
      <c r="L32" s="78">
        <v>56</v>
      </c>
      <c r="M32" s="78"/>
      <c r="N32" s="73"/>
      <c r="O32" s="80" t="s">
        <v>217</v>
      </c>
      <c r="P32" s="82">
        <v>43773.71962962963</v>
      </c>
      <c r="Q32" s="80" t="s">
        <v>376</v>
      </c>
      <c r="R32" s="80"/>
      <c r="S32" s="80"/>
      <c r="T32" s="80"/>
      <c r="U32" s="80"/>
      <c r="V32" s="84" t="s">
        <v>433</v>
      </c>
      <c r="W32" s="82">
        <v>43773.71962962963</v>
      </c>
      <c r="X32" s="87">
        <v>43773</v>
      </c>
      <c r="Y32" s="83" t="s">
        <v>506</v>
      </c>
      <c r="Z32" s="84" t="s">
        <v>633</v>
      </c>
      <c r="AA32" s="80"/>
      <c r="AB32" s="80"/>
      <c r="AC32" s="83" t="s">
        <v>760</v>
      </c>
      <c r="AD32" s="80"/>
      <c r="AE32" s="80" t="b">
        <v>0</v>
      </c>
      <c r="AF32" s="80">
        <v>85</v>
      </c>
      <c r="AG32" s="83" t="s">
        <v>859</v>
      </c>
      <c r="AH32" s="80" t="b">
        <v>0</v>
      </c>
      <c r="AI32" s="80" t="s">
        <v>862</v>
      </c>
      <c r="AJ32" s="80"/>
      <c r="AK32" s="83" t="s">
        <v>859</v>
      </c>
      <c r="AL32" s="80" t="b">
        <v>0</v>
      </c>
      <c r="AM32" s="80">
        <v>2</v>
      </c>
      <c r="AN32" s="83" t="s">
        <v>859</v>
      </c>
      <c r="AO32" s="80" t="s">
        <v>863</v>
      </c>
      <c r="AP32" s="80" t="b">
        <v>0</v>
      </c>
      <c r="AQ32" s="83" t="s">
        <v>760</v>
      </c>
      <c r="AR32" s="80" t="s">
        <v>217</v>
      </c>
      <c r="AS32" s="80">
        <v>0</v>
      </c>
      <c r="AT32" s="80">
        <v>0</v>
      </c>
      <c r="AU32" s="80"/>
      <c r="AV32" s="80"/>
      <c r="AW32" s="80"/>
      <c r="AX32" s="80"/>
      <c r="AY32" s="80"/>
      <c r="AZ32" s="80"/>
      <c r="BA32" s="80"/>
      <c r="BB32" s="80"/>
      <c r="BC32">
        <v>1</v>
      </c>
      <c r="BD32" s="79" t="str">
        <f>REPLACE(INDEX(GroupVertices[Group],MATCH(Edges25[[#This Row],[Vertex 1]],GroupVertices[Vertex],0)),1,1,"")</f>
        <v>1</v>
      </c>
      <c r="BE32" s="79" t="str">
        <f>REPLACE(INDEX(GroupVertices[Group],MATCH(Edges25[[#This Row],[Vertex 2]],GroupVertices[Vertex],0)),1,1,"")</f>
        <v>1</v>
      </c>
      <c r="BF32" s="48">
        <v>1</v>
      </c>
      <c r="BG32" s="49">
        <v>3.7037037037037037</v>
      </c>
      <c r="BH32" s="48">
        <v>1</v>
      </c>
      <c r="BI32" s="49">
        <v>3.7037037037037037</v>
      </c>
      <c r="BJ32" s="48">
        <v>0</v>
      </c>
      <c r="BK32" s="49">
        <v>0</v>
      </c>
      <c r="BL32" s="48">
        <v>25</v>
      </c>
      <c r="BM32" s="49">
        <v>92.5925925925926</v>
      </c>
      <c r="BN32" s="48">
        <v>27</v>
      </c>
    </row>
    <row r="33" spans="1:66" ht="15">
      <c r="A33" s="65" t="s">
        <v>283</v>
      </c>
      <c r="B33" s="65" t="s">
        <v>359</v>
      </c>
      <c r="C33" s="66"/>
      <c r="D33" s="67"/>
      <c r="E33" s="68"/>
      <c r="F33" s="69"/>
      <c r="G33" s="66"/>
      <c r="H33" s="70"/>
      <c r="I33" s="71"/>
      <c r="J33" s="71"/>
      <c r="K33" s="34" t="s">
        <v>65</v>
      </c>
      <c r="L33" s="78">
        <v>57</v>
      </c>
      <c r="M33" s="78"/>
      <c r="N33" s="73"/>
      <c r="O33" s="80" t="s">
        <v>368</v>
      </c>
      <c r="P33" s="82">
        <v>43773.73333333333</v>
      </c>
      <c r="Q33" s="80" t="s">
        <v>371</v>
      </c>
      <c r="R33" s="80"/>
      <c r="S33" s="80"/>
      <c r="T33" s="80"/>
      <c r="U33" s="80"/>
      <c r="V33" s="84" t="s">
        <v>433</v>
      </c>
      <c r="W33" s="82">
        <v>43773.73333333333</v>
      </c>
      <c r="X33" s="87">
        <v>43773</v>
      </c>
      <c r="Y33" s="83" t="s">
        <v>507</v>
      </c>
      <c r="Z33" s="84" t="s">
        <v>634</v>
      </c>
      <c r="AA33" s="80"/>
      <c r="AB33" s="80"/>
      <c r="AC33" s="83" t="s">
        <v>761</v>
      </c>
      <c r="AD33" s="80"/>
      <c r="AE33" s="80" t="b">
        <v>0</v>
      </c>
      <c r="AF33" s="80">
        <v>0</v>
      </c>
      <c r="AG33" s="83" t="s">
        <v>859</v>
      </c>
      <c r="AH33" s="80" t="b">
        <v>0</v>
      </c>
      <c r="AI33" s="80" t="s">
        <v>862</v>
      </c>
      <c r="AJ33" s="80"/>
      <c r="AK33" s="83" t="s">
        <v>859</v>
      </c>
      <c r="AL33" s="80" t="b">
        <v>0</v>
      </c>
      <c r="AM33" s="80">
        <v>39</v>
      </c>
      <c r="AN33" s="83" t="s">
        <v>851</v>
      </c>
      <c r="AO33" s="80" t="s">
        <v>863</v>
      </c>
      <c r="AP33" s="80" t="b">
        <v>0</v>
      </c>
      <c r="AQ33" s="83" t="s">
        <v>851</v>
      </c>
      <c r="AR33" s="80" t="s">
        <v>217</v>
      </c>
      <c r="AS33" s="80">
        <v>0</v>
      </c>
      <c r="AT33" s="80">
        <v>0</v>
      </c>
      <c r="AU33" s="80"/>
      <c r="AV33" s="80"/>
      <c r="AW33" s="80"/>
      <c r="AX33" s="80"/>
      <c r="AY33" s="80"/>
      <c r="AZ33" s="80"/>
      <c r="BA33" s="80"/>
      <c r="BB33" s="80"/>
      <c r="BC33">
        <v>2</v>
      </c>
      <c r="BD33" s="79" t="str">
        <f>REPLACE(INDEX(GroupVertices[Group],MATCH(Edges25[[#This Row],[Vertex 1]],GroupVertices[Vertex],0)),1,1,"")</f>
        <v>1</v>
      </c>
      <c r="BE33" s="79" t="str">
        <f>REPLACE(INDEX(GroupVertices[Group],MATCH(Edges25[[#This Row],[Vertex 2]],GroupVertices[Vertex],0)),1,1,"")</f>
        <v>1</v>
      </c>
      <c r="BF33" s="48"/>
      <c r="BG33" s="49"/>
      <c r="BH33" s="48"/>
      <c r="BI33" s="49"/>
      <c r="BJ33" s="48"/>
      <c r="BK33" s="49"/>
      <c r="BL33" s="48"/>
      <c r="BM33" s="49"/>
      <c r="BN33" s="48"/>
    </row>
    <row r="34" spans="1:66" ht="15">
      <c r="A34" s="65" t="s">
        <v>284</v>
      </c>
      <c r="B34" s="65" t="s">
        <v>283</v>
      </c>
      <c r="C34" s="66"/>
      <c r="D34" s="67"/>
      <c r="E34" s="68"/>
      <c r="F34" s="69"/>
      <c r="G34" s="66"/>
      <c r="H34" s="70"/>
      <c r="I34" s="71"/>
      <c r="J34" s="71"/>
      <c r="K34" s="34" t="s">
        <v>65</v>
      </c>
      <c r="L34" s="78">
        <v>60</v>
      </c>
      <c r="M34" s="78"/>
      <c r="N34" s="73"/>
      <c r="O34" s="80" t="s">
        <v>368</v>
      </c>
      <c r="P34" s="82">
        <v>43773.74707175926</v>
      </c>
      <c r="Q34" s="80" t="s">
        <v>376</v>
      </c>
      <c r="R34" s="80"/>
      <c r="S34" s="80"/>
      <c r="T34" s="80"/>
      <c r="U34" s="80"/>
      <c r="V34" s="84" t="s">
        <v>434</v>
      </c>
      <c r="W34" s="82">
        <v>43773.74707175926</v>
      </c>
      <c r="X34" s="87">
        <v>43773</v>
      </c>
      <c r="Y34" s="83" t="s">
        <v>508</v>
      </c>
      <c r="Z34" s="84" t="s">
        <v>635</v>
      </c>
      <c r="AA34" s="80"/>
      <c r="AB34" s="80"/>
      <c r="AC34" s="83" t="s">
        <v>762</v>
      </c>
      <c r="AD34" s="80"/>
      <c r="AE34" s="80" t="b">
        <v>0</v>
      </c>
      <c r="AF34" s="80">
        <v>0</v>
      </c>
      <c r="AG34" s="83" t="s">
        <v>859</v>
      </c>
      <c r="AH34" s="80" t="b">
        <v>0</v>
      </c>
      <c r="AI34" s="80" t="s">
        <v>862</v>
      </c>
      <c r="AJ34" s="80"/>
      <c r="AK34" s="83" t="s">
        <v>859</v>
      </c>
      <c r="AL34" s="80" t="b">
        <v>0</v>
      </c>
      <c r="AM34" s="80">
        <v>2</v>
      </c>
      <c r="AN34" s="83" t="s">
        <v>760</v>
      </c>
      <c r="AO34" s="80" t="s">
        <v>863</v>
      </c>
      <c r="AP34" s="80" t="b">
        <v>0</v>
      </c>
      <c r="AQ34" s="83" t="s">
        <v>760</v>
      </c>
      <c r="AR34" s="80" t="s">
        <v>217</v>
      </c>
      <c r="AS34" s="80">
        <v>0</v>
      </c>
      <c r="AT34" s="80">
        <v>0</v>
      </c>
      <c r="AU34" s="80"/>
      <c r="AV34" s="80"/>
      <c r="AW34" s="80"/>
      <c r="AX34" s="80"/>
      <c r="AY34" s="80"/>
      <c r="AZ34" s="80"/>
      <c r="BA34" s="80"/>
      <c r="BB34" s="80"/>
      <c r="BC34">
        <v>1</v>
      </c>
      <c r="BD34" s="79" t="str">
        <f>REPLACE(INDEX(GroupVertices[Group],MATCH(Edges25[[#This Row],[Vertex 1]],GroupVertices[Vertex],0)),1,1,"")</f>
        <v>1</v>
      </c>
      <c r="BE34" s="79" t="str">
        <f>REPLACE(INDEX(GroupVertices[Group],MATCH(Edges25[[#This Row],[Vertex 2]],GroupVertices[Vertex],0)),1,1,"")</f>
        <v>1</v>
      </c>
      <c r="BF34" s="48">
        <v>1</v>
      </c>
      <c r="BG34" s="49">
        <v>3.7037037037037037</v>
      </c>
      <c r="BH34" s="48">
        <v>1</v>
      </c>
      <c r="BI34" s="49">
        <v>3.7037037037037037</v>
      </c>
      <c r="BJ34" s="48">
        <v>0</v>
      </c>
      <c r="BK34" s="49">
        <v>0</v>
      </c>
      <c r="BL34" s="48">
        <v>25</v>
      </c>
      <c r="BM34" s="49">
        <v>92.5925925925926</v>
      </c>
      <c r="BN34" s="48">
        <v>27</v>
      </c>
    </row>
    <row r="35" spans="1:66" ht="15">
      <c r="A35" s="65" t="s">
        <v>284</v>
      </c>
      <c r="B35" s="65" t="s">
        <v>359</v>
      </c>
      <c r="C35" s="66"/>
      <c r="D35" s="67"/>
      <c r="E35" s="68"/>
      <c r="F35" s="69"/>
      <c r="G35" s="66"/>
      <c r="H35" s="70"/>
      <c r="I35" s="71"/>
      <c r="J35" s="71"/>
      <c r="K35" s="34" t="s">
        <v>65</v>
      </c>
      <c r="L35" s="78">
        <v>61</v>
      </c>
      <c r="M35" s="78"/>
      <c r="N35" s="73"/>
      <c r="O35" s="80" t="s">
        <v>368</v>
      </c>
      <c r="P35" s="82">
        <v>43773.71128472222</v>
      </c>
      <c r="Q35" s="80" t="s">
        <v>371</v>
      </c>
      <c r="R35" s="80"/>
      <c r="S35" s="80"/>
      <c r="T35" s="80"/>
      <c r="U35" s="80"/>
      <c r="V35" s="84" t="s">
        <v>434</v>
      </c>
      <c r="W35" s="82">
        <v>43773.71128472222</v>
      </c>
      <c r="X35" s="87">
        <v>43773</v>
      </c>
      <c r="Y35" s="83" t="s">
        <v>509</v>
      </c>
      <c r="Z35" s="84" t="s">
        <v>636</v>
      </c>
      <c r="AA35" s="80"/>
      <c r="AB35" s="80"/>
      <c r="AC35" s="83" t="s">
        <v>763</v>
      </c>
      <c r="AD35" s="80"/>
      <c r="AE35" s="80" t="b">
        <v>0</v>
      </c>
      <c r="AF35" s="80">
        <v>0</v>
      </c>
      <c r="AG35" s="83" t="s">
        <v>859</v>
      </c>
      <c r="AH35" s="80" t="b">
        <v>0</v>
      </c>
      <c r="AI35" s="80" t="s">
        <v>862</v>
      </c>
      <c r="AJ35" s="80"/>
      <c r="AK35" s="83" t="s">
        <v>859</v>
      </c>
      <c r="AL35" s="80" t="b">
        <v>0</v>
      </c>
      <c r="AM35" s="80">
        <v>39</v>
      </c>
      <c r="AN35" s="83" t="s">
        <v>851</v>
      </c>
      <c r="AO35" s="80" t="s">
        <v>863</v>
      </c>
      <c r="AP35" s="80" t="b">
        <v>0</v>
      </c>
      <c r="AQ35" s="83" t="s">
        <v>851</v>
      </c>
      <c r="AR35" s="80" t="s">
        <v>217</v>
      </c>
      <c r="AS35" s="80">
        <v>0</v>
      </c>
      <c r="AT35" s="80">
        <v>0</v>
      </c>
      <c r="AU35" s="80"/>
      <c r="AV35" s="80"/>
      <c r="AW35" s="80"/>
      <c r="AX35" s="80"/>
      <c r="AY35" s="80"/>
      <c r="AZ35" s="80"/>
      <c r="BA35" s="80"/>
      <c r="BB35" s="80"/>
      <c r="BC35">
        <v>2</v>
      </c>
      <c r="BD35" s="79" t="str">
        <f>REPLACE(INDEX(GroupVertices[Group],MATCH(Edges25[[#This Row],[Vertex 1]],GroupVertices[Vertex],0)),1,1,"")</f>
        <v>1</v>
      </c>
      <c r="BE35" s="79" t="str">
        <f>REPLACE(INDEX(GroupVertices[Group],MATCH(Edges25[[#This Row],[Vertex 2]],GroupVertices[Vertex],0)),1,1,"")</f>
        <v>1</v>
      </c>
      <c r="BF35" s="48"/>
      <c r="BG35" s="49"/>
      <c r="BH35" s="48"/>
      <c r="BI35" s="49"/>
      <c r="BJ35" s="48"/>
      <c r="BK35" s="49"/>
      <c r="BL35" s="48"/>
      <c r="BM35" s="49"/>
      <c r="BN35" s="48"/>
    </row>
    <row r="36" spans="1:66" ht="15">
      <c r="A36" s="65" t="s">
        <v>285</v>
      </c>
      <c r="B36" s="65" t="s">
        <v>348</v>
      </c>
      <c r="C36" s="66"/>
      <c r="D36" s="67"/>
      <c r="E36" s="68"/>
      <c r="F36" s="69"/>
      <c r="G36" s="66"/>
      <c r="H36" s="70"/>
      <c r="I36" s="71"/>
      <c r="J36" s="71"/>
      <c r="K36" s="34" t="s">
        <v>65</v>
      </c>
      <c r="L36" s="78">
        <v>64</v>
      </c>
      <c r="M36" s="78"/>
      <c r="N36" s="73"/>
      <c r="O36" s="80" t="s">
        <v>368</v>
      </c>
      <c r="P36" s="82">
        <v>43773.74980324074</v>
      </c>
      <c r="Q36" s="80" t="s">
        <v>372</v>
      </c>
      <c r="R36" s="80"/>
      <c r="S36" s="80"/>
      <c r="T36" s="80"/>
      <c r="U36" s="84" t="s">
        <v>408</v>
      </c>
      <c r="V36" s="84" t="s">
        <v>408</v>
      </c>
      <c r="W36" s="82">
        <v>43773.74980324074</v>
      </c>
      <c r="X36" s="87">
        <v>43773</v>
      </c>
      <c r="Y36" s="83" t="s">
        <v>510</v>
      </c>
      <c r="Z36" s="84" t="s">
        <v>637</v>
      </c>
      <c r="AA36" s="80"/>
      <c r="AB36" s="80"/>
      <c r="AC36" s="83" t="s">
        <v>764</v>
      </c>
      <c r="AD36" s="80"/>
      <c r="AE36" s="80" t="b">
        <v>0</v>
      </c>
      <c r="AF36" s="80">
        <v>0</v>
      </c>
      <c r="AG36" s="83" t="s">
        <v>859</v>
      </c>
      <c r="AH36" s="80" t="b">
        <v>0</v>
      </c>
      <c r="AI36" s="80" t="s">
        <v>862</v>
      </c>
      <c r="AJ36" s="80"/>
      <c r="AK36" s="83" t="s">
        <v>859</v>
      </c>
      <c r="AL36" s="80" t="b">
        <v>0</v>
      </c>
      <c r="AM36" s="80">
        <v>51</v>
      </c>
      <c r="AN36" s="83" t="s">
        <v>831</v>
      </c>
      <c r="AO36" s="80" t="s">
        <v>865</v>
      </c>
      <c r="AP36" s="80" t="b">
        <v>0</v>
      </c>
      <c r="AQ36" s="83" t="s">
        <v>831</v>
      </c>
      <c r="AR36" s="80" t="s">
        <v>217</v>
      </c>
      <c r="AS36" s="80">
        <v>0</v>
      </c>
      <c r="AT36" s="80">
        <v>0</v>
      </c>
      <c r="AU36" s="80"/>
      <c r="AV36" s="80"/>
      <c r="AW36" s="80"/>
      <c r="AX36" s="80"/>
      <c r="AY36" s="80"/>
      <c r="AZ36" s="80"/>
      <c r="BA36" s="80"/>
      <c r="BB36" s="80"/>
      <c r="BC36">
        <v>1</v>
      </c>
      <c r="BD36" s="79" t="str">
        <f>REPLACE(INDEX(GroupVertices[Group],MATCH(Edges25[[#This Row],[Vertex 1]],GroupVertices[Vertex],0)),1,1,"")</f>
        <v>2</v>
      </c>
      <c r="BE36" s="79" t="str">
        <f>REPLACE(INDEX(GroupVertices[Group],MATCH(Edges25[[#This Row],[Vertex 2]],GroupVertices[Vertex],0)),1,1,"")</f>
        <v>2</v>
      </c>
      <c r="BF36" s="48">
        <v>0</v>
      </c>
      <c r="BG36" s="49">
        <v>0</v>
      </c>
      <c r="BH36" s="48">
        <v>0</v>
      </c>
      <c r="BI36" s="49">
        <v>0</v>
      </c>
      <c r="BJ36" s="48">
        <v>0</v>
      </c>
      <c r="BK36" s="49">
        <v>0</v>
      </c>
      <c r="BL36" s="48">
        <v>9</v>
      </c>
      <c r="BM36" s="49">
        <v>100</v>
      </c>
      <c r="BN36" s="48">
        <v>9</v>
      </c>
    </row>
    <row r="37" spans="1:66" ht="15">
      <c r="A37" s="65" t="s">
        <v>286</v>
      </c>
      <c r="B37" s="65" t="s">
        <v>348</v>
      </c>
      <c r="C37" s="66"/>
      <c r="D37" s="67"/>
      <c r="E37" s="68"/>
      <c r="F37" s="69"/>
      <c r="G37" s="66"/>
      <c r="H37" s="70"/>
      <c r="I37" s="71"/>
      <c r="J37" s="71"/>
      <c r="K37" s="34" t="s">
        <v>65</v>
      </c>
      <c r="L37" s="78">
        <v>65</v>
      </c>
      <c r="M37" s="78"/>
      <c r="N37" s="73"/>
      <c r="O37" s="80" t="s">
        <v>368</v>
      </c>
      <c r="P37" s="82">
        <v>43773.758888888886</v>
      </c>
      <c r="Q37" s="80" t="s">
        <v>372</v>
      </c>
      <c r="R37" s="80"/>
      <c r="S37" s="80"/>
      <c r="T37" s="80"/>
      <c r="U37" s="84" t="s">
        <v>408</v>
      </c>
      <c r="V37" s="84" t="s">
        <v>408</v>
      </c>
      <c r="W37" s="82">
        <v>43773.758888888886</v>
      </c>
      <c r="X37" s="87">
        <v>43773</v>
      </c>
      <c r="Y37" s="83" t="s">
        <v>511</v>
      </c>
      <c r="Z37" s="84" t="s">
        <v>638</v>
      </c>
      <c r="AA37" s="80"/>
      <c r="AB37" s="80"/>
      <c r="AC37" s="83" t="s">
        <v>765</v>
      </c>
      <c r="AD37" s="80"/>
      <c r="AE37" s="80" t="b">
        <v>0</v>
      </c>
      <c r="AF37" s="80">
        <v>0</v>
      </c>
      <c r="AG37" s="83" t="s">
        <v>859</v>
      </c>
      <c r="AH37" s="80" t="b">
        <v>0</v>
      </c>
      <c r="AI37" s="80" t="s">
        <v>862</v>
      </c>
      <c r="AJ37" s="80"/>
      <c r="AK37" s="83" t="s">
        <v>859</v>
      </c>
      <c r="AL37" s="80" t="b">
        <v>0</v>
      </c>
      <c r="AM37" s="80">
        <v>51</v>
      </c>
      <c r="AN37" s="83" t="s">
        <v>831</v>
      </c>
      <c r="AO37" s="80" t="s">
        <v>863</v>
      </c>
      <c r="AP37" s="80" t="b">
        <v>0</v>
      </c>
      <c r="AQ37" s="83" t="s">
        <v>831</v>
      </c>
      <c r="AR37" s="80" t="s">
        <v>217</v>
      </c>
      <c r="AS37" s="80">
        <v>0</v>
      </c>
      <c r="AT37" s="80">
        <v>0</v>
      </c>
      <c r="AU37" s="80"/>
      <c r="AV37" s="80"/>
      <c r="AW37" s="80"/>
      <c r="AX37" s="80"/>
      <c r="AY37" s="80"/>
      <c r="AZ37" s="80"/>
      <c r="BA37" s="80"/>
      <c r="BB37" s="80"/>
      <c r="BC37">
        <v>1</v>
      </c>
      <c r="BD37" s="79" t="str">
        <f>REPLACE(INDEX(GroupVertices[Group],MATCH(Edges25[[#This Row],[Vertex 1]],GroupVertices[Vertex],0)),1,1,"")</f>
        <v>2</v>
      </c>
      <c r="BE37" s="79" t="str">
        <f>REPLACE(INDEX(GroupVertices[Group],MATCH(Edges25[[#This Row],[Vertex 2]],GroupVertices[Vertex],0)),1,1,"")</f>
        <v>2</v>
      </c>
      <c r="BF37" s="48">
        <v>0</v>
      </c>
      <c r="BG37" s="49">
        <v>0</v>
      </c>
      <c r="BH37" s="48">
        <v>0</v>
      </c>
      <c r="BI37" s="49">
        <v>0</v>
      </c>
      <c r="BJ37" s="48">
        <v>0</v>
      </c>
      <c r="BK37" s="49">
        <v>0</v>
      </c>
      <c r="BL37" s="48">
        <v>9</v>
      </c>
      <c r="BM37" s="49">
        <v>100</v>
      </c>
      <c r="BN37" s="48">
        <v>9</v>
      </c>
    </row>
    <row r="38" spans="1:66" ht="15">
      <c r="A38" s="65" t="s">
        <v>287</v>
      </c>
      <c r="B38" s="65" t="s">
        <v>298</v>
      </c>
      <c r="C38" s="66"/>
      <c r="D38" s="67"/>
      <c r="E38" s="68"/>
      <c r="F38" s="69"/>
      <c r="G38" s="66"/>
      <c r="H38" s="70"/>
      <c r="I38" s="71"/>
      <c r="J38" s="71"/>
      <c r="K38" s="34" t="s">
        <v>65</v>
      </c>
      <c r="L38" s="78">
        <v>66</v>
      </c>
      <c r="M38" s="78"/>
      <c r="N38" s="73"/>
      <c r="O38" s="80" t="s">
        <v>368</v>
      </c>
      <c r="P38" s="82">
        <v>43773.759363425925</v>
      </c>
      <c r="Q38" s="80" t="s">
        <v>375</v>
      </c>
      <c r="R38" s="80"/>
      <c r="S38" s="80"/>
      <c r="T38" s="80"/>
      <c r="U38" s="80"/>
      <c r="V38" s="84" t="s">
        <v>435</v>
      </c>
      <c r="W38" s="82">
        <v>43773.759363425925</v>
      </c>
      <c r="X38" s="87">
        <v>43773</v>
      </c>
      <c r="Y38" s="83" t="s">
        <v>512</v>
      </c>
      <c r="Z38" s="84" t="s">
        <v>639</v>
      </c>
      <c r="AA38" s="80"/>
      <c r="AB38" s="80"/>
      <c r="AC38" s="83" t="s">
        <v>766</v>
      </c>
      <c r="AD38" s="80"/>
      <c r="AE38" s="80" t="b">
        <v>0</v>
      </c>
      <c r="AF38" s="80">
        <v>0</v>
      </c>
      <c r="AG38" s="83" t="s">
        <v>859</v>
      </c>
      <c r="AH38" s="80" t="b">
        <v>0</v>
      </c>
      <c r="AI38" s="80" t="s">
        <v>862</v>
      </c>
      <c r="AJ38" s="80"/>
      <c r="AK38" s="83" t="s">
        <v>859</v>
      </c>
      <c r="AL38" s="80" t="b">
        <v>0</v>
      </c>
      <c r="AM38" s="80">
        <v>5</v>
      </c>
      <c r="AN38" s="83" t="s">
        <v>777</v>
      </c>
      <c r="AO38" s="80" t="s">
        <v>863</v>
      </c>
      <c r="AP38" s="80" t="b">
        <v>0</v>
      </c>
      <c r="AQ38" s="83" t="s">
        <v>777</v>
      </c>
      <c r="AR38" s="80" t="s">
        <v>217</v>
      </c>
      <c r="AS38" s="80">
        <v>0</v>
      </c>
      <c r="AT38" s="80">
        <v>0</v>
      </c>
      <c r="AU38" s="80"/>
      <c r="AV38" s="80"/>
      <c r="AW38" s="80"/>
      <c r="AX38" s="80"/>
      <c r="AY38" s="80"/>
      <c r="AZ38" s="80"/>
      <c r="BA38" s="80"/>
      <c r="BB38" s="80"/>
      <c r="BC38">
        <v>1</v>
      </c>
      <c r="BD38" s="79" t="str">
        <f>REPLACE(INDEX(GroupVertices[Group],MATCH(Edges25[[#This Row],[Vertex 1]],GroupVertices[Vertex],0)),1,1,"")</f>
        <v>4</v>
      </c>
      <c r="BE38" s="79" t="str">
        <f>REPLACE(INDEX(GroupVertices[Group],MATCH(Edges25[[#This Row],[Vertex 2]],GroupVertices[Vertex],0)),1,1,"")</f>
        <v>4</v>
      </c>
      <c r="BF38" s="48">
        <v>0</v>
      </c>
      <c r="BG38" s="49">
        <v>0</v>
      </c>
      <c r="BH38" s="48">
        <v>0</v>
      </c>
      <c r="BI38" s="49">
        <v>0</v>
      </c>
      <c r="BJ38" s="48">
        <v>0</v>
      </c>
      <c r="BK38" s="49">
        <v>0</v>
      </c>
      <c r="BL38" s="48">
        <v>20</v>
      </c>
      <c r="BM38" s="49">
        <v>100</v>
      </c>
      <c r="BN38" s="48">
        <v>20</v>
      </c>
    </row>
    <row r="39" spans="1:66" ht="15">
      <c r="A39" s="65" t="s">
        <v>288</v>
      </c>
      <c r="B39" s="65" t="s">
        <v>348</v>
      </c>
      <c r="C39" s="66"/>
      <c r="D39" s="67"/>
      <c r="E39" s="68"/>
      <c r="F39" s="69"/>
      <c r="G39" s="66"/>
      <c r="H39" s="70"/>
      <c r="I39" s="71"/>
      <c r="J39" s="71"/>
      <c r="K39" s="34" t="s">
        <v>65</v>
      </c>
      <c r="L39" s="78">
        <v>67</v>
      </c>
      <c r="M39" s="78"/>
      <c r="N39" s="73"/>
      <c r="O39" s="80" t="s">
        <v>368</v>
      </c>
      <c r="P39" s="82">
        <v>43773.75939814815</v>
      </c>
      <c r="Q39" s="80" t="s">
        <v>372</v>
      </c>
      <c r="R39" s="80"/>
      <c r="S39" s="80"/>
      <c r="T39" s="80"/>
      <c r="U39" s="84" t="s">
        <v>408</v>
      </c>
      <c r="V39" s="84" t="s">
        <v>408</v>
      </c>
      <c r="W39" s="82">
        <v>43773.75939814815</v>
      </c>
      <c r="X39" s="87">
        <v>43773</v>
      </c>
      <c r="Y39" s="83" t="s">
        <v>513</v>
      </c>
      <c r="Z39" s="84" t="s">
        <v>640</v>
      </c>
      <c r="AA39" s="80"/>
      <c r="AB39" s="80"/>
      <c r="AC39" s="83" t="s">
        <v>767</v>
      </c>
      <c r="AD39" s="80"/>
      <c r="AE39" s="80" t="b">
        <v>0</v>
      </c>
      <c r="AF39" s="80">
        <v>0</v>
      </c>
      <c r="AG39" s="83" t="s">
        <v>859</v>
      </c>
      <c r="AH39" s="80" t="b">
        <v>0</v>
      </c>
      <c r="AI39" s="80" t="s">
        <v>862</v>
      </c>
      <c r="AJ39" s="80"/>
      <c r="AK39" s="83" t="s">
        <v>859</v>
      </c>
      <c r="AL39" s="80" t="b">
        <v>0</v>
      </c>
      <c r="AM39" s="80">
        <v>51</v>
      </c>
      <c r="AN39" s="83" t="s">
        <v>831</v>
      </c>
      <c r="AO39" s="80" t="s">
        <v>863</v>
      </c>
      <c r="AP39" s="80" t="b">
        <v>0</v>
      </c>
      <c r="AQ39" s="83" t="s">
        <v>831</v>
      </c>
      <c r="AR39" s="80" t="s">
        <v>217</v>
      </c>
      <c r="AS39" s="80">
        <v>0</v>
      </c>
      <c r="AT39" s="80">
        <v>0</v>
      </c>
      <c r="AU39" s="80"/>
      <c r="AV39" s="80"/>
      <c r="AW39" s="80"/>
      <c r="AX39" s="80"/>
      <c r="AY39" s="80"/>
      <c r="AZ39" s="80"/>
      <c r="BA39" s="80"/>
      <c r="BB39" s="80"/>
      <c r="BC39">
        <v>1</v>
      </c>
      <c r="BD39" s="79" t="str">
        <f>REPLACE(INDEX(GroupVertices[Group],MATCH(Edges25[[#This Row],[Vertex 1]],GroupVertices[Vertex],0)),1,1,"")</f>
        <v>2</v>
      </c>
      <c r="BE39" s="79" t="str">
        <f>REPLACE(INDEX(GroupVertices[Group],MATCH(Edges25[[#This Row],[Vertex 2]],GroupVertices[Vertex],0)),1,1,"")</f>
        <v>2</v>
      </c>
      <c r="BF39" s="48">
        <v>0</v>
      </c>
      <c r="BG39" s="49">
        <v>0</v>
      </c>
      <c r="BH39" s="48">
        <v>0</v>
      </c>
      <c r="BI39" s="49">
        <v>0</v>
      </c>
      <c r="BJ39" s="48">
        <v>0</v>
      </c>
      <c r="BK39" s="49">
        <v>0</v>
      </c>
      <c r="BL39" s="48">
        <v>9</v>
      </c>
      <c r="BM39" s="49">
        <v>100</v>
      </c>
      <c r="BN39" s="48">
        <v>9</v>
      </c>
    </row>
    <row r="40" spans="1:66" ht="15">
      <c r="A40" s="65" t="s">
        <v>289</v>
      </c>
      <c r="B40" s="65" t="s">
        <v>348</v>
      </c>
      <c r="C40" s="66"/>
      <c r="D40" s="67"/>
      <c r="E40" s="68"/>
      <c r="F40" s="69"/>
      <c r="G40" s="66"/>
      <c r="H40" s="70"/>
      <c r="I40" s="71"/>
      <c r="J40" s="71"/>
      <c r="K40" s="34" t="s">
        <v>65</v>
      </c>
      <c r="L40" s="78">
        <v>68</v>
      </c>
      <c r="M40" s="78"/>
      <c r="N40" s="73"/>
      <c r="O40" s="80" t="s">
        <v>368</v>
      </c>
      <c r="P40" s="82">
        <v>43773.76314814815</v>
      </c>
      <c r="Q40" s="80" t="s">
        <v>372</v>
      </c>
      <c r="R40" s="80"/>
      <c r="S40" s="80"/>
      <c r="T40" s="80"/>
      <c r="U40" s="84" t="s">
        <v>408</v>
      </c>
      <c r="V40" s="84" t="s">
        <v>408</v>
      </c>
      <c r="W40" s="82">
        <v>43773.76314814815</v>
      </c>
      <c r="X40" s="87">
        <v>43773</v>
      </c>
      <c r="Y40" s="83" t="s">
        <v>514</v>
      </c>
      <c r="Z40" s="84" t="s">
        <v>641</v>
      </c>
      <c r="AA40" s="80"/>
      <c r="AB40" s="80"/>
      <c r="AC40" s="83" t="s">
        <v>768</v>
      </c>
      <c r="AD40" s="80"/>
      <c r="AE40" s="80" t="b">
        <v>0</v>
      </c>
      <c r="AF40" s="80">
        <v>0</v>
      </c>
      <c r="AG40" s="83" t="s">
        <v>859</v>
      </c>
      <c r="AH40" s="80" t="b">
        <v>0</v>
      </c>
      <c r="AI40" s="80" t="s">
        <v>862</v>
      </c>
      <c r="AJ40" s="80"/>
      <c r="AK40" s="83" t="s">
        <v>859</v>
      </c>
      <c r="AL40" s="80" t="b">
        <v>0</v>
      </c>
      <c r="AM40" s="80">
        <v>51</v>
      </c>
      <c r="AN40" s="83" t="s">
        <v>831</v>
      </c>
      <c r="AO40" s="80" t="s">
        <v>865</v>
      </c>
      <c r="AP40" s="80" t="b">
        <v>0</v>
      </c>
      <c r="AQ40" s="83" t="s">
        <v>831</v>
      </c>
      <c r="AR40" s="80" t="s">
        <v>217</v>
      </c>
      <c r="AS40" s="80">
        <v>0</v>
      </c>
      <c r="AT40" s="80">
        <v>0</v>
      </c>
      <c r="AU40" s="80"/>
      <c r="AV40" s="80"/>
      <c r="AW40" s="80"/>
      <c r="AX40" s="80"/>
      <c r="AY40" s="80"/>
      <c r="AZ40" s="80"/>
      <c r="BA40" s="80"/>
      <c r="BB40" s="80"/>
      <c r="BC40">
        <v>1</v>
      </c>
      <c r="BD40" s="79" t="str">
        <f>REPLACE(INDEX(GroupVertices[Group],MATCH(Edges25[[#This Row],[Vertex 1]],GroupVertices[Vertex],0)),1,1,"")</f>
        <v>2</v>
      </c>
      <c r="BE40" s="79" t="str">
        <f>REPLACE(INDEX(GroupVertices[Group],MATCH(Edges25[[#This Row],[Vertex 2]],GroupVertices[Vertex],0)),1,1,"")</f>
        <v>2</v>
      </c>
      <c r="BF40" s="48">
        <v>0</v>
      </c>
      <c r="BG40" s="49">
        <v>0</v>
      </c>
      <c r="BH40" s="48">
        <v>0</v>
      </c>
      <c r="BI40" s="49">
        <v>0</v>
      </c>
      <c r="BJ40" s="48">
        <v>0</v>
      </c>
      <c r="BK40" s="49">
        <v>0</v>
      </c>
      <c r="BL40" s="48">
        <v>9</v>
      </c>
      <c r="BM40" s="49">
        <v>100</v>
      </c>
      <c r="BN40" s="48">
        <v>9</v>
      </c>
    </row>
    <row r="41" spans="1:66" ht="15">
      <c r="A41" s="65" t="s">
        <v>290</v>
      </c>
      <c r="B41" s="65" t="s">
        <v>348</v>
      </c>
      <c r="C41" s="66"/>
      <c r="D41" s="67"/>
      <c r="E41" s="68"/>
      <c r="F41" s="69"/>
      <c r="G41" s="66"/>
      <c r="H41" s="70"/>
      <c r="I41" s="71"/>
      <c r="J41" s="71"/>
      <c r="K41" s="34" t="s">
        <v>65</v>
      </c>
      <c r="L41" s="78">
        <v>69</v>
      </c>
      <c r="M41" s="78"/>
      <c r="N41" s="73"/>
      <c r="O41" s="80" t="s">
        <v>368</v>
      </c>
      <c r="P41" s="82">
        <v>43773.77269675926</v>
      </c>
      <c r="Q41" s="80" t="s">
        <v>372</v>
      </c>
      <c r="R41" s="80"/>
      <c r="S41" s="80"/>
      <c r="T41" s="80"/>
      <c r="U41" s="84" t="s">
        <v>408</v>
      </c>
      <c r="V41" s="84" t="s">
        <v>408</v>
      </c>
      <c r="W41" s="82">
        <v>43773.77269675926</v>
      </c>
      <c r="X41" s="87">
        <v>43773</v>
      </c>
      <c r="Y41" s="83" t="s">
        <v>515</v>
      </c>
      <c r="Z41" s="84" t="s">
        <v>642</v>
      </c>
      <c r="AA41" s="80"/>
      <c r="AB41" s="80"/>
      <c r="AC41" s="83" t="s">
        <v>769</v>
      </c>
      <c r="AD41" s="80"/>
      <c r="AE41" s="80" t="b">
        <v>0</v>
      </c>
      <c r="AF41" s="80">
        <v>0</v>
      </c>
      <c r="AG41" s="83" t="s">
        <v>859</v>
      </c>
      <c r="AH41" s="80" t="b">
        <v>0</v>
      </c>
      <c r="AI41" s="80" t="s">
        <v>862</v>
      </c>
      <c r="AJ41" s="80"/>
      <c r="AK41" s="83" t="s">
        <v>859</v>
      </c>
      <c r="AL41" s="80" t="b">
        <v>0</v>
      </c>
      <c r="AM41" s="80">
        <v>51</v>
      </c>
      <c r="AN41" s="83" t="s">
        <v>831</v>
      </c>
      <c r="AO41" s="80" t="s">
        <v>863</v>
      </c>
      <c r="AP41" s="80" t="b">
        <v>0</v>
      </c>
      <c r="AQ41" s="83" t="s">
        <v>831</v>
      </c>
      <c r="AR41" s="80" t="s">
        <v>217</v>
      </c>
      <c r="AS41" s="80">
        <v>0</v>
      </c>
      <c r="AT41" s="80">
        <v>0</v>
      </c>
      <c r="AU41" s="80"/>
      <c r="AV41" s="80"/>
      <c r="AW41" s="80"/>
      <c r="AX41" s="80"/>
      <c r="AY41" s="80"/>
      <c r="AZ41" s="80"/>
      <c r="BA41" s="80"/>
      <c r="BB41" s="80"/>
      <c r="BC41">
        <v>1</v>
      </c>
      <c r="BD41" s="79" t="str">
        <f>REPLACE(INDEX(GroupVertices[Group],MATCH(Edges25[[#This Row],[Vertex 1]],GroupVertices[Vertex],0)),1,1,"")</f>
        <v>2</v>
      </c>
      <c r="BE41" s="79" t="str">
        <f>REPLACE(INDEX(GroupVertices[Group],MATCH(Edges25[[#This Row],[Vertex 2]],GroupVertices[Vertex],0)),1,1,"")</f>
        <v>2</v>
      </c>
      <c r="BF41" s="48">
        <v>0</v>
      </c>
      <c r="BG41" s="49">
        <v>0</v>
      </c>
      <c r="BH41" s="48">
        <v>0</v>
      </c>
      <c r="BI41" s="49">
        <v>0</v>
      </c>
      <c r="BJ41" s="48">
        <v>0</v>
      </c>
      <c r="BK41" s="49">
        <v>0</v>
      </c>
      <c r="BL41" s="48">
        <v>9</v>
      </c>
      <c r="BM41" s="49">
        <v>100</v>
      </c>
      <c r="BN41" s="48">
        <v>9</v>
      </c>
    </row>
    <row r="42" spans="1:66" ht="15">
      <c r="A42" s="65" t="s">
        <v>291</v>
      </c>
      <c r="B42" s="65" t="s">
        <v>348</v>
      </c>
      <c r="C42" s="66"/>
      <c r="D42" s="67"/>
      <c r="E42" s="68"/>
      <c r="F42" s="69"/>
      <c r="G42" s="66"/>
      <c r="H42" s="70"/>
      <c r="I42" s="71"/>
      <c r="J42" s="71"/>
      <c r="K42" s="34" t="s">
        <v>65</v>
      </c>
      <c r="L42" s="78">
        <v>70</v>
      </c>
      <c r="M42" s="78"/>
      <c r="N42" s="73"/>
      <c r="O42" s="80" t="s">
        <v>368</v>
      </c>
      <c r="P42" s="82">
        <v>43773.775405092594</v>
      </c>
      <c r="Q42" s="80" t="s">
        <v>372</v>
      </c>
      <c r="R42" s="80"/>
      <c r="S42" s="80"/>
      <c r="T42" s="80"/>
      <c r="U42" s="84" t="s">
        <v>408</v>
      </c>
      <c r="V42" s="84" t="s">
        <v>408</v>
      </c>
      <c r="W42" s="82">
        <v>43773.775405092594</v>
      </c>
      <c r="X42" s="87">
        <v>43773</v>
      </c>
      <c r="Y42" s="83" t="s">
        <v>516</v>
      </c>
      <c r="Z42" s="84" t="s">
        <v>643</v>
      </c>
      <c r="AA42" s="80"/>
      <c r="AB42" s="80"/>
      <c r="AC42" s="83" t="s">
        <v>770</v>
      </c>
      <c r="AD42" s="80"/>
      <c r="AE42" s="80" t="b">
        <v>0</v>
      </c>
      <c r="AF42" s="80">
        <v>0</v>
      </c>
      <c r="AG42" s="83" t="s">
        <v>859</v>
      </c>
      <c r="AH42" s="80" t="b">
        <v>0</v>
      </c>
      <c r="AI42" s="80" t="s">
        <v>862</v>
      </c>
      <c r="AJ42" s="80"/>
      <c r="AK42" s="83" t="s">
        <v>859</v>
      </c>
      <c r="AL42" s="80" t="b">
        <v>0</v>
      </c>
      <c r="AM42" s="80">
        <v>51</v>
      </c>
      <c r="AN42" s="83" t="s">
        <v>831</v>
      </c>
      <c r="AO42" s="80" t="s">
        <v>863</v>
      </c>
      <c r="AP42" s="80" t="b">
        <v>0</v>
      </c>
      <c r="AQ42" s="83" t="s">
        <v>831</v>
      </c>
      <c r="AR42" s="80" t="s">
        <v>217</v>
      </c>
      <c r="AS42" s="80">
        <v>0</v>
      </c>
      <c r="AT42" s="80">
        <v>0</v>
      </c>
      <c r="AU42" s="80"/>
      <c r="AV42" s="80"/>
      <c r="AW42" s="80"/>
      <c r="AX42" s="80"/>
      <c r="AY42" s="80"/>
      <c r="AZ42" s="80"/>
      <c r="BA42" s="80"/>
      <c r="BB42" s="80"/>
      <c r="BC42">
        <v>1</v>
      </c>
      <c r="BD42" s="79" t="str">
        <f>REPLACE(INDEX(GroupVertices[Group],MATCH(Edges25[[#This Row],[Vertex 1]],GroupVertices[Vertex],0)),1,1,"")</f>
        <v>2</v>
      </c>
      <c r="BE42" s="79" t="str">
        <f>REPLACE(INDEX(GroupVertices[Group],MATCH(Edges25[[#This Row],[Vertex 2]],GroupVertices[Vertex],0)),1,1,"")</f>
        <v>2</v>
      </c>
      <c r="BF42" s="48">
        <v>0</v>
      </c>
      <c r="BG42" s="49">
        <v>0</v>
      </c>
      <c r="BH42" s="48">
        <v>0</v>
      </c>
      <c r="BI42" s="49">
        <v>0</v>
      </c>
      <c r="BJ42" s="48">
        <v>0</v>
      </c>
      <c r="BK42" s="49">
        <v>0</v>
      </c>
      <c r="BL42" s="48">
        <v>9</v>
      </c>
      <c r="BM42" s="49">
        <v>100</v>
      </c>
      <c r="BN42" s="48">
        <v>9</v>
      </c>
    </row>
    <row r="43" spans="1:66" ht="15">
      <c r="A43" s="65" t="s">
        <v>292</v>
      </c>
      <c r="B43" s="65" t="s">
        <v>348</v>
      </c>
      <c r="C43" s="66"/>
      <c r="D43" s="67"/>
      <c r="E43" s="68"/>
      <c r="F43" s="69"/>
      <c r="G43" s="66"/>
      <c r="H43" s="70"/>
      <c r="I43" s="71"/>
      <c r="J43" s="71"/>
      <c r="K43" s="34" t="s">
        <v>65</v>
      </c>
      <c r="L43" s="78">
        <v>71</v>
      </c>
      <c r="M43" s="78"/>
      <c r="N43" s="73"/>
      <c r="O43" s="80" t="s">
        <v>368</v>
      </c>
      <c r="P43" s="82">
        <v>43773.77842592593</v>
      </c>
      <c r="Q43" s="80" t="s">
        <v>372</v>
      </c>
      <c r="R43" s="80"/>
      <c r="S43" s="80"/>
      <c r="T43" s="80"/>
      <c r="U43" s="84" t="s">
        <v>408</v>
      </c>
      <c r="V43" s="84" t="s">
        <v>408</v>
      </c>
      <c r="W43" s="82">
        <v>43773.77842592593</v>
      </c>
      <c r="X43" s="87">
        <v>43773</v>
      </c>
      <c r="Y43" s="83" t="s">
        <v>517</v>
      </c>
      <c r="Z43" s="84" t="s">
        <v>644</v>
      </c>
      <c r="AA43" s="80"/>
      <c r="AB43" s="80"/>
      <c r="AC43" s="83" t="s">
        <v>771</v>
      </c>
      <c r="AD43" s="80"/>
      <c r="AE43" s="80" t="b">
        <v>0</v>
      </c>
      <c r="AF43" s="80">
        <v>0</v>
      </c>
      <c r="AG43" s="83" t="s">
        <v>859</v>
      </c>
      <c r="AH43" s="80" t="b">
        <v>0</v>
      </c>
      <c r="AI43" s="80" t="s">
        <v>862</v>
      </c>
      <c r="AJ43" s="80"/>
      <c r="AK43" s="83" t="s">
        <v>859</v>
      </c>
      <c r="AL43" s="80" t="b">
        <v>0</v>
      </c>
      <c r="AM43" s="80">
        <v>51</v>
      </c>
      <c r="AN43" s="83" t="s">
        <v>831</v>
      </c>
      <c r="AO43" s="80" t="s">
        <v>863</v>
      </c>
      <c r="AP43" s="80" t="b">
        <v>0</v>
      </c>
      <c r="AQ43" s="83" t="s">
        <v>831</v>
      </c>
      <c r="AR43" s="80" t="s">
        <v>217</v>
      </c>
      <c r="AS43" s="80">
        <v>0</v>
      </c>
      <c r="AT43" s="80">
        <v>0</v>
      </c>
      <c r="AU43" s="80"/>
      <c r="AV43" s="80"/>
      <c r="AW43" s="80"/>
      <c r="AX43" s="80"/>
      <c r="AY43" s="80"/>
      <c r="AZ43" s="80"/>
      <c r="BA43" s="80"/>
      <c r="BB43" s="80"/>
      <c r="BC43">
        <v>1</v>
      </c>
      <c r="BD43" s="79" t="str">
        <f>REPLACE(INDEX(GroupVertices[Group],MATCH(Edges25[[#This Row],[Vertex 1]],GroupVertices[Vertex],0)),1,1,"")</f>
        <v>2</v>
      </c>
      <c r="BE43" s="79" t="str">
        <f>REPLACE(INDEX(GroupVertices[Group],MATCH(Edges25[[#This Row],[Vertex 2]],GroupVertices[Vertex],0)),1,1,"")</f>
        <v>2</v>
      </c>
      <c r="BF43" s="48">
        <v>0</v>
      </c>
      <c r="BG43" s="49">
        <v>0</v>
      </c>
      <c r="BH43" s="48">
        <v>0</v>
      </c>
      <c r="BI43" s="49">
        <v>0</v>
      </c>
      <c r="BJ43" s="48">
        <v>0</v>
      </c>
      <c r="BK43" s="49">
        <v>0</v>
      </c>
      <c r="BL43" s="48">
        <v>9</v>
      </c>
      <c r="BM43" s="49">
        <v>100</v>
      </c>
      <c r="BN43" s="48">
        <v>9</v>
      </c>
    </row>
    <row r="44" spans="1:66" ht="15">
      <c r="A44" s="65" t="s">
        <v>293</v>
      </c>
      <c r="B44" s="65" t="s">
        <v>359</v>
      </c>
      <c r="C44" s="66"/>
      <c r="D44" s="67"/>
      <c r="E44" s="68"/>
      <c r="F44" s="69"/>
      <c r="G44" s="66"/>
      <c r="H44" s="70"/>
      <c r="I44" s="71"/>
      <c r="J44" s="71"/>
      <c r="K44" s="34" t="s">
        <v>65</v>
      </c>
      <c r="L44" s="78">
        <v>72</v>
      </c>
      <c r="M44" s="78"/>
      <c r="N44" s="73"/>
      <c r="O44" s="80" t="s">
        <v>368</v>
      </c>
      <c r="P44" s="82">
        <v>43773.78103009259</v>
      </c>
      <c r="Q44" s="80" t="s">
        <v>371</v>
      </c>
      <c r="R44" s="80"/>
      <c r="S44" s="80"/>
      <c r="T44" s="80"/>
      <c r="U44" s="80"/>
      <c r="V44" s="84" t="s">
        <v>436</v>
      </c>
      <c r="W44" s="82">
        <v>43773.78103009259</v>
      </c>
      <c r="X44" s="87">
        <v>43773</v>
      </c>
      <c r="Y44" s="83" t="s">
        <v>518</v>
      </c>
      <c r="Z44" s="84" t="s">
        <v>645</v>
      </c>
      <c r="AA44" s="80"/>
      <c r="AB44" s="80"/>
      <c r="AC44" s="83" t="s">
        <v>772</v>
      </c>
      <c r="AD44" s="80"/>
      <c r="AE44" s="80" t="b">
        <v>0</v>
      </c>
      <c r="AF44" s="80">
        <v>0</v>
      </c>
      <c r="AG44" s="83" t="s">
        <v>859</v>
      </c>
      <c r="AH44" s="80" t="b">
        <v>0</v>
      </c>
      <c r="AI44" s="80" t="s">
        <v>862</v>
      </c>
      <c r="AJ44" s="80"/>
      <c r="AK44" s="83" t="s">
        <v>859</v>
      </c>
      <c r="AL44" s="80" t="b">
        <v>0</v>
      </c>
      <c r="AM44" s="80">
        <v>39</v>
      </c>
      <c r="AN44" s="83" t="s">
        <v>851</v>
      </c>
      <c r="AO44" s="80" t="s">
        <v>863</v>
      </c>
      <c r="AP44" s="80" t="b">
        <v>0</v>
      </c>
      <c r="AQ44" s="83" t="s">
        <v>851</v>
      </c>
      <c r="AR44" s="80" t="s">
        <v>217</v>
      </c>
      <c r="AS44" s="80">
        <v>0</v>
      </c>
      <c r="AT44" s="80">
        <v>0</v>
      </c>
      <c r="AU44" s="80"/>
      <c r="AV44" s="80"/>
      <c r="AW44" s="80"/>
      <c r="AX44" s="80"/>
      <c r="AY44" s="80"/>
      <c r="AZ44" s="80"/>
      <c r="BA44" s="80"/>
      <c r="BB44" s="80"/>
      <c r="BC44">
        <v>2</v>
      </c>
      <c r="BD44" s="79" t="str">
        <f>REPLACE(INDEX(GroupVertices[Group],MATCH(Edges25[[#This Row],[Vertex 1]],GroupVertices[Vertex],0)),1,1,"")</f>
        <v>1</v>
      </c>
      <c r="BE44" s="79" t="str">
        <f>REPLACE(INDEX(GroupVertices[Group],MATCH(Edges25[[#This Row],[Vertex 2]],GroupVertices[Vertex],0)),1,1,"")</f>
        <v>1</v>
      </c>
      <c r="BF44" s="48"/>
      <c r="BG44" s="49"/>
      <c r="BH44" s="48"/>
      <c r="BI44" s="49"/>
      <c r="BJ44" s="48"/>
      <c r="BK44" s="49"/>
      <c r="BL44" s="48"/>
      <c r="BM44" s="49"/>
      <c r="BN44" s="48"/>
    </row>
    <row r="45" spans="1:66" ht="15">
      <c r="A45" s="65" t="s">
        <v>294</v>
      </c>
      <c r="B45" s="65" t="s">
        <v>348</v>
      </c>
      <c r="C45" s="66"/>
      <c r="D45" s="67"/>
      <c r="E45" s="68"/>
      <c r="F45" s="69"/>
      <c r="G45" s="66"/>
      <c r="H45" s="70"/>
      <c r="I45" s="71"/>
      <c r="J45" s="71"/>
      <c r="K45" s="34" t="s">
        <v>65</v>
      </c>
      <c r="L45" s="78">
        <v>75</v>
      </c>
      <c r="M45" s="78"/>
      <c r="N45" s="73"/>
      <c r="O45" s="80" t="s">
        <v>368</v>
      </c>
      <c r="P45" s="82">
        <v>43773.78159722222</v>
      </c>
      <c r="Q45" s="80" t="s">
        <v>372</v>
      </c>
      <c r="R45" s="80"/>
      <c r="S45" s="80"/>
      <c r="T45" s="80"/>
      <c r="U45" s="84" t="s">
        <v>408</v>
      </c>
      <c r="V45" s="84" t="s">
        <v>408</v>
      </c>
      <c r="W45" s="82">
        <v>43773.78159722222</v>
      </c>
      <c r="X45" s="87">
        <v>43773</v>
      </c>
      <c r="Y45" s="83" t="s">
        <v>519</v>
      </c>
      <c r="Z45" s="84" t="s">
        <v>646</v>
      </c>
      <c r="AA45" s="80"/>
      <c r="AB45" s="80"/>
      <c r="AC45" s="83" t="s">
        <v>773</v>
      </c>
      <c r="AD45" s="80"/>
      <c r="AE45" s="80" t="b">
        <v>0</v>
      </c>
      <c r="AF45" s="80">
        <v>0</v>
      </c>
      <c r="AG45" s="83" t="s">
        <v>859</v>
      </c>
      <c r="AH45" s="80" t="b">
        <v>0</v>
      </c>
      <c r="AI45" s="80" t="s">
        <v>862</v>
      </c>
      <c r="AJ45" s="80"/>
      <c r="AK45" s="83" t="s">
        <v>859</v>
      </c>
      <c r="AL45" s="80" t="b">
        <v>0</v>
      </c>
      <c r="AM45" s="80">
        <v>51</v>
      </c>
      <c r="AN45" s="83" t="s">
        <v>831</v>
      </c>
      <c r="AO45" s="80" t="s">
        <v>863</v>
      </c>
      <c r="AP45" s="80" t="b">
        <v>0</v>
      </c>
      <c r="AQ45" s="83" t="s">
        <v>831</v>
      </c>
      <c r="AR45" s="80" t="s">
        <v>217</v>
      </c>
      <c r="AS45" s="80">
        <v>0</v>
      </c>
      <c r="AT45" s="80">
        <v>0</v>
      </c>
      <c r="AU45" s="80"/>
      <c r="AV45" s="80"/>
      <c r="AW45" s="80"/>
      <c r="AX45" s="80"/>
      <c r="AY45" s="80"/>
      <c r="AZ45" s="80"/>
      <c r="BA45" s="80"/>
      <c r="BB45" s="80"/>
      <c r="BC45">
        <v>1</v>
      </c>
      <c r="BD45" s="79" t="str">
        <f>REPLACE(INDEX(GroupVertices[Group],MATCH(Edges25[[#This Row],[Vertex 1]],GroupVertices[Vertex],0)),1,1,"")</f>
        <v>2</v>
      </c>
      <c r="BE45" s="79" t="str">
        <f>REPLACE(INDEX(GroupVertices[Group],MATCH(Edges25[[#This Row],[Vertex 2]],GroupVertices[Vertex],0)),1,1,"")</f>
        <v>2</v>
      </c>
      <c r="BF45" s="48">
        <v>0</v>
      </c>
      <c r="BG45" s="49">
        <v>0</v>
      </c>
      <c r="BH45" s="48">
        <v>0</v>
      </c>
      <c r="BI45" s="49">
        <v>0</v>
      </c>
      <c r="BJ45" s="48">
        <v>0</v>
      </c>
      <c r="BK45" s="49">
        <v>0</v>
      </c>
      <c r="BL45" s="48">
        <v>9</v>
      </c>
      <c r="BM45" s="49">
        <v>100</v>
      </c>
      <c r="BN45" s="48">
        <v>9</v>
      </c>
    </row>
    <row r="46" spans="1:66" ht="15">
      <c r="A46" s="65" t="s">
        <v>295</v>
      </c>
      <c r="B46" s="65" t="s">
        <v>348</v>
      </c>
      <c r="C46" s="66"/>
      <c r="D46" s="67"/>
      <c r="E46" s="68"/>
      <c r="F46" s="69"/>
      <c r="G46" s="66"/>
      <c r="H46" s="70"/>
      <c r="I46" s="71"/>
      <c r="J46" s="71"/>
      <c r="K46" s="34" t="s">
        <v>65</v>
      </c>
      <c r="L46" s="78">
        <v>76</v>
      </c>
      <c r="M46" s="78"/>
      <c r="N46" s="73"/>
      <c r="O46" s="80" t="s">
        <v>368</v>
      </c>
      <c r="P46" s="82">
        <v>43773.782638888886</v>
      </c>
      <c r="Q46" s="80" t="s">
        <v>372</v>
      </c>
      <c r="R46" s="80"/>
      <c r="S46" s="80"/>
      <c r="T46" s="80"/>
      <c r="U46" s="84" t="s">
        <v>408</v>
      </c>
      <c r="V46" s="84" t="s">
        <v>408</v>
      </c>
      <c r="W46" s="82">
        <v>43773.782638888886</v>
      </c>
      <c r="X46" s="87">
        <v>43773</v>
      </c>
      <c r="Y46" s="83" t="s">
        <v>520</v>
      </c>
      <c r="Z46" s="84" t="s">
        <v>647</v>
      </c>
      <c r="AA46" s="80"/>
      <c r="AB46" s="80"/>
      <c r="AC46" s="83" t="s">
        <v>774</v>
      </c>
      <c r="AD46" s="80"/>
      <c r="AE46" s="80" t="b">
        <v>0</v>
      </c>
      <c r="AF46" s="80">
        <v>0</v>
      </c>
      <c r="AG46" s="83" t="s">
        <v>859</v>
      </c>
      <c r="AH46" s="80" t="b">
        <v>0</v>
      </c>
      <c r="AI46" s="80" t="s">
        <v>862</v>
      </c>
      <c r="AJ46" s="80"/>
      <c r="AK46" s="83" t="s">
        <v>859</v>
      </c>
      <c r="AL46" s="80" t="b">
        <v>0</v>
      </c>
      <c r="AM46" s="80">
        <v>51</v>
      </c>
      <c r="AN46" s="83" t="s">
        <v>831</v>
      </c>
      <c r="AO46" s="80" t="s">
        <v>865</v>
      </c>
      <c r="AP46" s="80" t="b">
        <v>0</v>
      </c>
      <c r="AQ46" s="83" t="s">
        <v>831</v>
      </c>
      <c r="AR46" s="80" t="s">
        <v>217</v>
      </c>
      <c r="AS46" s="80">
        <v>0</v>
      </c>
      <c r="AT46" s="80">
        <v>0</v>
      </c>
      <c r="AU46" s="80"/>
      <c r="AV46" s="80"/>
      <c r="AW46" s="80"/>
      <c r="AX46" s="80"/>
      <c r="AY46" s="80"/>
      <c r="AZ46" s="80"/>
      <c r="BA46" s="80"/>
      <c r="BB46" s="80"/>
      <c r="BC46">
        <v>1</v>
      </c>
      <c r="BD46" s="79" t="str">
        <f>REPLACE(INDEX(GroupVertices[Group],MATCH(Edges25[[#This Row],[Vertex 1]],GroupVertices[Vertex],0)),1,1,"")</f>
        <v>2</v>
      </c>
      <c r="BE46" s="79" t="str">
        <f>REPLACE(INDEX(GroupVertices[Group],MATCH(Edges25[[#This Row],[Vertex 2]],GroupVertices[Vertex],0)),1,1,"")</f>
        <v>2</v>
      </c>
      <c r="BF46" s="48">
        <v>0</v>
      </c>
      <c r="BG46" s="49">
        <v>0</v>
      </c>
      <c r="BH46" s="48">
        <v>0</v>
      </c>
      <c r="BI46" s="49">
        <v>0</v>
      </c>
      <c r="BJ46" s="48">
        <v>0</v>
      </c>
      <c r="BK46" s="49">
        <v>0</v>
      </c>
      <c r="BL46" s="48">
        <v>9</v>
      </c>
      <c r="BM46" s="49">
        <v>100</v>
      </c>
      <c r="BN46" s="48">
        <v>9</v>
      </c>
    </row>
    <row r="47" spans="1:66" ht="15">
      <c r="A47" s="65" t="s">
        <v>296</v>
      </c>
      <c r="B47" s="65" t="s">
        <v>359</v>
      </c>
      <c r="C47" s="66"/>
      <c r="D47" s="67"/>
      <c r="E47" s="68"/>
      <c r="F47" s="69"/>
      <c r="G47" s="66"/>
      <c r="H47" s="70"/>
      <c r="I47" s="71"/>
      <c r="J47" s="71"/>
      <c r="K47" s="34" t="s">
        <v>65</v>
      </c>
      <c r="L47" s="78">
        <v>77</v>
      </c>
      <c r="M47" s="78"/>
      <c r="N47" s="73"/>
      <c r="O47" s="80" t="s">
        <v>368</v>
      </c>
      <c r="P47" s="82">
        <v>43773.80069444444</v>
      </c>
      <c r="Q47" s="80" t="s">
        <v>371</v>
      </c>
      <c r="R47" s="80"/>
      <c r="S47" s="80"/>
      <c r="T47" s="80"/>
      <c r="U47" s="80"/>
      <c r="V47" s="84" t="s">
        <v>437</v>
      </c>
      <c r="W47" s="82">
        <v>43773.80069444444</v>
      </c>
      <c r="X47" s="87">
        <v>43773</v>
      </c>
      <c r="Y47" s="83" t="s">
        <v>521</v>
      </c>
      <c r="Z47" s="84" t="s">
        <v>648</v>
      </c>
      <c r="AA47" s="80"/>
      <c r="AB47" s="80"/>
      <c r="AC47" s="83" t="s">
        <v>775</v>
      </c>
      <c r="AD47" s="80"/>
      <c r="AE47" s="80" t="b">
        <v>0</v>
      </c>
      <c r="AF47" s="80">
        <v>0</v>
      </c>
      <c r="AG47" s="83" t="s">
        <v>859</v>
      </c>
      <c r="AH47" s="80" t="b">
        <v>0</v>
      </c>
      <c r="AI47" s="80" t="s">
        <v>862</v>
      </c>
      <c r="AJ47" s="80"/>
      <c r="AK47" s="83" t="s">
        <v>859</v>
      </c>
      <c r="AL47" s="80" t="b">
        <v>0</v>
      </c>
      <c r="AM47" s="80">
        <v>39</v>
      </c>
      <c r="AN47" s="83" t="s">
        <v>851</v>
      </c>
      <c r="AO47" s="80" t="s">
        <v>863</v>
      </c>
      <c r="AP47" s="80" t="b">
        <v>0</v>
      </c>
      <c r="AQ47" s="83" t="s">
        <v>851</v>
      </c>
      <c r="AR47" s="80" t="s">
        <v>217</v>
      </c>
      <c r="AS47" s="80">
        <v>0</v>
      </c>
      <c r="AT47" s="80">
        <v>0</v>
      </c>
      <c r="AU47" s="80"/>
      <c r="AV47" s="80"/>
      <c r="AW47" s="80"/>
      <c r="AX47" s="80"/>
      <c r="AY47" s="80"/>
      <c r="AZ47" s="80"/>
      <c r="BA47" s="80"/>
      <c r="BB47" s="80"/>
      <c r="BC47">
        <v>2</v>
      </c>
      <c r="BD47" s="79" t="str">
        <f>REPLACE(INDEX(GroupVertices[Group],MATCH(Edges25[[#This Row],[Vertex 1]],GroupVertices[Vertex],0)),1,1,"")</f>
        <v>1</v>
      </c>
      <c r="BE47" s="79" t="str">
        <f>REPLACE(INDEX(GroupVertices[Group],MATCH(Edges25[[#This Row],[Vertex 2]],GroupVertices[Vertex],0)),1,1,"")</f>
        <v>1</v>
      </c>
      <c r="BF47" s="48"/>
      <c r="BG47" s="49"/>
      <c r="BH47" s="48"/>
      <c r="BI47" s="49"/>
      <c r="BJ47" s="48"/>
      <c r="BK47" s="49"/>
      <c r="BL47" s="48"/>
      <c r="BM47" s="49"/>
      <c r="BN47" s="48"/>
    </row>
    <row r="48" spans="1:66" ht="15">
      <c r="A48" s="65" t="s">
        <v>297</v>
      </c>
      <c r="B48" s="65" t="s">
        <v>297</v>
      </c>
      <c r="C48" s="66"/>
      <c r="D48" s="67"/>
      <c r="E48" s="68"/>
      <c r="F48" s="69"/>
      <c r="G48" s="66"/>
      <c r="H48" s="70"/>
      <c r="I48" s="71"/>
      <c r="J48" s="71"/>
      <c r="K48" s="34" t="s">
        <v>65</v>
      </c>
      <c r="L48" s="78">
        <v>80</v>
      </c>
      <c r="M48" s="78"/>
      <c r="N48" s="73"/>
      <c r="O48" s="80" t="s">
        <v>217</v>
      </c>
      <c r="P48" s="82">
        <v>43773.80616898148</v>
      </c>
      <c r="Q48" s="80" t="s">
        <v>377</v>
      </c>
      <c r="R48" s="84" t="s">
        <v>389</v>
      </c>
      <c r="S48" s="80" t="s">
        <v>399</v>
      </c>
      <c r="T48" s="80"/>
      <c r="U48" s="80"/>
      <c r="V48" s="84" t="s">
        <v>438</v>
      </c>
      <c r="W48" s="82">
        <v>43773.80616898148</v>
      </c>
      <c r="X48" s="87">
        <v>43773</v>
      </c>
      <c r="Y48" s="83" t="s">
        <v>522</v>
      </c>
      <c r="Z48" s="84" t="s">
        <v>649</v>
      </c>
      <c r="AA48" s="80"/>
      <c r="AB48" s="80"/>
      <c r="AC48" s="83" t="s">
        <v>776</v>
      </c>
      <c r="AD48" s="80"/>
      <c r="AE48" s="80" t="b">
        <v>0</v>
      </c>
      <c r="AF48" s="80">
        <v>3</v>
      </c>
      <c r="AG48" s="83" t="s">
        <v>859</v>
      </c>
      <c r="AH48" s="80" t="b">
        <v>1</v>
      </c>
      <c r="AI48" s="80" t="s">
        <v>862</v>
      </c>
      <c r="AJ48" s="80"/>
      <c r="AK48" s="83" t="s">
        <v>851</v>
      </c>
      <c r="AL48" s="80" t="b">
        <v>0</v>
      </c>
      <c r="AM48" s="80">
        <v>0</v>
      </c>
      <c r="AN48" s="83" t="s">
        <v>859</v>
      </c>
      <c r="AO48" s="80" t="s">
        <v>865</v>
      </c>
      <c r="AP48" s="80" t="b">
        <v>0</v>
      </c>
      <c r="AQ48" s="83" t="s">
        <v>776</v>
      </c>
      <c r="AR48" s="80" t="s">
        <v>217</v>
      </c>
      <c r="AS48" s="80">
        <v>0</v>
      </c>
      <c r="AT48" s="80">
        <v>0</v>
      </c>
      <c r="AU48" s="80"/>
      <c r="AV48" s="80"/>
      <c r="AW48" s="80"/>
      <c r="AX48" s="80"/>
      <c r="AY48" s="80"/>
      <c r="AZ48" s="80"/>
      <c r="BA48" s="80"/>
      <c r="BB48" s="80"/>
      <c r="BC48">
        <v>1</v>
      </c>
      <c r="BD48" s="79" t="str">
        <f>REPLACE(INDEX(GroupVertices[Group],MATCH(Edges25[[#This Row],[Vertex 1]],GroupVertices[Vertex],0)),1,1,"")</f>
        <v>7</v>
      </c>
      <c r="BE48" s="79" t="str">
        <f>REPLACE(INDEX(GroupVertices[Group],MATCH(Edges25[[#This Row],[Vertex 2]],GroupVertices[Vertex],0)),1,1,"")</f>
        <v>7</v>
      </c>
      <c r="BF48" s="48">
        <v>1</v>
      </c>
      <c r="BG48" s="49">
        <v>4.3478260869565215</v>
      </c>
      <c r="BH48" s="48">
        <v>0</v>
      </c>
      <c r="BI48" s="49">
        <v>0</v>
      </c>
      <c r="BJ48" s="48">
        <v>0</v>
      </c>
      <c r="BK48" s="49">
        <v>0</v>
      </c>
      <c r="BL48" s="48">
        <v>22</v>
      </c>
      <c r="BM48" s="49">
        <v>95.65217391304348</v>
      </c>
      <c r="BN48" s="48">
        <v>23</v>
      </c>
    </row>
    <row r="49" spans="1:66" ht="15">
      <c r="A49" s="65" t="s">
        <v>298</v>
      </c>
      <c r="B49" s="65" t="s">
        <v>298</v>
      </c>
      <c r="C49" s="66"/>
      <c r="D49" s="67"/>
      <c r="E49" s="68"/>
      <c r="F49" s="69"/>
      <c r="G49" s="66"/>
      <c r="H49" s="70"/>
      <c r="I49" s="71"/>
      <c r="J49" s="71"/>
      <c r="K49" s="34" t="s">
        <v>65</v>
      </c>
      <c r="L49" s="78">
        <v>81</v>
      </c>
      <c r="M49" s="78"/>
      <c r="N49" s="73"/>
      <c r="O49" s="80" t="s">
        <v>217</v>
      </c>
      <c r="P49" s="82">
        <v>43773.74048611111</v>
      </c>
      <c r="Q49" s="80" t="s">
        <v>375</v>
      </c>
      <c r="R49" s="80"/>
      <c r="S49" s="80"/>
      <c r="T49" s="80"/>
      <c r="U49" s="84" t="s">
        <v>409</v>
      </c>
      <c r="V49" s="84" t="s">
        <v>409</v>
      </c>
      <c r="W49" s="82">
        <v>43773.74048611111</v>
      </c>
      <c r="X49" s="87">
        <v>43773</v>
      </c>
      <c r="Y49" s="83" t="s">
        <v>523</v>
      </c>
      <c r="Z49" s="84" t="s">
        <v>650</v>
      </c>
      <c r="AA49" s="80"/>
      <c r="AB49" s="80"/>
      <c r="AC49" s="83" t="s">
        <v>777</v>
      </c>
      <c r="AD49" s="80"/>
      <c r="AE49" s="80" t="b">
        <v>0</v>
      </c>
      <c r="AF49" s="80">
        <v>28</v>
      </c>
      <c r="AG49" s="83" t="s">
        <v>859</v>
      </c>
      <c r="AH49" s="80" t="b">
        <v>0</v>
      </c>
      <c r="AI49" s="80" t="s">
        <v>862</v>
      </c>
      <c r="AJ49" s="80"/>
      <c r="AK49" s="83" t="s">
        <v>859</v>
      </c>
      <c r="AL49" s="80" t="b">
        <v>0</v>
      </c>
      <c r="AM49" s="80">
        <v>5</v>
      </c>
      <c r="AN49" s="83" t="s">
        <v>859</v>
      </c>
      <c r="AO49" s="80" t="s">
        <v>863</v>
      </c>
      <c r="AP49" s="80" t="b">
        <v>0</v>
      </c>
      <c r="AQ49" s="83" t="s">
        <v>777</v>
      </c>
      <c r="AR49" s="80" t="s">
        <v>217</v>
      </c>
      <c r="AS49" s="80">
        <v>0</v>
      </c>
      <c r="AT49" s="80">
        <v>0</v>
      </c>
      <c r="AU49" s="80"/>
      <c r="AV49" s="80"/>
      <c r="AW49" s="80"/>
      <c r="AX49" s="80"/>
      <c r="AY49" s="80"/>
      <c r="AZ49" s="80"/>
      <c r="BA49" s="80"/>
      <c r="BB49" s="80"/>
      <c r="BC49">
        <v>1</v>
      </c>
      <c r="BD49" s="79" t="str">
        <f>REPLACE(INDEX(GroupVertices[Group],MATCH(Edges25[[#This Row],[Vertex 1]],GroupVertices[Vertex],0)),1,1,"")</f>
        <v>4</v>
      </c>
      <c r="BE49" s="79" t="str">
        <f>REPLACE(INDEX(GroupVertices[Group],MATCH(Edges25[[#This Row],[Vertex 2]],GroupVertices[Vertex],0)),1,1,"")</f>
        <v>4</v>
      </c>
      <c r="BF49" s="48">
        <v>0</v>
      </c>
      <c r="BG49" s="49">
        <v>0</v>
      </c>
      <c r="BH49" s="48">
        <v>0</v>
      </c>
      <c r="BI49" s="49">
        <v>0</v>
      </c>
      <c r="BJ49" s="48">
        <v>0</v>
      </c>
      <c r="BK49" s="49">
        <v>0</v>
      </c>
      <c r="BL49" s="48">
        <v>20</v>
      </c>
      <c r="BM49" s="49">
        <v>100</v>
      </c>
      <c r="BN49" s="48">
        <v>20</v>
      </c>
    </row>
    <row r="50" spans="1:66" ht="15">
      <c r="A50" s="65" t="s">
        <v>299</v>
      </c>
      <c r="B50" s="65" t="s">
        <v>298</v>
      </c>
      <c r="C50" s="66"/>
      <c r="D50" s="67"/>
      <c r="E50" s="68"/>
      <c r="F50" s="69"/>
      <c r="G50" s="66"/>
      <c r="H50" s="70"/>
      <c r="I50" s="71"/>
      <c r="J50" s="71"/>
      <c r="K50" s="34" t="s">
        <v>65</v>
      </c>
      <c r="L50" s="78">
        <v>82</v>
      </c>
      <c r="M50" s="78"/>
      <c r="N50" s="73"/>
      <c r="O50" s="80" t="s">
        <v>368</v>
      </c>
      <c r="P50" s="82">
        <v>43773.815833333334</v>
      </c>
      <c r="Q50" s="80" t="s">
        <v>375</v>
      </c>
      <c r="R50" s="80"/>
      <c r="S50" s="80"/>
      <c r="T50" s="80"/>
      <c r="U50" s="80"/>
      <c r="V50" s="84" t="s">
        <v>439</v>
      </c>
      <c r="W50" s="82">
        <v>43773.815833333334</v>
      </c>
      <c r="X50" s="87">
        <v>43773</v>
      </c>
      <c r="Y50" s="83" t="s">
        <v>524</v>
      </c>
      <c r="Z50" s="84" t="s">
        <v>651</v>
      </c>
      <c r="AA50" s="80"/>
      <c r="AB50" s="80"/>
      <c r="AC50" s="83" t="s">
        <v>778</v>
      </c>
      <c r="AD50" s="80"/>
      <c r="AE50" s="80" t="b">
        <v>0</v>
      </c>
      <c r="AF50" s="80">
        <v>0</v>
      </c>
      <c r="AG50" s="83" t="s">
        <v>859</v>
      </c>
      <c r="AH50" s="80" t="b">
        <v>0</v>
      </c>
      <c r="AI50" s="80" t="s">
        <v>862</v>
      </c>
      <c r="AJ50" s="80"/>
      <c r="AK50" s="83" t="s">
        <v>859</v>
      </c>
      <c r="AL50" s="80" t="b">
        <v>0</v>
      </c>
      <c r="AM50" s="80">
        <v>5</v>
      </c>
      <c r="AN50" s="83" t="s">
        <v>777</v>
      </c>
      <c r="AO50" s="80" t="s">
        <v>863</v>
      </c>
      <c r="AP50" s="80" t="b">
        <v>0</v>
      </c>
      <c r="AQ50" s="83" t="s">
        <v>777</v>
      </c>
      <c r="AR50" s="80" t="s">
        <v>217</v>
      </c>
      <c r="AS50" s="80">
        <v>0</v>
      </c>
      <c r="AT50" s="80">
        <v>0</v>
      </c>
      <c r="AU50" s="80"/>
      <c r="AV50" s="80"/>
      <c r="AW50" s="80"/>
      <c r="AX50" s="80"/>
      <c r="AY50" s="80"/>
      <c r="AZ50" s="80"/>
      <c r="BA50" s="80"/>
      <c r="BB50" s="80"/>
      <c r="BC50">
        <v>1</v>
      </c>
      <c r="BD50" s="79" t="str">
        <f>REPLACE(INDEX(GroupVertices[Group],MATCH(Edges25[[#This Row],[Vertex 1]],GroupVertices[Vertex],0)),1,1,"")</f>
        <v>4</v>
      </c>
      <c r="BE50" s="79" t="str">
        <f>REPLACE(INDEX(GroupVertices[Group],MATCH(Edges25[[#This Row],[Vertex 2]],GroupVertices[Vertex],0)),1,1,"")</f>
        <v>4</v>
      </c>
      <c r="BF50" s="48">
        <v>0</v>
      </c>
      <c r="BG50" s="49">
        <v>0</v>
      </c>
      <c r="BH50" s="48">
        <v>0</v>
      </c>
      <c r="BI50" s="49">
        <v>0</v>
      </c>
      <c r="BJ50" s="48">
        <v>0</v>
      </c>
      <c r="BK50" s="49">
        <v>0</v>
      </c>
      <c r="BL50" s="48">
        <v>20</v>
      </c>
      <c r="BM50" s="49">
        <v>100</v>
      </c>
      <c r="BN50" s="48">
        <v>20</v>
      </c>
    </row>
    <row r="51" spans="1:66" ht="15">
      <c r="A51" s="65" t="s">
        <v>300</v>
      </c>
      <c r="B51" s="65" t="s">
        <v>359</v>
      </c>
      <c r="C51" s="66"/>
      <c r="D51" s="67"/>
      <c r="E51" s="68"/>
      <c r="F51" s="69"/>
      <c r="G51" s="66"/>
      <c r="H51" s="70"/>
      <c r="I51" s="71"/>
      <c r="J51" s="71"/>
      <c r="K51" s="34" t="s">
        <v>65</v>
      </c>
      <c r="L51" s="78">
        <v>83</v>
      </c>
      <c r="M51" s="78"/>
      <c r="N51" s="73"/>
      <c r="O51" s="80" t="s">
        <v>368</v>
      </c>
      <c r="P51" s="82">
        <v>43773.81648148148</v>
      </c>
      <c r="Q51" s="80" t="s">
        <v>371</v>
      </c>
      <c r="R51" s="80"/>
      <c r="S51" s="80"/>
      <c r="T51" s="80"/>
      <c r="U51" s="80"/>
      <c r="V51" s="84" t="s">
        <v>440</v>
      </c>
      <c r="W51" s="82">
        <v>43773.81648148148</v>
      </c>
      <c r="X51" s="87">
        <v>43773</v>
      </c>
      <c r="Y51" s="83" t="s">
        <v>525</v>
      </c>
      <c r="Z51" s="84" t="s">
        <v>652</v>
      </c>
      <c r="AA51" s="80"/>
      <c r="AB51" s="80"/>
      <c r="AC51" s="83" t="s">
        <v>779</v>
      </c>
      <c r="AD51" s="80"/>
      <c r="AE51" s="80" t="b">
        <v>0</v>
      </c>
      <c r="AF51" s="80">
        <v>0</v>
      </c>
      <c r="AG51" s="83" t="s">
        <v>859</v>
      </c>
      <c r="AH51" s="80" t="b">
        <v>0</v>
      </c>
      <c r="AI51" s="80" t="s">
        <v>862</v>
      </c>
      <c r="AJ51" s="80"/>
      <c r="AK51" s="83" t="s">
        <v>859</v>
      </c>
      <c r="AL51" s="80" t="b">
        <v>0</v>
      </c>
      <c r="AM51" s="80">
        <v>39</v>
      </c>
      <c r="AN51" s="83" t="s">
        <v>851</v>
      </c>
      <c r="AO51" s="80" t="s">
        <v>865</v>
      </c>
      <c r="AP51" s="80" t="b">
        <v>0</v>
      </c>
      <c r="AQ51" s="83" t="s">
        <v>851</v>
      </c>
      <c r="AR51" s="80" t="s">
        <v>217</v>
      </c>
      <c r="AS51" s="80">
        <v>0</v>
      </c>
      <c r="AT51" s="80">
        <v>0</v>
      </c>
      <c r="AU51" s="80"/>
      <c r="AV51" s="80"/>
      <c r="AW51" s="80"/>
      <c r="AX51" s="80"/>
      <c r="AY51" s="80"/>
      <c r="AZ51" s="80"/>
      <c r="BA51" s="80"/>
      <c r="BB51" s="80"/>
      <c r="BC51">
        <v>2</v>
      </c>
      <c r="BD51" s="79" t="str">
        <f>REPLACE(INDEX(GroupVertices[Group],MATCH(Edges25[[#This Row],[Vertex 1]],GroupVertices[Vertex],0)),1,1,"")</f>
        <v>1</v>
      </c>
      <c r="BE51" s="79" t="str">
        <f>REPLACE(INDEX(GroupVertices[Group],MATCH(Edges25[[#This Row],[Vertex 2]],GroupVertices[Vertex],0)),1,1,"")</f>
        <v>1</v>
      </c>
      <c r="BF51" s="48"/>
      <c r="BG51" s="49"/>
      <c r="BH51" s="48"/>
      <c r="BI51" s="49"/>
      <c r="BJ51" s="48"/>
      <c r="BK51" s="49"/>
      <c r="BL51" s="48"/>
      <c r="BM51" s="49"/>
      <c r="BN51" s="48"/>
    </row>
    <row r="52" spans="1:66" ht="15">
      <c r="A52" s="65" t="s">
        <v>301</v>
      </c>
      <c r="B52" s="65" t="s">
        <v>348</v>
      </c>
      <c r="C52" s="66"/>
      <c r="D52" s="67"/>
      <c r="E52" s="68"/>
      <c r="F52" s="69"/>
      <c r="G52" s="66"/>
      <c r="H52" s="70"/>
      <c r="I52" s="71"/>
      <c r="J52" s="71"/>
      <c r="K52" s="34" t="s">
        <v>65</v>
      </c>
      <c r="L52" s="78">
        <v>86</v>
      </c>
      <c r="M52" s="78"/>
      <c r="N52" s="73"/>
      <c r="O52" s="80" t="s">
        <v>368</v>
      </c>
      <c r="P52" s="82">
        <v>43773.819131944445</v>
      </c>
      <c r="Q52" s="80" t="s">
        <v>372</v>
      </c>
      <c r="R52" s="80"/>
      <c r="S52" s="80"/>
      <c r="T52" s="80"/>
      <c r="U52" s="84" t="s">
        <v>408</v>
      </c>
      <c r="V52" s="84" t="s">
        <v>408</v>
      </c>
      <c r="W52" s="82">
        <v>43773.819131944445</v>
      </c>
      <c r="X52" s="87">
        <v>43773</v>
      </c>
      <c r="Y52" s="83" t="s">
        <v>526</v>
      </c>
      <c r="Z52" s="84" t="s">
        <v>653</v>
      </c>
      <c r="AA52" s="80"/>
      <c r="AB52" s="80"/>
      <c r="AC52" s="83" t="s">
        <v>780</v>
      </c>
      <c r="AD52" s="80"/>
      <c r="AE52" s="80" t="b">
        <v>0</v>
      </c>
      <c r="AF52" s="80">
        <v>0</v>
      </c>
      <c r="AG52" s="83" t="s">
        <v>859</v>
      </c>
      <c r="AH52" s="80" t="b">
        <v>0</v>
      </c>
      <c r="AI52" s="80" t="s">
        <v>862</v>
      </c>
      <c r="AJ52" s="80"/>
      <c r="AK52" s="83" t="s">
        <v>859</v>
      </c>
      <c r="AL52" s="80" t="b">
        <v>0</v>
      </c>
      <c r="AM52" s="80">
        <v>51</v>
      </c>
      <c r="AN52" s="83" t="s">
        <v>831</v>
      </c>
      <c r="AO52" s="80" t="s">
        <v>863</v>
      </c>
      <c r="AP52" s="80" t="b">
        <v>0</v>
      </c>
      <c r="AQ52" s="83" t="s">
        <v>831</v>
      </c>
      <c r="AR52" s="80" t="s">
        <v>217</v>
      </c>
      <c r="AS52" s="80">
        <v>0</v>
      </c>
      <c r="AT52" s="80">
        <v>0</v>
      </c>
      <c r="AU52" s="80"/>
      <c r="AV52" s="80"/>
      <c r="AW52" s="80"/>
      <c r="AX52" s="80"/>
      <c r="AY52" s="80"/>
      <c r="AZ52" s="80"/>
      <c r="BA52" s="80"/>
      <c r="BB52" s="80"/>
      <c r="BC52">
        <v>1</v>
      </c>
      <c r="BD52" s="79" t="str">
        <f>REPLACE(INDEX(GroupVertices[Group],MATCH(Edges25[[#This Row],[Vertex 1]],GroupVertices[Vertex],0)),1,1,"")</f>
        <v>2</v>
      </c>
      <c r="BE52" s="79" t="str">
        <f>REPLACE(INDEX(GroupVertices[Group],MATCH(Edges25[[#This Row],[Vertex 2]],GroupVertices[Vertex],0)),1,1,"")</f>
        <v>2</v>
      </c>
      <c r="BF52" s="48">
        <v>0</v>
      </c>
      <c r="BG52" s="49">
        <v>0</v>
      </c>
      <c r="BH52" s="48">
        <v>0</v>
      </c>
      <c r="BI52" s="49">
        <v>0</v>
      </c>
      <c r="BJ52" s="48">
        <v>0</v>
      </c>
      <c r="BK52" s="49">
        <v>0</v>
      </c>
      <c r="BL52" s="48">
        <v>9</v>
      </c>
      <c r="BM52" s="49">
        <v>100</v>
      </c>
      <c r="BN52" s="48">
        <v>9</v>
      </c>
    </row>
    <row r="53" spans="1:66" ht="15">
      <c r="A53" s="65" t="s">
        <v>302</v>
      </c>
      <c r="B53" s="65" t="s">
        <v>348</v>
      </c>
      <c r="C53" s="66"/>
      <c r="D53" s="67"/>
      <c r="E53" s="68"/>
      <c r="F53" s="69"/>
      <c r="G53" s="66"/>
      <c r="H53" s="70"/>
      <c r="I53" s="71"/>
      <c r="J53" s="71"/>
      <c r="K53" s="34" t="s">
        <v>65</v>
      </c>
      <c r="L53" s="78">
        <v>87</v>
      </c>
      <c r="M53" s="78"/>
      <c r="N53" s="73"/>
      <c r="O53" s="80" t="s">
        <v>368</v>
      </c>
      <c r="P53" s="82">
        <v>43773.82030092592</v>
      </c>
      <c r="Q53" s="80" t="s">
        <v>372</v>
      </c>
      <c r="R53" s="80"/>
      <c r="S53" s="80"/>
      <c r="T53" s="80"/>
      <c r="U53" s="84" t="s">
        <v>408</v>
      </c>
      <c r="V53" s="84" t="s">
        <v>408</v>
      </c>
      <c r="W53" s="82">
        <v>43773.82030092592</v>
      </c>
      <c r="X53" s="87">
        <v>43773</v>
      </c>
      <c r="Y53" s="83" t="s">
        <v>527</v>
      </c>
      <c r="Z53" s="84" t="s">
        <v>654</v>
      </c>
      <c r="AA53" s="80"/>
      <c r="AB53" s="80"/>
      <c r="AC53" s="83" t="s">
        <v>781</v>
      </c>
      <c r="AD53" s="80"/>
      <c r="AE53" s="80" t="b">
        <v>0</v>
      </c>
      <c r="AF53" s="80">
        <v>0</v>
      </c>
      <c r="AG53" s="83" t="s">
        <v>859</v>
      </c>
      <c r="AH53" s="80" t="b">
        <v>0</v>
      </c>
      <c r="AI53" s="80" t="s">
        <v>862</v>
      </c>
      <c r="AJ53" s="80"/>
      <c r="AK53" s="83" t="s">
        <v>859</v>
      </c>
      <c r="AL53" s="80" t="b">
        <v>0</v>
      </c>
      <c r="AM53" s="80">
        <v>51</v>
      </c>
      <c r="AN53" s="83" t="s">
        <v>831</v>
      </c>
      <c r="AO53" s="80" t="s">
        <v>863</v>
      </c>
      <c r="AP53" s="80" t="b">
        <v>0</v>
      </c>
      <c r="AQ53" s="83" t="s">
        <v>831</v>
      </c>
      <c r="AR53" s="80" t="s">
        <v>217</v>
      </c>
      <c r="AS53" s="80">
        <v>0</v>
      </c>
      <c r="AT53" s="80">
        <v>0</v>
      </c>
      <c r="AU53" s="80"/>
      <c r="AV53" s="80"/>
      <c r="AW53" s="80"/>
      <c r="AX53" s="80"/>
      <c r="AY53" s="80"/>
      <c r="AZ53" s="80"/>
      <c r="BA53" s="80"/>
      <c r="BB53" s="80"/>
      <c r="BC53">
        <v>1</v>
      </c>
      <c r="BD53" s="79" t="str">
        <f>REPLACE(INDEX(GroupVertices[Group],MATCH(Edges25[[#This Row],[Vertex 1]],GroupVertices[Vertex],0)),1,1,"")</f>
        <v>2</v>
      </c>
      <c r="BE53" s="79" t="str">
        <f>REPLACE(INDEX(GroupVertices[Group],MATCH(Edges25[[#This Row],[Vertex 2]],GroupVertices[Vertex],0)),1,1,"")</f>
        <v>2</v>
      </c>
      <c r="BF53" s="48">
        <v>0</v>
      </c>
      <c r="BG53" s="49">
        <v>0</v>
      </c>
      <c r="BH53" s="48">
        <v>0</v>
      </c>
      <c r="BI53" s="49">
        <v>0</v>
      </c>
      <c r="BJ53" s="48">
        <v>0</v>
      </c>
      <c r="BK53" s="49">
        <v>0</v>
      </c>
      <c r="BL53" s="48">
        <v>9</v>
      </c>
      <c r="BM53" s="49">
        <v>100</v>
      </c>
      <c r="BN53" s="48">
        <v>9</v>
      </c>
    </row>
    <row r="54" spans="1:66" ht="15">
      <c r="A54" s="65" t="s">
        <v>303</v>
      </c>
      <c r="B54" s="65" t="s">
        <v>359</v>
      </c>
      <c r="C54" s="66"/>
      <c r="D54" s="67"/>
      <c r="E54" s="68"/>
      <c r="F54" s="69"/>
      <c r="G54" s="66"/>
      <c r="H54" s="70"/>
      <c r="I54" s="71"/>
      <c r="J54" s="71"/>
      <c r="K54" s="34" t="s">
        <v>65</v>
      </c>
      <c r="L54" s="78">
        <v>88</v>
      </c>
      <c r="M54" s="78"/>
      <c r="N54" s="73"/>
      <c r="O54" s="80" t="s">
        <v>368</v>
      </c>
      <c r="P54" s="82">
        <v>43773.828993055555</v>
      </c>
      <c r="Q54" s="80" t="s">
        <v>371</v>
      </c>
      <c r="R54" s="80"/>
      <c r="S54" s="80"/>
      <c r="T54" s="80"/>
      <c r="U54" s="80"/>
      <c r="V54" s="84" t="s">
        <v>441</v>
      </c>
      <c r="W54" s="82">
        <v>43773.828993055555</v>
      </c>
      <c r="X54" s="87">
        <v>43773</v>
      </c>
      <c r="Y54" s="83" t="s">
        <v>528</v>
      </c>
      <c r="Z54" s="84" t="s">
        <v>655</v>
      </c>
      <c r="AA54" s="80"/>
      <c r="AB54" s="80"/>
      <c r="AC54" s="83" t="s">
        <v>782</v>
      </c>
      <c r="AD54" s="80"/>
      <c r="AE54" s="80" t="b">
        <v>0</v>
      </c>
      <c r="AF54" s="80">
        <v>0</v>
      </c>
      <c r="AG54" s="83" t="s">
        <v>859</v>
      </c>
      <c r="AH54" s="80" t="b">
        <v>0</v>
      </c>
      <c r="AI54" s="80" t="s">
        <v>862</v>
      </c>
      <c r="AJ54" s="80"/>
      <c r="AK54" s="83" t="s">
        <v>859</v>
      </c>
      <c r="AL54" s="80" t="b">
        <v>0</v>
      </c>
      <c r="AM54" s="80">
        <v>39</v>
      </c>
      <c r="AN54" s="83" t="s">
        <v>851</v>
      </c>
      <c r="AO54" s="80" t="s">
        <v>863</v>
      </c>
      <c r="AP54" s="80" t="b">
        <v>0</v>
      </c>
      <c r="AQ54" s="83" t="s">
        <v>851</v>
      </c>
      <c r="AR54" s="80" t="s">
        <v>217</v>
      </c>
      <c r="AS54" s="80">
        <v>0</v>
      </c>
      <c r="AT54" s="80">
        <v>0</v>
      </c>
      <c r="AU54" s="80"/>
      <c r="AV54" s="80"/>
      <c r="AW54" s="80"/>
      <c r="AX54" s="80"/>
      <c r="AY54" s="80"/>
      <c r="AZ54" s="80"/>
      <c r="BA54" s="80"/>
      <c r="BB54" s="80"/>
      <c r="BC54">
        <v>2</v>
      </c>
      <c r="BD54" s="79" t="str">
        <f>REPLACE(INDEX(GroupVertices[Group],MATCH(Edges25[[#This Row],[Vertex 1]],GroupVertices[Vertex],0)),1,1,"")</f>
        <v>1</v>
      </c>
      <c r="BE54" s="79" t="str">
        <f>REPLACE(INDEX(GroupVertices[Group],MATCH(Edges25[[#This Row],[Vertex 2]],GroupVertices[Vertex],0)),1,1,"")</f>
        <v>1</v>
      </c>
      <c r="BF54" s="48"/>
      <c r="BG54" s="49"/>
      <c r="BH54" s="48"/>
      <c r="BI54" s="49"/>
      <c r="BJ54" s="48"/>
      <c r="BK54" s="49"/>
      <c r="BL54" s="48"/>
      <c r="BM54" s="49"/>
      <c r="BN54" s="48"/>
    </row>
    <row r="55" spans="1:66" ht="15">
      <c r="A55" s="65" t="s">
        <v>304</v>
      </c>
      <c r="B55" s="65" t="s">
        <v>348</v>
      </c>
      <c r="C55" s="66"/>
      <c r="D55" s="67"/>
      <c r="E55" s="68"/>
      <c r="F55" s="69"/>
      <c r="G55" s="66"/>
      <c r="H55" s="70"/>
      <c r="I55" s="71"/>
      <c r="J55" s="71"/>
      <c r="K55" s="34" t="s">
        <v>65</v>
      </c>
      <c r="L55" s="78">
        <v>91</v>
      </c>
      <c r="M55" s="78"/>
      <c r="N55" s="73"/>
      <c r="O55" s="80" t="s">
        <v>368</v>
      </c>
      <c r="P55" s="82">
        <v>43773.84274305555</v>
      </c>
      <c r="Q55" s="80" t="s">
        <v>372</v>
      </c>
      <c r="R55" s="80"/>
      <c r="S55" s="80"/>
      <c r="T55" s="80"/>
      <c r="U55" s="84" t="s">
        <v>408</v>
      </c>
      <c r="V55" s="84" t="s">
        <v>408</v>
      </c>
      <c r="W55" s="82">
        <v>43773.84274305555</v>
      </c>
      <c r="X55" s="87">
        <v>43773</v>
      </c>
      <c r="Y55" s="83" t="s">
        <v>529</v>
      </c>
      <c r="Z55" s="84" t="s">
        <v>656</v>
      </c>
      <c r="AA55" s="80"/>
      <c r="AB55" s="80"/>
      <c r="AC55" s="83" t="s">
        <v>783</v>
      </c>
      <c r="AD55" s="80"/>
      <c r="AE55" s="80" t="b">
        <v>0</v>
      </c>
      <c r="AF55" s="80">
        <v>0</v>
      </c>
      <c r="AG55" s="83" t="s">
        <v>859</v>
      </c>
      <c r="AH55" s="80" t="b">
        <v>0</v>
      </c>
      <c r="AI55" s="80" t="s">
        <v>862</v>
      </c>
      <c r="AJ55" s="80"/>
      <c r="AK55" s="83" t="s">
        <v>859</v>
      </c>
      <c r="AL55" s="80" t="b">
        <v>0</v>
      </c>
      <c r="AM55" s="80">
        <v>51</v>
      </c>
      <c r="AN55" s="83" t="s">
        <v>831</v>
      </c>
      <c r="AO55" s="80" t="s">
        <v>865</v>
      </c>
      <c r="AP55" s="80" t="b">
        <v>0</v>
      </c>
      <c r="AQ55" s="83" t="s">
        <v>831</v>
      </c>
      <c r="AR55" s="80" t="s">
        <v>217</v>
      </c>
      <c r="AS55" s="80">
        <v>0</v>
      </c>
      <c r="AT55" s="80">
        <v>0</v>
      </c>
      <c r="AU55" s="80"/>
      <c r="AV55" s="80"/>
      <c r="AW55" s="80"/>
      <c r="AX55" s="80"/>
      <c r="AY55" s="80"/>
      <c r="AZ55" s="80"/>
      <c r="BA55" s="80"/>
      <c r="BB55" s="80"/>
      <c r="BC55">
        <v>1</v>
      </c>
      <c r="BD55" s="79" t="str">
        <f>REPLACE(INDEX(GroupVertices[Group],MATCH(Edges25[[#This Row],[Vertex 1]],GroupVertices[Vertex],0)),1,1,"")</f>
        <v>2</v>
      </c>
      <c r="BE55" s="79" t="str">
        <f>REPLACE(INDEX(GroupVertices[Group],MATCH(Edges25[[#This Row],[Vertex 2]],GroupVertices[Vertex],0)),1,1,"")</f>
        <v>2</v>
      </c>
      <c r="BF55" s="48">
        <v>0</v>
      </c>
      <c r="BG55" s="49">
        <v>0</v>
      </c>
      <c r="BH55" s="48">
        <v>0</v>
      </c>
      <c r="BI55" s="49">
        <v>0</v>
      </c>
      <c r="BJ55" s="48">
        <v>0</v>
      </c>
      <c r="BK55" s="49">
        <v>0</v>
      </c>
      <c r="BL55" s="48">
        <v>9</v>
      </c>
      <c r="BM55" s="49">
        <v>100</v>
      </c>
      <c r="BN55" s="48">
        <v>9</v>
      </c>
    </row>
    <row r="56" spans="1:66" ht="15">
      <c r="A56" s="65" t="s">
        <v>305</v>
      </c>
      <c r="B56" s="65" t="s">
        <v>348</v>
      </c>
      <c r="C56" s="66"/>
      <c r="D56" s="67"/>
      <c r="E56" s="68"/>
      <c r="F56" s="69"/>
      <c r="G56" s="66"/>
      <c r="H56" s="70"/>
      <c r="I56" s="71"/>
      <c r="J56" s="71"/>
      <c r="K56" s="34" t="s">
        <v>65</v>
      </c>
      <c r="L56" s="78">
        <v>92</v>
      </c>
      <c r="M56" s="78"/>
      <c r="N56" s="73"/>
      <c r="O56" s="80" t="s">
        <v>368</v>
      </c>
      <c r="P56" s="82">
        <v>43773.85439814815</v>
      </c>
      <c r="Q56" s="80" t="s">
        <v>372</v>
      </c>
      <c r="R56" s="80"/>
      <c r="S56" s="80"/>
      <c r="T56" s="80"/>
      <c r="U56" s="84" t="s">
        <v>408</v>
      </c>
      <c r="V56" s="84" t="s">
        <v>408</v>
      </c>
      <c r="W56" s="82">
        <v>43773.85439814815</v>
      </c>
      <c r="X56" s="87">
        <v>43773</v>
      </c>
      <c r="Y56" s="83" t="s">
        <v>530</v>
      </c>
      <c r="Z56" s="84" t="s">
        <v>657</v>
      </c>
      <c r="AA56" s="80"/>
      <c r="AB56" s="80"/>
      <c r="AC56" s="83" t="s">
        <v>784</v>
      </c>
      <c r="AD56" s="80"/>
      <c r="AE56" s="80" t="b">
        <v>0</v>
      </c>
      <c r="AF56" s="80">
        <v>0</v>
      </c>
      <c r="AG56" s="83" t="s">
        <v>859</v>
      </c>
      <c r="AH56" s="80" t="b">
        <v>0</v>
      </c>
      <c r="AI56" s="80" t="s">
        <v>862</v>
      </c>
      <c r="AJ56" s="80"/>
      <c r="AK56" s="83" t="s">
        <v>859</v>
      </c>
      <c r="AL56" s="80" t="b">
        <v>0</v>
      </c>
      <c r="AM56" s="80">
        <v>51</v>
      </c>
      <c r="AN56" s="83" t="s">
        <v>831</v>
      </c>
      <c r="AO56" s="80" t="s">
        <v>865</v>
      </c>
      <c r="AP56" s="80" t="b">
        <v>0</v>
      </c>
      <c r="AQ56" s="83" t="s">
        <v>831</v>
      </c>
      <c r="AR56" s="80" t="s">
        <v>217</v>
      </c>
      <c r="AS56" s="80">
        <v>0</v>
      </c>
      <c r="AT56" s="80">
        <v>0</v>
      </c>
      <c r="AU56" s="80"/>
      <c r="AV56" s="80"/>
      <c r="AW56" s="80"/>
      <c r="AX56" s="80"/>
      <c r="AY56" s="80"/>
      <c r="AZ56" s="80"/>
      <c r="BA56" s="80"/>
      <c r="BB56" s="80"/>
      <c r="BC56">
        <v>1</v>
      </c>
      <c r="BD56" s="79" t="str">
        <f>REPLACE(INDEX(GroupVertices[Group],MATCH(Edges25[[#This Row],[Vertex 1]],GroupVertices[Vertex],0)),1,1,"")</f>
        <v>2</v>
      </c>
      <c r="BE56" s="79" t="str">
        <f>REPLACE(INDEX(GroupVertices[Group],MATCH(Edges25[[#This Row],[Vertex 2]],GroupVertices[Vertex],0)),1,1,"")</f>
        <v>2</v>
      </c>
      <c r="BF56" s="48">
        <v>0</v>
      </c>
      <c r="BG56" s="49">
        <v>0</v>
      </c>
      <c r="BH56" s="48">
        <v>0</v>
      </c>
      <c r="BI56" s="49">
        <v>0</v>
      </c>
      <c r="BJ56" s="48">
        <v>0</v>
      </c>
      <c r="BK56" s="49">
        <v>0</v>
      </c>
      <c r="BL56" s="48">
        <v>9</v>
      </c>
      <c r="BM56" s="49">
        <v>100</v>
      </c>
      <c r="BN56" s="48">
        <v>9</v>
      </c>
    </row>
    <row r="57" spans="1:66" ht="15">
      <c r="A57" s="65" t="s">
        <v>306</v>
      </c>
      <c r="B57" s="65" t="s">
        <v>359</v>
      </c>
      <c r="C57" s="66"/>
      <c r="D57" s="67"/>
      <c r="E57" s="68"/>
      <c r="F57" s="69"/>
      <c r="G57" s="66"/>
      <c r="H57" s="70"/>
      <c r="I57" s="71"/>
      <c r="J57" s="71"/>
      <c r="K57" s="34" t="s">
        <v>65</v>
      </c>
      <c r="L57" s="78">
        <v>93</v>
      </c>
      <c r="M57" s="78"/>
      <c r="N57" s="73"/>
      <c r="O57" s="80" t="s">
        <v>368</v>
      </c>
      <c r="P57" s="82">
        <v>43773.856886574074</v>
      </c>
      <c r="Q57" s="80" t="s">
        <v>371</v>
      </c>
      <c r="R57" s="80"/>
      <c r="S57" s="80"/>
      <c r="T57" s="80"/>
      <c r="U57" s="80"/>
      <c r="V57" s="84" t="s">
        <v>442</v>
      </c>
      <c r="W57" s="82">
        <v>43773.856886574074</v>
      </c>
      <c r="X57" s="87">
        <v>43773</v>
      </c>
      <c r="Y57" s="83" t="s">
        <v>531</v>
      </c>
      <c r="Z57" s="84" t="s">
        <v>658</v>
      </c>
      <c r="AA57" s="80"/>
      <c r="AB57" s="80"/>
      <c r="AC57" s="83" t="s">
        <v>785</v>
      </c>
      <c r="AD57" s="80"/>
      <c r="AE57" s="80" t="b">
        <v>0</v>
      </c>
      <c r="AF57" s="80">
        <v>0</v>
      </c>
      <c r="AG57" s="83" t="s">
        <v>859</v>
      </c>
      <c r="AH57" s="80" t="b">
        <v>0</v>
      </c>
      <c r="AI57" s="80" t="s">
        <v>862</v>
      </c>
      <c r="AJ57" s="80"/>
      <c r="AK57" s="83" t="s">
        <v>859</v>
      </c>
      <c r="AL57" s="80" t="b">
        <v>0</v>
      </c>
      <c r="AM57" s="80">
        <v>39</v>
      </c>
      <c r="AN57" s="83" t="s">
        <v>851</v>
      </c>
      <c r="AO57" s="80" t="s">
        <v>865</v>
      </c>
      <c r="AP57" s="80" t="b">
        <v>0</v>
      </c>
      <c r="AQ57" s="83" t="s">
        <v>851</v>
      </c>
      <c r="AR57" s="80" t="s">
        <v>217</v>
      </c>
      <c r="AS57" s="80">
        <v>0</v>
      </c>
      <c r="AT57" s="80">
        <v>0</v>
      </c>
      <c r="AU57" s="80"/>
      <c r="AV57" s="80"/>
      <c r="AW57" s="80"/>
      <c r="AX57" s="80"/>
      <c r="AY57" s="80"/>
      <c r="AZ57" s="80"/>
      <c r="BA57" s="80"/>
      <c r="BB57" s="80"/>
      <c r="BC57">
        <v>2</v>
      </c>
      <c r="BD57" s="79" t="str">
        <f>REPLACE(INDEX(GroupVertices[Group],MATCH(Edges25[[#This Row],[Vertex 1]],GroupVertices[Vertex],0)),1,1,"")</f>
        <v>1</v>
      </c>
      <c r="BE57" s="79" t="str">
        <f>REPLACE(INDEX(GroupVertices[Group],MATCH(Edges25[[#This Row],[Vertex 2]],GroupVertices[Vertex],0)),1,1,"")</f>
        <v>1</v>
      </c>
      <c r="BF57" s="48"/>
      <c r="BG57" s="49"/>
      <c r="BH57" s="48"/>
      <c r="BI57" s="49"/>
      <c r="BJ57" s="48"/>
      <c r="BK57" s="49"/>
      <c r="BL57" s="48"/>
      <c r="BM57" s="49"/>
      <c r="BN57" s="48"/>
    </row>
    <row r="58" spans="1:66" ht="15">
      <c r="A58" s="65" t="s">
        <v>307</v>
      </c>
      <c r="B58" s="65" t="s">
        <v>359</v>
      </c>
      <c r="C58" s="66"/>
      <c r="D58" s="67"/>
      <c r="E58" s="68"/>
      <c r="F58" s="69"/>
      <c r="G58" s="66"/>
      <c r="H58" s="70"/>
      <c r="I58" s="71"/>
      <c r="J58" s="71"/>
      <c r="K58" s="34" t="s">
        <v>65</v>
      </c>
      <c r="L58" s="78">
        <v>96</v>
      </c>
      <c r="M58" s="78"/>
      <c r="N58" s="73"/>
      <c r="O58" s="80" t="s">
        <v>368</v>
      </c>
      <c r="P58" s="82">
        <v>43773.87152777778</v>
      </c>
      <c r="Q58" s="80" t="s">
        <v>371</v>
      </c>
      <c r="R58" s="80"/>
      <c r="S58" s="80"/>
      <c r="T58" s="80"/>
      <c r="U58" s="80"/>
      <c r="V58" s="84" t="s">
        <v>443</v>
      </c>
      <c r="W58" s="82">
        <v>43773.87152777778</v>
      </c>
      <c r="X58" s="87">
        <v>43773</v>
      </c>
      <c r="Y58" s="83" t="s">
        <v>532</v>
      </c>
      <c r="Z58" s="84" t="s">
        <v>659</v>
      </c>
      <c r="AA58" s="80"/>
      <c r="AB58" s="80"/>
      <c r="AC58" s="83" t="s">
        <v>786</v>
      </c>
      <c r="AD58" s="80"/>
      <c r="AE58" s="80" t="b">
        <v>0</v>
      </c>
      <c r="AF58" s="80">
        <v>0</v>
      </c>
      <c r="AG58" s="83" t="s">
        <v>859</v>
      </c>
      <c r="AH58" s="80" t="b">
        <v>0</v>
      </c>
      <c r="AI58" s="80" t="s">
        <v>862</v>
      </c>
      <c r="AJ58" s="80"/>
      <c r="AK58" s="83" t="s">
        <v>859</v>
      </c>
      <c r="AL58" s="80" t="b">
        <v>0</v>
      </c>
      <c r="AM58" s="80">
        <v>39</v>
      </c>
      <c r="AN58" s="83" t="s">
        <v>851</v>
      </c>
      <c r="AO58" s="80" t="s">
        <v>864</v>
      </c>
      <c r="AP58" s="80" t="b">
        <v>0</v>
      </c>
      <c r="AQ58" s="83" t="s">
        <v>851</v>
      </c>
      <c r="AR58" s="80" t="s">
        <v>217</v>
      </c>
      <c r="AS58" s="80">
        <v>0</v>
      </c>
      <c r="AT58" s="80">
        <v>0</v>
      </c>
      <c r="AU58" s="80"/>
      <c r="AV58" s="80"/>
      <c r="AW58" s="80"/>
      <c r="AX58" s="80"/>
      <c r="AY58" s="80"/>
      <c r="AZ58" s="80"/>
      <c r="BA58" s="80"/>
      <c r="BB58" s="80"/>
      <c r="BC58">
        <v>2</v>
      </c>
      <c r="BD58" s="79" t="str">
        <f>REPLACE(INDEX(GroupVertices[Group],MATCH(Edges25[[#This Row],[Vertex 1]],GroupVertices[Vertex],0)),1,1,"")</f>
        <v>1</v>
      </c>
      <c r="BE58" s="79" t="str">
        <f>REPLACE(INDEX(GroupVertices[Group],MATCH(Edges25[[#This Row],[Vertex 2]],GroupVertices[Vertex],0)),1,1,"")</f>
        <v>1</v>
      </c>
      <c r="BF58" s="48"/>
      <c r="BG58" s="49"/>
      <c r="BH58" s="48"/>
      <c r="BI58" s="49"/>
      <c r="BJ58" s="48"/>
      <c r="BK58" s="49"/>
      <c r="BL58" s="48"/>
      <c r="BM58" s="49"/>
      <c r="BN58" s="48"/>
    </row>
    <row r="59" spans="1:66" ht="15">
      <c r="A59" s="65" t="s">
        <v>308</v>
      </c>
      <c r="B59" s="65" t="s">
        <v>308</v>
      </c>
      <c r="C59" s="66"/>
      <c r="D59" s="67"/>
      <c r="E59" s="68"/>
      <c r="F59" s="69"/>
      <c r="G59" s="66"/>
      <c r="H59" s="70"/>
      <c r="I59" s="71"/>
      <c r="J59" s="71"/>
      <c r="K59" s="34" t="s">
        <v>65</v>
      </c>
      <c r="L59" s="78">
        <v>99</v>
      </c>
      <c r="M59" s="78"/>
      <c r="N59" s="73"/>
      <c r="O59" s="80" t="s">
        <v>217</v>
      </c>
      <c r="P59" s="82">
        <v>43773.54032407407</v>
      </c>
      <c r="Q59" s="80" t="s">
        <v>378</v>
      </c>
      <c r="R59" s="84" t="s">
        <v>390</v>
      </c>
      <c r="S59" s="80" t="s">
        <v>400</v>
      </c>
      <c r="T59" s="80"/>
      <c r="U59" s="84" t="s">
        <v>410</v>
      </c>
      <c r="V59" s="84" t="s">
        <v>410</v>
      </c>
      <c r="W59" s="82">
        <v>43773.54032407407</v>
      </c>
      <c r="X59" s="87">
        <v>43773</v>
      </c>
      <c r="Y59" s="83" t="s">
        <v>533</v>
      </c>
      <c r="Z59" s="84" t="s">
        <v>660</v>
      </c>
      <c r="AA59" s="80"/>
      <c r="AB59" s="80"/>
      <c r="AC59" s="83" t="s">
        <v>787</v>
      </c>
      <c r="AD59" s="80"/>
      <c r="AE59" s="80" t="b">
        <v>0</v>
      </c>
      <c r="AF59" s="80">
        <v>0</v>
      </c>
      <c r="AG59" s="83" t="s">
        <v>859</v>
      </c>
      <c r="AH59" s="80" t="b">
        <v>0</v>
      </c>
      <c r="AI59" s="80" t="s">
        <v>862</v>
      </c>
      <c r="AJ59" s="80"/>
      <c r="AK59" s="83" t="s">
        <v>859</v>
      </c>
      <c r="AL59" s="80" t="b">
        <v>0</v>
      </c>
      <c r="AM59" s="80">
        <v>0</v>
      </c>
      <c r="AN59" s="83" t="s">
        <v>859</v>
      </c>
      <c r="AO59" s="80" t="s">
        <v>868</v>
      </c>
      <c r="AP59" s="80" t="b">
        <v>0</v>
      </c>
      <c r="AQ59" s="83" t="s">
        <v>787</v>
      </c>
      <c r="AR59" s="80" t="s">
        <v>217</v>
      </c>
      <c r="AS59" s="80">
        <v>0</v>
      </c>
      <c r="AT59" s="80">
        <v>0</v>
      </c>
      <c r="AU59" s="80"/>
      <c r="AV59" s="80"/>
      <c r="AW59" s="80"/>
      <c r="AX59" s="80"/>
      <c r="AY59" s="80"/>
      <c r="AZ59" s="80"/>
      <c r="BA59" s="80"/>
      <c r="BB59" s="80"/>
      <c r="BC59">
        <v>2</v>
      </c>
      <c r="BD59" s="79" t="str">
        <f>REPLACE(INDEX(GroupVertices[Group],MATCH(Edges25[[#This Row],[Vertex 1]],GroupVertices[Vertex],0)),1,1,"")</f>
        <v>7</v>
      </c>
      <c r="BE59" s="79" t="str">
        <f>REPLACE(INDEX(GroupVertices[Group],MATCH(Edges25[[#This Row],[Vertex 2]],GroupVertices[Vertex],0)),1,1,"")</f>
        <v>7</v>
      </c>
      <c r="BF59" s="48">
        <v>0</v>
      </c>
      <c r="BG59" s="49">
        <v>0</v>
      </c>
      <c r="BH59" s="48">
        <v>0</v>
      </c>
      <c r="BI59" s="49">
        <v>0</v>
      </c>
      <c r="BJ59" s="48">
        <v>0</v>
      </c>
      <c r="BK59" s="49">
        <v>0</v>
      </c>
      <c r="BL59" s="48">
        <v>7</v>
      </c>
      <c r="BM59" s="49">
        <v>100</v>
      </c>
      <c r="BN59" s="48">
        <v>7</v>
      </c>
    </row>
    <row r="60" spans="1:66" ht="15">
      <c r="A60" s="65" t="s">
        <v>308</v>
      </c>
      <c r="B60" s="65" t="s">
        <v>308</v>
      </c>
      <c r="C60" s="66"/>
      <c r="D60" s="67"/>
      <c r="E60" s="68"/>
      <c r="F60" s="69"/>
      <c r="G60" s="66"/>
      <c r="H60" s="70"/>
      <c r="I60" s="71"/>
      <c r="J60" s="71"/>
      <c r="K60" s="34" t="s">
        <v>65</v>
      </c>
      <c r="L60" s="78">
        <v>100</v>
      </c>
      <c r="M60" s="78"/>
      <c r="N60" s="73"/>
      <c r="O60" s="80" t="s">
        <v>217</v>
      </c>
      <c r="P60" s="82">
        <v>43773.88128472222</v>
      </c>
      <c r="Q60" s="80" t="s">
        <v>379</v>
      </c>
      <c r="R60" s="84" t="s">
        <v>391</v>
      </c>
      <c r="S60" s="80" t="s">
        <v>400</v>
      </c>
      <c r="T60" s="80"/>
      <c r="U60" s="84" t="s">
        <v>411</v>
      </c>
      <c r="V60" s="84" t="s">
        <v>411</v>
      </c>
      <c r="W60" s="82">
        <v>43773.88128472222</v>
      </c>
      <c r="X60" s="87">
        <v>43773</v>
      </c>
      <c r="Y60" s="83" t="s">
        <v>534</v>
      </c>
      <c r="Z60" s="84" t="s">
        <v>661</v>
      </c>
      <c r="AA60" s="80"/>
      <c r="AB60" s="80"/>
      <c r="AC60" s="83" t="s">
        <v>788</v>
      </c>
      <c r="AD60" s="80"/>
      <c r="AE60" s="80" t="b">
        <v>0</v>
      </c>
      <c r="AF60" s="80">
        <v>1</v>
      </c>
      <c r="AG60" s="83" t="s">
        <v>859</v>
      </c>
      <c r="AH60" s="80" t="b">
        <v>0</v>
      </c>
      <c r="AI60" s="80" t="s">
        <v>862</v>
      </c>
      <c r="AJ60" s="80"/>
      <c r="AK60" s="83" t="s">
        <v>859</v>
      </c>
      <c r="AL60" s="80" t="b">
        <v>0</v>
      </c>
      <c r="AM60" s="80">
        <v>0</v>
      </c>
      <c r="AN60" s="83" t="s">
        <v>859</v>
      </c>
      <c r="AO60" s="80" t="s">
        <v>868</v>
      </c>
      <c r="AP60" s="80" t="b">
        <v>0</v>
      </c>
      <c r="AQ60" s="83" t="s">
        <v>788</v>
      </c>
      <c r="AR60" s="80" t="s">
        <v>217</v>
      </c>
      <c r="AS60" s="80">
        <v>0</v>
      </c>
      <c r="AT60" s="80">
        <v>0</v>
      </c>
      <c r="AU60" s="80"/>
      <c r="AV60" s="80"/>
      <c r="AW60" s="80"/>
      <c r="AX60" s="80"/>
      <c r="AY60" s="80"/>
      <c r="AZ60" s="80"/>
      <c r="BA60" s="80"/>
      <c r="BB60" s="80"/>
      <c r="BC60">
        <v>2</v>
      </c>
      <c r="BD60" s="79" t="str">
        <f>REPLACE(INDEX(GroupVertices[Group],MATCH(Edges25[[#This Row],[Vertex 1]],GroupVertices[Vertex],0)),1,1,"")</f>
        <v>7</v>
      </c>
      <c r="BE60" s="79" t="str">
        <f>REPLACE(INDEX(GroupVertices[Group],MATCH(Edges25[[#This Row],[Vertex 2]],GroupVertices[Vertex],0)),1,1,"")</f>
        <v>7</v>
      </c>
      <c r="BF60" s="48">
        <v>1</v>
      </c>
      <c r="BG60" s="49">
        <v>5.882352941176471</v>
      </c>
      <c r="BH60" s="48">
        <v>0</v>
      </c>
      <c r="BI60" s="49">
        <v>0</v>
      </c>
      <c r="BJ60" s="48">
        <v>0</v>
      </c>
      <c r="BK60" s="49">
        <v>0</v>
      </c>
      <c r="BL60" s="48">
        <v>16</v>
      </c>
      <c r="BM60" s="49">
        <v>94.11764705882354</v>
      </c>
      <c r="BN60" s="48">
        <v>17</v>
      </c>
    </row>
    <row r="61" spans="1:66" ht="15">
      <c r="A61" s="65" t="s">
        <v>309</v>
      </c>
      <c r="B61" s="65" t="s">
        <v>348</v>
      </c>
      <c r="C61" s="66"/>
      <c r="D61" s="67"/>
      <c r="E61" s="68"/>
      <c r="F61" s="69"/>
      <c r="G61" s="66"/>
      <c r="H61" s="70"/>
      <c r="I61" s="71"/>
      <c r="J61" s="71"/>
      <c r="K61" s="34" t="s">
        <v>65</v>
      </c>
      <c r="L61" s="78">
        <v>101</v>
      </c>
      <c r="M61" s="78"/>
      <c r="N61" s="73"/>
      <c r="O61" s="80" t="s">
        <v>368</v>
      </c>
      <c r="P61" s="82">
        <v>43773.89025462963</v>
      </c>
      <c r="Q61" s="80" t="s">
        <v>372</v>
      </c>
      <c r="R61" s="80"/>
      <c r="S61" s="80"/>
      <c r="T61" s="80"/>
      <c r="U61" s="84" t="s">
        <v>408</v>
      </c>
      <c r="V61" s="84" t="s">
        <v>408</v>
      </c>
      <c r="W61" s="82">
        <v>43773.89025462963</v>
      </c>
      <c r="X61" s="87">
        <v>43773</v>
      </c>
      <c r="Y61" s="83" t="s">
        <v>535</v>
      </c>
      <c r="Z61" s="84" t="s">
        <v>662</v>
      </c>
      <c r="AA61" s="80"/>
      <c r="AB61" s="80"/>
      <c r="AC61" s="83" t="s">
        <v>789</v>
      </c>
      <c r="AD61" s="80"/>
      <c r="AE61" s="80" t="b">
        <v>0</v>
      </c>
      <c r="AF61" s="80">
        <v>0</v>
      </c>
      <c r="AG61" s="83" t="s">
        <v>859</v>
      </c>
      <c r="AH61" s="80" t="b">
        <v>0</v>
      </c>
      <c r="AI61" s="80" t="s">
        <v>862</v>
      </c>
      <c r="AJ61" s="80"/>
      <c r="AK61" s="83" t="s">
        <v>859</v>
      </c>
      <c r="AL61" s="80" t="b">
        <v>0</v>
      </c>
      <c r="AM61" s="80">
        <v>51</v>
      </c>
      <c r="AN61" s="83" t="s">
        <v>831</v>
      </c>
      <c r="AO61" s="80" t="s">
        <v>863</v>
      </c>
      <c r="AP61" s="80" t="b">
        <v>0</v>
      </c>
      <c r="AQ61" s="83" t="s">
        <v>831</v>
      </c>
      <c r="AR61" s="80" t="s">
        <v>217</v>
      </c>
      <c r="AS61" s="80">
        <v>0</v>
      </c>
      <c r="AT61" s="80">
        <v>0</v>
      </c>
      <c r="AU61" s="80"/>
      <c r="AV61" s="80"/>
      <c r="AW61" s="80"/>
      <c r="AX61" s="80"/>
      <c r="AY61" s="80"/>
      <c r="AZ61" s="80"/>
      <c r="BA61" s="80"/>
      <c r="BB61" s="80"/>
      <c r="BC61">
        <v>1</v>
      </c>
      <c r="BD61" s="79" t="str">
        <f>REPLACE(INDEX(GroupVertices[Group],MATCH(Edges25[[#This Row],[Vertex 1]],GroupVertices[Vertex],0)),1,1,"")</f>
        <v>2</v>
      </c>
      <c r="BE61" s="79" t="str">
        <f>REPLACE(INDEX(GroupVertices[Group],MATCH(Edges25[[#This Row],[Vertex 2]],GroupVertices[Vertex],0)),1,1,"")</f>
        <v>2</v>
      </c>
      <c r="BF61" s="48">
        <v>0</v>
      </c>
      <c r="BG61" s="49">
        <v>0</v>
      </c>
      <c r="BH61" s="48">
        <v>0</v>
      </c>
      <c r="BI61" s="49">
        <v>0</v>
      </c>
      <c r="BJ61" s="48">
        <v>0</v>
      </c>
      <c r="BK61" s="49">
        <v>0</v>
      </c>
      <c r="BL61" s="48">
        <v>9</v>
      </c>
      <c r="BM61" s="49">
        <v>100</v>
      </c>
      <c r="BN61" s="48">
        <v>9</v>
      </c>
    </row>
    <row r="62" spans="1:66" ht="15">
      <c r="A62" s="65" t="s">
        <v>310</v>
      </c>
      <c r="B62" s="65" t="s">
        <v>364</v>
      </c>
      <c r="C62" s="66"/>
      <c r="D62" s="67"/>
      <c r="E62" s="68"/>
      <c r="F62" s="69"/>
      <c r="G62" s="66"/>
      <c r="H62" s="70"/>
      <c r="I62" s="71"/>
      <c r="J62" s="71"/>
      <c r="K62" s="34" t="s">
        <v>65</v>
      </c>
      <c r="L62" s="78">
        <v>102</v>
      </c>
      <c r="M62" s="78"/>
      <c r="N62" s="73"/>
      <c r="O62" s="80" t="s">
        <v>370</v>
      </c>
      <c r="P62" s="82">
        <v>43773.89597222222</v>
      </c>
      <c r="Q62" s="80" t="s">
        <v>380</v>
      </c>
      <c r="R62" s="80"/>
      <c r="S62" s="80"/>
      <c r="T62" s="80"/>
      <c r="U62" s="84" t="s">
        <v>412</v>
      </c>
      <c r="V62" s="84" t="s">
        <v>412</v>
      </c>
      <c r="W62" s="82">
        <v>43773.89597222222</v>
      </c>
      <c r="X62" s="87">
        <v>43773</v>
      </c>
      <c r="Y62" s="83" t="s">
        <v>536</v>
      </c>
      <c r="Z62" s="84" t="s">
        <v>663</v>
      </c>
      <c r="AA62" s="80"/>
      <c r="AB62" s="80"/>
      <c r="AC62" s="83" t="s">
        <v>790</v>
      </c>
      <c r="AD62" s="83" t="s">
        <v>858</v>
      </c>
      <c r="AE62" s="80" t="b">
        <v>0</v>
      </c>
      <c r="AF62" s="80">
        <v>3</v>
      </c>
      <c r="AG62" s="83" t="s">
        <v>861</v>
      </c>
      <c r="AH62" s="80" t="b">
        <v>0</v>
      </c>
      <c r="AI62" s="80" t="s">
        <v>862</v>
      </c>
      <c r="AJ62" s="80"/>
      <c r="AK62" s="83" t="s">
        <v>859</v>
      </c>
      <c r="AL62" s="80" t="b">
        <v>0</v>
      </c>
      <c r="AM62" s="80">
        <v>0</v>
      </c>
      <c r="AN62" s="83" t="s">
        <v>859</v>
      </c>
      <c r="AO62" s="80" t="s">
        <v>863</v>
      </c>
      <c r="AP62" s="80" t="b">
        <v>0</v>
      </c>
      <c r="AQ62" s="83" t="s">
        <v>858</v>
      </c>
      <c r="AR62" s="80" t="s">
        <v>217</v>
      </c>
      <c r="AS62" s="80">
        <v>0</v>
      </c>
      <c r="AT62" s="80">
        <v>0</v>
      </c>
      <c r="AU62" s="80"/>
      <c r="AV62" s="80"/>
      <c r="AW62" s="80"/>
      <c r="AX62" s="80"/>
      <c r="AY62" s="80"/>
      <c r="AZ62" s="80"/>
      <c r="BA62" s="80"/>
      <c r="BB62" s="80"/>
      <c r="BC62">
        <v>1</v>
      </c>
      <c r="BD62" s="79" t="str">
        <f>REPLACE(INDEX(GroupVertices[Group],MATCH(Edges25[[#This Row],[Vertex 1]],GroupVertices[Vertex],0)),1,1,"")</f>
        <v>6</v>
      </c>
      <c r="BE62" s="79" t="str">
        <f>REPLACE(INDEX(GroupVertices[Group],MATCH(Edges25[[#This Row],[Vertex 2]],GroupVertices[Vertex],0)),1,1,"")</f>
        <v>6</v>
      </c>
      <c r="BF62" s="48">
        <v>0</v>
      </c>
      <c r="BG62" s="49">
        <v>0</v>
      </c>
      <c r="BH62" s="48">
        <v>0</v>
      </c>
      <c r="BI62" s="49">
        <v>0</v>
      </c>
      <c r="BJ62" s="48">
        <v>0</v>
      </c>
      <c r="BK62" s="49">
        <v>0</v>
      </c>
      <c r="BL62" s="48">
        <v>13</v>
      </c>
      <c r="BM62" s="49">
        <v>100</v>
      </c>
      <c r="BN62" s="48">
        <v>13</v>
      </c>
    </row>
    <row r="63" spans="1:66" ht="15">
      <c r="A63" s="65" t="s">
        <v>311</v>
      </c>
      <c r="B63" s="65" t="s">
        <v>348</v>
      </c>
      <c r="C63" s="66"/>
      <c r="D63" s="67"/>
      <c r="E63" s="68"/>
      <c r="F63" s="69"/>
      <c r="G63" s="66"/>
      <c r="H63" s="70"/>
      <c r="I63" s="71"/>
      <c r="J63" s="71"/>
      <c r="K63" s="34" t="s">
        <v>65</v>
      </c>
      <c r="L63" s="78">
        <v>103</v>
      </c>
      <c r="M63" s="78"/>
      <c r="N63" s="73"/>
      <c r="O63" s="80" t="s">
        <v>368</v>
      </c>
      <c r="P63" s="82">
        <v>43773.89974537037</v>
      </c>
      <c r="Q63" s="80" t="s">
        <v>372</v>
      </c>
      <c r="R63" s="80"/>
      <c r="S63" s="80"/>
      <c r="T63" s="80"/>
      <c r="U63" s="84" t="s">
        <v>408</v>
      </c>
      <c r="V63" s="84" t="s">
        <v>408</v>
      </c>
      <c r="W63" s="82">
        <v>43773.89974537037</v>
      </c>
      <c r="X63" s="87">
        <v>43773</v>
      </c>
      <c r="Y63" s="83" t="s">
        <v>537</v>
      </c>
      <c r="Z63" s="84" t="s">
        <v>664</v>
      </c>
      <c r="AA63" s="80"/>
      <c r="AB63" s="80"/>
      <c r="AC63" s="83" t="s">
        <v>791</v>
      </c>
      <c r="AD63" s="80"/>
      <c r="AE63" s="80" t="b">
        <v>0</v>
      </c>
      <c r="AF63" s="80">
        <v>0</v>
      </c>
      <c r="AG63" s="83" t="s">
        <v>859</v>
      </c>
      <c r="AH63" s="80" t="b">
        <v>0</v>
      </c>
      <c r="AI63" s="80" t="s">
        <v>862</v>
      </c>
      <c r="AJ63" s="80"/>
      <c r="AK63" s="83" t="s">
        <v>859</v>
      </c>
      <c r="AL63" s="80" t="b">
        <v>0</v>
      </c>
      <c r="AM63" s="80">
        <v>51</v>
      </c>
      <c r="AN63" s="83" t="s">
        <v>831</v>
      </c>
      <c r="AO63" s="80" t="s">
        <v>865</v>
      </c>
      <c r="AP63" s="80" t="b">
        <v>0</v>
      </c>
      <c r="AQ63" s="83" t="s">
        <v>831</v>
      </c>
      <c r="AR63" s="80" t="s">
        <v>217</v>
      </c>
      <c r="AS63" s="80">
        <v>0</v>
      </c>
      <c r="AT63" s="80">
        <v>0</v>
      </c>
      <c r="AU63" s="80"/>
      <c r="AV63" s="80"/>
      <c r="AW63" s="80"/>
      <c r="AX63" s="80"/>
      <c r="AY63" s="80"/>
      <c r="AZ63" s="80"/>
      <c r="BA63" s="80"/>
      <c r="BB63" s="80"/>
      <c r="BC63">
        <v>1</v>
      </c>
      <c r="BD63" s="79" t="str">
        <f>REPLACE(INDEX(GroupVertices[Group],MATCH(Edges25[[#This Row],[Vertex 1]],GroupVertices[Vertex],0)),1,1,"")</f>
        <v>2</v>
      </c>
      <c r="BE63" s="79" t="str">
        <f>REPLACE(INDEX(GroupVertices[Group],MATCH(Edges25[[#This Row],[Vertex 2]],GroupVertices[Vertex],0)),1,1,"")</f>
        <v>2</v>
      </c>
      <c r="BF63" s="48">
        <v>0</v>
      </c>
      <c r="BG63" s="49">
        <v>0</v>
      </c>
      <c r="BH63" s="48">
        <v>0</v>
      </c>
      <c r="BI63" s="49">
        <v>0</v>
      </c>
      <c r="BJ63" s="48">
        <v>0</v>
      </c>
      <c r="BK63" s="49">
        <v>0</v>
      </c>
      <c r="BL63" s="48">
        <v>9</v>
      </c>
      <c r="BM63" s="49">
        <v>100</v>
      </c>
      <c r="BN63" s="48">
        <v>9</v>
      </c>
    </row>
    <row r="64" spans="1:66" ht="15">
      <c r="A64" s="65" t="s">
        <v>312</v>
      </c>
      <c r="B64" s="65" t="s">
        <v>360</v>
      </c>
      <c r="C64" s="66"/>
      <c r="D64" s="67"/>
      <c r="E64" s="68"/>
      <c r="F64" s="69"/>
      <c r="G64" s="66"/>
      <c r="H64" s="70"/>
      <c r="I64" s="71"/>
      <c r="J64" s="71"/>
      <c r="K64" s="34" t="s">
        <v>65</v>
      </c>
      <c r="L64" s="78">
        <v>104</v>
      </c>
      <c r="M64" s="78"/>
      <c r="N64" s="73"/>
      <c r="O64" s="80" t="s">
        <v>368</v>
      </c>
      <c r="P64" s="82">
        <v>43773.90673611111</v>
      </c>
      <c r="Q64" s="80" t="s">
        <v>381</v>
      </c>
      <c r="R64" s="80"/>
      <c r="S64" s="80"/>
      <c r="T64" s="80"/>
      <c r="U64" s="80"/>
      <c r="V64" s="84" t="s">
        <v>444</v>
      </c>
      <c r="W64" s="82">
        <v>43773.90673611111</v>
      </c>
      <c r="X64" s="87">
        <v>43773</v>
      </c>
      <c r="Y64" s="83" t="s">
        <v>538</v>
      </c>
      <c r="Z64" s="84" t="s">
        <v>665</v>
      </c>
      <c r="AA64" s="80"/>
      <c r="AB64" s="80"/>
      <c r="AC64" s="83" t="s">
        <v>792</v>
      </c>
      <c r="AD64" s="80"/>
      <c r="AE64" s="80" t="b">
        <v>0</v>
      </c>
      <c r="AF64" s="80">
        <v>0</v>
      </c>
      <c r="AG64" s="83" t="s">
        <v>859</v>
      </c>
      <c r="AH64" s="80" t="b">
        <v>0</v>
      </c>
      <c r="AI64" s="80" t="s">
        <v>862</v>
      </c>
      <c r="AJ64" s="80"/>
      <c r="AK64" s="83" t="s">
        <v>859</v>
      </c>
      <c r="AL64" s="80" t="b">
        <v>0</v>
      </c>
      <c r="AM64" s="80">
        <v>21</v>
      </c>
      <c r="AN64" s="83" t="s">
        <v>853</v>
      </c>
      <c r="AO64" s="80" t="s">
        <v>863</v>
      </c>
      <c r="AP64" s="80" t="b">
        <v>0</v>
      </c>
      <c r="AQ64" s="83" t="s">
        <v>853</v>
      </c>
      <c r="AR64" s="80" t="s">
        <v>217</v>
      </c>
      <c r="AS64" s="80">
        <v>0</v>
      </c>
      <c r="AT64" s="80">
        <v>0</v>
      </c>
      <c r="AU64" s="80"/>
      <c r="AV64" s="80"/>
      <c r="AW64" s="80"/>
      <c r="AX64" s="80"/>
      <c r="AY64" s="80"/>
      <c r="AZ64" s="80"/>
      <c r="BA64" s="80"/>
      <c r="BB64" s="80"/>
      <c r="BC64">
        <v>1</v>
      </c>
      <c r="BD64" s="79" t="str">
        <f>REPLACE(INDEX(GroupVertices[Group],MATCH(Edges25[[#This Row],[Vertex 1]],GroupVertices[Vertex],0)),1,1,"")</f>
        <v>1</v>
      </c>
      <c r="BE64" s="79" t="str">
        <f>REPLACE(INDEX(GroupVertices[Group],MATCH(Edges25[[#This Row],[Vertex 2]],GroupVertices[Vertex],0)),1,1,"")</f>
        <v>1</v>
      </c>
      <c r="BF64" s="48"/>
      <c r="BG64" s="49"/>
      <c r="BH64" s="48"/>
      <c r="BI64" s="49"/>
      <c r="BJ64" s="48"/>
      <c r="BK64" s="49"/>
      <c r="BL64" s="48"/>
      <c r="BM64" s="49"/>
      <c r="BN64" s="48"/>
    </row>
    <row r="65" spans="1:66" ht="15">
      <c r="A65" s="65" t="s">
        <v>313</v>
      </c>
      <c r="B65" s="65" t="s">
        <v>360</v>
      </c>
      <c r="C65" s="66"/>
      <c r="D65" s="67"/>
      <c r="E65" s="68"/>
      <c r="F65" s="69"/>
      <c r="G65" s="66"/>
      <c r="H65" s="70"/>
      <c r="I65" s="71"/>
      <c r="J65" s="71"/>
      <c r="K65" s="34" t="s">
        <v>65</v>
      </c>
      <c r="L65" s="78">
        <v>106</v>
      </c>
      <c r="M65" s="78"/>
      <c r="N65" s="73"/>
      <c r="O65" s="80" t="s">
        <v>368</v>
      </c>
      <c r="P65" s="82">
        <v>43773.907118055555</v>
      </c>
      <c r="Q65" s="80" t="s">
        <v>381</v>
      </c>
      <c r="R65" s="80"/>
      <c r="S65" s="80"/>
      <c r="T65" s="80"/>
      <c r="U65" s="80"/>
      <c r="V65" s="84" t="s">
        <v>445</v>
      </c>
      <c r="W65" s="82">
        <v>43773.907118055555</v>
      </c>
      <c r="X65" s="87">
        <v>43773</v>
      </c>
      <c r="Y65" s="83" t="s">
        <v>539</v>
      </c>
      <c r="Z65" s="84" t="s">
        <v>666</v>
      </c>
      <c r="AA65" s="80"/>
      <c r="AB65" s="80"/>
      <c r="AC65" s="83" t="s">
        <v>793</v>
      </c>
      <c r="AD65" s="80"/>
      <c r="AE65" s="80" t="b">
        <v>0</v>
      </c>
      <c r="AF65" s="80">
        <v>0</v>
      </c>
      <c r="AG65" s="83" t="s">
        <v>859</v>
      </c>
      <c r="AH65" s="80" t="b">
        <v>0</v>
      </c>
      <c r="AI65" s="80" t="s">
        <v>862</v>
      </c>
      <c r="AJ65" s="80"/>
      <c r="AK65" s="83" t="s">
        <v>859</v>
      </c>
      <c r="AL65" s="80" t="b">
        <v>0</v>
      </c>
      <c r="AM65" s="80">
        <v>21</v>
      </c>
      <c r="AN65" s="83" t="s">
        <v>853</v>
      </c>
      <c r="AO65" s="80" t="s">
        <v>863</v>
      </c>
      <c r="AP65" s="80" t="b">
        <v>0</v>
      </c>
      <c r="AQ65" s="83" t="s">
        <v>853</v>
      </c>
      <c r="AR65" s="80" t="s">
        <v>217</v>
      </c>
      <c r="AS65" s="80">
        <v>0</v>
      </c>
      <c r="AT65" s="80">
        <v>0</v>
      </c>
      <c r="AU65" s="80"/>
      <c r="AV65" s="80"/>
      <c r="AW65" s="80"/>
      <c r="AX65" s="80"/>
      <c r="AY65" s="80"/>
      <c r="AZ65" s="80"/>
      <c r="BA65" s="80"/>
      <c r="BB65" s="80"/>
      <c r="BC65">
        <v>1</v>
      </c>
      <c r="BD65" s="79" t="str">
        <f>REPLACE(INDEX(GroupVertices[Group],MATCH(Edges25[[#This Row],[Vertex 1]],GroupVertices[Vertex],0)),1,1,"")</f>
        <v>1</v>
      </c>
      <c r="BE65" s="79" t="str">
        <f>REPLACE(INDEX(GroupVertices[Group],MATCH(Edges25[[#This Row],[Vertex 2]],GroupVertices[Vertex],0)),1,1,"")</f>
        <v>1</v>
      </c>
      <c r="BF65" s="48"/>
      <c r="BG65" s="49"/>
      <c r="BH65" s="48"/>
      <c r="BI65" s="49"/>
      <c r="BJ65" s="48"/>
      <c r="BK65" s="49"/>
      <c r="BL65" s="48"/>
      <c r="BM65" s="49"/>
      <c r="BN65" s="48"/>
    </row>
    <row r="66" spans="1:66" ht="15">
      <c r="A66" s="65" t="s">
        <v>314</v>
      </c>
      <c r="B66" s="65" t="s">
        <v>360</v>
      </c>
      <c r="C66" s="66"/>
      <c r="D66" s="67"/>
      <c r="E66" s="68"/>
      <c r="F66" s="69"/>
      <c r="G66" s="66"/>
      <c r="H66" s="70"/>
      <c r="I66" s="71"/>
      <c r="J66" s="71"/>
      <c r="K66" s="34" t="s">
        <v>65</v>
      </c>
      <c r="L66" s="78">
        <v>108</v>
      </c>
      <c r="M66" s="78"/>
      <c r="N66" s="73"/>
      <c r="O66" s="80" t="s">
        <v>368</v>
      </c>
      <c r="P66" s="82">
        <v>43773.90795138889</v>
      </c>
      <c r="Q66" s="80" t="s">
        <v>381</v>
      </c>
      <c r="R66" s="80"/>
      <c r="S66" s="80"/>
      <c r="T66" s="80"/>
      <c r="U66" s="80"/>
      <c r="V66" s="84" t="s">
        <v>446</v>
      </c>
      <c r="W66" s="82">
        <v>43773.90795138889</v>
      </c>
      <c r="X66" s="87">
        <v>43773</v>
      </c>
      <c r="Y66" s="83" t="s">
        <v>540</v>
      </c>
      <c r="Z66" s="84" t="s">
        <v>667</v>
      </c>
      <c r="AA66" s="80"/>
      <c r="AB66" s="80"/>
      <c r="AC66" s="83" t="s">
        <v>794</v>
      </c>
      <c r="AD66" s="80"/>
      <c r="AE66" s="80" t="b">
        <v>0</v>
      </c>
      <c r="AF66" s="80">
        <v>0</v>
      </c>
      <c r="AG66" s="83" t="s">
        <v>859</v>
      </c>
      <c r="AH66" s="80" t="b">
        <v>0</v>
      </c>
      <c r="AI66" s="80" t="s">
        <v>862</v>
      </c>
      <c r="AJ66" s="80"/>
      <c r="AK66" s="83" t="s">
        <v>859</v>
      </c>
      <c r="AL66" s="80" t="b">
        <v>0</v>
      </c>
      <c r="AM66" s="80">
        <v>21</v>
      </c>
      <c r="AN66" s="83" t="s">
        <v>853</v>
      </c>
      <c r="AO66" s="80" t="s">
        <v>863</v>
      </c>
      <c r="AP66" s="80" t="b">
        <v>0</v>
      </c>
      <c r="AQ66" s="83" t="s">
        <v>853</v>
      </c>
      <c r="AR66" s="80" t="s">
        <v>217</v>
      </c>
      <c r="AS66" s="80">
        <v>0</v>
      </c>
      <c r="AT66" s="80">
        <v>0</v>
      </c>
      <c r="AU66" s="80"/>
      <c r="AV66" s="80"/>
      <c r="AW66" s="80"/>
      <c r="AX66" s="80"/>
      <c r="AY66" s="80"/>
      <c r="AZ66" s="80"/>
      <c r="BA66" s="80"/>
      <c r="BB66" s="80"/>
      <c r="BC66">
        <v>1</v>
      </c>
      <c r="BD66" s="79" t="str">
        <f>REPLACE(INDEX(GroupVertices[Group],MATCH(Edges25[[#This Row],[Vertex 1]],GroupVertices[Vertex],0)),1,1,"")</f>
        <v>1</v>
      </c>
      <c r="BE66" s="79" t="str">
        <f>REPLACE(INDEX(GroupVertices[Group],MATCH(Edges25[[#This Row],[Vertex 2]],GroupVertices[Vertex],0)),1,1,"")</f>
        <v>1</v>
      </c>
      <c r="BF66" s="48"/>
      <c r="BG66" s="49"/>
      <c r="BH66" s="48"/>
      <c r="BI66" s="49"/>
      <c r="BJ66" s="48"/>
      <c r="BK66" s="49"/>
      <c r="BL66" s="48"/>
      <c r="BM66" s="49"/>
      <c r="BN66" s="48"/>
    </row>
    <row r="67" spans="1:66" ht="15">
      <c r="A67" s="65" t="s">
        <v>315</v>
      </c>
      <c r="B67" s="65" t="s">
        <v>360</v>
      </c>
      <c r="C67" s="66"/>
      <c r="D67" s="67"/>
      <c r="E67" s="68"/>
      <c r="F67" s="69"/>
      <c r="G67" s="66"/>
      <c r="H67" s="70"/>
      <c r="I67" s="71"/>
      <c r="J67" s="71"/>
      <c r="K67" s="34" t="s">
        <v>65</v>
      </c>
      <c r="L67" s="78">
        <v>110</v>
      </c>
      <c r="M67" s="78"/>
      <c r="N67" s="73"/>
      <c r="O67" s="80" t="s">
        <v>368</v>
      </c>
      <c r="P67" s="82">
        <v>43773.90934027778</v>
      </c>
      <c r="Q67" s="80" t="s">
        <v>381</v>
      </c>
      <c r="R67" s="80"/>
      <c r="S67" s="80"/>
      <c r="T67" s="80"/>
      <c r="U67" s="80"/>
      <c r="V67" s="84" t="s">
        <v>447</v>
      </c>
      <c r="W67" s="82">
        <v>43773.90934027778</v>
      </c>
      <c r="X67" s="87">
        <v>43773</v>
      </c>
      <c r="Y67" s="83" t="s">
        <v>541</v>
      </c>
      <c r="Z67" s="84" t="s">
        <v>668</v>
      </c>
      <c r="AA67" s="80"/>
      <c r="AB67" s="80"/>
      <c r="AC67" s="83" t="s">
        <v>795</v>
      </c>
      <c r="AD67" s="80"/>
      <c r="AE67" s="80" t="b">
        <v>0</v>
      </c>
      <c r="AF67" s="80">
        <v>0</v>
      </c>
      <c r="AG67" s="83" t="s">
        <v>859</v>
      </c>
      <c r="AH67" s="80" t="b">
        <v>0</v>
      </c>
      <c r="AI67" s="80" t="s">
        <v>862</v>
      </c>
      <c r="AJ67" s="80"/>
      <c r="AK67" s="83" t="s">
        <v>859</v>
      </c>
      <c r="AL67" s="80" t="b">
        <v>0</v>
      </c>
      <c r="AM67" s="80">
        <v>21</v>
      </c>
      <c r="AN67" s="83" t="s">
        <v>853</v>
      </c>
      <c r="AO67" s="80" t="s">
        <v>863</v>
      </c>
      <c r="AP67" s="80" t="b">
        <v>0</v>
      </c>
      <c r="AQ67" s="83" t="s">
        <v>853</v>
      </c>
      <c r="AR67" s="80" t="s">
        <v>217</v>
      </c>
      <c r="AS67" s="80">
        <v>0</v>
      </c>
      <c r="AT67" s="80">
        <v>0</v>
      </c>
      <c r="AU67" s="80"/>
      <c r="AV67" s="80"/>
      <c r="AW67" s="80"/>
      <c r="AX67" s="80"/>
      <c r="AY67" s="80"/>
      <c r="AZ67" s="80"/>
      <c r="BA67" s="80"/>
      <c r="BB67" s="80"/>
      <c r="BC67">
        <v>1</v>
      </c>
      <c r="BD67" s="79" t="str">
        <f>REPLACE(INDEX(GroupVertices[Group],MATCH(Edges25[[#This Row],[Vertex 1]],GroupVertices[Vertex],0)),1,1,"")</f>
        <v>1</v>
      </c>
      <c r="BE67" s="79" t="str">
        <f>REPLACE(INDEX(GroupVertices[Group],MATCH(Edges25[[#This Row],[Vertex 2]],GroupVertices[Vertex],0)),1,1,"")</f>
        <v>1</v>
      </c>
      <c r="BF67" s="48"/>
      <c r="BG67" s="49"/>
      <c r="BH67" s="48"/>
      <c r="BI67" s="49"/>
      <c r="BJ67" s="48"/>
      <c r="BK67" s="49"/>
      <c r="BL67" s="48"/>
      <c r="BM67" s="49"/>
      <c r="BN67" s="48"/>
    </row>
    <row r="68" spans="1:66" ht="15">
      <c r="A68" s="65" t="s">
        <v>316</v>
      </c>
      <c r="B68" s="65" t="s">
        <v>360</v>
      </c>
      <c r="C68" s="66"/>
      <c r="D68" s="67"/>
      <c r="E68" s="68"/>
      <c r="F68" s="69"/>
      <c r="G68" s="66"/>
      <c r="H68" s="70"/>
      <c r="I68" s="71"/>
      <c r="J68" s="71"/>
      <c r="K68" s="34" t="s">
        <v>65</v>
      </c>
      <c r="L68" s="78">
        <v>112</v>
      </c>
      <c r="M68" s="78"/>
      <c r="N68" s="73"/>
      <c r="O68" s="80" t="s">
        <v>368</v>
      </c>
      <c r="P68" s="82">
        <v>43773.909467592595</v>
      </c>
      <c r="Q68" s="80" t="s">
        <v>381</v>
      </c>
      <c r="R68" s="80"/>
      <c r="S68" s="80"/>
      <c r="T68" s="80"/>
      <c r="U68" s="80"/>
      <c r="V68" s="84" t="s">
        <v>448</v>
      </c>
      <c r="W68" s="82">
        <v>43773.909467592595</v>
      </c>
      <c r="X68" s="87">
        <v>43773</v>
      </c>
      <c r="Y68" s="83" t="s">
        <v>542</v>
      </c>
      <c r="Z68" s="84" t="s">
        <v>669</v>
      </c>
      <c r="AA68" s="80"/>
      <c r="AB68" s="80"/>
      <c r="AC68" s="83" t="s">
        <v>796</v>
      </c>
      <c r="AD68" s="80"/>
      <c r="AE68" s="80" t="b">
        <v>0</v>
      </c>
      <c r="AF68" s="80">
        <v>0</v>
      </c>
      <c r="AG68" s="83" t="s">
        <v>859</v>
      </c>
      <c r="AH68" s="80" t="b">
        <v>0</v>
      </c>
      <c r="AI68" s="80" t="s">
        <v>862</v>
      </c>
      <c r="AJ68" s="80"/>
      <c r="AK68" s="83" t="s">
        <v>859</v>
      </c>
      <c r="AL68" s="80" t="b">
        <v>0</v>
      </c>
      <c r="AM68" s="80">
        <v>21</v>
      </c>
      <c r="AN68" s="83" t="s">
        <v>853</v>
      </c>
      <c r="AO68" s="80" t="s">
        <v>867</v>
      </c>
      <c r="AP68" s="80" t="b">
        <v>0</v>
      </c>
      <c r="AQ68" s="83" t="s">
        <v>853</v>
      </c>
      <c r="AR68" s="80" t="s">
        <v>217</v>
      </c>
      <c r="AS68" s="80">
        <v>0</v>
      </c>
      <c r="AT68" s="80">
        <v>0</v>
      </c>
      <c r="AU68" s="80"/>
      <c r="AV68" s="80"/>
      <c r="AW68" s="80"/>
      <c r="AX68" s="80"/>
      <c r="AY68" s="80"/>
      <c r="AZ68" s="80"/>
      <c r="BA68" s="80"/>
      <c r="BB68" s="80"/>
      <c r="BC68">
        <v>1</v>
      </c>
      <c r="BD68" s="79" t="str">
        <f>REPLACE(INDEX(GroupVertices[Group],MATCH(Edges25[[#This Row],[Vertex 1]],GroupVertices[Vertex],0)),1,1,"")</f>
        <v>1</v>
      </c>
      <c r="BE68" s="79" t="str">
        <f>REPLACE(INDEX(GroupVertices[Group],MATCH(Edges25[[#This Row],[Vertex 2]],GroupVertices[Vertex],0)),1,1,"")</f>
        <v>1</v>
      </c>
      <c r="BF68" s="48"/>
      <c r="BG68" s="49"/>
      <c r="BH68" s="48"/>
      <c r="BI68" s="49"/>
      <c r="BJ68" s="48"/>
      <c r="BK68" s="49"/>
      <c r="BL68" s="48"/>
      <c r="BM68" s="49"/>
      <c r="BN68" s="48"/>
    </row>
    <row r="69" spans="1:66" ht="15">
      <c r="A69" s="65" t="s">
        <v>317</v>
      </c>
      <c r="B69" s="65" t="s">
        <v>359</v>
      </c>
      <c r="C69" s="66"/>
      <c r="D69" s="67"/>
      <c r="E69" s="68"/>
      <c r="F69" s="69"/>
      <c r="G69" s="66"/>
      <c r="H69" s="70"/>
      <c r="I69" s="71"/>
      <c r="J69" s="71"/>
      <c r="K69" s="34" t="s">
        <v>65</v>
      </c>
      <c r="L69" s="78">
        <v>114</v>
      </c>
      <c r="M69" s="78"/>
      <c r="N69" s="73"/>
      <c r="O69" s="80" t="s">
        <v>368</v>
      </c>
      <c r="P69" s="82">
        <v>43773.74039351852</v>
      </c>
      <c r="Q69" s="80" t="s">
        <v>371</v>
      </c>
      <c r="R69" s="80"/>
      <c r="S69" s="80"/>
      <c r="T69" s="80"/>
      <c r="U69" s="80"/>
      <c r="V69" s="84" t="s">
        <v>449</v>
      </c>
      <c r="W69" s="82">
        <v>43773.74039351852</v>
      </c>
      <c r="X69" s="87">
        <v>43773</v>
      </c>
      <c r="Y69" s="83" t="s">
        <v>543</v>
      </c>
      <c r="Z69" s="84" t="s">
        <v>670</v>
      </c>
      <c r="AA69" s="80"/>
      <c r="AB69" s="80"/>
      <c r="AC69" s="83" t="s">
        <v>797</v>
      </c>
      <c r="AD69" s="80"/>
      <c r="AE69" s="80" t="b">
        <v>0</v>
      </c>
      <c r="AF69" s="80">
        <v>0</v>
      </c>
      <c r="AG69" s="83" t="s">
        <v>859</v>
      </c>
      <c r="AH69" s="80" t="b">
        <v>0</v>
      </c>
      <c r="AI69" s="80" t="s">
        <v>862</v>
      </c>
      <c r="AJ69" s="80"/>
      <c r="AK69" s="83" t="s">
        <v>859</v>
      </c>
      <c r="AL69" s="80" t="b">
        <v>0</v>
      </c>
      <c r="AM69" s="80">
        <v>39</v>
      </c>
      <c r="AN69" s="83" t="s">
        <v>851</v>
      </c>
      <c r="AO69" s="80" t="s">
        <v>863</v>
      </c>
      <c r="AP69" s="80" t="b">
        <v>0</v>
      </c>
      <c r="AQ69" s="83" t="s">
        <v>851</v>
      </c>
      <c r="AR69" s="80" t="s">
        <v>217</v>
      </c>
      <c r="AS69" s="80">
        <v>0</v>
      </c>
      <c r="AT69" s="80">
        <v>0</v>
      </c>
      <c r="AU69" s="80"/>
      <c r="AV69" s="80"/>
      <c r="AW69" s="80"/>
      <c r="AX69" s="80"/>
      <c r="AY69" s="80"/>
      <c r="AZ69" s="80"/>
      <c r="BA69" s="80"/>
      <c r="BB69" s="80"/>
      <c r="BC69">
        <v>3</v>
      </c>
      <c r="BD69" s="79" t="str">
        <f>REPLACE(INDEX(GroupVertices[Group],MATCH(Edges25[[#This Row],[Vertex 1]],GroupVertices[Vertex],0)),1,1,"")</f>
        <v>1</v>
      </c>
      <c r="BE69" s="79" t="str">
        <f>REPLACE(INDEX(GroupVertices[Group],MATCH(Edges25[[#This Row],[Vertex 2]],GroupVertices[Vertex],0)),1,1,"")</f>
        <v>1</v>
      </c>
      <c r="BF69" s="48"/>
      <c r="BG69" s="49"/>
      <c r="BH69" s="48"/>
      <c r="BI69" s="49"/>
      <c r="BJ69" s="48"/>
      <c r="BK69" s="49"/>
      <c r="BL69" s="48"/>
      <c r="BM69" s="49"/>
      <c r="BN69" s="48"/>
    </row>
    <row r="70" spans="1:66" ht="15">
      <c r="A70" s="65" t="s">
        <v>317</v>
      </c>
      <c r="B70" s="65" t="s">
        <v>360</v>
      </c>
      <c r="C70" s="66"/>
      <c r="D70" s="67"/>
      <c r="E70" s="68"/>
      <c r="F70" s="69"/>
      <c r="G70" s="66"/>
      <c r="H70" s="70"/>
      <c r="I70" s="71"/>
      <c r="J70" s="71"/>
      <c r="K70" s="34" t="s">
        <v>65</v>
      </c>
      <c r="L70" s="78">
        <v>117</v>
      </c>
      <c r="M70" s="78"/>
      <c r="N70" s="73"/>
      <c r="O70" s="80" t="s">
        <v>368</v>
      </c>
      <c r="P70" s="82">
        <v>43773.91207175926</v>
      </c>
      <c r="Q70" s="80" t="s">
        <v>381</v>
      </c>
      <c r="R70" s="80"/>
      <c r="S70" s="80"/>
      <c r="T70" s="80"/>
      <c r="U70" s="80"/>
      <c r="V70" s="84" t="s">
        <v>449</v>
      </c>
      <c r="W70" s="82">
        <v>43773.91207175926</v>
      </c>
      <c r="X70" s="87">
        <v>43773</v>
      </c>
      <c r="Y70" s="83" t="s">
        <v>544</v>
      </c>
      <c r="Z70" s="84" t="s">
        <v>671</v>
      </c>
      <c r="AA70" s="80"/>
      <c r="AB70" s="80"/>
      <c r="AC70" s="83" t="s">
        <v>798</v>
      </c>
      <c r="AD70" s="80"/>
      <c r="AE70" s="80" t="b">
        <v>0</v>
      </c>
      <c r="AF70" s="80">
        <v>0</v>
      </c>
      <c r="AG70" s="83" t="s">
        <v>859</v>
      </c>
      <c r="AH70" s="80" t="b">
        <v>0</v>
      </c>
      <c r="AI70" s="80" t="s">
        <v>862</v>
      </c>
      <c r="AJ70" s="80"/>
      <c r="AK70" s="83" t="s">
        <v>859</v>
      </c>
      <c r="AL70" s="80" t="b">
        <v>0</v>
      </c>
      <c r="AM70" s="80">
        <v>21</v>
      </c>
      <c r="AN70" s="83" t="s">
        <v>853</v>
      </c>
      <c r="AO70" s="80" t="s">
        <v>863</v>
      </c>
      <c r="AP70" s="80" t="b">
        <v>0</v>
      </c>
      <c r="AQ70" s="83" t="s">
        <v>853</v>
      </c>
      <c r="AR70" s="80" t="s">
        <v>217</v>
      </c>
      <c r="AS70" s="80">
        <v>0</v>
      </c>
      <c r="AT70" s="80">
        <v>0</v>
      </c>
      <c r="AU70" s="80"/>
      <c r="AV70" s="80"/>
      <c r="AW70" s="80"/>
      <c r="AX70" s="80"/>
      <c r="AY70" s="80"/>
      <c r="AZ70" s="80"/>
      <c r="BA70" s="80"/>
      <c r="BB70" s="80"/>
      <c r="BC70">
        <v>2</v>
      </c>
      <c r="BD70" s="79" t="str">
        <f>REPLACE(INDEX(GroupVertices[Group],MATCH(Edges25[[#This Row],[Vertex 1]],GroupVertices[Vertex],0)),1,1,"")</f>
        <v>1</v>
      </c>
      <c r="BE70" s="79" t="str">
        <f>REPLACE(INDEX(GroupVertices[Group],MATCH(Edges25[[#This Row],[Vertex 2]],GroupVertices[Vertex],0)),1,1,"")</f>
        <v>1</v>
      </c>
      <c r="BF70" s="48"/>
      <c r="BG70" s="49"/>
      <c r="BH70" s="48"/>
      <c r="BI70" s="49"/>
      <c r="BJ70" s="48"/>
      <c r="BK70" s="49"/>
      <c r="BL70" s="48"/>
      <c r="BM70" s="49"/>
      <c r="BN70" s="48"/>
    </row>
    <row r="71" spans="1:66" ht="15">
      <c r="A71" s="65" t="s">
        <v>318</v>
      </c>
      <c r="B71" s="65" t="s">
        <v>359</v>
      </c>
      <c r="C71" s="66"/>
      <c r="D71" s="67"/>
      <c r="E71" s="68"/>
      <c r="F71" s="69"/>
      <c r="G71" s="66"/>
      <c r="H71" s="70"/>
      <c r="I71" s="71"/>
      <c r="J71" s="71"/>
      <c r="K71" s="34" t="s">
        <v>65</v>
      </c>
      <c r="L71" s="78">
        <v>119</v>
      </c>
      <c r="M71" s="78"/>
      <c r="N71" s="73"/>
      <c r="O71" s="80" t="s">
        <v>368</v>
      </c>
      <c r="P71" s="82">
        <v>43773.778703703705</v>
      </c>
      <c r="Q71" s="80" t="s">
        <v>371</v>
      </c>
      <c r="R71" s="80"/>
      <c r="S71" s="80"/>
      <c r="T71" s="80"/>
      <c r="U71" s="80"/>
      <c r="V71" s="84" t="s">
        <v>450</v>
      </c>
      <c r="W71" s="82">
        <v>43773.778703703705</v>
      </c>
      <c r="X71" s="87">
        <v>43773</v>
      </c>
      <c r="Y71" s="83" t="s">
        <v>545</v>
      </c>
      <c r="Z71" s="84" t="s">
        <v>672</v>
      </c>
      <c r="AA71" s="80"/>
      <c r="AB71" s="80"/>
      <c r="AC71" s="83" t="s">
        <v>799</v>
      </c>
      <c r="AD71" s="80"/>
      <c r="AE71" s="80" t="b">
        <v>0</v>
      </c>
      <c r="AF71" s="80">
        <v>0</v>
      </c>
      <c r="AG71" s="83" t="s">
        <v>859</v>
      </c>
      <c r="AH71" s="80" t="b">
        <v>0</v>
      </c>
      <c r="AI71" s="80" t="s">
        <v>862</v>
      </c>
      <c r="AJ71" s="80"/>
      <c r="AK71" s="83" t="s">
        <v>859</v>
      </c>
      <c r="AL71" s="80" t="b">
        <v>0</v>
      </c>
      <c r="AM71" s="80">
        <v>39</v>
      </c>
      <c r="AN71" s="83" t="s">
        <v>851</v>
      </c>
      <c r="AO71" s="80" t="s">
        <v>865</v>
      </c>
      <c r="AP71" s="80" t="b">
        <v>0</v>
      </c>
      <c r="AQ71" s="83" t="s">
        <v>851</v>
      </c>
      <c r="AR71" s="80" t="s">
        <v>217</v>
      </c>
      <c r="AS71" s="80">
        <v>0</v>
      </c>
      <c r="AT71" s="80">
        <v>0</v>
      </c>
      <c r="AU71" s="80"/>
      <c r="AV71" s="80"/>
      <c r="AW71" s="80"/>
      <c r="AX71" s="80"/>
      <c r="AY71" s="80"/>
      <c r="AZ71" s="80"/>
      <c r="BA71" s="80"/>
      <c r="BB71" s="80"/>
      <c r="BC71">
        <v>3</v>
      </c>
      <c r="BD71" s="79" t="str">
        <f>REPLACE(INDEX(GroupVertices[Group],MATCH(Edges25[[#This Row],[Vertex 1]],GroupVertices[Vertex],0)),1,1,"")</f>
        <v>1</v>
      </c>
      <c r="BE71" s="79" t="str">
        <f>REPLACE(INDEX(GroupVertices[Group],MATCH(Edges25[[#This Row],[Vertex 2]],GroupVertices[Vertex],0)),1,1,"")</f>
        <v>1</v>
      </c>
      <c r="BF71" s="48"/>
      <c r="BG71" s="49"/>
      <c r="BH71" s="48"/>
      <c r="BI71" s="49"/>
      <c r="BJ71" s="48"/>
      <c r="BK71" s="49"/>
      <c r="BL71" s="48"/>
      <c r="BM71" s="49"/>
      <c r="BN71" s="48"/>
    </row>
    <row r="72" spans="1:66" ht="15">
      <c r="A72" s="65" t="s">
        <v>318</v>
      </c>
      <c r="B72" s="65" t="s">
        <v>360</v>
      </c>
      <c r="C72" s="66"/>
      <c r="D72" s="67"/>
      <c r="E72" s="68"/>
      <c r="F72" s="69"/>
      <c r="G72" s="66"/>
      <c r="H72" s="70"/>
      <c r="I72" s="71"/>
      <c r="J72" s="71"/>
      <c r="K72" s="34" t="s">
        <v>65</v>
      </c>
      <c r="L72" s="78">
        <v>122</v>
      </c>
      <c r="M72" s="78"/>
      <c r="N72" s="73"/>
      <c r="O72" s="80" t="s">
        <v>368</v>
      </c>
      <c r="P72" s="82">
        <v>43773.913460648146</v>
      </c>
      <c r="Q72" s="80" t="s">
        <v>381</v>
      </c>
      <c r="R72" s="80"/>
      <c r="S72" s="80"/>
      <c r="T72" s="80"/>
      <c r="U72" s="80"/>
      <c r="V72" s="84" t="s">
        <v>450</v>
      </c>
      <c r="W72" s="82">
        <v>43773.913460648146</v>
      </c>
      <c r="X72" s="87">
        <v>43773</v>
      </c>
      <c r="Y72" s="83" t="s">
        <v>546</v>
      </c>
      <c r="Z72" s="84" t="s">
        <v>673</v>
      </c>
      <c r="AA72" s="80"/>
      <c r="AB72" s="80"/>
      <c r="AC72" s="83" t="s">
        <v>800</v>
      </c>
      <c r="AD72" s="80"/>
      <c r="AE72" s="80" t="b">
        <v>0</v>
      </c>
      <c r="AF72" s="80">
        <v>0</v>
      </c>
      <c r="AG72" s="83" t="s">
        <v>859</v>
      </c>
      <c r="AH72" s="80" t="b">
        <v>0</v>
      </c>
      <c r="AI72" s="80" t="s">
        <v>862</v>
      </c>
      <c r="AJ72" s="80"/>
      <c r="AK72" s="83" t="s">
        <v>859</v>
      </c>
      <c r="AL72" s="80" t="b">
        <v>0</v>
      </c>
      <c r="AM72" s="80">
        <v>21</v>
      </c>
      <c r="AN72" s="83" t="s">
        <v>853</v>
      </c>
      <c r="AO72" s="80" t="s">
        <v>865</v>
      </c>
      <c r="AP72" s="80" t="b">
        <v>0</v>
      </c>
      <c r="AQ72" s="83" t="s">
        <v>853</v>
      </c>
      <c r="AR72" s="80" t="s">
        <v>217</v>
      </c>
      <c r="AS72" s="80">
        <v>0</v>
      </c>
      <c r="AT72" s="80">
        <v>0</v>
      </c>
      <c r="AU72" s="80"/>
      <c r="AV72" s="80"/>
      <c r="AW72" s="80"/>
      <c r="AX72" s="80"/>
      <c r="AY72" s="80"/>
      <c r="AZ72" s="80"/>
      <c r="BA72" s="80"/>
      <c r="BB72" s="80"/>
      <c r="BC72">
        <v>2</v>
      </c>
      <c r="BD72" s="79" t="str">
        <f>REPLACE(INDEX(GroupVertices[Group],MATCH(Edges25[[#This Row],[Vertex 1]],GroupVertices[Vertex],0)),1,1,"")</f>
        <v>1</v>
      </c>
      <c r="BE72" s="79" t="str">
        <f>REPLACE(INDEX(GroupVertices[Group],MATCH(Edges25[[#This Row],[Vertex 2]],GroupVertices[Vertex],0)),1,1,"")</f>
        <v>1</v>
      </c>
      <c r="BF72" s="48"/>
      <c r="BG72" s="49"/>
      <c r="BH72" s="48"/>
      <c r="BI72" s="49"/>
      <c r="BJ72" s="48"/>
      <c r="BK72" s="49"/>
      <c r="BL72" s="48"/>
      <c r="BM72" s="49"/>
      <c r="BN72" s="48"/>
    </row>
    <row r="73" spans="1:66" ht="15">
      <c r="A73" s="65" t="s">
        <v>319</v>
      </c>
      <c r="B73" s="65" t="s">
        <v>360</v>
      </c>
      <c r="C73" s="66"/>
      <c r="D73" s="67"/>
      <c r="E73" s="68"/>
      <c r="F73" s="69"/>
      <c r="G73" s="66"/>
      <c r="H73" s="70"/>
      <c r="I73" s="71"/>
      <c r="J73" s="71"/>
      <c r="K73" s="34" t="s">
        <v>65</v>
      </c>
      <c r="L73" s="78">
        <v>124</v>
      </c>
      <c r="M73" s="78"/>
      <c r="N73" s="73"/>
      <c r="O73" s="80" t="s">
        <v>368</v>
      </c>
      <c r="P73" s="82">
        <v>43773.925671296296</v>
      </c>
      <c r="Q73" s="80" t="s">
        <v>381</v>
      </c>
      <c r="R73" s="80"/>
      <c r="S73" s="80"/>
      <c r="T73" s="80"/>
      <c r="U73" s="80"/>
      <c r="V73" s="84" t="s">
        <v>451</v>
      </c>
      <c r="W73" s="82">
        <v>43773.925671296296</v>
      </c>
      <c r="X73" s="87">
        <v>43773</v>
      </c>
      <c r="Y73" s="83" t="s">
        <v>547</v>
      </c>
      <c r="Z73" s="84" t="s">
        <v>674</v>
      </c>
      <c r="AA73" s="80"/>
      <c r="AB73" s="80"/>
      <c r="AC73" s="83" t="s">
        <v>801</v>
      </c>
      <c r="AD73" s="80"/>
      <c r="AE73" s="80" t="b">
        <v>0</v>
      </c>
      <c r="AF73" s="80">
        <v>0</v>
      </c>
      <c r="AG73" s="83" t="s">
        <v>859</v>
      </c>
      <c r="AH73" s="80" t="b">
        <v>0</v>
      </c>
      <c r="AI73" s="80" t="s">
        <v>862</v>
      </c>
      <c r="AJ73" s="80"/>
      <c r="AK73" s="83" t="s">
        <v>859</v>
      </c>
      <c r="AL73" s="80" t="b">
        <v>0</v>
      </c>
      <c r="AM73" s="80">
        <v>21</v>
      </c>
      <c r="AN73" s="83" t="s">
        <v>853</v>
      </c>
      <c r="AO73" s="80" t="s">
        <v>867</v>
      </c>
      <c r="AP73" s="80" t="b">
        <v>0</v>
      </c>
      <c r="AQ73" s="83" t="s">
        <v>853</v>
      </c>
      <c r="AR73" s="80" t="s">
        <v>217</v>
      </c>
      <c r="AS73" s="80">
        <v>0</v>
      </c>
      <c r="AT73" s="80">
        <v>0</v>
      </c>
      <c r="AU73" s="80"/>
      <c r="AV73" s="80"/>
      <c r="AW73" s="80"/>
      <c r="AX73" s="80"/>
      <c r="AY73" s="80"/>
      <c r="AZ73" s="80"/>
      <c r="BA73" s="80"/>
      <c r="BB73" s="80"/>
      <c r="BC73">
        <v>1</v>
      </c>
      <c r="BD73" s="79" t="str">
        <f>REPLACE(INDEX(GroupVertices[Group],MATCH(Edges25[[#This Row],[Vertex 1]],GroupVertices[Vertex],0)),1,1,"")</f>
        <v>1</v>
      </c>
      <c r="BE73" s="79" t="str">
        <f>REPLACE(INDEX(GroupVertices[Group],MATCH(Edges25[[#This Row],[Vertex 2]],GroupVertices[Vertex],0)),1,1,"")</f>
        <v>1</v>
      </c>
      <c r="BF73" s="48"/>
      <c r="BG73" s="49"/>
      <c r="BH73" s="48"/>
      <c r="BI73" s="49"/>
      <c r="BJ73" s="48"/>
      <c r="BK73" s="49"/>
      <c r="BL73" s="48"/>
      <c r="BM73" s="49"/>
      <c r="BN73" s="48"/>
    </row>
    <row r="74" spans="1:66" ht="15">
      <c r="A74" s="65" t="s">
        <v>320</v>
      </c>
      <c r="B74" s="65" t="s">
        <v>348</v>
      </c>
      <c r="C74" s="66"/>
      <c r="D74" s="67"/>
      <c r="E74" s="68"/>
      <c r="F74" s="69"/>
      <c r="G74" s="66"/>
      <c r="H74" s="70"/>
      <c r="I74" s="71"/>
      <c r="J74" s="71"/>
      <c r="K74" s="34" t="s">
        <v>65</v>
      </c>
      <c r="L74" s="78">
        <v>126</v>
      </c>
      <c r="M74" s="78"/>
      <c r="N74" s="73"/>
      <c r="O74" s="80" t="s">
        <v>368</v>
      </c>
      <c r="P74" s="82">
        <v>43773.928564814814</v>
      </c>
      <c r="Q74" s="80" t="s">
        <v>372</v>
      </c>
      <c r="R74" s="80"/>
      <c r="S74" s="80"/>
      <c r="T74" s="80"/>
      <c r="U74" s="84" t="s">
        <v>408</v>
      </c>
      <c r="V74" s="84" t="s">
        <v>408</v>
      </c>
      <c r="W74" s="82">
        <v>43773.928564814814</v>
      </c>
      <c r="X74" s="87">
        <v>43773</v>
      </c>
      <c r="Y74" s="83" t="s">
        <v>548</v>
      </c>
      <c r="Z74" s="84" t="s">
        <v>675</v>
      </c>
      <c r="AA74" s="80"/>
      <c r="AB74" s="80"/>
      <c r="AC74" s="83" t="s">
        <v>802</v>
      </c>
      <c r="AD74" s="80"/>
      <c r="AE74" s="80" t="b">
        <v>0</v>
      </c>
      <c r="AF74" s="80">
        <v>0</v>
      </c>
      <c r="AG74" s="83" t="s">
        <v>859</v>
      </c>
      <c r="AH74" s="80" t="b">
        <v>0</v>
      </c>
      <c r="AI74" s="80" t="s">
        <v>862</v>
      </c>
      <c r="AJ74" s="80"/>
      <c r="AK74" s="83" t="s">
        <v>859</v>
      </c>
      <c r="AL74" s="80" t="b">
        <v>0</v>
      </c>
      <c r="AM74" s="80">
        <v>51</v>
      </c>
      <c r="AN74" s="83" t="s">
        <v>831</v>
      </c>
      <c r="AO74" s="80" t="s">
        <v>863</v>
      </c>
      <c r="AP74" s="80" t="b">
        <v>0</v>
      </c>
      <c r="AQ74" s="83" t="s">
        <v>831</v>
      </c>
      <c r="AR74" s="80" t="s">
        <v>217</v>
      </c>
      <c r="AS74" s="80">
        <v>0</v>
      </c>
      <c r="AT74" s="80">
        <v>0</v>
      </c>
      <c r="AU74" s="80"/>
      <c r="AV74" s="80"/>
      <c r="AW74" s="80"/>
      <c r="AX74" s="80"/>
      <c r="AY74" s="80"/>
      <c r="AZ74" s="80"/>
      <c r="BA74" s="80"/>
      <c r="BB74" s="80"/>
      <c r="BC74">
        <v>1</v>
      </c>
      <c r="BD74" s="79" t="str">
        <f>REPLACE(INDEX(GroupVertices[Group],MATCH(Edges25[[#This Row],[Vertex 1]],GroupVertices[Vertex],0)),1,1,"")</f>
        <v>2</v>
      </c>
      <c r="BE74" s="79" t="str">
        <f>REPLACE(INDEX(GroupVertices[Group],MATCH(Edges25[[#This Row],[Vertex 2]],GroupVertices[Vertex],0)),1,1,"")</f>
        <v>2</v>
      </c>
      <c r="BF74" s="48">
        <v>0</v>
      </c>
      <c r="BG74" s="49">
        <v>0</v>
      </c>
      <c r="BH74" s="48">
        <v>0</v>
      </c>
      <c r="BI74" s="49">
        <v>0</v>
      </c>
      <c r="BJ74" s="48">
        <v>0</v>
      </c>
      <c r="BK74" s="49">
        <v>0</v>
      </c>
      <c r="BL74" s="48">
        <v>9</v>
      </c>
      <c r="BM74" s="49">
        <v>100</v>
      </c>
      <c r="BN74" s="48">
        <v>9</v>
      </c>
    </row>
    <row r="75" spans="1:66" ht="15">
      <c r="A75" s="65" t="s">
        <v>321</v>
      </c>
      <c r="B75" s="65" t="s">
        <v>348</v>
      </c>
      <c r="C75" s="66"/>
      <c r="D75" s="67"/>
      <c r="E75" s="68"/>
      <c r="F75" s="69"/>
      <c r="G75" s="66"/>
      <c r="H75" s="70"/>
      <c r="I75" s="71"/>
      <c r="J75" s="71"/>
      <c r="K75" s="34" t="s">
        <v>65</v>
      </c>
      <c r="L75" s="78">
        <v>127</v>
      </c>
      <c r="M75" s="78"/>
      <c r="N75" s="73"/>
      <c r="O75" s="80" t="s">
        <v>368</v>
      </c>
      <c r="P75" s="82">
        <v>43773.93690972222</v>
      </c>
      <c r="Q75" s="80" t="s">
        <v>372</v>
      </c>
      <c r="R75" s="80"/>
      <c r="S75" s="80"/>
      <c r="T75" s="80"/>
      <c r="U75" s="84" t="s">
        <v>408</v>
      </c>
      <c r="V75" s="84" t="s">
        <v>408</v>
      </c>
      <c r="W75" s="82">
        <v>43773.93690972222</v>
      </c>
      <c r="X75" s="87">
        <v>43773</v>
      </c>
      <c r="Y75" s="83" t="s">
        <v>549</v>
      </c>
      <c r="Z75" s="84" t="s">
        <v>676</v>
      </c>
      <c r="AA75" s="80"/>
      <c r="AB75" s="80"/>
      <c r="AC75" s="83" t="s">
        <v>803</v>
      </c>
      <c r="AD75" s="80"/>
      <c r="AE75" s="80" t="b">
        <v>0</v>
      </c>
      <c r="AF75" s="80">
        <v>0</v>
      </c>
      <c r="AG75" s="83" t="s">
        <v>859</v>
      </c>
      <c r="AH75" s="80" t="b">
        <v>0</v>
      </c>
      <c r="AI75" s="80" t="s">
        <v>862</v>
      </c>
      <c r="AJ75" s="80"/>
      <c r="AK75" s="83" t="s">
        <v>859</v>
      </c>
      <c r="AL75" s="80" t="b">
        <v>0</v>
      </c>
      <c r="AM75" s="80">
        <v>51</v>
      </c>
      <c r="AN75" s="83" t="s">
        <v>831</v>
      </c>
      <c r="AO75" s="80" t="s">
        <v>865</v>
      </c>
      <c r="AP75" s="80" t="b">
        <v>0</v>
      </c>
      <c r="AQ75" s="83" t="s">
        <v>831</v>
      </c>
      <c r="AR75" s="80" t="s">
        <v>217</v>
      </c>
      <c r="AS75" s="80">
        <v>0</v>
      </c>
      <c r="AT75" s="80">
        <v>0</v>
      </c>
      <c r="AU75" s="80"/>
      <c r="AV75" s="80"/>
      <c r="AW75" s="80"/>
      <c r="AX75" s="80"/>
      <c r="AY75" s="80"/>
      <c r="AZ75" s="80"/>
      <c r="BA75" s="80"/>
      <c r="BB75" s="80"/>
      <c r="BC75">
        <v>1</v>
      </c>
      <c r="BD75" s="79" t="str">
        <f>REPLACE(INDEX(GroupVertices[Group],MATCH(Edges25[[#This Row],[Vertex 1]],GroupVertices[Vertex],0)),1,1,"")</f>
        <v>2</v>
      </c>
      <c r="BE75" s="79" t="str">
        <f>REPLACE(INDEX(GroupVertices[Group],MATCH(Edges25[[#This Row],[Vertex 2]],GroupVertices[Vertex],0)),1,1,"")</f>
        <v>2</v>
      </c>
      <c r="BF75" s="48">
        <v>0</v>
      </c>
      <c r="BG75" s="49">
        <v>0</v>
      </c>
      <c r="BH75" s="48">
        <v>0</v>
      </c>
      <c r="BI75" s="49">
        <v>0</v>
      </c>
      <c r="BJ75" s="48">
        <v>0</v>
      </c>
      <c r="BK75" s="49">
        <v>0</v>
      </c>
      <c r="BL75" s="48">
        <v>9</v>
      </c>
      <c r="BM75" s="49">
        <v>100</v>
      </c>
      <c r="BN75" s="48">
        <v>9</v>
      </c>
    </row>
    <row r="76" spans="1:66" ht="15">
      <c r="A76" s="65" t="s">
        <v>322</v>
      </c>
      <c r="B76" s="65" t="s">
        <v>360</v>
      </c>
      <c r="C76" s="66"/>
      <c r="D76" s="67"/>
      <c r="E76" s="68"/>
      <c r="F76" s="69"/>
      <c r="G76" s="66"/>
      <c r="H76" s="70"/>
      <c r="I76" s="71"/>
      <c r="J76" s="71"/>
      <c r="K76" s="34" t="s">
        <v>65</v>
      </c>
      <c r="L76" s="78">
        <v>128</v>
      </c>
      <c r="M76" s="78"/>
      <c r="N76" s="73"/>
      <c r="O76" s="80" t="s">
        <v>368</v>
      </c>
      <c r="P76" s="82">
        <v>43773.939375</v>
      </c>
      <c r="Q76" s="80" t="s">
        <v>381</v>
      </c>
      <c r="R76" s="80"/>
      <c r="S76" s="80"/>
      <c r="T76" s="80"/>
      <c r="U76" s="80"/>
      <c r="V76" s="84" t="s">
        <v>452</v>
      </c>
      <c r="W76" s="82">
        <v>43773.939375</v>
      </c>
      <c r="X76" s="87">
        <v>43773</v>
      </c>
      <c r="Y76" s="83" t="s">
        <v>550</v>
      </c>
      <c r="Z76" s="84" t="s">
        <v>677</v>
      </c>
      <c r="AA76" s="80"/>
      <c r="AB76" s="80"/>
      <c r="AC76" s="83" t="s">
        <v>804</v>
      </c>
      <c r="AD76" s="80"/>
      <c r="AE76" s="80" t="b">
        <v>0</v>
      </c>
      <c r="AF76" s="80">
        <v>0</v>
      </c>
      <c r="AG76" s="83" t="s">
        <v>859</v>
      </c>
      <c r="AH76" s="80" t="b">
        <v>0</v>
      </c>
      <c r="AI76" s="80" t="s">
        <v>862</v>
      </c>
      <c r="AJ76" s="80"/>
      <c r="AK76" s="83" t="s">
        <v>859</v>
      </c>
      <c r="AL76" s="80" t="b">
        <v>0</v>
      </c>
      <c r="AM76" s="80">
        <v>21</v>
      </c>
      <c r="AN76" s="83" t="s">
        <v>853</v>
      </c>
      <c r="AO76" s="80" t="s">
        <v>865</v>
      </c>
      <c r="AP76" s="80" t="b">
        <v>0</v>
      </c>
      <c r="AQ76" s="83" t="s">
        <v>853</v>
      </c>
      <c r="AR76" s="80" t="s">
        <v>217</v>
      </c>
      <c r="AS76" s="80">
        <v>0</v>
      </c>
      <c r="AT76" s="80">
        <v>0</v>
      </c>
      <c r="AU76" s="80"/>
      <c r="AV76" s="80"/>
      <c r="AW76" s="80"/>
      <c r="AX76" s="80"/>
      <c r="AY76" s="80"/>
      <c r="AZ76" s="80"/>
      <c r="BA76" s="80"/>
      <c r="BB76" s="80"/>
      <c r="BC76">
        <v>1</v>
      </c>
      <c r="BD76" s="79" t="str">
        <f>REPLACE(INDEX(GroupVertices[Group],MATCH(Edges25[[#This Row],[Vertex 1]],GroupVertices[Vertex],0)),1,1,"")</f>
        <v>1</v>
      </c>
      <c r="BE76" s="79" t="str">
        <f>REPLACE(INDEX(GroupVertices[Group],MATCH(Edges25[[#This Row],[Vertex 2]],GroupVertices[Vertex],0)),1,1,"")</f>
        <v>1</v>
      </c>
      <c r="BF76" s="48"/>
      <c r="BG76" s="49"/>
      <c r="BH76" s="48"/>
      <c r="BI76" s="49"/>
      <c r="BJ76" s="48"/>
      <c r="BK76" s="49"/>
      <c r="BL76" s="48"/>
      <c r="BM76" s="49"/>
      <c r="BN76" s="48"/>
    </row>
    <row r="77" spans="1:66" ht="15">
      <c r="A77" s="65" t="s">
        <v>323</v>
      </c>
      <c r="B77" s="65" t="s">
        <v>360</v>
      </c>
      <c r="C77" s="66"/>
      <c r="D77" s="67"/>
      <c r="E77" s="68"/>
      <c r="F77" s="69"/>
      <c r="G77" s="66"/>
      <c r="H77" s="70"/>
      <c r="I77" s="71"/>
      <c r="J77" s="71"/>
      <c r="K77" s="34" t="s">
        <v>65</v>
      </c>
      <c r="L77" s="78">
        <v>130</v>
      </c>
      <c r="M77" s="78"/>
      <c r="N77" s="73"/>
      <c r="O77" s="80" t="s">
        <v>368</v>
      </c>
      <c r="P77" s="82">
        <v>43773.96480324074</v>
      </c>
      <c r="Q77" s="80" t="s">
        <v>381</v>
      </c>
      <c r="R77" s="80"/>
      <c r="S77" s="80"/>
      <c r="T77" s="80"/>
      <c r="U77" s="80"/>
      <c r="V77" s="84" t="s">
        <v>453</v>
      </c>
      <c r="W77" s="82">
        <v>43773.96480324074</v>
      </c>
      <c r="X77" s="87">
        <v>43773</v>
      </c>
      <c r="Y77" s="83" t="s">
        <v>551</v>
      </c>
      <c r="Z77" s="84" t="s">
        <v>678</v>
      </c>
      <c r="AA77" s="80"/>
      <c r="AB77" s="80"/>
      <c r="AC77" s="83" t="s">
        <v>805</v>
      </c>
      <c r="AD77" s="80"/>
      <c r="AE77" s="80" t="b">
        <v>0</v>
      </c>
      <c r="AF77" s="80">
        <v>0</v>
      </c>
      <c r="AG77" s="83" t="s">
        <v>859</v>
      </c>
      <c r="AH77" s="80" t="b">
        <v>0</v>
      </c>
      <c r="AI77" s="80" t="s">
        <v>862</v>
      </c>
      <c r="AJ77" s="80"/>
      <c r="AK77" s="83" t="s">
        <v>859</v>
      </c>
      <c r="AL77" s="80" t="b">
        <v>0</v>
      </c>
      <c r="AM77" s="80">
        <v>21</v>
      </c>
      <c r="AN77" s="83" t="s">
        <v>853</v>
      </c>
      <c r="AO77" s="80" t="s">
        <v>863</v>
      </c>
      <c r="AP77" s="80" t="b">
        <v>0</v>
      </c>
      <c r="AQ77" s="83" t="s">
        <v>853</v>
      </c>
      <c r="AR77" s="80" t="s">
        <v>217</v>
      </c>
      <c r="AS77" s="80">
        <v>0</v>
      </c>
      <c r="AT77" s="80">
        <v>0</v>
      </c>
      <c r="AU77" s="80"/>
      <c r="AV77" s="80"/>
      <c r="AW77" s="80"/>
      <c r="AX77" s="80"/>
      <c r="AY77" s="80"/>
      <c r="AZ77" s="80"/>
      <c r="BA77" s="80"/>
      <c r="BB77" s="80"/>
      <c r="BC77">
        <v>1</v>
      </c>
      <c r="BD77" s="79" t="str">
        <f>REPLACE(INDEX(GroupVertices[Group],MATCH(Edges25[[#This Row],[Vertex 1]],GroupVertices[Vertex],0)),1,1,"")</f>
        <v>1</v>
      </c>
      <c r="BE77" s="79" t="str">
        <f>REPLACE(INDEX(GroupVertices[Group],MATCH(Edges25[[#This Row],[Vertex 2]],GroupVertices[Vertex],0)),1,1,"")</f>
        <v>1</v>
      </c>
      <c r="BF77" s="48"/>
      <c r="BG77" s="49"/>
      <c r="BH77" s="48"/>
      <c r="BI77" s="49"/>
      <c r="BJ77" s="48"/>
      <c r="BK77" s="49"/>
      <c r="BL77" s="48"/>
      <c r="BM77" s="49"/>
      <c r="BN77" s="48"/>
    </row>
    <row r="78" spans="1:66" ht="15">
      <c r="A78" s="65" t="s">
        <v>324</v>
      </c>
      <c r="B78" s="65" t="s">
        <v>348</v>
      </c>
      <c r="C78" s="66"/>
      <c r="D78" s="67"/>
      <c r="E78" s="68"/>
      <c r="F78" s="69"/>
      <c r="G78" s="66"/>
      <c r="H78" s="70"/>
      <c r="I78" s="71"/>
      <c r="J78" s="71"/>
      <c r="K78" s="34" t="s">
        <v>65</v>
      </c>
      <c r="L78" s="78">
        <v>132</v>
      </c>
      <c r="M78" s="78"/>
      <c r="N78" s="73"/>
      <c r="O78" s="80" t="s">
        <v>368</v>
      </c>
      <c r="P78" s="82">
        <v>43773.967673611114</v>
      </c>
      <c r="Q78" s="80" t="s">
        <v>372</v>
      </c>
      <c r="R78" s="80"/>
      <c r="S78" s="80"/>
      <c r="T78" s="80"/>
      <c r="U78" s="84" t="s">
        <v>408</v>
      </c>
      <c r="V78" s="84" t="s">
        <v>408</v>
      </c>
      <c r="W78" s="82">
        <v>43773.967673611114</v>
      </c>
      <c r="X78" s="87">
        <v>43773</v>
      </c>
      <c r="Y78" s="83" t="s">
        <v>552</v>
      </c>
      <c r="Z78" s="84" t="s">
        <v>679</v>
      </c>
      <c r="AA78" s="80"/>
      <c r="AB78" s="80"/>
      <c r="AC78" s="83" t="s">
        <v>806</v>
      </c>
      <c r="AD78" s="80"/>
      <c r="AE78" s="80" t="b">
        <v>0</v>
      </c>
      <c r="AF78" s="80">
        <v>0</v>
      </c>
      <c r="AG78" s="83" t="s">
        <v>859</v>
      </c>
      <c r="AH78" s="80" t="b">
        <v>0</v>
      </c>
      <c r="AI78" s="80" t="s">
        <v>862</v>
      </c>
      <c r="AJ78" s="80"/>
      <c r="AK78" s="83" t="s">
        <v>859</v>
      </c>
      <c r="AL78" s="80" t="b">
        <v>0</v>
      </c>
      <c r="AM78" s="80">
        <v>51</v>
      </c>
      <c r="AN78" s="83" t="s">
        <v>831</v>
      </c>
      <c r="AO78" s="80" t="s">
        <v>863</v>
      </c>
      <c r="AP78" s="80" t="b">
        <v>0</v>
      </c>
      <c r="AQ78" s="83" t="s">
        <v>831</v>
      </c>
      <c r="AR78" s="80" t="s">
        <v>217</v>
      </c>
      <c r="AS78" s="80">
        <v>0</v>
      </c>
      <c r="AT78" s="80">
        <v>0</v>
      </c>
      <c r="AU78" s="80"/>
      <c r="AV78" s="80"/>
      <c r="AW78" s="80"/>
      <c r="AX78" s="80"/>
      <c r="AY78" s="80"/>
      <c r="AZ78" s="80"/>
      <c r="BA78" s="80"/>
      <c r="BB78" s="80"/>
      <c r="BC78">
        <v>1</v>
      </c>
      <c r="BD78" s="79" t="str">
        <f>REPLACE(INDEX(GroupVertices[Group],MATCH(Edges25[[#This Row],[Vertex 1]],GroupVertices[Vertex],0)),1,1,"")</f>
        <v>2</v>
      </c>
      <c r="BE78" s="79" t="str">
        <f>REPLACE(INDEX(GroupVertices[Group],MATCH(Edges25[[#This Row],[Vertex 2]],GroupVertices[Vertex],0)),1,1,"")</f>
        <v>2</v>
      </c>
      <c r="BF78" s="48">
        <v>0</v>
      </c>
      <c r="BG78" s="49">
        <v>0</v>
      </c>
      <c r="BH78" s="48">
        <v>0</v>
      </c>
      <c r="BI78" s="49">
        <v>0</v>
      </c>
      <c r="BJ78" s="48">
        <v>0</v>
      </c>
      <c r="BK78" s="49">
        <v>0</v>
      </c>
      <c r="BL78" s="48">
        <v>9</v>
      </c>
      <c r="BM78" s="49">
        <v>100</v>
      </c>
      <c r="BN78" s="48">
        <v>9</v>
      </c>
    </row>
    <row r="79" spans="1:66" ht="15">
      <c r="A79" s="65" t="s">
        <v>325</v>
      </c>
      <c r="B79" s="65" t="s">
        <v>359</v>
      </c>
      <c r="C79" s="66"/>
      <c r="D79" s="67"/>
      <c r="E79" s="68"/>
      <c r="F79" s="69"/>
      <c r="G79" s="66"/>
      <c r="H79" s="70"/>
      <c r="I79" s="71"/>
      <c r="J79" s="71"/>
      <c r="K79" s="34" t="s">
        <v>65</v>
      </c>
      <c r="L79" s="78">
        <v>133</v>
      </c>
      <c r="M79" s="78"/>
      <c r="N79" s="73"/>
      <c r="O79" s="80" t="s">
        <v>368</v>
      </c>
      <c r="P79" s="82">
        <v>43773.976875</v>
      </c>
      <c r="Q79" s="80" t="s">
        <v>371</v>
      </c>
      <c r="R79" s="80"/>
      <c r="S79" s="80"/>
      <c r="T79" s="80"/>
      <c r="U79" s="80"/>
      <c r="V79" s="84" t="s">
        <v>454</v>
      </c>
      <c r="W79" s="82">
        <v>43773.976875</v>
      </c>
      <c r="X79" s="87">
        <v>43773</v>
      </c>
      <c r="Y79" s="83" t="s">
        <v>553</v>
      </c>
      <c r="Z79" s="84" t="s">
        <v>680</v>
      </c>
      <c r="AA79" s="80"/>
      <c r="AB79" s="80"/>
      <c r="AC79" s="83" t="s">
        <v>807</v>
      </c>
      <c r="AD79" s="80"/>
      <c r="AE79" s="80" t="b">
        <v>0</v>
      </c>
      <c r="AF79" s="80">
        <v>0</v>
      </c>
      <c r="AG79" s="83" t="s">
        <v>859</v>
      </c>
      <c r="AH79" s="80" t="b">
        <v>0</v>
      </c>
      <c r="AI79" s="80" t="s">
        <v>862</v>
      </c>
      <c r="AJ79" s="80"/>
      <c r="AK79" s="83" t="s">
        <v>859</v>
      </c>
      <c r="AL79" s="80" t="b">
        <v>0</v>
      </c>
      <c r="AM79" s="80">
        <v>39</v>
      </c>
      <c r="AN79" s="83" t="s">
        <v>851</v>
      </c>
      <c r="AO79" s="80" t="s">
        <v>863</v>
      </c>
      <c r="AP79" s="80" t="b">
        <v>0</v>
      </c>
      <c r="AQ79" s="83" t="s">
        <v>851</v>
      </c>
      <c r="AR79" s="80" t="s">
        <v>217</v>
      </c>
      <c r="AS79" s="80">
        <v>0</v>
      </c>
      <c r="AT79" s="80">
        <v>0</v>
      </c>
      <c r="AU79" s="80"/>
      <c r="AV79" s="80"/>
      <c r="AW79" s="80"/>
      <c r="AX79" s="80"/>
      <c r="AY79" s="80"/>
      <c r="AZ79" s="80"/>
      <c r="BA79" s="80"/>
      <c r="BB79" s="80"/>
      <c r="BC79">
        <v>2</v>
      </c>
      <c r="BD79" s="79" t="str">
        <f>REPLACE(INDEX(GroupVertices[Group],MATCH(Edges25[[#This Row],[Vertex 1]],GroupVertices[Vertex],0)),1,1,"")</f>
        <v>1</v>
      </c>
      <c r="BE79" s="79" t="str">
        <f>REPLACE(INDEX(GroupVertices[Group],MATCH(Edges25[[#This Row],[Vertex 2]],GroupVertices[Vertex],0)),1,1,"")</f>
        <v>1</v>
      </c>
      <c r="BF79" s="48"/>
      <c r="BG79" s="49"/>
      <c r="BH79" s="48"/>
      <c r="BI79" s="49"/>
      <c r="BJ79" s="48"/>
      <c r="BK79" s="49"/>
      <c r="BL79" s="48"/>
      <c r="BM79" s="49"/>
      <c r="BN79" s="48"/>
    </row>
    <row r="80" spans="1:66" ht="15">
      <c r="A80" s="65" t="s">
        <v>326</v>
      </c>
      <c r="B80" s="65" t="s">
        <v>359</v>
      </c>
      <c r="C80" s="66"/>
      <c r="D80" s="67"/>
      <c r="E80" s="68"/>
      <c r="F80" s="69"/>
      <c r="G80" s="66"/>
      <c r="H80" s="70"/>
      <c r="I80" s="71"/>
      <c r="J80" s="71"/>
      <c r="K80" s="34" t="s">
        <v>65</v>
      </c>
      <c r="L80" s="78">
        <v>136</v>
      </c>
      <c r="M80" s="78"/>
      <c r="N80" s="73"/>
      <c r="O80" s="80" t="s">
        <v>368</v>
      </c>
      <c r="P80" s="82">
        <v>43774.00329861111</v>
      </c>
      <c r="Q80" s="80" t="s">
        <v>371</v>
      </c>
      <c r="R80" s="80"/>
      <c r="S80" s="80"/>
      <c r="T80" s="80"/>
      <c r="U80" s="80"/>
      <c r="V80" s="84" t="s">
        <v>455</v>
      </c>
      <c r="W80" s="82">
        <v>43774.00329861111</v>
      </c>
      <c r="X80" s="87">
        <v>43774</v>
      </c>
      <c r="Y80" s="83" t="s">
        <v>554</v>
      </c>
      <c r="Z80" s="84" t="s">
        <v>681</v>
      </c>
      <c r="AA80" s="80"/>
      <c r="AB80" s="80"/>
      <c r="AC80" s="83" t="s">
        <v>808</v>
      </c>
      <c r="AD80" s="80"/>
      <c r="AE80" s="80" t="b">
        <v>0</v>
      </c>
      <c r="AF80" s="80">
        <v>0</v>
      </c>
      <c r="AG80" s="83" t="s">
        <v>859</v>
      </c>
      <c r="AH80" s="80" t="b">
        <v>0</v>
      </c>
      <c r="AI80" s="80" t="s">
        <v>862</v>
      </c>
      <c r="AJ80" s="80"/>
      <c r="AK80" s="83" t="s">
        <v>859</v>
      </c>
      <c r="AL80" s="80" t="b">
        <v>0</v>
      </c>
      <c r="AM80" s="80">
        <v>39</v>
      </c>
      <c r="AN80" s="83" t="s">
        <v>851</v>
      </c>
      <c r="AO80" s="80" t="s">
        <v>863</v>
      </c>
      <c r="AP80" s="80" t="b">
        <v>0</v>
      </c>
      <c r="AQ80" s="83" t="s">
        <v>851</v>
      </c>
      <c r="AR80" s="80" t="s">
        <v>217</v>
      </c>
      <c r="AS80" s="80">
        <v>0</v>
      </c>
      <c r="AT80" s="80">
        <v>0</v>
      </c>
      <c r="AU80" s="80"/>
      <c r="AV80" s="80"/>
      <c r="AW80" s="80"/>
      <c r="AX80" s="80"/>
      <c r="AY80" s="80"/>
      <c r="AZ80" s="80"/>
      <c r="BA80" s="80"/>
      <c r="BB80" s="80"/>
      <c r="BC80">
        <v>2</v>
      </c>
      <c r="BD80" s="79" t="str">
        <f>REPLACE(INDEX(GroupVertices[Group],MATCH(Edges25[[#This Row],[Vertex 1]],GroupVertices[Vertex],0)),1,1,"")</f>
        <v>1</v>
      </c>
      <c r="BE80" s="79" t="str">
        <f>REPLACE(INDEX(GroupVertices[Group],MATCH(Edges25[[#This Row],[Vertex 2]],GroupVertices[Vertex],0)),1,1,"")</f>
        <v>1</v>
      </c>
      <c r="BF80" s="48"/>
      <c r="BG80" s="49"/>
      <c r="BH80" s="48"/>
      <c r="BI80" s="49"/>
      <c r="BJ80" s="48"/>
      <c r="BK80" s="49"/>
      <c r="BL80" s="48"/>
      <c r="BM80" s="49"/>
      <c r="BN80" s="48"/>
    </row>
    <row r="81" spans="1:66" ht="15">
      <c r="A81" s="65" t="s">
        <v>327</v>
      </c>
      <c r="B81" s="65" t="s">
        <v>348</v>
      </c>
      <c r="C81" s="66"/>
      <c r="D81" s="67"/>
      <c r="E81" s="68"/>
      <c r="F81" s="69"/>
      <c r="G81" s="66"/>
      <c r="H81" s="70"/>
      <c r="I81" s="71"/>
      <c r="J81" s="71"/>
      <c r="K81" s="34" t="s">
        <v>65</v>
      </c>
      <c r="L81" s="78">
        <v>139</v>
      </c>
      <c r="M81" s="78"/>
      <c r="N81" s="73"/>
      <c r="O81" s="80" t="s">
        <v>368</v>
      </c>
      <c r="P81" s="82">
        <v>43774.0412037037</v>
      </c>
      <c r="Q81" s="80" t="s">
        <v>372</v>
      </c>
      <c r="R81" s="80"/>
      <c r="S81" s="80"/>
      <c r="T81" s="80"/>
      <c r="U81" s="84" t="s">
        <v>408</v>
      </c>
      <c r="V81" s="84" t="s">
        <v>408</v>
      </c>
      <c r="W81" s="82">
        <v>43774.0412037037</v>
      </c>
      <c r="X81" s="87">
        <v>43774</v>
      </c>
      <c r="Y81" s="83" t="s">
        <v>555</v>
      </c>
      <c r="Z81" s="84" t="s">
        <v>682</v>
      </c>
      <c r="AA81" s="80"/>
      <c r="AB81" s="80"/>
      <c r="AC81" s="83" t="s">
        <v>809</v>
      </c>
      <c r="AD81" s="80"/>
      <c r="AE81" s="80" t="b">
        <v>0</v>
      </c>
      <c r="AF81" s="80">
        <v>0</v>
      </c>
      <c r="AG81" s="83" t="s">
        <v>859</v>
      </c>
      <c r="AH81" s="80" t="b">
        <v>0</v>
      </c>
      <c r="AI81" s="80" t="s">
        <v>862</v>
      </c>
      <c r="AJ81" s="80"/>
      <c r="AK81" s="83" t="s">
        <v>859</v>
      </c>
      <c r="AL81" s="80" t="b">
        <v>0</v>
      </c>
      <c r="AM81" s="80">
        <v>51</v>
      </c>
      <c r="AN81" s="83" t="s">
        <v>831</v>
      </c>
      <c r="AO81" s="80" t="s">
        <v>863</v>
      </c>
      <c r="AP81" s="80" t="b">
        <v>0</v>
      </c>
      <c r="AQ81" s="83" t="s">
        <v>831</v>
      </c>
      <c r="AR81" s="80" t="s">
        <v>217</v>
      </c>
      <c r="AS81" s="80">
        <v>0</v>
      </c>
      <c r="AT81" s="80">
        <v>0</v>
      </c>
      <c r="AU81" s="80"/>
      <c r="AV81" s="80"/>
      <c r="AW81" s="80"/>
      <c r="AX81" s="80"/>
      <c r="AY81" s="80"/>
      <c r="AZ81" s="80"/>
      <c r="BA81" s="80"/>
      <c r="BB81" s="80"/>
      <c r="BC81">
        <v>1</v>
      </c>
      <c r="BD81" s="79" t="str">
        <f>REPLACE(INDEX(GroupVertices[Group],MATCH(Edges25[[#This Row],[Vertex 1]],GroupVertices[Vertex],0)),1,1,"")</f>
        <v>2</v>
      </c>
      <c r="BE81" s="79" t="str">
        <f>REPLACE(INDEX(GroupVertices[Group],MATCH(Edges25[[#This Row],[Vertex 2]],GroupVertices[Vertex],0)),1,1,"")</f>
        <v>2</v>
      </c>
      <c r="BF81" s="48">
        <v>0</v>
      </c>
      <c r="BG81" s="49">
        <v>0</v>
      </c>
      <c r="BH81" s="48">
        <v>0</v>
      </c>
      <c r="BI81" s="49">
        <v>0</v>
      </c>
      <c r="BJ81" s="48">
        <v>0</v>
      </c>
      <c r="BK81" s="49">
        <v>0</v>
      </c>
      <c r="BL81" s="48">
        <v>9</v>
      </c>
      <c r="BM81" s="49">
        <v>100</v>
      </c>
      <c r="BN81" s="48">
        <v>9</v>
      </c>
    </row>
    <row r="82" spans="1:66" ht="15">
      <c r="A82" s="65" t="s">
        <v>328</v>
      </c>
      <c r="B82" s="65" t="s">
        <v>360</v>
      </c>
      <c r="C82" s="66"/>
      <c r="D82" s="67"/>
      <c r="E82" s="68"/>
      <c r="F82" s="69"/>
      <c r="G82" s="66"/>
      <c r="H82" s="70"/>
      <c r="I82" s="71"/>
      <c r="J82" s="71"/>
      <c r="K82" s="34" t="s">
        <v>65</v>
      </c>
      <c r="L82" s="78">
        <v>140</v>
      </c>
      <c r="M82" s="78"/>
      <c r="N82" s="73"/>
      <c r="O82" s="80" t="s">
        <v>368</v>
      </c>
      <c r="P82" s="82">
        <v>43774.06071759259</v>
      </c>
      <c r="Q82" s="80" t="s">
        <v>381</v>
      </c>
      <c r="R82" s="80"/>
      <c r="S82" s="80"/>
      <c r="T82" s="80"/>
      <c r="U82" s="80"/>
      <c r="V82" s="84" t="s">
        <v>456</v>
      </c>
      <c r="W82" s="82">
        <v>43774.06071759259</v>
      </c>
      <c r="X82" s="87">
        <v>43774</v>
      </c>
      <c r="Y82" s="83" t="s">
        <v>556</v>
      </c>
      <c r="Z82" s="84" t="s">
        <v>683</v>
      </c>
      <c r="AA82" s="80"/>
      <c r="AB82" s="80"/>
      <c r="AC82" s="83" t="s">
        <v>810</v>
      </c>
      <c r="AD82" s="80"/>
      <c r="AE82" s="80" t="b">
        <v>0</v>
      </c>
      <c r="AF82" s="80">
        <v>0</v>
      </c>
      <c r="AG82" s="83" t="s">
        <v>859</v>
      </c>
      <c r="AH82" s="80" t="b">
        <v>0</v>
      </c>
      <c r="AI82" s="80" t="s">
        <v>862</v>
      </c>
      <c r="AJ82" s="80"/>
      <c r="AK82" s="83" t="s">
        <v>859</v>
      </c>
      <c r="AL82" s="80" t="b">
        <v>0</v>
      </c>
      <c r="AM82" s="80">
        <v>21</v>
      </c>
      <c r="AN82" s="83" t="s">
        <v>853</v>
      </c>
      <c r="AO82" s="80" t="s">
        <v>865</v>
      </c>
      <c r="AP82" s="80" t="b">
        <v>0</v>
      </c>
      <c r="AQ82" s="83" t="s">
        <v>853</v>
      </c>
      <c r="AR82" s="80" t="s">
        <v>217</v>
      </c>
      <c r="AS82" s="80">
        <v>0</v>
      </c>
      <c r="AT82" s="80">
        <v>0</v>
      </c>
      <c r="AU82" s="80"/>
      <c r="AV82" s="80"/>
      <c r="AW82" s="80"/>
      <c r="AX82" s="80"/>
      <c r="AY82" s="80"/>
      <c r="AZ82" s="80"/>
      <c r="BA82" s="80"/>
      <c r="BB82" s="80"/>
      <c r="BC82">
        <v>2</v>
      </c>
      <c r="BD82" s="79" t="str">
        <f>REPLACE(INDEX(GroupVertices[Group],MATCH(Edges25[[#This Row],[Vertex 1]],GroupVertices[Vertex],0)),1,1,"")</f>
        <v>1</v>
      </c>
      <c r="BE82" s="79" t="str">
        <f>REPLACE(INDEX(GroupVertices[Group],MATCH(Edges25[[#This Row],[Vertex 2]],GroupVertices[Vertex],0)),1,1,"")</f>
        <v>1</v>
      </c>
      <c r="BF82" s="48"/>
      <c r="BG82" s="49"/>
      <c r="BH82" s="48"/>
      <c r="BI82" s="49"/>
      <c r="BJ82" s="48"/>
      <c r="BK82" s="49"/>
      <c r="BL82" s="48"/>
      <c r="BM82" s="49"/>
      <c r="BN82" s="48"/>
    </row>
    <row r="83" spans="1:66" ht="15">
      <c r="A83" s="65" t="s">
        <v>328</v>
      </c>
      <c r="B83" s="65" t="s">
        <v>359</v>
      </c>
      <c r="C83" s="66"/>
      <c r="D83" s="67"/>
      <c r="E83" s="68"/>
      <c r="F83" s="69"/>
      <c r="G83" s="66"/>
      <c r="H83" s="70"/>
      <c r="I83" s="71"/>
      <c r="J83" s="71"/>
      <c r="K83" s="34" t="s">
        <v>65</v>
      </c>
      <c r="L83" s="78">
        <v>142</v>
      </c>
      <c r="M83" s="78"/>
      <c r="N83" s="73"/>
      <c r="O83" s="80" t="s">
        <v>368</v>
      </c>
      <c r="P83" s="82">
        <v>43774.06501157407</v>
      </c>
      <c r="Q83" s="80" t="s">
        <v>371</v>
      </c>
      <c r="R83" s="80"/>
      <c r="S83" s="80"/>
      <c r="T83" s="80"/>
      <c r="U83" s="80"/>
      <c r="V83" s="84" t="s">
        <v>456</v>
      </c>
      <c r="W83" s="82">
        <v>43774.06501157407</v>
      </c>
      <c r="X83" s="87">
        <v>43774</v>
      </c>
      <c r="Y83" s="83" t="s">
        <v>557</v>
      </c>
      <c r="Z83" s="84" t="s">
        <v>684</v>
      </c>
      <c r="AA83" s="80"/>
      <c r="AB83" s="80"/>
      <c r="AC83" s="83" t="s">
        <v>811</v>
      </c>
      <c r="AD83" s="80"/>
      <c r="AE83" s="80" t="b">
        <v>0</v>
      </c>
      <c r="AF83" s="80">
        <v>0</v>
      </c>
      <c r="AG83" s="83" t="s">
        <v>859</v>
      </c>
      <c r="AH83" s="80" t="b">
        <v>0</v>
      </c>
      <c r="AI83" s="80" t="s">
        <v>862</v>
      </c>
      <c r="AJ83" s="80"/>
      <c r="AK83" s="83" t="s">
        <v>859</v>
      </c>
      <c r="AL83" s="80" t="b">
        <v>0</v>
      </c>
      <c r="AM83" s="80">
        <v>39</v>
      </c>
      <c r="AN83" s="83" t="s">
        <v>851</v>
      </c>
      <c r="AO83" s="80" t="s">
        <v>865</v>
      </c>
      <c r="AP83" s="80" t="b">
        <v>0</v>
      </c>
      <c r="AQ83" s="83" t="s">
        <v>851</v>
      </c>
      <c r="AR83" s="80" t="s">
        <v>217</v>
      </c>
      <c r="AS83" s="80">
        <v>0</v>
      </c>
      <c r="AT83" s="80">
        <v>0</v>
      </c>
      <c r="AU83" s="80"/>
      <c r="AV83" s="80"/>
      <c r="AW83" s="80"/>
      <c r="AX83" s="80"/>
      <c r="AY83" s="80"/>
      <c r="AZ83" s="80"/>
      <c r="BA83" s="80"/>
      <c r="BB83" s="80"/>
      <c r="BC83">
        <v>3</v>
      </c>
      <c r="BD83" s="79" t="str">
        <f>REPLACE(INDEX(GroupVertices[Group],MATCH(Edges25[[#This Row],[Vertex 1]],GroupVertices[Vertex],0)),1,1,"")</f>
        <v>1</v>
      </c>
      <c r="BE83" s="79" t="str">
        <f>REPLACE(INDEX(GroupVertices[Group],MATCH(Edges25[[#This Row],[Vertex 2]],GroupVertices[Vertex],0)),1,1,"")</f>
        <v>1</v>
      </c>
      <c r="BF83" s="48"/>
      <c r="BG83" s="49"/>
      <c r="BH83" s="48"/>
      <c r="BI83" s="49"/>
      <c r="BJ83" s="48"/>
      <c r="BK83" s="49"/>
      <c r="BL83" s="48"/>
      <c r="BM83" s="49"/>
      <c r="BN83" s="48"/>
    </row>
    <row r="84" spans="1:66" ht="15">
      <c r="A84" s="65" t="s">
        <v>329</v>
      </c>
      <c r="B84" s="65" t="s">
        <v>348</v>
      </c>
      <c r="C84" s="66"/>
      <c r="D84" s="67"/>
      <c r="E84" s="68"/>
      <c r="F84" s="69"/>
      <c r="G84" s="66"/>
      <c r="H84" s="70"/>
      <c r="I84" s="71"/>
      <c r="J84" s="71"/>
      <c r="K84" s="34" t="s">
        <v>65</v>
      </c>
      <c r="L84" s="78">
        <v>145</v>
      </c>
      <c r="M84" s="78"/>
      <c r="N84" s="73"/>
      <c r="O84" s="80" t="s">
        <v>368</v>
      </c>
      <c r="P84" s="82">
        <v>43774.08758101852</v>
      </c>
      <c r="Q84" s="80" t="s">
        <v>372</v>
      </c>
      <c r="R84" s="80"/>
      <c r="S84" s="80"/>
      <c r="T84" s="80"/>
      <c r="U84" s="84" t="s">
        <v>408</v>
      </c>
      <c r="V84" s="84" t="s">
        <v>408</v>
      </c>
      <c r="W84" s="82">
        <v>43774.08758101852</v>
      </c>
      <c r="X84" s="87">
        <v>43774</v>
      </c>
      <c r="Y84" s="83" t="s">
        <v>558</v>
      </c>
      <c r="Z84" s="84" t="s">
        <v>685</v>
      </c>
      <c r="AA84" s="80"/>
      <c r="AB84" s="80"/>
      <c r="AC84" s="83" t="s">
        <v>812</v>
      </c>
      <c r="AD84" s="80"/>
      <c r="AE84" s="80" t="b">
        <v>0</v>
      </c>
      <c r="AF84" s="80">
        <v>0</v>
      </c>
      <c r="AG84" s="83" t="s">
        <v>859</v>
      </c>
      <c r="AH84" s="80" t="b">
        <v>0</v>
      </c>
      <c r="AI84" s="80" t="s">
        <v>862</v>
      </c>
      <c r="AJ84" s="80"/>
      <c r="AK84" s="83" t="s">
        <v>859</v>
      </c>
      <c r="AL84" s="80" t="b">
        <v>0</v>
      </c>
      <c r="AM84" s="80">
        <v>51</v>
      </c>
      <c r="AN84" s="83" t="s">
        <v>831</v>
      </c>
      <c r="AO84" s="80" t="s">
        <v>863</v>
      </c>
      <c r="AP84" s="80" t="b">
        <v>0</v>
      </c>
      <c r="AQ84" s="83" t="s">
        <v>831</v>
      </c>
      <c r="AR84" s="80" t="s">
        <v>217</v>
      </c>
      <c r="AS84" s="80">
        <v>0</v>
      </c>
      <c r="AT84" s="80">
        <v>0</v>
      </c>
      <c r="AU84" s="80"/>
      <c r="AV84" s="80"/>
      <c r="AW84" s="80"/>
      <c r="AX84" s="80"/>
      <c r="AY84" s="80"/>
      <c r="AZ84" s="80"/>
      <c r="BA84" s="80"/>
      <c r="BB84" s="80"/>
      <c r="BC84">
        <v>1</v>
      </c>
      <c r="BD84" s="79" t="str">
        <f>REPLACE(INDEX(GroupVertices[Group],MATCH(Edges25[[#This Row],[Vertex 1]],GroupVertices[Vertex],0)),1,1,"")</f>
        <v>2</v>
      </c>
      <c r="BE84" s="79" t="str">
        <f>REPLACE(INDEX(GroupVertices[Group],MATCH(Edges25[[#This Row],[Vertex 2]],GroupVertices[Vertex],0)),1,1,"")</f>
        <v>2</v>
      </c>
      <c r="BF84" s="48">
        <v>0</v>
      </c>
      <c r="BG84" s="49">
        <v>0</v>
      </c>
      <c r="BH84" s="48">
        <v>0</v>
      </c>
      <c r="BI84" s="49">
        <v>0</v>
      </c>
      <c r="BJ84" s="48">
        <v>0</v>
      </c>
      <c r="BK84" s="49">
        <v>0</v>
      </c>
      <c r="BL84" s="48">
        <v>9</v>
      </c>
      <c r="BM84" s="49">
        <v>100</v>
      </c>
      <c r="BN84" s="48">
        <v>9</v>
      </c>
    </row>
    <row r="85" spans="1:66" ht="15">
      <c r="A85" s="65" t="s">
        <v>330</v>
      </c>
      <c r="B85" s="65" t="s">
        <v>348</v>
      </c>
      <c r="C85" s="66"/>
      <c r="D85" s="67"/>
      <c r="E85" s="68"/>
      <c r="F85" s="69"/>
      <c r="G85" s="66"/>
      <c r="H85" s="70"/>
      <c r="I85" s="71"/>
      <c r="J85" s="71"/>
      <c r="K85" s="34" t="s">
        <v>65</v>
      </c>
      <c r="L85" s="78">
        <v>146</v>
      </c>
      <c r="M85" s="78"/>
      <c r="N85" s="73"/>
      <c r="O85" s="80" t="s">
        <v>368</v>
      </c>
      <c r="P85" s="82">
        <v>43774.09689814815</v>
      </c>
      <c r="Q85" s="80" t="s">
        <v>372</v>
      </c>
      <c r="R85" s="80"/>
      <c r="S85" s="80"/>
      <c r="T85" s="80"/>
      <c r="U85" s="84" t="s">
        <v>408</v>
      </c>
      <c r="V85" s="84" t="s">
        <v>408</v>
      </c>
      <c r="W85" s="82">
        <v>43774.09689814815</v>
      </c>
      <c r="X85" s="87">
        <v>43774</v>
      </c>
      <c r="Y85" s="83" t="s">
        <v>559</v>
      </c>
      <c r="Z85" s="84" t="s">
        <v>686</v>
      </c>
      <c r="AA85" s="80"/>
      <c r="AB85" s="80"/>
      <c r="AC85" s="83" t="s">
        <v>813</v>
      </c>
      <c r="AD85" s="80"/>
      <c r="AE85" s="80" t="b">
        <v>0</v>
      </c>
      <c r="AF85" s="80">
        <v>0</v>
      </c>
      <c r="AG85" s="83" t="s">
        <v>859</v>
      </c>
      <c r="AH85" s="80" t="b">
        <v>0</v>
      </c>
      <c r="AI85" s="80" t="s">
        <v>862</v>
      </c>
      <c r="AJ85" s="80"/>
      <c r="AK85" s="83" t="s">
        <v>859</v>
      </c>
      <c r="AL85" s="80" t="b">
        <v>0</v>
      </c>
      <c r="AM85" s="80">
        <v>51</v>
      </c>
      <c r="AN85" s="83" t="s">
        <v>831</v>
      </c>
      <c r="AO85" s="80" t="s">
        <v>865</v>
      </c>
      <c r="AP85" s="80" t="b">
        <v>0</v>
      </c>
      <c r="AQ85" s="83" t="s">
        <v>831</v>
      </c>
      <c r="AR85" s="80" t="s">
        <v>217</v>
      </c>
      <c r="AS85" s="80">
        <v>0</v>
      </c>
      <c r="AT85" s="80">
        <v>0</v>
      </c>
      <c r="AU85" s="80"/>
      <c r="AV85" s="80"/>
      <c r="AW85" s="80"/>
      <c r="AX85" s="80"/>
      <c r="AY85" s="80"/>
      <c r="AZ85" s="80"/>
      <c r="BA85" s="80"/>
      <c r="BB85" s="80"/>
      <c r="BC85">
        <v>1</v>
      </c>
      <c r="BD85" s="79" t="str">
        <f>REPLACE(INDEX(GroupVertices[Group],MATCH(Edges25[[#This Row],[Vertex 1]],GroupVertices[Vertex],0)),1,1,"")</f>
        <v>2</v>
      </c>
      <c r="BE85" s="79" t="str">
        <f>REPLACE(INDEX(GroupVertices[Group],MATCH(Edges25[[#This Row],[Vertex 2]],GroupVertices[Vertex],0)),1,1,"")</f>
        <v>2</v>
      </c>
      <c r="BF85" s="48">
        <v>0</v>
      </c>
      <c r="BG85" s="49">
        <v>0</v>
      </c>
      <c r="BH85" s="48">
        <v>0</v>
      </c>
      <c r="BI85" s="49">
        <v>0</v>
      </c>
      <c r="BJ85" s="48">
        <v>0</v>
      </c>
      <c r="BK85" s="49">
        <v>0</v>
      </c>
      <c r="BL85" s="48">
        <v>9</v>
      </c>
      <c r="BM85" s="49">
        <v>100</v>
      </c>
      <c r="BN85" s="48">
        <v>9</v>
      </c>
    </row>
    <row r="86" spans="1:66" ht="15">
      <c r="A86" s="65" t="s">
        <v>331</v>
      </c>
      <c r="B86" s="65" t="s">
        <v>348</v>
      </c>
      <c r="C86" s="66"/>
      <c r="D86" s="67"/>
      <c r="E86" s="68"/>
      <c r="F86" s="69"/>
      <c r="G86" s="66"/>
      <c r="H86" s="70"/>
      <c r="I86" s="71"/>
      <c r="J86" s="71"/>
      <c r="K86" s="34" t="s">
        <v>65</v>
      </c>
      <c r="L86" s="78">
        <v>147</v>
      </c>
      <c r="M86" s="78"/>
      <c r="N86" s="73"/>
      <c r="O86" s="80" t="s">
        <v>368</v>
      </c>
      <c r="P86" s="82">
        <v>43774.10444444444</v>
      </c>
      <c r="Q86" s="80" t="s">
        <v>372</v>
      </c>
      <c r="R86" s="80"/>
      <c r="S86" s="80"/>
      <c r="T86" s="80"/>
      <c r="U86" s="84" t="s">
        <v>408</v>
      </c>
      <c r="V86" s="84" t="s">
        <v>408</v>
      </c>
      <c r="W86" s="82">
        <v>43774.10444444444</v>
      </c>
      <c r="X86" s="87">
        <v>43774</v>
      </c>
      <c r="Y86" s="83" t="s">
        <v>560</v>
      </c>
      <c r="Z86" s="84" t="s">
        <v>687</v>
      </c>
      <c r="AA86" s="80"/>
      <c r="AB86" s="80"/>
      <c r="AC86" s="83" t="s">
        <v>814</v>
      </c>
      <c r="AD86" s="80"/>
      <c r="AE86" s="80" t="b">
        <v>0</v>
      </c>
      <c r="AF86" s="80">
        <v>0</v>
      </c>
      <c r="AG86" s="83" t="s">
        <v>859</v>
      </c>
      <c r="AH86" s="80" t="b">
        <v>0</v>
      </c>
      <c r="AI86" s="80" t="s">
        <v>862</v>
      </c>
      <c r="AJ86" s="80"/>
      <c r="AK86" s="83" t="s">
        <v>859</v>
      </c>
      <c r="AL86" s="80" t="b">
        <v>0</v>
      </c>
      <c r="AM86" s="80">
        <v>51</v>
      </c>
      <c r="AN86" s="83" t="s">
        <v>831</v>
      </c>
      <c r="AO86" s="80" t="s">
        <v>867</v>
      </c>
      <c r="AP86" s="80" t="b">
        <v>0</v>
      </c>
      <c r="AQ86" s="83" t="s">
        <v>831</v>
      </c>
      <c r="AR86" s="80" t="s">
        <v>217</v>
      </c>
      <c r="AS86" s="80">
        <v>0</v>
      </c>
      <c r="AT86" s="80">
        <v>0</v>
      </c>
      <c r="AU86" s="80"/>
      <c r="AV86" s="80"/>
      <c r="AW86" s="80"/>
      <c r="AX86" s="80"/>
      <c r="AY86" s="80"/>
      <c r="AZ86" s="80"/>
      <c r="BA86" s="80"/>
      <c r="BB86" s="80"/>
      <c r="BC86">
        <v>1</v>
      </c>
      <c r="BD86" s="79" t="str">
        <f>REPLACE(INDEX(GroupVertices[Group],MATCH(Edges25[[#This Row],[Vertex 1]],GroupVertices[Vertex],0)),1,1,"")</f>
        <v>2</v>
      </c>
      <c r="BE86" s="79" t="str">
        <f>REPLACE(INDEX(GroupVertices[Group],MATCH(Edges25[[#This Row],[Vertex 2]],GroupVertices[Vertex],0)),1,1,"")</f>
        <v>2</v>
      </c>
      <c r="BF86" s="48">
        <v>0</v>
      </c>
      <c r="BG86" s="49">
        <v>0</v>
      </c>
      <c r="BH86" s="48">
        <v>0</v>
      </c>
      <c r="BI86" s="49">
        <v>0</v>
      </c>
      <c r="BJ86" s="48">
        <v>0</v>
      </c>
      <c r="BK86" s="49">
        <v>0</v>
      </c>
      <c r="BL86" s="48">
        <v>9</v>
      </c>
      <c r="BM86" s="49">
        <v>100</v>
      </c>
      <c r="BN86" s="48">
        <v>9</v>
      </c>
    </row>
    <row r="87" spans="1:66" ht="15">
      <c r="A87" s="65" t="s">
        <v>332</v>
      </c>
      <c r="B87" s="65" t="s">
        <v>348</v>
      </c>
      <c r="C87" s="66"/>
      <c r="D87" s="67"/>
      <c r="E87" s="68"/>
      <c r="F87" s="69"/>
      <c r="G87" s="66"/>
      <c r="H87" s="70"/>
      <c r="I87" s="71"/>
      <c r="J87" s="71"/>
      <c r="K87" s="34" t="s">
        <v>65</v>
      </c>
      <c r="L87" s="78">
        <v>148</v>
      </c>
      <c r="M87" s="78"/>
      <c r="N87" s="73"/>
      <c r="O87" s="80" t="s">
        <v>368</v>
      </c>
      <c r="P87" s="82">
        <v>43774.12399305555</v>
      </c>
      <c r="Q87" s="80" t="s">
        <v>372</v>
      </c>
      <c r="R87" s="80"/>
      <c r="S87" s="80"/>
      <c r="T87" s="80"/>
      <c r="U87" s="84" t="s">
        <v>408</v>
      </c>
      <c r="V87" s="84" t="s">
        <v>408</v>
      </c>
      <c r="W87" s="82">
        <v>43774.12399305555</v>
      </c>
      <c r="X87" s="87">
        <v>43774</v>
      </c>
      <c r="Y87" s="83" t="s">
        <v>561</v>
      </c>
      <c r="Z87" s="84" t="s">
        <v>688</v>
      </c>
      <c r="AA87" s="80"/>
      <c r="AB87" s="80"/>
      <c r="AC87" s="83" t="s">
        <v>815</v>
      </c>
      <c r="AD87" s="80"/>
      <c r="AE87" s="80" t="b">
        <v>0</v>
      </c>
      <c r="AF87" s="80">
        <v>0</v>
      </c>
      <c r="AG87" s="83" t="s">
        <v>859</v>
      </c>
      <c r="AH87" s="80" t="b">
        <v>0</v>
      </c>
      <c r="AI87" s="80" t="s">
        <v>862</v>
      </c>
      <c r="AJ87" s="80"/>
      <c r="AK87" s="83" t="s">
        <v>859</v>
      </c>
      <c r="AL87" s="80" t="b">
        <v>0</v>
      </c>
      <c r="AM87" s="80">
        <v>51</v>
      </c>
      <c r="AN87" s="83" t="s">
        <v>831</v>
      </c>
      <c r="AO87" s="80" t="s">
        <v>863</v>
      </c>
      <c r="AP87" s="80" t="b">
        <v>0</v>
      </c>
      <c r="AQ87" s="83" t="s">
        <v>831</v>
      </c>
      <c r="AR87" s="80" t="s">
        <v>217</v>
      </c>
      <c r="AS87" s="80">
        <v>0</v>
      </c>
      <c r="AT87" s="80">
        <v>0</v>
      </c>
      <c r="AU87" s="80"/>
      <c r="AV87" s="80"/>
      <c r="AW87" s="80"/>
      <c r="AX87" s="80"/>
      <c r="AY87" s="80"/>
      <c r="AZ87" s="80"/>
      <c r="BA87" s="80"/>
      <c r="BB87" s="80"/>
      <c r="BC87">
        <v>1</v>
      </c>
      <c r="BD87" s="79" t="str">
        <f>REPLACE(INDEX(GroupVertices[Group],MATCH(Edges25[[#This Row],[Vertex 1]],GroupVertices[Vertex],0)),1,1,"")</f>
        <v>2</v>
      </c>
      <c r="BE87" s="79" t="str">
        <f>REPLACE(INDEX(GroupVertices[Group],MATCH(Edges25[[#This Row],[Vertex 2]],GroupVertices[Vertex],0)),1,1,"")</f>
        <v>2</v>
      </c>
      <c r="BF87" s="48">
        <v>0</v>
      </c>
      <c r="BG87" s="49">
        <v>0</v>
      </c>
      <c r="BH87" s="48">
        <v>0</v>
      </c>
      <c r="BI87" s="49">
        <v>0</v>
      </c>
      <c r="BJ87" s="48">
        <v>0</v>
      </c>
      <c r="BK87" s="49">
        <v>0</v>
      </c>
      <c r="BL87" s="48">
        <v>9</v>
      </c>
      <c r="BM87" s="49">
        <v>100</v>
      </c>
      <c r="BN87" s="48">
        <v>9</v>
      </c>
    </row>
    <row r="88" spans="1:66" ht="15">
      <c r="A88" s="65" t="s">
        <v>333</v>
      </c>
      <c r="B88" s="65" t="s">
        <v>348</v>
      </c>
      <c r="C88" s="66"/>
      <c r="D88" s="67"/>
      <c r="E88" s="68"/>
      <c r="F88" s="69"/>
      <c r="G88" s="66"/>
      <c r="H88" s="70"/>
      <c r="I88" s="71"/>
      <c r="J88" s="71"/>
      <c r="K88" s="34" t="s">
        <v>65</v>
      </c>
      <c r="L88" s="78">
        <v>149</v>
      </c>
      <c r="M88" s="78"/>
      <c r="N88" s="73"/>
      <c r="O88" s="80" t="s">
        <v>368</v>
      </c>
      <c r="P88" s="82">
        <v>43774.287094907406</v>
      </c>
      <c r="Q88" s="80" t="s">
        <v>372</v>
      </c>
      <c r="R88" s="80"/>
      <c r="S88" s="80"/>
      <c r="T88" s="80"/>
      <c r="U88" s="84" t="s">
        <v>408</v>
      </c>
      <c r="V88" s="84" t="s">
        <v>408</v>
      </c>
      <c r="W88" s="82">
        <v>43774.287094907406</v>
      </c>
      <c r="X88" s="87">
        <v>43774</v>
      </c>
      <c r="Y88" s="83" t="s">
        <v>562</v>
      </c>
      <c r="Z88" s="84" t="s">
        <v>689</v>
      </c>
      <c r="AA88" s="80"/>
      <c r="AB88" s="80"/>
      <c r="AC88" s="83" t="s">
        <v>816</v>
      </c>
      <c r="AD88" s="80"/>
      <c r="AE88" s="80" t="b">
        <v>0</v>
      </c>
      <c r="AF88" s="80">
        <v>0</v>
      </c>
      <c r="AG88" s="83" t="s">
        <v>859</v>
      </c>
      <c r="AH88" s="80" t="b">
        <v>0</v>
      </c>
      <c r="AI88" s="80" t="s">
        <v>862</v>
      </c>
      <c r="AJ88" s="80"/>
      <c r="AK88" s="83" t="s">
        <v>859</v>
      </c>
      <c r="AL88" s="80" t="b">
        <v>0</v>
      </c>
      <c r="AM88" s="80">
        <v>51</v>
      </c>
      <c r="AN88" s="83" t="s">
        <v>831</v>
      </c>
      <c r="AO88" s="80" t="s">
        <v>865</v>
      </c>
      <c r="AP88" s="80" t="b">
        <v>0</v>
      </c>
      <c r="AQ88" s="83" t="s">
        <v>831</v>
      </c>
      <c r="AR88" s="80" t="s">
        <v>217</v>
      </c>
      <c r="AS88" s="80">
        <v>0</v>
      </c>
      <c r="AT88" s="80">
        <v>0</v>
      </c>
      <c r="AU88" s="80"/>
      <c r="AV88" s="80"/>
      <c r="AW88" s="80"/>
      <c r="AX88" s="80"/>
      <c r="AY88" s="80"/>
      <c r="AZ88" s="80"/>
      <c r="BA88" s="80"/>
      <c r="BB88" s="80"/>
      <c r="BC88">
        <v>1</v>
      </c>
      <c r="BD88" s="79" t="str">
        <f>REPLACE(INDEX(GroupVertices[Group],MATCH(Edges25[[#This Row],[Vertex 1]],GroupVertices[Vertex],0)),1,1,"")</f>
        <v>2</v>
      </c>
      <c r="BE88" s="79" t="str">
        <f>REPLACE(INDEX(GroupVertices[Group],MATCH(Edges25[[#This Row],[Vertex 2]],GroupVertices[Vertex],0)),1,1,"")</f>
        <v>2</v>
      </c>
      <c r="BF88" s="48">
        <v>0</v>
      </c>
      <c r="BG88" s="49">
        <v>0</v>
      </c>
      <c r="BH88" s="48">
        <v>0</v>
      </c>
      <c r="BI88" s="49">
        <v>0</v>
      </c>
      <c r="BJ88" s="48">
        <v>0</v>
      </c>
      <c r="BK88" s="49">
        <v>0</v>
      </c>
      <c r="BL88" s="48">
        <v>9</v>
      </c>
      <c r="BM88" s="49">
        <v>100</v>
      </c>
      <c r="BN88" s="48">
        <v>9</v>
      </c>
    </row>
    <row r="89" spans="1:66" ht="15">
      <c r="A89" s="65" t="s">
        <v>334</v>
      </c>
      <c r="B89" s="65" t="s">
        <v>359</v>
      </c>
      <c r="C89" s="66"/>
      <c r="D89" s="67"/>
      <c r="E89" s="68"/>
      <c r="F89" s="69"/>
      <c r="G89" s="66"/>
      <c r="H89" s="70"/>
      <c r="I89" s="71"/>
      <c r="J89" s="71"/>
      <c r="K89" s="34" t="s">
        <v>65</v>
      </c>
      <c r="L89" s="78">
        <v>150</v>
      </c>
      <c r="M89" s="78"/>
      <c r="N89" s="73"/>
      <c r="O89" s="80" t="s">
        <v>368</v>
      </c>
      <c r="P89" s="82">
        <v>43774.29971064815</v>
      </c>
      <c r="Q89" s="80" t="s">
        <v>371</v>
      </c>
      <c r="R89" s="80"/>
      <c r="S89" s="80"/>
      <c r="T89" s="80"/>
      <c r="U89" s="80"/>
      <c r="V89" s="84" t="s">
        <v>457</v>
      </c>
      <c r="W89" s="82">
        <v>43774.29971064815</v>
      </c>
      <c r="X89" s="87">
        <v>43774</v>
      </c>
      <c r="Y89" s="83" t="s">
        <v>563</v>
      </c>
      <c r="Z89" s="84" t="s">
        <v>690</v>
      </c>
      <c r="AA89" s="80"/>
      <c r="AB89" s="80"/>
      <c r="AC89" s="83" t="s">
        <v>817</v>
      </c>
      <c r="AD89" s="80"/>
      <c r="AE89" s="80" t="b">
        <v>0</v>
      </c>
      <c r="AF89" s="80">
        <v>0</v>
      </c>
      <c r="AG89" s="83" t="s">
        <v>859</v>
      </c>
      <c r="AH89" s="80" t="b">
        <v>0</v>
      </c>
      <c r="AI89" s="80" t="s">
        <v>862</v>
      </c>
      <c r="AJ89" s="80"/>
      <c r="AK89" s="83" t="s">
        <v>859</v>
      </c>
      <c r="AL89" s="80" t="b">
        <v>0</v>
      </c>
      <c r="AM89" s="80">
        <v>39</v>
      </c>
      <c r="AN89" s="83" t="s">
        <v>851</v>
      </c>
      <c r="AO89" s="80" t="s">
        <v>865</v>
      </c>
      <c r="AP89" s="80" t="b">
        <v>0</v>
      </c>
      <c r="AQ89" s="83" t="s">
        <v>851</v>
      </c>
      <c r="AR89" s="80" t="s">
        <v>217</v>
      </c>
      <c r="AS89" s="80">
        <v>0</v>
      </c>
      <c r="AT89" s="80">
        <v>0</v>
      </c>
      <c r="AU89" s="80"/>
      <c r="AV89" s="80"/>
      <c r="AW89" s="80"/>
      <c r="AX89" s="80"/>
      <c r="AY89" s="80"/>
      <c r="AZ89" s="80"/>
      <c r="BA89" s="80"/>
      <c r="BB89" s="80"/>
      <c r="BC89">
        <v>2</v>
      </c>
      <c r="BD89" s="79" t="str">
        <f>REPLACE(INDEX(GroupVertices[Group],MATCH(Edges25[[#This Row],[Vertex 1]],GroupVertices[Vertex],0)),1,1,"")</f>
        <v>1</v>
      </c>
      <c r="BE89" s="79" t="str">
        <f>REPLACE(INDEX(GroupVertices[Group],MATCH(Edges25[[#This Row],[Vertex 2]],GroupVertices[Vertex],0)),1,1,"")</f>
        <v>1</v>
      </c>
      <c r="BF89" s="48"/>
      <c r="BG89" s="49"/>
      <c r="BH89" s="48"/>
      <c r="BI89" s="49"/>
      <c r="BJ89" s="48"/>
      <c r="BK89" s="49"/>
      <c r="BL89" s="48"/>
      <c r="BM89" s="49"/>
      <c r="BN89" s="48"/>
    </row>
    <row r="90" spans="1:66" ht="15">
      <c r="A90" s="65" t="s">
        <v>335</v>
      </c>
      <c r="B90" s="65" t="s">
        <v>348</v>
      </c>
      <c r="C90" s="66"/>
      <c r="D90" s="67"/>
      <c r="E90" s="68"/>
      <c r="F90" s="69"/>
      <c r="G90" s="66"/>
      <c r="H90" s="70"/>
      <c r="I90" s="71"/>
      <c r="J90" s="71"/>
      <c r="K90" s="34" t="s">
        <v>65</v>
      </c>
      <c r="L90" s="78">
        <v>153</v>
      </c>
      <c r="M90" s="78"/>
      <c r="N90" s="73"/>
      <c r="O90" s="80" t="s">
        <v>368</v>
      </c>
      <c r="P90" s="82">
        <v>43774.32777777778</v>
      </c>
      <c r="Q90" s="80" t="s">
        <v>372</v>
      </c>
      <c r="R90" s="80"/>
      <c r="S90" s="80"/>
      <c r="T90" s="80"/>
      <c r="U90" s="84" t="s">
        <v>408</v>
      </c>
      <c r="V90" s="84" t="s">
        <v>408</v>
      </c>
      <c r="W90" s="82">
        <v>43774.32777777778</v>
      </c>
      <c r="X90" s="87">
        <v>43774</v>
      </c>
      <c r="Y90" s="83" t="s">
        <v>564</v>
      </c>
      <c r="Z90" s="84" t="s">
        <v>691</v>
      </c>
      <c r="AA90" s="80"/>
      <c r="AB90" s="80"/>
      <c r="AC90" s="83" t="s">
        <v>818</v>
      </c>
      <c r="AD90" s="80"/>
      <c r="AE90" s="80" t="b">
        <v>0</v>
      </c>
      <c r="AF90" s="80">
        <v>0</v>
      </c>
      <c r="AG90" s="83" t="s">
        <v>859</v>
      </c>
      <c r="AH90" s="80" t="b">
        <v>0</v>
      </c>
      <c r="AI90" s="80" t="s">
        <v>862</v>
      </c>
      <c r="AJ90" s="80"/>
      <c r="AK90" s="83" t="s">
        <v>859</v>
      </c>
      <c r="AL90" s="80" t="b">
        <v>0</v>
      </c>
      <c r="AM90" s="80">
        <v>51</v>
      </c>
      <c r="AN90" s="83" t="s">
        <v>831</v>
      </c>
      <c r="AO90" s="80" t="s">
        <v>863</v>
      </c>
      <c r="AP90" s="80" t="b">
        <v>0</v>
      </c>
      <c r="AQ90" s="83" t="s">
        <v>831</v>
      </c>
      <c r="AR90" s="80" t="s">
        <v>217</v>
      </c>
      <c r="AS90" s="80">
        <v>0</v>
      </c>
      <c r="AT90" s="80">
        <v>0</v>
      </c>
      <c r="AU90" s="80"/>
      <c r="AV90" s="80"/>
      <c r="AW90" s="80"/>
      <c r="AX90" s="80"/>
      <c r="AY90" s="80"/>
      <c r="AZ90" s="80"/>
      <c r="BA90" s="80"/>
      <c r="BB90" s="80"/>
      <c r="BC90">
        <v>1</v>
      </c>
      <c r="BD90" s="79" t="str">
        <f>REPLACE(INDEX(GroupVertices[Group],MATCH(Edges25[[#This Row],[Vertex 1]],GroupVertices[Vertex],0)),1,1,"")</f>
        <v>2</v>
      </c>
      <c r="BE90" s="79" t="str">
        <f>REPLACE(INDEX(GroupVertices[Group],MATCH(Edges25[[#This Row],[Vertex 2]],GroupVertices[Vertex],0)),1,1,"")</f>
        <v>2</v>
      </c>
      <c r="BF90" s="48">
        <v>0</v>
      </c>
      <c r="BG90" s="49">
        <v>0</v>
      </c>
      <c r="BH90" s="48">
        <v>0</v>
      </c>
      <c r="BI90" s="49">
        <v>0</v>
      </c>
      <c r="BJ90" s="48">
        <v>0</v>
      </c>
      <c r="BK90" s="49">
        <v>0</v>
      </c>
      <c r="BL90" s="48">
        <v>9</v>
      </c>
      <c r="BM90" s="49">
        <v>100</v>
      </c>
      <c r="BN90" s="48">
        <v>9</v>
      </c>
    </row>
    <row r="91" spans="1:66" ht="15">
      <c r="A91" s="65" t="s">
        <v>336</v>
      </c>
      <c r="B91" s="65" t="s">
        <v>359</v>
      </c>
      <c r="C91" s="66"/>
      <c r="D91" s="67"/>
      <c r="E91" s="68"/>
      <c r="F91" s="69"/>
      <c r="G91" s="66"/>
      <c r="H91" s="70"/>
      <c r="I91" s="71"/>
      <c r="J91" s="71"/>
      <c r="K91" s="34" t="s">
        <v>65</v>
      </c>
      <c r="L91" s="78">
        <v>154</v>
      </c>
      <c r="M91" s="78"/>
      <c r="N91" s="73"/>
      <c r="O91" s="80" t="s">
        <v>368</v>
      </c>
      <c r="P91" s="82">
        <v>43774.3496875</v>
      </c>
      <c r="Q91" s="80" t="s">
        <v>371</v>
      </c>
      <c r="R91" s="80"/>
      <c r="S91" s="80"/>
      <c r="T91" s="80"/>
      <c r="U91" s="80"/>
      <c r="V91" s="84" t="s">
        <v>458</v>
      </c>
      <c r="W91" s="82">
        <v>43774.3496875</v>
      </c>
      <c r="X91" s="87">
        <v>43774</v>
      </c>
      <c r="Y91" s="83" t="s">
        <v>565</v>
      </c>
      <c r="Z91" s="84" t="s">
        <v>692</v>
      </c>
      <c r="AA91" s="80"/>
      <c r="AB91" s="80"/>
      <c r="AC91" s="83" t="s">
        <v>819</v>
      </c>
      <c r="AD91" s="80"/>
      <c r="AE91" s="80" t="b">
        <v>0</v>
      </c>
      <c r="AF91" s="80">
        <v>0</v>
      </c>
      <c r="AG91" s="83" t="s">
        <v>859</v>
      </c>
      <c r="AH91" s="80" t="b">
        <v>0</v>
      </c>
      <c r="AI91" s="80" t="s">
        <v>862</v>
      </c>
      <c r="AJ91" s="80"/>
      <c r="AK91" s="83" t="s">
        <v>859</v>
      </c>
      <c r="AL91" s="80" t="b">
        <v>0</v>
      </c>
      <c r="AM91" s="80">
        <v>39</v>
      </c>
      <c r="AN91" s="83" t="s">
        <v>851</v>
      </c>
      <c r="AO91" s="80" t="s">
        <v>865</v>
      </c>
      <c r="AP91" s="80" t="b">
        <v>0</v>
      </c>
      <c r="AQ91" s="83" t="s">
        <v>851</v>
      </c>
      <c r="AR91" s="80" t="s">
        <v>217</v>
      </c>
      <c r="AS91" s="80">
        <v>0</v>
      </c>
      <c r="AT91" s="80">
        <v>0</v>
      </c>
      <c r="AU91" s="80"/>
      <c r="AV91" s="80"/>
      <c r="AW91" s="80"/>
      <c r="AX91" s="80"/>
      <c r="AY91" s="80"/>
      <c r="AZ91" s="80"/>
      <c r="BA91" s="80"/>
      <c r="BB91" s="80"/>
      <c r="BC91">
        <v>2</v>
      </c>
      <c r="BD91" s="79" t="str">
        <f>REPLACE(INDEX(GroupVertices[Group],MATCH(Edges25[[#This Row],[Vertex 1]],GroupVertices[Vertex],0)),1,1,"")</f>
        <v>1</v>
      </c>
      <c r="BE91" s="79" t="str">
        <f>REPLACE(INDEX(GroupVertices[Group],MATCH(Edges25[[#This Row],[Vertex 2]],GroupVertices[Vertex],0)),1,1,"")</f>
        <v>1</v>
      </c>
      <c r="BF91" s="48"/>
      <c r="BG91" s="49"/>
      <c r="BH91" s="48"/>
      <c r="BI91" s="49"/>
      <c r="BJ91" s="48"/>
      <c r="BK91" s="49"/>
      <c r="BL91" s="48"/>
      <c r="BM91" s="49"/>
      <c r="BN91" s="48"/>
    </row>
    <row r="92" spans="1:66" ht="15">
      <c r="A92" s="65" t="s">
        <v>337</v>
      </c>
      <c r="B92" s="65" t="s">
        <v>348</v>
      </c>
      <c r="C92" s="66"/>
      <c r="D92" s="67"/>
      <c r="E92" s="68"/>
      <c r="F92" s="69"/>
      <c r="G92" s="66"/>
      <c r="H92" s="70"/>
      <c r="I92" s="71"/>
      <c r="J92" s="71"/>
      <c r="K92" s="34" t="s">
        <v>65</v>
      </c>
      <c r="L92" s="78">
        <v>157</v>
      </c>
      <c r="M92" s="78"/>
      <c r="N92" s="73"/>
      <c r="O92" s="80" t="s">
        <v>368</v>
      </c>
      <c r="P92" s="82">
        <v>43774.35497685185</v>
      </c>
      <c r="Q92" s="80" t="s">
        <v>372</v>
      </c>
      <c r="R92" s="80"/>
      <c r="S92" s="80"/>
      <c r="T92" s="80"/>
      <c r="U92" s="84" t="s">
        <v>408</v>
      </c>
      <c r="V92" s="84" t="s">
        <v>408</v>
      </c>
      <c r="W92" s="82">
        <v>43774.35497685185</v>
      </c>
      <c r="X92" s="87">
        <v>43774</v>
      </c>
      <c r="Y92" s="83" t="s">
        <v>566</v>
      </c>
      <c r="Z92" s="84" t="s">
        <v>693</v>
      </c>
      <c r="AA92" s="80"/>
      <c r="AB92" s="80"/>
      <c r="AC92" s="83" t="s">
        <v>820</v>
      </c>
      <c r="AD92" s="80"/>
      <c r="AE92" s="80" t="b">
        <v>0</v>
      </c>
      <c r="AF92" s="80">
        <v>0</v>
      </c>
      <c r="AG92" s="83" t="s">
        <v>859</v>
      </c>
      <c r="AH92" s="80" t="b">
        <v>0</v>
      </c>
      <c r="AI92" s="80" t="s">
        <v>862</v>
      </c>
      <c r="AJ92" s="80"/>
      <c r="AK92" s="83" t="s">
        <v>859</v>
      </c>
      <c r="AL92" s="80" t="b">
        <v>0</v>
      </c>
      <c r="AM92" s="80">
        <v>51</v>
      </c>
      <c r="AN92" s="83" t="s">
        <v>831</v>
      </c>
      <c r="AO92" s="80" t="s">
        <v>863</v>
      </c>
      <c r="AP92" s="80" t="b">
        <v>0</v>
      </c>
      <c r="AQ92" s="83" t="s">
        <v>831</v>
      </c>
      <c r="AR92" s="80" t="s">
        <v>217</v>
      </c>
      <c r="AS92" s="80">
        <v>0</v>
      </c>
      <c r="AT92" s="80">
        <v>0</v>
      </c>
      <c r="AU92" s="80"/>
      <c r="AV92" s="80"/>
      <c r="AW92" s="80"/>
      <c r="AX92" s="80"/>
      <c r="AY92" s="80"/>
      <c r="AZ92" s="80"/>
      <c r="BA92" s="80"/>
      <c r="BB92" s="80"/>
      <c r="BC92">
        <v>1</v>
      </c>
      <c r="BD92" s="79" t="str">
        <f>REPLACE(INDEX(GroupVertices[Group],MATCH(Edges25[[#This Row],[Vertex 1]],GroupVertices[Vertex],0)),1,1,"")</f>
        <v>2</v>
      </c>
      <c r="BE92" s="79" t="str">
        <f>REPLACE(INDEX(GroupVertices[Group],MATCH(Edges25[[#This Row],[Vertex 2]],GroupVertices[Vertex],0)),1,1,"")</f>
        <v>2</v>
      </c>
      <c r="BF92" s="48">
        <v>0</v>
      </c>
      <c r="BG92" s="49">
        <v>0</v>
      </c>
      <c r="BH92" s="48">
        <v>0</v>
      </c>
      <c r="BI92" s="49">
        <v>0</v>
      </c>
      <c r="BJ92" s="48">
        <v>0</v>
      </c>
      <c r="BK92" s="49">
        <v>0</v>
      </c>
      <c r="BL92" s="48">
        <v>9</v>
      </c>
      <c r="BM92" s="49">
        <v>100</v>
      </c>
      <c r="BN92" s="48">
        <v>9</v>
      </c>
    </row>
    <row r="93" spans="1:66" ht="15">
      <c r="A93" s="65" t="s">
        <v>338</v>
      </c>
      <c r="B93" s="65" t="s">
        <v>359</v>
      </c>
      <c r="C93" s="66"/>
      <c r="D93" s="67"/>
      <c r="E93" s="68"/>
      <c r="F93" s="69"/>
      <c r="G93" s="66"/>
      <c r="H93" s="70"/>
      <c r="I93" s="71"/>
      <c r="J93" s="71"/>
      <c r="K93" s="34" t="s">
        <v>65</v>
      </c>
      <c r="L93" s="78">
        <v>158</v>
      </c>
      <c r="M93" s="78"/>
      <c r="N93" s="73"/>
      <c r="O93" s="80" t="s">
        <v>368</v>
      </c>
      <c r="P93" s="82">
        <v>43774.37657407407</v>
      </c>
      <c r="Q93" s="80" t="s">
        <v>371</v>
      </c>
      <c r="R93" s="80"/>
      <c r="S93" s="80"/>
      <c r="T93" s="80"/>
      <c r="U93" s="80"/>
      <c r="V93" s="84" t="s">
        <v>459</v>
      </c>
      <c r="W93" s="82">
        <v>43774.37657407407</v>
      </c>
      <c r="X93" s="87">
        <v>43774</v>
      </c>
      <c r="Y93" s="83" t="s">
        <v>567</v>
      </c>
      <c r="Z93" s="84" t="s">
        <v>694</v>
      </c>
      <c r="AA93" s="80"/>
      <c r="AB93" s="80"/>
      <c r="AC93" s="83" t="s">
        <v>821</v>
      </c>
      <c r="AD93" s="80"/>
      <c r="AE93" s="80" t="b">
        <v>0</v>
      </c>
      <c r="AF93" s="80">
        <v>0</v>
      </c>
      <c r="AG93" s="83" t="s">
        <v>859</v>
      </c>
      <c r="AH93" s="80" t="b">
        <v>0</v>
      </c>
      <c r="AI93" s="80" t="s">
        <v>862</v>
      </c>
      <c r="AJ93" s="80"/>
      <c r="AK93" s="83" t="s">
        <v>859</v>
      </c>
      <c r="AL93" s="80" t="b">
        <v>0</v>
      </c>
      <c r="AM93" s="80">
        <v>39</v>
      </c>
      <c r="AN93" s="83" t="s">
        <v>851</v>
      </c>
      <c r="AO93" s="80" t="s">
        <v>863</v>
      </c>
      <c r="AP93" s="80" t="b">
        <v>0</v>
      </c>
      <c r="AQ93" s="83" t="s">
        <v>851</v>
      </c>
      <c r="AR93" s="80" t="s">
        <v>217</v>
      </c>
      <c r="AS93" s="80">
        <v>0</v>
      </c>
      <c r="AT93" s="80">
        <v>0</v>
      </c>
      <c r="AU93" s="80"/>
      <c r="AV93" s="80"/>
      <c r="AW93" s="80"/>
      <c r="AX93" s="80"/>
      <c r="AY93" s="80"/>
      <c r="AZ93" s="80"/>
      <c r="BA93" s="80"/>
      <c r="BB93" s="80"/>
      <c r="BC93">
        <v>2</v>
      </c>
      <c r="BD93" s="79" t="str">
        <f>REPLACE(INDEX(GroupVertices[Group],MATCH(Edges25[[#This Row],[Vertex 1]],GroupVertices[Vertex],0)),1,1,"")</f>
        <v>1</v>
      </c>
      <c r="BE93" s="79" t="str">
        <f>REPLACE(INDEX(GroupVertices[Group],MATCH(Edges25[[#This Row],[Vertex 2]],GroupVertices[Vertex],0)),1,1,"")</f>
        <v>1</v>
      </c>
      <c r="BF93" s="48"/>
      <c r="BG93" s="49"/>
      <c r="BH93" s="48"/>
      <c r="BI93" s="49"/>
      <c r="BJ93" s="48"/>
      <c r="BK93" s="49"/>
      <c r="BL93" s="48"/>
      <c r="BM93" s="49"/>
      <c r="BN93" s="48"/>
    </row>
    <row r="94" spans="1:66" ht="15">
      <c r="A94" s="65" t="s">
        <v>339</v>
      </c>
      <c r="B94" s="65" t="s">
        <v>354</v>
      </c>
      <c r="C94" s="66"/>
      <c r="D94" s="67"/>
      <c r="E94" s="68"/>
      <c r="F94" s="69"/>
      <c r="G94" s="66"/>
      <c r="H94" s="70"/>
      <c r="I94" s="71"/>
      <c r="J94" s="71"/>
      <c r="K94" s="34" t="s">
        <v>65</v>
      </c>
      <c r="L94" s="78">
        <v>161</v>
      </c>
      <c r="M94" s="78"/>
      <c r="N94" s="73"/>
      <c r="O94" s="80" t="s">
        <v>368</v>
      </c>
      <c r="P94" s="82">
        <v>43774.380266203705</v>
      </c>
      <c r="Q94" s="80" t="s">
        <v>382</v>
      </c>
      <c r="R94" s="80"/>
      <c r="S94" s="80"/>
      <c r="T94" s="80" t="s">
        <v>404</v>
      </c>
      <c r="U94" s="80"/>
      <c r="V94" s="84" t="s">
        <v>460</v>
      </c>
      <c r="W94" s="82">
        <v>43774.380266203705</v>
      </c>
      <c r="X94" s="87">
        <v>43774</v>
      </c>
      <c r="Y94" s="83" t="s">
        <v>568</v>
      </c>
      <c r="Z94" s="84" t="s">
        <v>695</v>
      </c>
      <c r="AA94" s="80"/>
      <c r="AB94" s="80"/>
      <c r="AC94" s="83" t="s">
        <v>822</v>
      </c>
      <c r="AD94" s="80"/>
      <c r="AE94" s="80" t="b">
        <v>0</v>
      </c>
      <c r="AF94" s="80">
        <v>0</v>
      </c>
      <c r="AG94" s="83" t="s">
        <v>859</v>
      </c>
      <c r="AH94" s="80" t="b">
        <v>0</v>
      </c>
      <c r="AI94" s="80" t="s">
        <v>862</v>
      </c>
      <c r="AJ94" s="80"/>
      <c r="AK94" s="83" t="s">
        <v>859</v>
      </c>
      <c r="AL94" s="80" t="b">
        <v>0</v>
      </c>
      <c r="AM94" s="80">
        <v>2</v>
      </c>
      <c r="AN94" s="83" t="s">
        <v>837</v>
      </c>
      <c r="AO94" s="80" t="s">
        <v>869</v>
      </c>
      <c r="AP94" s="80" t="b">
        <v>0</v>
      </c>
      <c r="AQ94" s="83" t="s">
        <v>837</v>
      </c>
      <c r="AR94" s="80" t="s">
        <v>217</v>
      </c>
      <c r="AS94" s="80">
        <v>0</v>
      </c>
      <c r="AT94" s="80">
        <v>0</v>
      </c>
      <c r="AU94" s="80"/>
      <c r="AV94" s="80"/>
      <c r="AW94" s="80"/>
      <c r="AX94" s="80"/>
      <c r="AY94" s="80"/>
      <c r="AZ94" s="80"/>
      <c r="BA94" s="80"/>
      <c r="BB94" s="80"/>
      <c r="BC94">
        <v>1</v>
      </c>
      <c r="BD94" s="79" t="str">
        <f>REPLACE(INDEX(GroupVertices[Group],MATCH(Edges25[[#This Row],[Vertex 1]],GroupVertices[Vertex],0)),1,1,"")</f>
        <v>1</v>
      </c>
      <c r="BE94" s="79" t="str">
        <f>REPLACE(INDEX(GroupVertices[Group],MATCH(Edges25[[#This Row],[Vertex 2]],GroupVertices[Vertex],0)),1,1,"")</f>
        <v>1</v>
      </c>
      <c r="BF94" s="48">
        <v>2</v>
      </c>
      <c r="BG94" s="49">
        <v>7.6923076923076925</v>
      </c>
      <c r="BH94" s="48">
        <v>0</v>
      </c>
      <c r="BI94" s="49">
        <v>0</v>
      </c>
      <c r="BJ94" s="48">
        <v>0</v>
      </c>
      <c r="BK94" s="49">
        <v>0</v>
      </c>
      <c r="BL94" s="48">
        <v>24</v>
      </c>
      <c r="BM94" s="49">
        <v>92.3076923076923</v>
      </c>
      <c r="BN94" s="48">
        <v>26</v>
      </c>
    </row>
    <row r="95" spans="1:66" ht="15">
      <c r="A95" s="65" t="s">
        <v>340</v>
      </c>
      <c r="B95" s="65" t="s">
        <v>359</v>
      </c>
      <c r="C95" s="66"/>
      <c r="D95" s="67"/>
      <c r="E95" s="68"/>
      <c r="F95" s="69"/>
      <c r="G95" s="66"/>
      <c r="H95" s="70"/>
      <c r="I95" s="71"/>
      <c r="J95" s="71"/>
      <c r="K95" s="34" t="s">
        <v>65</v>
      </c>
      <c r="L95" s="78">
        <v>163</v>
      </c>
      <c r="M95" s="78"/>
      <c r="N95" s="73"/>
      <c r="O95" s="80" t="s">
        <v>368</v>
      </c>
      <c r="P95" s="82">
        <v>43774.42870370371</v>
      </c>
      <c r="Q95" s="80" t="s">
        <v>371</v>
      </c>
      <c r="R95" s="80"/>
      <c r="S95" s="80"/>
      <c r="T95" s="80"/>
      <c r="U95" s="80"/>
      <c r="V95" s="84" t="s">
        <v>461</v>
      </c>
      <c r="W95" s="82">
        <v>43774.42870370371</v>
      </c>
      <c r="X95" s="87">
        <v>43774</v>
      </c>
      <c r="Y95" s="83" t="s">
        <v>569</v>
      </c>
      <c r="Z95" s="84" t="s">
        <v>696</v>
      </c>
      <c r="AA95" s="80"/>
      <c r="AB95" s="80"/>
      <c r="AC95" s="83" t="s">
        <v>823</v>
      </c>
      <c r="AD95" s="80"/>
      <c r="AE95" s="80" t="b">
        <v>0</v>
      </c>
      <c r="AF95" s="80">
        <v>0</v>
      </c>
      <c r="AG95" s="83" t="s">
        <v>859</v>
      </c>
      <c r="AH95" s="80" t="b">
        <v>0</v>
      </c>
      <c r="AI95" s="80" t="s">
        <v>862</v>
      </c>
      <c r="AJ95" s="80"/>
      <c r="AK95" s="83" t="s">
        <v>859</v>
      </c>
      <c r="AL95" s="80" t="b">
        <v>0</v>
      </c>
      <c r="AM95" s="80">
        <v>39</v>
      </c>
      <c r="AN95" s="83" t="s">
        <v>851</v>
      </c>
      <c r="AO95" s="80" t="s">
        <v>865</v>
      </c>
      <c r="AP95" s="80" t="b">
        <v>0</v>
      </c>
      <c r="AQ95" s="83" t="s">
        <v>851</v>
      </c>
      <c r="AR95" s="80" t="s">
        <v>217</v>
      </c>
      <c r="AS95" s="80">
        <v>0</v>
      </c>
      <c r="AT95" s="80">
        <v>0</v>
      </c>
      <c r="AU95" s="80"/>
      <c r="AV95" s="80"/>
      <c r="AW95" s="80"/>
      <c r="AX95" s="80"/>
      <c r="AY95" s="80"/>
      <c r="AZ95" s="80"/>
      <c r="BA95" s="80"/>
      <c r="BB95" s="80"/>
      <c r="BC95">
        <v>2</v>
      </c>
      <c r="BD95" s="79" t="str">
        <f>REPLACE(INDEX(GroupVertices[Group],MATCH(Edges25[[#This Row],[Vertex 1]],GroupVertices[Vertex],0)),1,1,"")</f>
        <v>1</v>
      </c>
      <c r="BE95" s="79" t="str">
        <f>REPLACE(INDEX(GroupVertices[Group],MATCH(Edges25[[#This Row],[Vertex 2]],GroupVertices[Vertex],0)),1,1,"")</f>
        <v>1</v>
      </c>
      <c r="BF95" s="48"/>
      <c r="BG95" s="49"/>
      <c r="BH95" s="48"/>
      <c r="BI95" s="49"/>
      <c r="BJ95" s="48"/>
      <c r="BK95" s="49"/>
      <c r="BL95" s="48"/>
      <c r="BM95" s="49"/>
      <c r="BN95" s="48"/>
    </row>
    <row r="96" spans="1:66" ht="15">
      <c r="A96" s="65" t="s">
        <v>341</v>
      </c>
      <c r="B96" s="65" t="s">
        <v>348</v>
      </c>
      <c r="C96" s="66"/>
      <c r="D96" s="67"/>
      <c r="E96" s="68"/>
      <c r="F96" s="69"/>
      <c r="G96" s="66"/>
      <c r="H96" s="70"/>
      <c r="I96" s="71"/>
      <c r="J96" s="71"/>
      <c r="K96" s="34" t="s">
        <v>65</v>
      </c>
      <c r="L96" s="78">
        <v>166</v>
      </c>
      <c r="M96" s="78"/>
      <c r="N96" s="73"/>
      <c r="O96" s="80" t="s">
        <v>368</v>
      </c>
      <c r="P96" s="82">
        <v>43774.44091435185</v>
      </c>
      <c r="Q96" s="80" t="s">
        <v>372</v>
      </c>
      <c r="R96" s="80"/>
      <c r="S96" s="80"/>
      <c r="T96" s="80"/>
      <c r="U96" s="84" t="s">
        <v>408</v>
      </c>
      <c r="V96" s="84" t="s">
        <v>408</v>
      </c>
      <c r="W96" s="82">
        <v>43774.44091435185</v>
      </c>
      <c r="X96" s="87">
        <v>43774</v>
      </c>
      <c r="Y96" s="83" t="s">
        <v>570</v>
      </c>
      <c r="Z96" s="84" t="s">
        <v>697</v>
      </c>
      <c r="AA96" s="80"/>
      <c r="AB96" s="80"/>
      <c r="AC96" s="83" t="s">
        <v>824</v>
      </c>
      <c r="AD96" s="80"/>
      <c r="AE96" s="80" t="b">
        <v>0</v>
      </c>
      <c r="AF96" s="80">
        <v>0</v>
      </c>
      <c r="AG96" s="83" t="s">
        <v>859</v>
      </c>
      <c r="AH96" s="80" t="b">
        <v>0</v>
      </c>
      <c r="AI96" s="80" t="s">
        <v>862</v>
      </c>
      <c r="AJ96" s="80"/>
      <c r="AK96" s="83" t="s">
        <v>859</v>
      </c>
      <c r="AL96" s="80" t="b">
        <v>0</v>
      </c>
      <c r="AM96" s="80">
        <v>51</v>
      </c>
      <c r="AN96" s="83" t="s">
        <v>831</v>
      </c>
      <c r="AO96" s="80" t="s">
        <v>863</v>
      </c>
      <c r="AP96" s="80" t="b">
        <v>0</v>
      </c>
      <c r="AQ96" s="83" t="s">
        <v>831</v>
      </c>
      <c r="AR96" s="80" t="s">
        <v>217</v>
      </c>
      <c r="AS96" s="80">
        <v>0</v>
      </c>
      <c r="AT96" s="80">
        <v>0</v>
      </c>
      <c r="AU96" s="80"/>
      <c r="AV96" s="80"/>
      <c r="AW96" s="80"/>
      <c r="AX96" s="80"/>
      <c r="AY96" s="80"/>
      <c r="AZ96" s="80"/>
      <c r="BA96" s="80"/>
      <c r="BB96" s="80"/>
      <c r="BC96">
        <v>1</v>
      </c>
      <c r="BD96" s="79" t="str">
        <f>REPLACE(INDEX(GroupVertices[Group],MATCH(Edges25[[#This Row],[Vertex 1]],GroupVertices[Vertex],0)),1,1,"")</f>
        <v>2</v>
      </c>
      <c r="BE96" s="79" t="str">
        <f>REPLACE(INDEX(GroupVertices[Group],MATCH(Edges25[[#This Row],[Vertex 2]],GroupVertices[Vertex],0)),1,1,"")</f>
        <v>2</v>
      </c>
      <c r="BF96" s="48">
        <v>0</v>
      </c>
      <c r="BG96" s="49">
        <v>0</v>
      </c>
      <c r="BH96" s="48">
        <v>0</v>
      </c>
      <c r="BI96" s="49">
        <v>0</v>
      </c>
      <c r="BJ96" s="48">
        <v>0</v>
      </c>
      <c r="BK96" s="49">
        <v>0</v>
      </c>
      <c r="BL96" s="48">
        <v>9</v>
      </c>
      <c r="BM96" s="49">
        <v>100</v>
      </c>
      <c r="BN96" s="48">
        <v>9</v>
      </c>
    </row>
    <row r="97" spans="1:66" ht="15">
      <c r="A97" s="65" t="s">
        <v>342</v>
      </c>
      <c r="B97" s="65" t="s">
        <v>348</v>
      </c>
      <c r="C97" s="66"/>
      <c r="D97" s="67"/>
      <c r="E97" s="68"/>
      <c r="F97" s="69"/>
      <c r="G97" s="66"/>
      <c r="H97" s="70"/>
      <c r="I97" s="71"/>
      <c r="J97" s="71"/>
      <c r="K97" s="34" t="s">
        <v>65</v>
      </c>
      <c r="L97" s="78">
        <v>167</v>
      </c>
      <c r="M97" s="78"/>
      <c r="N97" s="73"/>
      <c r="O97" s="80" t="s">
        <v>368</v>
      </c>
      <c r="P97" s="82">
        <v>43774.46178240741</v>
      </c>
      <c r="Q97" s="80" t="s">
        <v>372</v>
      </c>
      <c r="R97" s="80"/>
      <c r="S97" s="80"/>
      <c r="T97" s="80"/>
      <c r="U97" s="84" t="s">
        <v>408</v>
      </c>
      <c r="V97" s="84" t="s">
        <v>408</v>
      </c>
      <c r="W97" s="82">
        <v>43774.46178240741</v>
      </c>
      <c r="X97" s="87">
        <v>43774</v>
      </c>
      <c r="Y97" s="83" t="s">
        <v>571</v>
      </c>
      <c r="Z97" s="84" t="s">
        <v>698</v>
      </c>
      <c r="AA97" s="80"/>
      <c r="AB97" s="80"/>
      <c r="AC97" s="83" t="s">
        <v>825</v>
      </c>
      <c r="AD97" s="80"/>
      <c r="AE97" s="80" t="b">
        <v>0</v>
      </c>
      <c r="AF97" s="80">
        <v>0</v>
      </c>
      <c r="AG97" s="83" t="s">
        <v>859</v>
      </c>
      <c r="AH97" s="80" t="b">
        <v>0</v>
      </c>
      <c r="AI97" s="80" t="s">
        <v>862</v>
      </c>
      <c r="AJ97" s="80"/>
      <c r="AK97" s="83" t="s">
        <v>859</v>
      </c>
      <c r="AL97" s="80" t="b">
        <v>0</v>
      </c>
      <c r="AM97" s="80">
        <v>51</v>
      </c>
      <c r="AN97" s="83" t="s">
        <v>831</v>
      </c>
      <c r="AO97" s="80" t="s">
        <v>865</v>
      </c>
      <c r="AP97" s="80" t="b">
        <v>0</v>
      </c>
      <c r="AQ97" s="83" t="s">
        <v>831</v>
      </c>
      <c r="AR97" s="80" t="s">
        <v>217</v>
      </c>
      <c r="AS97" s="80">
        <v>0</v>
      </c>
      <c r="AT97" s="80">
        <v>0</v>
      </c>
      <c r="AU97" s="80"/>
      <c r="AV97" s="80"/>
      <c r="AW97" s="80"/>
      <c r="AX97" s="80"/>
      <c r="AY97" s="80"/>
      <c r="AZ97" s="80"/>
      <c r="BA97" s="80"/>
      <c r="BB97" s="80"/>
      <c r="BC97">
        <v>1</v>
      </c>
      <c r="BD97" s="79" t="str">
        <f>REPLACE(INDEX(GroupVertices[Group],MATCH(Edges25[[#This Row],[Vertex 1]],GroupVertices[Vertex],0)),1,1,"")</f>
        <v>2</v>
      </c>
      <c r="BE97" s="79" t="str">
        <f>REPLACE(INDEX(GroupVertices[Group],MATCH(Edges25[[#This Row],[Vertex 2]],GroupVertices[Vertex],0)),1,1,"")</f>
        <v>2</v>
      </c>
      <c r="BF97" s="48">
        <v>0</v>
      </c>
      <c r="BG97" s="49">
        <v>0</v>
      </c>
      <c r="BH97" s="48">
        <v>0</v>
      </c>
      <c r="BI97" s="49">
        <v>0</v>
      </c>
      <c r="BJ97" s="48">
        <v>0</v>
      </c>
      <c r="BK97" s="49">
        <v>0</v>
      </c>
      <c r="BL97" s="48">
        <v>9</v>
      </c>
      <c r="BM97" s="49">
        <v>100</v>
      </c>
      <c r="BN97" s="48">
        <v>9</v>
      </c>
    </row>
    <row r="98" spans="1:66" ht="15">
      <c r="A98" s="65" t="s">
        <v>343</v>
      </c>
      <c r="B98" s="65" t="s">
        <v>360</v>
      </c>
      <c r="C98" s="66"/>
      <c r="D98" s="67"/>
      <c r="E98" s="68"/>
      <c r="F98" s="69"/>
      <c r="G98" s="66"/>
      <c r="H98" s="70"/>
      <c r="I98" s="71"/>
      <c r="J98" s="71"/>
      <c r="K98" s="34" t="s">
        <v>65</v>
      </c>
      <c r="L98" s="78">
        <v>168</v>
      </c>
      <c r="M98" s="78"/>
      <c r="N98" s="73"/>
      <c r="O98" s="80" t="s">
        <v>368</v>
      </c>
      <c r="P98" s="82">
        <v>43774.495300925926</v>
      </c>
      <c r="Q98" s="80" t="s">
        <v>381</v>
      </c>
      <c r="R98" s="80"/>
      <c r="S98" s="80"/>
      <c r="T98" s="80"/>
      <c r="U98" s="80"/>
      <c r="V98" s="84" t="s">
        <v>462</v>
      </c>
      <c r="W98" s="82">
        <v>43774.495300925926</v>
      </c>
      <c r="X98" s="87">
        <v>43774</v>
      </c>
      <c r="Y98" s="83" t="s">
        <v>572</v>
      </c>
      <c r="Z98" s="84" t="s">
        <v>699</v>
      </c>
      <c r="AA98" s="80"/>
      <c r="AB98" s="80"/>
      <c r="AC98" s="83" t="s">
        <v>826</v>
      </c>
      <c r="AD98" s="80"/>
      <c r="AE98" s="80" t="b">
        <v>0</v>
      </c>
      <c r="AF98" s="80">
        <v>0</v>
      </c>
      <c r="AG98" s="83" t="s">
        <v>859</v>
      </c>
      <c r="AH98" s="80" t="b">
        <v>0</v>
      </c>
      <c r="AI98" s="80" t="s">
        <v>862</v>
      </c>
      <c r="AJ98" s="80"/>
      <c r="AK98" s="83" t="s">
        <v>859</v>
      </c>
      <c r="AL98" s="80" t="b">
        <v>0</v>
      </c>
      <c r="AM98" s="80">
        <v>21</v>
      </c>
      <c r="AN98" s="83" t="s">
        <v>853</v>
      </c>
      <c r="AO98" s="80" t="s">
        <v>865</v>
      </c>
      <c r="AP98" s="80" t="b">
        <v>0</v>
      </c>
      <c r="AQ98" s="83" t="s">
        <v>853</v>
      </c>
      <c r="AR98" s="80" t="s">
        <v>217</v>
      </c>
      <c r="AS98" s="80">
        <v>0</v>
      </c>
      <c r="AT98" s="80">
        <v>0</v>
      </c>
      <c r="AU98" s="80"/>
      <c r="AV98" s="80"/>
      <c r="AW98" s="80"/>
      <c r="AX98" s="80"/>
      <c r="AY98" s="80"/>
      <c r="AZ98" s="80"/>
      <c r="BA98" s="80"/>
      <c r="BB98" s="80"/>
      <c r="BC98">
        <v>1</v>
      </c>
      <c r="BD98" s="79" t="str">
        <f>REPLACE(INDEX(GroupVertices[Group],MATCH(Edges25[[#This Row],[Vertex 1]],GroupVertices[Vertex],0)),1,1,"")</f>
        <v>1</v>
      </c>
      <c r="BE98" s="79" t="str">
        <f>REPLACE(INDEX(GroupVertices[Group],MATCH(Edges25[[#This Row],[Vertex 2]],GroupVertices[Vertex],0)),1,1,"")</f>
        <v>1</v>
      </c>
      <c r="BF98" s="48"/>
      <c r="BG98" s="49"/>
      <c r="BH98" s="48"/>
      <c r="BI98" s="49"/>
      <c r="BJ98" s="48"/>
      <c r="BK98" s="49"/>
      <c r="BL98" s="48"/>
      <c r="BM98" s="49"/>
      <c r="BN98" s="48"/>
    </row>
    <row r="99" spans="1:66" ht="15">
      <c r="A99" s="65" t="s">
        <v>344</v>
      </c>
      <c r="B99" s="65" t="s">
        <v>360</v>
      </c>
      <c r="C99" s="66"/>
      <c r="D99" s="67"/>
      <c r="E99" s="68"/>
      <c r="F99" s="69"/>
      <c r="G99" s="66"/>
      <c r="H99" s="70"/>
      <c r="I99" s="71"/>
      <c r="J99" s="71"/>
      <c r="K99" s="34" t="s">
        <v>65</v>
      </c>
      <c r="L99" s="78">
        <v>170</v>
      </c>
      <c r="M99" s="78"/>
      <c r="N99" s="73"/>
      <c r="O99" s="80" t="s">
        <v>368</v>
      </c>
      <c r="P99" s="82">
        <v>43774.50670138889</v>
      </c>
      <c r="Q99" s="80" t="s">
        <v>381</v>
      </c>
      <c r="R99" s="80"/>
      <c r="S99" s="80"/>
      <c r="T99" s="80"/>
      <c r="U99" s="80"/>
      <c r="V99" s="84" t="s">
        <v>463</v>
      </c>
      <c r="W99" s="82">
        <v>43774.50670138889</v>
      </c>
      <c r="X99" s="87">
        <v>43774</v>
      </c>
      <c r="Y99" s="83" t="s">
        <v>573</v>
      </c>
      <c r="Z99" s="84" t="s">
        <v>700</v>
      </c>
      <c r="AA99" s="80"/>
      <c r="AB99" s="80"/>
      <c r="AC99" s="83" t="s">
        <v>827</v>
      </c>
      <c r="AD99" s="80"/>
      <c r="AE99" s="80" t="b">
        <v>0</v>
      </c>
      <c r="AF99" s="80">
        <v>0</v>
      </c>
      <c r="AG99" s="83" t="s">
        <v>859</v>
      </c>
      <c r="AH99" s="80" t="b">
        <v>0</v>
      </c>
      <c r="AI99" s="80" t="s">
        <v>862</v>
      </c>
      <c r="AJ99" s="80"/>
      <c r="AK99" s="83" t="s">
        <v>859</v>
      </c>
      <c r="AL99" s="80" t="b">
        <v>0</v>
      </c>
      <c r="AM99" s="80">
        <v>21</v>
      </c>
      <c r="AN99" s="83" t="s">
        <v>853</v>
      </c>
      <c r="AO99" s="80" t="s">
        <v>867</v>
      </c>
      <c r="AP99" s="80" t="b">
        <v>0</v>
      </c>
      <c r="AQ99" s="83" t="s">
        <v>853</v>
      </c>
      <c r="AR99" s="80" t="s">
        <v>217</v>
      </c>
      <c r="AS99" s="80">
        <v>0</v>
      </c>
      <c r="AT99" s="80">
        <v>0</v>
      </c>
      <c r="AU99" s="80"/>
      <c r="AV99" s="80"/>
      <c r="AW99" s="80"/>
      <c r="AX99" s="80"/>
      <c r="AY99" s="80"/>
      <c r="AZ99" s="80"/>
      <c r="BA99" s="80"/>
      <c r="BB99" s="80"/>
      <c r="BC99">
        <v>1</v>
      </c>
      <c r="BD99" s="79" t="str">
        <f>REPLACE(INDEX(GroupVertices[Group],MATCH(Edges25[[#This Row],[Vertex 1]],GroupVertices[Vertex],0)),1,1,"")</f>
        <v>1</v>
      </c>
      <c r="BE99" s="79" t="str">
        <f>REPLACE(INDEX(GroupVertices[Group],MATCH(Edges25[[#This Row],[Vertex 2]],GroupVertices[Vertex],0)),1,1,"")</f>
        <v>1</v>
      </c>
      <c r="BF99" s="48"/>
      <c r="BG99" s="49"/>
      <c r="BH99" s="48"/>
      <c r="BI99" s="49"/>
      <c r="BJ99" s="48"/>
      <c r="BK99" s="49"/>
      <c r="BL99" s="48"/>
      <c r="BM99" s="49"/>
      <c r="BN99" s="48"/>
    </row>
    <row r="100" spans="1:66" ht="15">
      <c r="A100" s="65" t="s">
        <v>345</v>
      </c>
      <c r="B100" s="65" t="s">
        <v>348</v>
      </c>
      <c r="C100" s="66"/>
      <c r="D100" s="67"/>
      <c r="E100" s="68"/>
      <c r="F100" s="69"/>
      <c r="G100" s="66"/>
      <c r="H100" s="70"/>
      <c r="I100" s="71"/>
      <c r="J100" s="71"/>
      <c r="K100" s="34" t="s">
        <v>65</v>
      </c>
      <c r="L100" s="78">
        <v>172</v>
      </c>
      <c r="M100" s="78"/>
      <c r="N100" s="73"/>
      <c r="O100" s="80" t="s">
        <v>368</v>
      </c>
      <c r="P100" s="82">
        <v>43774.535416666666</v>
      </c>
      <c r="Q100" s="80" t="s">
        <v>372</v>
      </c>
      <c r="R100" s="80"/>
      <c r="S100" s="80"/>
      <c r="T100" s="80"/>
      <c r="U100" s="84" t="s">
        <v>408</v>
      </c>
      <c r="V100" s="84" t="s">
        <v>408</v>
      </c>
      <c r="W100" s="82">
        <v>43774.535416666666</v>
      </c>
      <c r="X100" s="87">
        <v>43774</v>
      </c>
      <c r="Y100" s="83" t="s">
        <v>574</v>
      </c>
      <c r="Z100" s="84" t="s">
        <v>701</v>
      </c>
      <c r="AA100" s="80"/>
      <c r="AB100" s="80"/>
      <c r="AC100" s="83" t="s">
        <v>828</v>
      </c>
      <c r="AD100" s="80"/>
      <c r="AE100" s="80" t="b">
        <v>0</v>
      </c>
      <c r="AF100" s="80">
        <v>0</v>
      </c>
      <c r="AG100" s="83" t="s">
        <v>859</v>
      </c>
      <c r="AH100" s="80" t="b">
        <v>0</v>
      </c>
      <c r="AI100" s="80" t="s">
        <v>862</v>
      </c>
      <c r="AJ100" s="80"/>
      <c r="AK100" s="83" t="s">
        <v>859</v>
      </c>
      <c r="AL100" s="80" t="b">
        <v>0</v>
      </c>
      <c r="AM100" s="80">
        <v>51</v>
      </c>
      <c r="AN100" s="83" t="s">
        <v>831</v>
      </c>
      <c r="AO100" s="80" t="s">
        <v>865</v>
      </c>
      <c r="AP100" s="80" t="b">
        <v>0</v>
      </c>
      <c r="AQ100" s="83" t="s">
        <v>831</v>
      </c>
      <c r="AR100" s="80" t="s">
        <v>217</v>
      </c>
      <c r="AS100" s="80">
        <v>0</v>
      </c>
      <c r="AT100" s="80">
        <v>0</v>
      </c>
      <c r="AU100" s="80"/>
      <c r="AV100" s="80"/>
      <c r="AW100" s="80"/>
      <c r="AX100" s="80"/>
      <c r="AY100" s="80"/>
      <c r="AZ100" s="80"/>
      <c r="BA100" s="80"/>
      <c r="BB100" s="80"/>
      <c r="BC100">
        <v>1</v>
      </c>
      <c r="BD100" s="79" t="str">
        <f>REPLACE(INDEX(GroupVertices[Group],MATCH(Edges25[[#This Row],[Vertex 1]],GroupVertices[Vertex],0)),1,1,"")</f>
        <v>2</v>
      </c>
      <c r="BE100" s="79" t="str">
        <f>REPLACE(INDEX(GroupVertices[Group],MATCH(Edges25[[#This Row],[Vertex 2]],GroupVertices[Vertex],0)),1,1,"")</f>
        <v>2</v>
      </c>
      <c r="BF100" s="48">
        <v>0</v>
      </c>
      <c r="BG100" s="49">
        <v>0</v>
      </c>
      <c r="BH100" s="48">
        <v>0</v>
      </c>
      <c r="BI100" s="49">
        <v>0</v>
      </c>
      <c r="BJ100" s="48">
        <v>0</v>
      </c>
      <c r="BK100" s="49">
        <v>0</v>
      </c>
      <c r="BL100" s="48">
        <v>9</v>
      </c>
      <c r="BM100" s="49">
        <v>100</v>
      </c>
      <c r="BN100" s="48">
        <v>9</v>
      </c>
    </row>
    <row r="101" spans="1:66" ht="15">
      <c r="A101" s="65" t="s">
        <v>346</v>
      </c>
      <c r="B101" s="65" t="s">
        <v>348</v>
      </c>
      <c r="C101" s="66"/>
      <c r="D101" s="67"/>
      <c r="E101" s="68"/>
      <c r="F101" s="69"/>
      <c r="G101" s="66"/>
      <c r="H101" s="70"/>
      <c r="I101" s="71"/>
      <c r="J101" s="71"/>
      <c r="K101" s="34" t="s">
        <v>65</v>
      </c>
      <c r="L101" s="78">
        <v>173</v>
      </c>
      <c r="M101" s="78"/>
      <c r="N101" s="73"/>
      <c r="O101" s="80" t="s">
        <v>368</v>
      </c>
      <c r="P101" s="82">
        <v>43774.55136574074</v>
      </c>
      <c r="Q101" s="80" t="s">
        <v>372</v>
      </c>
      <c r="R101" s="80"/>
      <c r="S101" s="80"/>
      <c r="T101" s="80"/>
      <c r="U101" s="84" t="s">
        <v>408</v>
      </c>
      <c r="V101" s="84" t="s">
        <v>408</v>
      </c>
      <c r="W101" s="82">
        <v>43774.55136574074</v>
      </c>
      <c r="X101" s="87">
        <v>43774</v>
      </c>
      <c r="Y101" s="83" t="s">
        <v>575</v>
      </c>
      <c r="Z101" s="84" t="s">
        <v>702</v>
      </c>
      <c r="AA101" s="80"/>
      <c r="AB101" s="80"/>
      <c r="AC101" s="83" t="s">
        <v>829</v>
      </c>
      <c r="AD101" s="80"/>
      <c r="AE101" s="80" t="b">
        <v>0</v>
      </c>
      <c r="AF101" s="80">
        <v>0</v>
      </c>
      <c r="AG101" s="83" t="s">
        <v>859</v>
      </c>
      <c r="AH101" s="80" t="b">
        <v>0</v>
      </c>
      <c r="AI101" s="80" t="s">
        <v>862</v>
      </c>
      <c r="AJ101" s="80"/>
      <c r="AK101" s="83" t="s">
        <v>859</v>
      </c>
      <c r="AL101" s="80" t="b">
        <v>0</v>
      </c>
      <c r="AM101" s="80">
        <v>51</v>
      </c>
      <c r="AN101" s="83" t="s">
        <v>831</v>
      </c>
      <c r="AO101" s="80" t="s">
        <v>865</v>
      </c>
      <c r="AP101" s="80" t="b">
        <v>0</v>
      </c>
      <c r="AQ101" s="83" t="s">
        <v>831</v>
      </c>
      <c r="AR101" s="80" t="s">
        <v>217</v>
      </c>
      <c r="AS101" s="80">
        <v>0</v>
      </c>
      <c r="AT101" s="80">
        <v>0</v>
      </c>
      <c r="AU101" s="80"/>
      <c r="AV101" s="80"/>
      <c r="AW101" s="80"/>
      <c r="AX101" s="80"/>
      <c r="AY101" s="80"/>
      <c r="AZ101" s="80"/>
      <c r="BA101" s="80"/>
      <c r="BB101" s="80"/>
      <c r="BC101">
        <v>1</v>
      </c>
      <c r="BD101" s="79" t="str">
        <f>REPLACE(INDEX(GroupVertices[Group],MATCH(Edges25[[#This Row],[Vertex 1]],GroupVertices[Vertex],0)),1,1,"")</f>
        <v>2</v>
      </c>
      <c r="BE101" s="79" t="str">
        <f>REPLACE(INDEX(GroupVertices[Group],MATCH(Edges25[[#This Row],[Vertex 2]],GroupVertices[Vertex],0)),1,1,"")</f>
        <v>2</v>
      </c>
      <c r="BF101" s="48">
        <v>0</v>
      </c>
      <c r="BG101" s="49">
        <v>0</v>
      </c>
      <c r="BH101" s="48">
        <v>0</v>
      </c>
      <c r="BI101" s="49">
        <v>0</v>
      </c>
      <c r="BJ101" s="48">
        <v>0</v>
      </c>
      <c r="BK101" s="49">
        <v>0</v>
      </c>
      <c r="BL101" s="48">
        <v>9</v>
      </c>
      <c r="BM101" s="49">
        <v>100</v>
      </c>
      <c r="BN101" s="48">
        <v>9</v>
      </c>
    </row>
    <row r="102" spans="1:66" ht="15">
      <c r="A102" s="65" t="s">
        <v>347</v>
      </c>
      <c r="B102" s="65" t="s">
        <v>359</v>
      </c>
      <c r="C102" s="66"/>
      <c r="D102" s="67"/>
      <c r="E102" s="68"/>
      <c r="F102" s="69"/>
      <c r="G102" s="66"/>
      <c r="H102" s="70"/>
      <c r="I102" s="71"/>
      <c r="J102" s="71"/>
      <c r="K102" s="34" t="s">
        <v>65</v>
      </c>
      <c r="L102" s="78">
        <v>174</v>
      </c>
      <c r="M102" s="78"/>
      <c r="N102" s="73"/>
      <c r="O102" s="80" t="s">
        <v>368</v>
      </c>
      <c r="P102" s="82">
        <v>43774.686585648145</v>
      </c>
      <c r="Q102" s="80" t="s">
        <v>371</v>
      </c>
      <c r="R102" s="80"/>
      <c r="S102" s="80"/>
      <c r="T102" s="80"/>
      <c r="U102" s="80"/>
      <c r="V102" s="84" t="s">
        <v>464</v>
      </c>
      <c r="W102" s="82">
        <v>43774.686585648145</v>
      </c>
      <c r="X102" s="87">
        <v>43774</v>
      </c>
      <c r="Y102" s="83" t="s">
        <v>576</v>
      </c>
      <c r="Z102" s="84" t="s">
        <v>703</v>
      </c>
      <c r="AA102" s="80"/>
      <c r="AB102" s="80"/>
      <c r="AC102" s="83" t="s">
        <v>830</v>
      </c>
      <c r="AD102" s="80"/>
      <c r="AE102" s="80" t="b">
        <v>0</v>
      </c>
      <c r="AF102" s="80">
        <v>0</v>
      </c>
      <c r="AG102" s="83" t="s">
        <v>859</v>
      </c>
      <c r="AH102" s="80" t="b">
        <v>0</v>
      </c>
      <c r="AI102" s="80" t="s">
        <v>862</v>
      </c>
      <c r="AJ102" s="80"/>
      <c r="AK102" s="83" t="s">
        <v>859</v>
      </c>
      <c r="AL102" s="80" t="b">
        <v>0</v>
      </c>
      <c r="AM102" s="80">
        <v>39</v>
      </c>
      <c r="AN102" s="83" t="s">
        <v>851</v>
      </c>
      <c r="AO102" s="80" t="s">
        <v>865</v>
      </c>
      <c r="AP102" s="80" t="b">
        <v>0</v>
      </c>
      <c r="AQ102" s="83" t="s">
        <v>851</v>
      </c>
      <c r="AR102" s="80" t="s">
        <v>217</v>
      </c>
      <c r="AS102" s="80">
        <v>0</v>
      </c>
      <c r="AT102" s="80">
        <v>0</v>
      </c>
      <c r="AU102" s="80"/>
      <c r="AV102" s="80"/>
      <c r="AW102" s="80"/>
      <c r="AX102" s="80"/>
      <c r="AY102" s="80"/>
      <c r="AZ102" s="80"/>
      <c r="BA102" s="80"/>
      <c r="BB102" s="80"/>
      <c r="BC102">
        <v>2</v>
      </c>
      <c r="BD102" s="79" t="str">
        <f>REPLACE(INDEX(GroupVertices[Group],MATCH(Edges25[[#This Row],[Vertex 1]],GroupVertices[Vertex],0)),1,1,"")</f>
        <v>1</v>
      </c>
      <c r="BE102" s="79" t="str">
        <f>REPLACE(INDEX(GroupVertices[Group],MATCH(Edges25[[#This Row],[Vertex 2]],GroupVertices[Vertex],0)),1,1,"")</f>
        <v>1</v>
      </c>
      <c r="BF102" s="48"/>
      <c r="BG102" s="49"/>
      <c r="BH102" s="48"/>
      <c r="BI102" s="49"/>
      <c r="BJ102" s="48"/>
      <c r="BK102" s="49"/>
      <c r="BL102" s="48"/>
      <c r="BM102" s="49"/>
      <c r="BN102" s="48"/>
    </row>
    <row r="103" spans="1:66" ht="15">
      <c r="A103" s="65" t="s">
        <v>348</v>
      </c>
      <c r="B103" s="65" t="s">
        <v>348</v>
      </c>
      <c r="C103" s="66"/>
      <c r="D103" s="67"/>
      <c r="E103" s="68"/>
      <c r="F103" s="69"/>
      <c r="G103" s="66"/>
      <c r="H103" s="70"/>
      <c r="I103" s="71"/>
      <c r="J103" s="71"/>
      <c r="K103" s="34" t="s">
        <v>65</v>
      </c>
      <c r="L103" s="78">
        <v>177</v>
      </c>
      <c r="M103" s="78"/>
      <c r="N103" s="73"/>
      <c r="O103" s="80" t="s">
        <v>217</v>
      </c>
      <c r="P103" s="82">
        <v>43773.7118287037</v>
      </c>
      <c r="Q103" s="80" t="s">
        <v>372</v>
      </c>
      <c r="R103" s="80"/>
      <c r="S103" s="80"/>
      <c r="T103" s="80"/>
      <c r="U103" s="84" t="s">
        <v>408</v>
      </c>
      <c r="V103" s="84" t="s">
        <v>408</v>
      </c>
      <c r="W103" s="82">
        <v>43773.7118287037</v>
      </c>
      <c r="X103" s="87">
        <v>43773</v>
      </c>
      <c r="Y103" s="83" t="s">
        <v>577</v>
      </c>
      <c r="Z103" s="84" t="s">
        <v>704</v>
      </c>
      <c r="AA103" s="80"/>
      <c r="AB103" s="80"/>
      <c r="AC103" s="83" t="s">
        <v>831</v>
      </c>
      <c r="AD103" s="80"/>
      <c r="AE103" s="80" t="b">
        <v>0</v>
      </c>
      <c r="AF103" s="80">
        <v>654</v>
      </c>
      <c r="AG103" s="83" t="s">
        <v>859</v>
      </c>
      <c r="AH103" s="80" t="b">
        <v>0</v>
      </c>
      <c r="AI103" s="80" t="s">
        <v>862</v>
      </c>
      <c r="AJ103" s="80"/>
      <c r="AK103" s="83" t="s">
        <v>859</v>
      </c>
      <c r="AL103" s="80" t="b">
        <v>0</v>
      </c>
      <c r="AM103" s="80">
        <v>51</v>
      </c>
      <c r="AN103" s="83" t="s">
        <v>859</v>
      </c>
      <c r="AO103" s="80" t="s">
        <v>863</v>
      </c>
      <c r="AP103" s="80" t="b">
        <v>0</v>
      </c>
      <c r="AQ103" s="83" t="s">
        <v>831</v>
      </c>
      <c r="AR103" s="80" t="s">
        <v>217</v>
      </c>
      <c r="AS103" s="80">
        <v>0</v>
      </c>
      <c r="AT103" s="80">
        <v>0</v>
      </c>
      <c r="AU103" s="80"/>
      <c r="AV103" s="80"/>
      <c r="AW103" s="80"/>
      <c r="AX103" s="80"/>
      <c r="AY103" s="80"/>
      <c r="AZ103" s="80"/>
      <c r="BA103" s="80"/>
      <c r="BB103" s="80"/>
      <c r="BC103">
        <v>1</v>
      </c>
      <c r="BD103" s="79" t="str">
        <f>REPLACE(INDEX(GroupVertices[Group],MATCH(Edges25[[#This Row],[Vertex 1]],GroupVertices[Vertex],0)),1,1,"")</f>
        <v>2</v>
      </c>
      <c r="BE103" s="79" t="str">
        <f>REPLACE(INDEX(GroupVertices[Group],MATCH(Edges25[[#This Row],[Vertex 2]],GroupVertices[Vertex],0)),1,1,"")</f>
        <v>2</v>
      </c>
      <c r="BF103" s="48">
        <v>0</v>
      </c>
      <c r="BG103" s="49">
        <v>0</v>
      </c>
      <c r="BH103" s="48">
        <v>0</v>
      </c>
      <c r="BI103" s="49">
        <v>0</v>
      </c>
      <c r="BJ103" s="48">
        <v>0</v>
      </c>
      <c r="BK103" s="49">
        <v>0</v>
      </c>
      <c r="BL103" s="48">
        <v>9</v>
      </c>
      <c r="BM103" s="49">
        <v>100</v>
      </c>
      <c r="BN103" s="48">
        <v>9</v>
      </c>
    </row>
    <row r="104" spans="1:66" ht="15">
      <c r="A104" s="65" t="s">
        <v>349</v>
      </c>
      <c r="B104" s="65" t="s">
        <v>348</v>
      </c>
      <c r="C104" s="66"/>
      <c r="D104" s="67"/>
      <c r="E104" s="68"/>
      <c r="F104" s="69"/>
      <c r="G104" s="66"/>
      <c r="H104" s="70"/>
      <c r="I104" s="71"/>
      <c r="J104" s="71"/>
      <c r="K104" s="34" t="s">
        <v>65</v>
      </c>
      <c r="L104" s="78">
        <v>178</v>
      </c>
      <c r="M104" s="78"/>
      <c r="N104" s="73"/>
      <c r="O104" s="80" t="s">
        <v>368</v>
      </c>
      <c r="P104" s="82">
        <v>43774.72511574074</v>
      </c>
      <c r="Q104" s="80" t="s">
        <v>372</v>
      </c>
      <c r="R104" s="80"/>
      <c r="S104" s="80"/>
      <c r="T104" s="80"/>
      <c r="U104" s="84" t="s">
        <v>408</v>
      </c>
      <c r="V104" s="84" t="s">
        <v>408</v>
      </c>
      <c r="W104" s="82">
        <v>43774.72511574074</v>
      </c>
      <c r="X104" s="87">
        <v>43774</v>
      </c>
      <c r="Y104" s="83" t="s">
        <v>578</v>
      </c>
      <c r="Z104" s="84" t="s">
        <v>705</v>
      </c>
      <c r="AA104" s="80"/>
      <c r="AB104" s="80"/>
      <c r="AC104" s="83" t="s">
        <v>832</v>
      </c>
      <c r="AD104" s="80"/>
      <c r="AE104" s="80" t="b">
        <v>0</v>
      </c>
      <c r="AF104" s="80">
        <v>0</v>
      </c>
      <c r="AG104" s="83" t="s">
        <v>859</v>
      </c>
      <c r="AH104" s="80" t="b">
        <v>0</v>
      </c>
      <c r="AI104" s="80" t="s">
        <v>862</v>
      </c>
      <c r="AJ104" s="80"/>
      <c r="AK104" s="83" t="s">
        <v>859</v>
      </c>
      <c r="AL104" s="80" t="b">
        <v>0</v>
      </c>
      <c r="AM104" s="80">
        <v>51</v>
      </c>
      <c r="AN104" s="83" t="s">
        <v>831</v>
      </c>
      <c r="AO104" s="80" t="s">
        <v>863</v>
      </c>
      <c r="AP104" s="80" t="b">
        <v>0</v>
      </c>
      <c r="AQ104" s="83" t="s">
        <v>831</v>
      </c>
      <c r="AR104" s="80" t="s">
        <v>217</v>
      </c>
      <c r="AS104" s="80">
        <v>0</v>
      </c>
      <c r="AT104" s="80">
        <v>0</v>
      </c>
      <c r="AU104" s="80"/>
      <c r="AV104" s="80"/>
      <c r="AW104" s="80"/>
      <c r="AX104" s="80"/>
      <c r="AY104" s="80"/>
      <c r="AZ104" s="80"/>
      <c r="BA104" s="80"/>
      <c r="BB104" s="80"/>
      <c r="BC104">
        <v>1</v>
      </c>
      <c r="BD104" s="79" t="str">
        <f>REPLACE(INDEX(GroupVertices[Group],MATCH(Edges25[[#This Row],[Vertex 1]],GroupVertices[Vertex],0)),1,1,"")</f>
        <v>2</v>
      </c>
      <c r="BE104" s="79" t="str">
        <f>REPLACE(INDEX(GroupVertices[Group],MATCH(Edges25[[#This Row],[Vertex 2]],GroupVertices[Vertex],0)),1,1,"")</f>
        <v>2</v>
      </c>
      <c r="BF104" s="48">
        <v>0</v>
      </c>
      <c r="BG104" s="49">
        <v>0</v>
      </c>
      <c r="BH104" s="48">
        <v>0</v>
      </c>
      <c r="BI104" s="49">
        <v>0</v>
      </c>
      <c r="BJ104" s="48">
        <v>0</v>
      </c>
      <c r="BK104" s="49">
        <v>0</v>
      </c>
      <c r="BL104" s="48">
        <v>9</v>
      </c>
      <c r="BM104" s="49">
        <v>100</v>
      </c>
      <c r="BN104" s="48">
        <v>9</v>
      </c>
    </row>
    <row r="105" spans="1:66" ht="15">
      <c r="A105" s="65" t="s">
        <v>350</v>
      </c>
      <c r="B105" s="65" t="s">
        <v>360</v>
      </c>
      <c r="C105" s="66"/>
      <c r="D105" s="67"/>
      <c r="E105" s="68"/>
      <c r="F105" s="69"/>
      <c r="G105" s="66"/>
      <c r="H105" s="70"/>
      <c r="I105" s="71"/>
      <c r="J105" s="71"/>
      <c r="K105" s="34" t="s">
        <v>65</v>
      </c>
      <c r="L105" s="78">
        <v>179</v>
      </c>
      <c r="M105" s="78"/>
      <c r="N105" s="73"/>
      <c r="O105" s="80" t="s">
        <v>368</v>
      </c>
      <c r="P105" s="82">
        <v>43774.87636574074</v>
      </c>
      <c r="Q105" s="80" t="s">
        <v>381</v>
      </c>
      <c r="R105" s="80"/>
      <c r="S105" s="80"/>
      <c r="T105" s="80"/>
      <c r="U105" s="80"/>
      <c r="V105" s="84" t="s">
        <v>465</v>
      </c>
      <c r="W105" s="82">
        <v>43774.87636574074</v>
      </c>
      <c r="X105" s="87">
        <v>43774</v>
      </c>
      <c r="Y105" s="83" t="s">
        <v>579</v>
      </c>
      <c r="Z105" s="84" t="s">
        <v>706</v>
      </c>
      <c r="AA105" s="80"/>
      <c r="AB105" s="80"/>
      <c r="AC105" s="83" t="s">
        <v>833</v>
      </c>
      <c r="AD105" s="80"/>
      <c r="AE105" s="80" t="b">
        <v>0</v>
      </c>
      <c r="AF105" s="80">
        <v>0</v>
      </c>
      <c r="AG105" s="83" t="s">
        <v>859</v>
      </c>
      <c r="AH105" s="80" t="b">
        <v>0</v>
      </c>
      <c r="AI105" s="80" t="s">
        <v>862</v>
      </c>
      <c r="AJ105" s="80"/>
      <c r="AK105" s="83" t="s">
        <v>859</v>
      </c>
      <c r="AL105" s="80" t="b">
        <v>0</v>
      </c>
      <c r="AM105" s="80">
        <v>21</v>
      </c>
      <c r="AN105" s="83" t="s">
        <v>853</v>
      </c>
      <c r="AO105" s="80" t="s">
        <v>865</v>
      </c>
      <c r="AP105" s="80" t="b">
        <v>0</v>
      </c>
      <c r="AQ105" s="83" t="s">
        <v>853</v>
      </c>
      <c r="AR105" s="80" t="s">
        <v>217</v>
      </c>
      <c r="AS105" s="80">
        <v>0</v>
      </c>
      <c r="AT105" s="80">
        <v>0</v>
      </c>
      <c r="AU105" s="80"/>
      <c r="AV105" s="80"/>
      <c r="AW105" s="80"/>
      <c r="AX105" s="80"/>
      <c r="AY105" s="80"/>
      <c r="AZ105" s="80"/>
      <c r="BA105" s="80"/>
      <c r="BB105" s="80"/>
      <c r="BC105">
        <v>1</v>
      </c>
      <c r="BD105" s="79" t="str">
        <f>REPLACE(INDEX(GroupVertices[Group],MATCH(Edges25[[#This Row],[Vertex 1]],GroupVertices[Vertex],0)),1,1,"")</f>
        <v>1</v>
      </c>
      <c r="BE105" s="79" t="str">
        <f>REPLACE(INDEX(GroupVertices[Group],MATCH(Edges25[[#This Row],[Vertex 2]],GroupVertices[Vertex],0)),1,1,"")</f>
        <v>1</v>
      </c>
      <c r="BF105" s="48"/>
      <c r="BG105" s="49"/>
      <c r="BH105" s="48"/>
      <c r="BI105" s="49"/>
      <c r="BJ105" s="48"/>
      <c r="BK105" s="49"/>
      <c r="BL105" s="48"/>
      <c r="BM105" s="49"/>
      <c r="BN105" s="48"/>
    </row>
    <row r="106" spans="1:66" ht="15">
      <c r="A106" s="65" t="s">
        <v>351</v>
      </c>
      <c r="B106" s="65" t="s">
        <v>360</v>
      </c>
      <c r="C106" s="66"/>
      <c r="D106" s="67"/>
      <c r="E106" s="68"/>
      <c r="F106" s="69"/>
      <c r="G106" s="66"/>
      <c r="H106" s="70"/>
      <c r="I106" s="71"/>
      <c r="J106" s="71"/>
      <c r="K106" s="34" t="s">
        <v>65</v>
      </c>
      <c r="L106" s="78">
        <v>181</v>
      </c>
      <c r="M106" s="78"/>
      <c r="N106" s="73"/>
      <c r="O106" s="80" t="s">
        <v>368</v>
      </c>
      <c r="P106" s="82">
        <v>43774.879224537035</v>
      </c>
      <c r="Q106" s="80" t="s">
        <v>381</v>
      </c>
      <c r="R106" s="80"/>
      <c r="S106" s="80"/>
      <c r="T106" s="80"/>
      <c r="U106" s="80"/>
      <c r="V106" s="84" t="s">
        <v>466</v>
      </c>
      <c r="W106" s="82">
        <v>43774.879224537035</v>
      </c>
      <c r="X106" s="87">
        <v>43774</v>
      </c>
      <c r="Y106" s="83" t="s">
        <v>580</v>
      </c>
      <c r="Z106" s="84" t="s">
        <v>707</v>
      </c>
      <c r="AA106" s="80"/>
      <c r="AB106" s="80"/>
      <c r="AC106" s="83" t="s">
        <v>834</v>
      </c>
      <c r="AD106" s="80"/>
      <c r="AE106" s="80" t="b">
        <v>0</v>
      </c>
      <c r="AF106" s="80">
        <v>0</v>
      </c>
      <c r="AG106" s="83" t="s">
        <v>859</v>
      </c>
      <c r="AH106" s="80" t="b">
        <v>0</v>
      </c>
      <c r="AI106" s="80" t="s">
        <v>862</v>
      </c>
      <c r="AJ106" s="80"/>
      <c r="AK106" s="83" t="s">
        <v>859</v>
      </c>
      <c r="AL106" s="80" t="b">
        <v>0</v>
      </c>
      <c r="AM106" s="80">
        <v>21</v>
      </c>
      <c r="AN106" s="83" t="s">
        <v>853</v>
      </c>
      <c r="AO106" s="80" t="s">
        <v>863</v>
      </c>
      <c r="AP106" s="80" t="b">
        <v>0</v>
      </c>
      <c r="AQ106" s="83" t="s">
        <v>853</v>
      </c>
      <c r="AR106" s="80" t="s">
        <v>217</v>
      </c>
      <c r="AS106" s="80">
        <v>0</v>
      </c>
      <c r="AT106" s="80">
        <v>0</v>
      </c>
      <c r="AU106" s="80"/>
      <c r="AV106" s="80"/>
      <c r="AW106" s="80"/>
      <c r="AX106" s="80"/>
      <c r="AY106" s="80"/>
      <c r="AZ106" s="80"/>
      <c r="BA106" s="80"/>
      <c r="BB106" s="80"/>
      <c r="BC106">
        <v>1</v>
      </c>
      <c r="BD106" s="79" t="str">
        <f>REPLACE(INDEX(GroupVertices[Group],MATCH(Edges25[[#This Row],[Vertex 1]],GroupVertices[Vertex],0)),1,1,"")</f>
        <v>1</v>
      </c>
      <c r="BE106" s="79" t="str">
        <f>REPLACE(INDEX(GroupVertices[Group],MATCH(Edges25[[#This Row],[Vertex 2]],GroupVertices[Vertex],0)),1,1,"")</f>
        <v>1</v>
      </c>
      <c r="BF106" s="48"/>
      <c r="BG106" s="49"/>
      <c r="BH106" s="48"/>
      <c r="BI106" s="49"/>
      <c r="BJ106" s="48"/>
      <c r="BK106" s="49"/>
      <c r="BL106" s="48"/>
      <c r="BM106" s="49"/>
      <c r="BN106" s="48"/>
    </row>
    <row r="107" spans="1:66" ht="15">
      <c r="A107" s="65" t="s">
        <v>352</v>
      </c>
      <c r="B107" s="65" t="s">
        <v>352</v>
      </c>
      <c r="C107" s="66"/>
      <c r="D107" s="67"/>
      <c r="E107" s="68"/>
      <c r="F107" s="69"/>
      <c r="G107" s="66"/>
      <c r="H107" s="70"/>
      <c r="I107" s="71"/>
      <c r="J107" s="71"/>
      <c r="K107" s="34" t="s">
        <v>65</v>
      </c>
      <c r="L107" s="78">
        <v>183</v>
      </c>
      <c r="M107" s="78"/>
      <c r="N107" s="73"/>
      <c r="O107" s="80" t="s">
        <v>217</v>
      </c>
      <c r="P107" s="82">
        <v>43773.62567129629</v>
      </c>
      <c r="Q107" s="80" t="s">
        <v>383</v>
      </c>
      <c r="R107" s="84" t="s">
        <v>392</v>
      </c>
      <c r="S107" s="80" t="s">
        <v>401</v>
      </c>
      <c r="T107" s="80"/>
      <c r="U107" s="80"/>
      <c r="V107" s="84" t="s">
        <v>467</v>
      </c>
      <c r="W107" s="82">
        <v>43773.62567129629</v>
      </c>
      <c r="X107" s="87">
        <v>43773</v>
      </c>
      <c r="Y107" s="83" t="s">
        <v>581</v>
      </c>
      <c r="Z107" s="84" t="s">
        <v>708</v>
      </c>
      <c r="AA107" s="80"/>
      <c r="AB107" s="80"/>
      <c r="AC107" s="83" t="s">
        <v>835</v>
      </c>
      <c r="AD107" s="80"/>
      <c r="AE107" s="80" t="b">
        <v>0</v>
      </c>
      <c r="AF107" s="80">
        <v>2</v>
      </c>
      <c r="AG107" s="83" t="s">
        <v>859</v>
      </c>
      <c r="AH107" s="80" t="b">
        <v>0</v>
      </c>
      <c r="AI107" s="80" t="s">
        <v>862</v>
      </c>
      <c r="AJ107" s="80"/>
      <c r="AK107" s="83" t="s">
        <v>859</v>
      </c>
      <c r="AL107" s="80" t="b">
        <v>0</v>
      </c>
      <c r="AM107" s="80">
        <v>1</v>
      </c>
      <c r="AN107" s="83" t="s">
        <v>859</v>
      </c>
      <c r="AO107" s="80" t="s">
        <v>867</v>
      </c>
      <c r="AP107" s="80" t="b">
        <v>0</v>
      </c>
      <c r="AQ107" s="83" t="s">
        <v>835</v>
      </c>
      <c r="AR107" s="80" t="s">
        <v>217</v>
      </c>
      <c r="AS107" s="80">
        <v>0</v>
      </c>
      <c r="AT107" s="80">
        <v>0</v>
      </c>
      <c r="AU107" s="80"/>
      <c r="AV107" s="80"/>
      <c r="AW107" s="80"/>
      <c r="AX107" s="80"/>
      <c r="AY107" s="80"/>
      <c r="AZ107" s="80"/>
      <c r="BA107" s="80"/>
      <c r="BB107" s="80"/>
      <c r="BC107">
        <v>1</v>
      </c>
      <c r="BD107" s="79" t="str">
        <f>REPLACE(INDEX(GroupVertices[Group],MATCH(Edges25[[#This Row],[Vertex 1]],GroupVertices[Vertex],0)),1,1,"")</f>
        <v>3</v>
      </c>
      <c r="BE107" s="79" t="str">
        <f>REPLACE(INDEX(GroupVertices[Group],MATCH(Edges25[[#This Row],[Vertex 2]],GroupVertices[Vertex],0)),1,1,"")</f>
        <v>3</v>
      </c>
      <c r="BF107" s="48">
        <v>5</v>
      </c>
      <c r="BG107" s="49">
        <v>15.625</v>
      </c>
      <c r="BH107" s="48">
        <v>0</v>
      </c>
      <c r="BI107" s="49">
        <v>0</v>
      </c>
      <c r="BJ107" s="48">
        <v>0</v>
      </c>
      <c r="BK107" s="49">
        <v>0</v>
      </c>
      <c r="BL107" s="48">
        <v>27</v>
      </c>
      <c r="BM107" s="49">
        <v>84.375</v>
      </c>
      <c r="BN107" s="48">
        <v>32</v>
      </c>
    </row>
    <row r="108" spans="1:66" ht="15">
      <c r="A108" s="65" t="s">
        <v>353</v>
      </c>
      <c r="B108" s="65" t="s">
        <v>352</v>
      </c>
      <c r="C108" s="66"/>
      <c r="D108" s="67"/>
      <c r="E108" s="68"/>
      <c r="F108" s="69"/>
      <c r="G108" s="66"/>
      <c r="H108" s="70"/>
      <c r="I108" s="71"/>
      <c r="J108" s="71"/>
      <c r="K108" s="34" t="s">
        <v>65</v>
      </c>
      <c r="L108" s="78">
        <v>184</v>
      </c>
      <c r="M108" s="78"/>
      <c r="N108" s="73"/>
      <c r="O108" s="80" t="s">
        <v>368</v>
      </c>
      <c r="P108" s="82">
        <v>43773.72185185185</v>
      </c>
      <c r="Q108" s="80" t="s">
        <v>383</v>
      </c>
      <c r="R108" s="80"/>
      <c r="S108" s="80"/>
      <c r="T108" s="80"/>
      <c r="U108" s="80"/>
      <c r="V108" s="84" t="s">
        <v>468</v>
      </c>
      <c r="W108" s="82">
        <v>43773.72185185185</v>
      </c>
      <c r="X108" s="87">
        <v>43773</v>
      </c>
      <c r="Y108" s="83" t="s">
        <v>582</v>
      </c>
      <c r="Z108" s="84" t="s">
        <v>709</v>
      </c>
      <c r="AA108" s="80"/>
      <c r="AB108" s="80"/>
      <c r="AC108" s="83" t="s">
        <v>836</v>
      </c>
      <c r="AD108" s="80"/>
      <c r="AE108" s="80" t="b">
        <v>0</v>
      </c>
      <c r="AF108" s="80">
        <v>0</v>
      </c>
      <c r="AG108" s="83" t="s">
        <v>859</v>
      </c>
      <c r="AH108" s="80" t="b">
        <v>0</v>
      </c>
      <c r="AI108" s="80" t="s">
        <v>862</v>
      </c>
      <c r="AJ108" s="80"/>
      <c r="AK108" s="83" t="s">
        <v>859</v>
      </c>
      <c r="AL108" s="80" t="b">
        <v>0</v>
      </c>
      <c r="AM108" s="80">
        <v>1</v>
      </c>
      <c r="AN108" s="83" t="s">
        <v>835</v>
      </c>
      <c r="AO108" s="80" t="s">
        <v>865</v>
      </c>
      <c r="AP108" s="80" t="b">
        <v>0</v>
      </c>
      <c r="AQ108" s="83" t="s">
        <v>835</v>
      </c>
      <c r="AR108" s="80" t="s">
        <v>217</v>
      </c>
      <c r="AS108" s="80">
        <v>0</v>
      </c>
      <c r="AT108" s="80">
        <v>0</v>
      </c>
      <c r="AU108" s="80"/>
      <c r="AV108" s="80"/>
      <c r="AW108" s="80"/>
      <c r="AX108" s="80"/>
      <c r="AY108" s="80"/>
      <c r="AZ108" s="80"/>
      <c r="BA108" s="80"/>
      <c r="BB108" s="80"/>
      <c r="BC108">
        <v>1</v>
      </c>
      <c r="BD108" s="79" t="str">
        <f>REPLACE(INDEX(GroupVertices[Group],MATCH(Edges25[[#This Row],[Vertex 1]],GroupVertices[Vertex],0)),1,1,"")</f>
        <v>3</v>
      </c>
      <c r="BE108" s="79" t="str">
        <f>REPLACE(INDEX(GroupVertices[Group],MATCH(Edges25[[#This Row],[Vertex 2]],GroupVertices[Vertex],0)),1,1,"")</f>
        <v>3</v>
      </c>
      <c r="BF108" s="48">
        <v>5</v>
      </c>
      <c r="BG108" s="49">
        <v>15.625</v>
      </c>
      <c r="BH108" s="48">
        <v>0</v>
      </c>
      <c r="BI108" s="49">
        <v>0</v>
      </c>
      <c r="BJ108" s="48">
        <v>0</v>
      </c>
      <c r="BK108" s="49">
        <v>0</v>
      </c>
      <c r="BL108" s="48">
        <v>27</v>
      </c>
      <c r="BM108" s="49">
        <v>84.375</v>
      </c>
      <c r="BN108" s="48">
        <v>32</v>
      </c>
    </row>
    <row r="109" spans="1:66" ht="15">
      <c r="A109" s="65" t="s">
        <v>354</v>
      </c>
      <c r="B109" s="65" t="s">
        <v>360</v>
      </c>
      <c r="C109" s="66"/>
      <c r="D109" s="67"/>
      <c r="E109" s="68"/>
      <c r="F109" s="69"/>
      <c r="G109" s="66"/>
      <c r="H109" s="70"/>
      <c r="I109" s="71"/>
      <c r="J109" s="71"/>
      <c r="K109" s="34" t="s">
        <v>65</v>
      </c>
      <c r="L109" s="78">
        <v>185</v>
      </c>
      <c r="M109" s="78"/>
      <c r="N109" s="73"/>
      <c r="O109" s="80" t="s">
        <v>369</v>
      </c>
      <c r="P109" s="82">
        <v>43773.641597222224</v>
      </c>
      <c r="Q109" s="80" t="s">
        <v>382</v>
      </c>
      <c r="R109" s="84" t="s">
        <v>392</v>
      </c>
      <c r="S109" s="80" t="s">
        <v>401</v>
      </c>
      <c r="T109" s="80" t="s">
        <v>404</v>
      </c>
      <c r="U109" s="80"/>
      <c r="V109" s="84" t="s">
        <v>469</v>
      </c>
      <c r="W109" s="82">
        <v>43773.641597222224</v>
      </c>
      <c r="X109" s="87">
        <v>43773</v>
      </c>
      <c r="Y109" s="83" t="s">
        <v>583</v>
      </c>
      <c r="Z109" s="84" t="s">
        <v>710</v>
      </c>
      <c r="AA109" s="80"/>
      <c r="AB109" s="80"/>
      <c r="AC109" s="83" t="s">
        <v>837</v>
      </c>
      <c r="AD109" s="80"/>
      <c r="AE109" s="80" t="b">
        <v>0</v>
      </c>
      <c r="AF109" s="80">
        <v>3</v>
      </c>
      <c r="AG109" s="83" t="s">
        <v>859</v>
      </c>
      <c r="AH109" s="80" t="b">
        <v>0</v>
      </c>
      <c r="AI109" s="80" t="s">
        <v>862</v>
      </c>
      <c r="AJ109" s="80"/>
      <c r="AK109" s="83" t="s">
        <v>859</v>
      </c>
      <c r="AL109" s="80" t="b">
        <v>0</v>
      </c>
      <c r="AM109" s="80">
        <v>2</v>
      </c>
      <c r="AN109" s="83" t="s">
        <v>859</v>
      </c>
      <c r="AO109" s="80" t="s">
        <v>867</v>
      </c>
      <c r="AP109" s="80" t="b">
        <v>0</v>
      </c>
      <c r="AQ109" s="83" t="s">
        <v>837</v>
      </c>
      <c r="AR109" s="80" t="s">
        <v>217</v>
      </c>
      <c r="AS109" s="80">
        <v>0</v>
      </c>
      <c r="AT109" s="80">
        <v>0</v>
      </c>
      <c r="AU109" s="80"/>
      <c r="AV109" s="80"/>
      <c r="AW109" s="80"/>
      <c r="AX109" s="80"/>
      <c r="AY109" s="80"/>
      <c r="AZ109" s="80"/>
      <c r="BA109" s="80"/>
      <c r="BB109" s="80"/>
      <c r="BC109">
        <v>1</v>
      </c>
      <c r="BD109" s="79" t="str">
        <f>REPLACE(INDEX(GroupVertices[Group],MATCH(Edges25[[#This Row],[Vertex 1]],GroupVertices[Vertex],0)),1,1,"")</f>
        <v>1</v>
      </c>
      <c r="BE109" s="79" t="str">
        <f>REPLACE(INDEX(GroupVertices[Group],MATCH(Edges25[[#This Row],[Vertex 2]],GroupVertices[Vertex],0)),1,1,"")</f>
        <v>1</v>
      </c>
      <c r="BF109" s="48">
        <v>2</v>
      </c>
      <c r="BG109" s="49">
        <v>7.6923076923076925</v>
      </c>
      <c r="BH109" s="48">
        <v>0</v>
      </c>
      <c r="BI109" s="49">
        <v>0</v>
      </c>
      <c r="BJ109" s="48">
        <v>0</v>
      </c>
      <c r="BK109" s="49">
        <v>0</v>
      </c>
      <c r="BL109" s="48">
        <v>24</v>
      </c>
      <c r="BM109" s="49">
        <v>92.3076923076923</v>
      </c>
      <c r="BN109" s="48">
        <v>26</v>
      </c>
    </row>
    <row r="110" spans="1:66" ht="15">
      <c r="A110" s="65" t="s">
        <v>353</v>
      </c>
      <c r="B110" s="65" t="s">
        <v>354</v>
      </c>
      <c r="C110" s="66"/>
      <c r="D110" s="67"/>
      <c r="E110" s="68"/>
      <c r="F110" s="69"/>
      <c r="G110" s="66"/>
      <c r="H110" s="70"/>
      <c r="I110" s="71"/>
      <c r="J110" s="71"/>
      <c r="K110" s="34" t="s">
        <v>65</v>
      </c>
      <c r="L110" s="78">
        <v>186</v>
      </c>
      <c r="M110" s="78"/>
      <c r="N110" s="73"/>
      <c r="O110" s="80" t="s">
        <v>368</v>
      </c>
      <c r="P110" s="82">
        <v>43773.72320601852</v>
      </c>
      <c r="Q110" s="80" t="s">
        <v>382</v>
      </c>
      <c r="R110" s="80"/>
      <c r="S110" s="80"/>
      <c r="T110" s="80" t="s">
        <v>404</v>
      </c>
      <c r="U110" s="80"/>
      <c r="V110" s="84" t="s">
        <v>468</v>
      </c>
      <c r="W110" s="82">
        <v>43773.72320601852</v>
      </c>
      <c r="X110" s="87">
        <v>43773</v>
      </c>
      <c r="Y110" s="83" t="s">
        <v>584</v>
      </c>
      <c r="Z110" s="84" t="s">
        <v>711</v>
      </c>
      <c r="AA110" s="80"/>
      <c r="AB110" s="80"/>
      <c r="AC110" s="83" t="s">
        <v>838</v>
      </c>
      <c r="AD110" s="80"/>
      <c r="AE110" s="80" t="b">
        <v>0</v>
      </c>
      <c r="AF110" s="80">
        <v>0</v>
      </c>
      <c r="AG110" s="83" t="s">
        <v>859</v>
      </c>
      <c r="AH110" s="80" t="b">
        <v>0</v>
      </c>
      <c r="AI110" s="80" t="s">
        <v>862</v>
      </c>
      <c r="AJ110" s="80"/>
      <c r="AK110" s="83" t="s">
        <v>859</v>
      </c>
      <c r="AL110" s="80" t="b">
        <v>0</v>
      </c>
      <c r="AM110" s="80">
        <v>2</v>
      </c>
      <c r="AN110" s="83" t="s">
        <v>837</v>
      </c>
      <c r="AO110" s="80" t="s">
        <v>865</v>
      </c>
      <c r="AP110" s="80" t="b">
        <v>0</v>
      </c>
      <c r="AQ110" s="83" t="s">
        <v>837</v>
      </c>
      <c r="AR110" s="80" t="s">
        <v>217</v>
      </c>
      <c r="AS110" s="80">
        <v>0</v>
      </c>
      <c r="AT110" s="80">
        <v>0</v>
      </c>
      <c r="AU110" s="80"/>
      <c r="AV110" s="80"/>
      <c r="AW110" s="80"/>
      <c r="AX110" s="80"/>
      <c r="AY110" s="80"/>
      <c r="AZ110" s="80"/>
      <c r="BA110" s="80"/>
      <c r="BB110" s="80"/>
      <c r="BC110">
        <v>1</v>
      </c>
      <c r="BD110" s="79" t="str">
        <f>REPLACE(INDEX(GroupVertices[Group],MATCH(Edges25[[#This Row],[Vertex 1]],GroupVertices[Vertex],0)),1,1,"")</f>
        <v>3</v>
      </c>
      <c r="BE110" s="79" t="str">
        <f>REPLACE(INDEX(GroupVertices[Group],MATCH(Edges25[[#This Row],[Vertex 2]],GroupVertices[Vertex],0)),1,1,"")</f>
        <v>1</v>
      </c>
      <c r="BF110" s="48"/>
      <c r="BG110" s="49"/>
      <c r="BH110" s="48"/>
      <c r="BI110" s="49"/>
      <c r="BJ110" s="48"/>
      <c r="BK110" s="49"/>
      <c r="BL110" s="48"/>
      <c r="BM110" s="49"/>
      <c r="BN110" s="48"/>
    </row>
    <row r="111" spans="1:66" ht="15">
      <c r="A111" s="65" t="s">
        <v>355</v>
      </c>
      <c r="B111" s="65" t="s">
        <v>355</v>
      </c>
      <c r="C111" s="66"/>
      <c r="D111" s="67"/>
      <c r="E111" s="68"/>
      <c r="F111" s="69"/>
      <c r="G111" s="66"/>
      <c r="H111" s="70"/>
      <c r="I111" s="71"/>
      <c r="J111" s="71"/>
      <c r="K111" s="34" t="s">
        <v>65</v>
      </c>
      <c r="L111" s="78">
        <v>187</v>
      </c>
      <c r="M111" s="78"/>
      <c r="N111" s="73"/>
      <c r="O111" s="80" t="s">
        <v>217</v>
      </c>
      <c r="P111" s="82">
        <v>43773.521006944444</v>
      </c>
      <c r="Q111" s="80" t="s">
        <v>384</v>
      </c>
      <c r="R111" s="84" t="s">
        <v>393</v>
      </c>
      <c r="S111" s="80" t="s">
        <v>401</v>
      </c>
      <c r="T111" s="80" t="s">
        <v>405</v>
      </c>
      <c r="U111" s="84" t="s">
        <v>413</v>
      </c>
      <c r="V111" s="84" t="s">
        <v>413</v>
      </c>
      <c r="W111" s="82">
        <v>43773.521006944444</v>
      </c>
      <c r="X111" s="87">
        <v>43773</v>
      </c>
      <c r="Y111" s="83" t="s">
        <v>585</v>
      </c>
      <c r="Z111" s="84" t="s">
        <v>712</v>
      </c>
      <c r="AA111" s="80"/>
      <c r="AB111" s="80"/>
      <c r="AC111" s="83" t="s">
        <v>839</v>
      </c>
      <c r="AD111" s="80"/>
      <c r="AE111" s="80" t="b">
        <v>0</v>
      </c>
      <c r="AF111" s="80">
        <v>2</v>
      </c>
      <c r="AG111" s="83" t="s">
        <v>859</v>
      </c>
      <c r="AH111" s="80" t="b">
        <v>0</v>
      </c>
      <c r="AI111" s="80" t="s">
        <v>862</v>
      </c>
      <c r="AJ111" s="80"/>
      <c r="AK111" s="83" t="s">
        <v>859</v>
      </c>
      <c r="AL111" s="80" t="b">
        <v>0</v>
      </c>
      <c r="AM111" s="80">
        <v>1</v>
      </c>
      <c r="AN111" s="83" t="s">
        <v>859</v>
      </c>
      <c r="AO111" s="80" t="s">
        <v>870</v>
      </c>
      <c r="AP111" s="80" t="b">
        <v>0</v>
      </c>
      <c r="AQ111" s="83" t="s">
        <v>839</v>
      </c>
      <c r="AR111" s="80" t="s">
        <v>217</v>
      </c>
      <c r="AS111" s="80">
        <v>0</v>
      </c>
      <c r="AT111" s="80">
        <v>0</v>
      </c>
      <c r="AU111" s="80"/>
      <c r="AV111" s="80"/>
      <c r="AW111" s="80"/>
      <c r="AX111" s="80"/>
      <c r="AY111" s="80"/>
      <c r="AZ111" s="80"/>
      <c r="BA111" s="80"/>
      <c r="BB111" s="80"/>
      <c r="BC111">
        <v>1</v>
      </c>
      <c r="BD111" s="79" t="str">
        <f>REPLACE(INDEX(GroupVertices[Group],MATCH(Edges25[[#This Row],[Vertex 1]],GroupVertices[Vertex],0)),1,1,"")</f>
        <v>3</v>
      </c>
      <c r="BE111" s="79" t="str">
        <f>REPLACE(INDEX(GroupVertices[Group],MATCH(Edges25[[#This Row],[Vertex 2]],GroupVertices[Vertex],0)),1,1,"")</f>
        <v>3</v>
      </c>
      <c r="BF111" s="48">
        <v>0</v>
      </c>
      <c r="BG111" s="49">
        <v>0</v>
      </c>
      <c r="BH111" s="48">
        <v>0</v>
      </c>
      <c r="BI111" s="49">
        <v>0</v>
      </c>
      <c r="BJ111" s="48">
        <v>0</v>
      </c>
      <c r="BK111" s="49">
        <v>0</v>
      </c>
      <c r="BL111" s="48">
        <v>11</v>
      </c>
      <c r="BM111" s="49">
        <v>100</v>
      </c>
      <c r="BN111" s="48">
        <v>11</v>
      </c>
    </row>
    <row r="112" spans="1:66" ht="15">
      <c r="A112" s="65" t="s">
        <v>353</v>
      </c>
      <c r="B112" s="65" t="s">
        <v>355</v>
      </c>
      <c r="C112" s="66"/>
      <c r="D112" s="67"/>
      <c r="E112" s="68"/>
      <c r="F112" s="69"/>
      <c r="G112" s="66"/>
      <c r="H112" s="70"/>
      <c r="I112" s="71"/>
      <c r="J112" s="71"/>
      <c r="K112" s="34" t="s">
        <v>65</v>
      </c>
      <c r="L112" s="78">
        <v>188</v>
      </c>
      <c r="M112" s="78"/>
      <c r="N112" s="73"/>
      <c r="O112" s="80" t="s">
        <v>368</v>
      </c>
      <c r="P112" s="82">
        <v>43773.72331018518</v>
      </c>
      <c r="Q112" s="80" t="s">
        <v>384</v>
      </c>
      <c r="R112" s="84" t="s">
        <v>393</v>
      </c>
      <c r="S112" s="80" t="s">
        <v>401</v>
      </c>
      <c r="T112" s="80" t="s">
        <v>405</v>
      </c>
      <c r="U112" s="84" t="s">
        <v>413</v>
      </c>
      <c r="V112" s="84" t="s">
        <v>413</v>
      </c>
      <c r="W112" s="82">
        <v>43773.72331018518</v>
      </c>
      <c r="X112" s="87">
        <v>43773</v>
      </c>
      <c r="Y112" s="83" t="s">
        <v>586</v>
      </c>
      <c r="Z112" s="84" t="s">
        <v>713</v>
      </c>
      <c r="AA112" s="80"/>
      <c r="AB112" s="80"/>
      <c r="AC112" s="83" t="s">
        <v>840</v>
      </c>
      <c r="AD112" s="80"/>
      <c r="AE112" s="80" t="b">
        <v>0</v>
      </c>
      <c r="AF112" s="80">
        <v>0</v>
      </c>
      <c r="AG112" s="83" t="s">
        <v>859</v>
      </c>
      <c r="AH112" s="80" t="b">
        <v>0</v>
      </c>
      <c r="AI112" s="80" t="s">
        <v>862</v>
      </c>
      <c r="AJ112" s="80"/>
      <c r="AK112" s="83" t="s">
        <v>859</v>
      </c>
      <c r="AL112" s="80" t="b">
        <v>0</v>
      </c>
      <c r="AM112" s="80">
        <v>1</v>
      </c>
      <c r="AN112" s="83" t="s">
        <v>839</v>
      </c>
      <c r="AO112" s="80" t="s">
        <v>865</v>
      </c>
      <c r="AP112" s="80" t="b">
        <v>0</v>
      </c>
      <c r="AQ112" s="83" t="s">
        <v>839</v>
      </c>
      <c r="AR112" s="80" t="s">
        <v>217</v>
      </c>
      <c r="AS112" s="80">
        <v>0</v>
      </c>
      <c r="AT112" s="80">
        <v>0</v>
      </c>
      <c r="AU112" s="80"/>
      <c r="AV112" s="80"/>
      <c r="AW112" s="80"/>
      <c r="AX112" s="80"/>
      <c r="AY112" s="80"/>
      <c r="AZ112" s="80"/>
      <c r="BA112" s="80"/>
      <c r="BB112" s="80"/>
      <c r="BC112">
        <v>1</v>
      </c>
      <c r="BD112" s="79" t="str">
        <f>REPLACE(INDEX(GroupVertices[Group],MATCH(Edges25[[#This Row],[Vertex 1]],GroupVertices[Vertex],0)),1,1,"")</f>
        <v>3</v>
      </c>
      <c r="BE112" s="79" t="str">
        <f>REPLACE(INDEX(GroupVertices[Group],MATCH(Edges25[[#This Row],[Vertex 2]],GroupVertices[Vertex],0)),1,1,"")</f>
        <v>3</v>
      </c>
      <c r="BF112" s="48">
        <v>0</v>
      </c>
      <c r="BG112" s="49">
        <v>0</v>
      </c>
      <c r="BH112" s="48">
        <v>0</v>
      </c>
      <c r="BI112" s="49">
        <v>0</v>
      </c>
      <c r="BJ112" s="48">
        <v>0</v>
      </c>
      <c r="BK112" s="49">
        <v>0</v>
      </c>
      <c r="BL112" s="48">
        <v>11</v>
      </c>
      <c r="BM112" s="49">
        <v>100</v>
      </c>
      <c r="BN112" s="48">
        <v>11</v>
      </c>
    </row>
    <row r="113" spans="1:66" ht="15">
      <c r="A113" s="65" t="s">
        <v>356</v>
      </c>
      <c r="B113" s="65" t="s">
        <v>356</v>
      </c>
      <c r="C113" s="66"/>
      <c r="D113" s="67"/>
      <c r="E113" s="68"/>
      <c r="F113" s="69"/>
      <c r="G113" s="66"/>
      <c r="H113" s="70"/>
      <c r="I113" s="71"/>
      <c r="J113" s="71"/>
      <c r="K113" s="34" t="s">
        <v>65</v>
      </c>
      <c r="L113" s="78">
        <v>189</v>
      </c>
      <c r="M113" s="78"/>
      <c r="N113" s="73"/>
      <c r="O113" s="80" t="s">
        <v>217</v>
      </c>
      <c r="P113" s="82">
        <v>43773.54452546296</v>
      </c>
      <c r="Q113" s="80" t="s">
        <v>385</v>
      </c>
      <c r="R113" s="84" t="s">
        <v>394</v>
      </c>
      <c r="S113" s="80" t="s">
        <v>401</v>
      </c>
      <c r="T113" s="80"/>
      <c r="U113" s="80"/>
      <c r="V113" s="84" t="s">
        <v>470</v>
      </c>
      <c r="W113" s="82">
        <v>43773.54452546296</v>
      </c>
      <c r="X113" s="87">
        <v>43773</v>
      </c>
      <c r="Y113" s="83" t="s">
        <v>587</v>
      </c>
      <c r="Z113" s="84" t="s">
        <v>714</v>
      </c>
      <c r="AA113" s="80"/>
      <c r="AB113" s="80"/>
      <c r="AC113" s="83" t="s">
        <v>841</v>
      </c>
      <c r="AD113" s="80"/>
      <c r="AE113" s="80" t="b">
        <v>0</v>
      </c>
      <c r="AF113" s="80">
        <v>3</v>
      </c>
      <c r="AG113" s="83" t="s">
        <v>859</v>
      </c>
      <c r="AH113" s="80" t="b">
        <v>0</v>
      </c>
      <c r="AI113" s="80" t="s">
        <v>862</v>
      </c>
      <c r="AJ113" s="80"/>
      <c r="AK113" s="83" t="s">
        <v>859</v>
      </c>
      <c r="AL113" s="80" t="b">
        <v>0</v>
      </c>
      <c r="AM113" s="80">
        <v>1</v>
      </c>
      <c r="AN113" s="83" t="s">
        <v>859</v>
      </c>
      <c r="AO113" s="80" t="s">
        <v>867</v>
      </c>
      <c r="AP113" s="80" t="b">
        <v>0</v>
      </c>
      <c r="AQ113" s="83" t="s">
        <v>841</v>
      </c>
      <c r="AR113" s="80" t="s">
        <v>217</v>
      </c>
      <c r="AS113" s="80">
        <v>0</v>
      </c>
      <c r="AT113" s="80">
        <v>0</v>
      </c>
      <c r="AU113" s="80"/>
      <c r="AV113" s="80"/>
      <c r="AW113" s="80"/>
      <c r="AX113" s="80"/>
      <c r="AY113" s="80"/>
      <c r="AZ113" s="80"/>
      <c r="BA113" s="80"/>
      <c r="BB113" s="80"/>
      <c r="BC113">
        <v>1</v>
      </c>
      <c r="BD113" s="79" t="str">
        <f>REPLACE(INDEX(GroupVertices[Group],MATCH(Edges25[[#This Row],[Vertex 1]],GroupVertices[Vertex],0)),1,1,"")</f>
        <v>3</v>
      </c>
      <c r="BE113" s="79" t="str">
        <f>REPLACE(INDEX(GroupVertices[Group],MATCH(Edges25[[#This Row],[Vertex 2]],GroupVertices[Vertex],0)),1,1,"")</f>
        <v>3</v>
      </c>
      <c r="BF113" s="48">
        <v>5</v>
      </c>
      <c r="BG113" s="49">
        <v>14.705882352941176</v>
      </c>
      <c r="BH113" s="48">
        <v>0</v>
      </c>
      <c r="BI113" s="49">
        <v>0</v>
      </c>
      <c r="BJ113" s="48">
        <v>0</v>
      </c>
      <c r="BK113" s="49">
        <v>0</v>
      </c>
      <c r="BL113" s="48">
        <v>29</v>
      </c>
      <c r="BM113" s="49">
        <v>85.29411764705883</v>
      </c>
      <c r="BN113" s="48">
        <v>34</v>
      </c>
    </row>
    <row r="114" spans="1:66" ht="15">
      <c r="A114" s="65" t="s">
        <v>353</v>
      </c>
      <c r="B114" s="65" t="s">
        <v>356</v>
      </c>
      <c r="C114" s="66"/>
      <c r="D114" s="67"/>
      <c r="E114" s="68"/>
      <c r="F114" s="69"/>
      <c r="G114" s="66"/>
      <c r="H114" s="70"/>
      <c r="I114" s="71"/>
      <c r="J114" s="71"/>
      <c r="K114" s="34" t="s">
        <v>65</v>
      </c>
      <c r="L114" s="78">
        <v>190</v>
      </c>
      <c r="M114" s="78"/>
      <c r="N114" s="73"/>
      <c r="O114" s="80" t="s">
        <v>368</v>
      </c>
      <c r="P114" s="82">
        <v>43773.72350694444</v>
      </c>
      <c r="Q114" s="80" t="s">
        <v>385</v>
      </c>
      <c r="R114" s="80"/>
      <c r="S114" s="80"/>
      <c r="T114" s="80"/>
      <c r="U114" s="80"/>
      <c r="V114" s="84" t="s">
        <v>468</v>
      </c>
      <c r="W114" s="82">
        <v>43773.72350694444</v>
      </c>
      <c r="X114" s="87">
        <v>43773</v>
      </c>
      <c r="Y114" s="83" t="s">
        <v>588</v>
      </c>
      <c r="Z114" s="84" t="s">
        <v>715</v>
      </c>
      <c r="AA114" s="80"/>
      <c r="AB114" s="80"/>
      <c r="AC114" s="83" t="s">
        <v>842</v>
      </c>
      <c r="AD114" s="80"/>
      <c r="AE114" s="80" t="b">
        <v>0</v>
      </c>
      <c r="AF114" s="80">
        <v>0</v>
      </c>
      <c r="AG114" s="83" t="s">
        <v>859</v>
      </c>
      <c r="AH114" s="80" t="b">
        <v>0</v>
      </c>
      <c r="AI114" s="80" t="s">
        <v>862</v>
      </c>
      <c r="AJ114" s="80"/>
      <c r="AK114" s="83" t="s">
        <v>859</v>
      </c>
      <c r="AL114" s="80" t="b">
        <v>0</v>
      </c>
      <c r="AM114" s="80">
        <v>1</v>
      </c>
      <c r="AN114" s="83" t="s">
        <v>841</v>
      </c>
      <c r="AO114" s="80" t="s">
        <v>865</v>
      </c>
      <c r="AP114" s="80" t="b">
        <v>0</v>
      </c>
      <c r="AQ114" s="83" t="s">
        <v>841</v>
      </c>
      <c r="AR114" s="80" t="s">
        <v>217</v>
      </c>
      <c r="AS114" s="80">
        <v>0</v>
      </c>
      <c r="AT114" s="80">
        <v>0</v>
      </c>
      <c r="AU114" s="80"/>
      <c r="AV114" s="80"/>
      <c r="AW114" s="80"/>
      <c r="AX114" s="80"/>
      <c r="AY114" s="80"/>
      <c r="AZ114" s="80"/>
      <c r="BA114" s="80"/>
      <c r="BB114" s="80"/>
      <c r="BC114">
        <v>1</v>
      </c>
      <c r="BD114" s="79" t="str">
        <f>REPLACE(INDEX(GroupVertices[Group],MATCH(Edges25[[#This Row],[Vertex 1]],GroupVertices[Vertex],0)),1,1,"")</f>
        <v>3</v>
      </c>
      <c r="BE114" s="79" t="str">
        <f>REPLACE(INDEX(GroupVertices[Group],MATCH(Edges25[[#This Row],[Vertex 2]],GroupVertices[Vertex],0)),1,1,"")</f>
        <v>3</v>
      </c>
      <c r="BF114" s="48">
        <v>5</v>
      </c>
      <c r="BG114" s="49">
        <v>14.705882352941176</v>
      </c>
      <c r="BH114" s="48">
        <v>0</v>
      </c>
      <c r="BI114" s="49">
        <v>0</v>
      </c>
      <c r="BJ114" s="48">
        <v>0</v>
      </c>
      <c r="BK114" s="49">
        <v>0</v>
      </c>
      <c r="BL114" s="48">
        <v>29</v>
      </c>
      <c r="BM114" s="49">
        <v>85.29411764705883</v>
      </c>
      <c r="BN114" s="48">
        <v>34</v>
      </c>
    </row>
    <row r="115" spans="1:66" ht="15">
      <c r="A115" s="65" t="s">
        <v>357</v>
      </c>
      <c r="B115" s="65" t="s">
        <v>359</v>
      </c>
      <c r="C115" s="66"/>
      <c r="D115" s="67"/>
      <c r="E115" s="68"/>
      <c r="F115" s="69"/>
      <c r="G115" s="66"/>
      <c r="H115" s="70"/>
      <c r="I115" s="71"/>
      <c r="J115" s="71"/>
      <c r="K115" s="34" t="s">
        <v>65</v>
      </c>
      <c r="L115" s="78">
        <v>191</v>
      </c>
      <c r="M115" s="78"/>
      <c r="N115" s="73"/>
      <c r="O115" s="80" t="s">
        <v>369</v>
      </c>
      <c r="P115" s="82">
        <v>43773.52112268518</v>
      </c>
      <c r="Q115" s="80" t="s">
        <v>386</v>
      </c>
      <c r="R115" s="84" t="s">
        <v>392</v>
      </c>
      <c r="S115" s="80" t="s">
        <v>401</v>
      </c>
      <c r="T115" s="80"/>
      <c r="U115" s="80"/>
      <c r="V115" s="84" t="s">
        <v>471</v>
      </c>
      <c r="W115" s="82">
        <v>43773.52112268518</v>
      </c>
      <c r="X115" s="87">
        <v>43773</v>
      </c>
      <c r="Y115" s="83" t="s">
        <v>589</v>
      </c>
      <c r="Z115" s="84" t="s">
        <v>716</v>
      </c>
      <c r="AA115" s="80"/>
      <c r="AB115" s="80"/>
      <c r="AC115" s="83" t="s">
        <v>843</v>
      </c>
      <c r="AD115" s="80"/>
      <c r="AE115" s="80" t="b">
        <v>0</v>
      </c>
      <c r="AF115" s="80">
        <v>2</v>
      </c>
      <c r="AG115" s="83" t="s">
        <v>859</v>
      </c>
      <c r="AH115" s="80" t="b">
        <v>0</v>
      </c>
      <c r="AI115" s="80" t="s">
        <v>862</v>
      </c>
      <c r="AJ115" s="80"/>
      <c r="AK115" s="83" t="s">
        <v>859</v>
      </c>
      <c r="AL115" s="80" t="b">
        <v>0</v>
      </c>
      <c r="AM115" s="80">
        <v>1</v>
      </c>
      <c r="AN115" s="83" t="s">
        <v>859</v>
      </c>
      <c r="AO115" s="80" t="s">
        <v>869</v>
      </c>
      <c r="AP115" s="80" t="b">
        <v>0</v>
      </c>
      <c r="AQ115" s="83" t="s">
        <v>843</v>
      </c>
      <c r="AR115" s="80" t="s">
        <v>217</v>
      </c>
      <c r="AS115" s="80">
        <v>0</v>
      </c>
      <c r="AT115" s="80">
        <v>0</v>
      </c>
      <c r="AU115" s="80"/>
      <c r="AV115" s="80"/>
      <c r="AW115" s="80"/>
      <c r="AX115" s="80"/>
      <c r="AY115" s="80"/>
      <c r="AZ115" s="80"/>
      <c r="BA115" s="80"/>
      <c r="BB115" s="80"/>
      <c r="BC115">
        <v>1</v>
      </c>
      <c r="BD115" s="79" t="str">
        <f>REPLACE(INDEX(GroupVertices[Group],MATCH(Edges25[[#This Row],[Vertex 1]],GroupVertices[Vertex],0)),1,1,"")</f>
        <v>3</v>
      </c>
      <c r="BE115" s="79" t="str">
        <f>REPLACE(INDEX(GroupVertices[Group],MATCH(Edges25[[#This Row],[Vertex 2]],GroupVertices[Vertex],0)),1,1,"")</f>
        <v>1</v>
      </c>
      <c r="BF115" s="48"/>
      <c r="BG115" s="49"/>
      <c r="BH115" s="48"/>
      <c r="BI115" s="49"/>
      <c r="BJ115" s="48"/>
      <c r="BK115" s="49"/>
      <c r="BL115" s="48"/>
      <c r="BM115" s="49"/>
      <c r="BN115" s="48"/>
    </row>
    <row r="116" spans="1:66" ht="15">
      <c r="A116" s="65" t="s">
        <v>357</v>
      </c>
      <c r="B116" s="65" t="s">
        <v>357</v>
      </c>
      <c r="C116" s="66"/>
      <c r="D116" s="67"/>
      <c r="E116" s="68"/>
      <c r="F116" s="69"/>
      <c r="G116" s="66"/>
      <c r="H116" s="70"/>
      <c r="I116" s="71"/>
      <c r="J116" s="71"/>
      <c r="K116" s="34" t="s">
        <v>65</v>
      </c>
      <c r="L116" s="78">
        <v>193</v>
      </c>
      <c r="M116" s="78"/>
      <c r="N116" s="73"/>
      <c r="O116" s="80" t="s">
        <v>217</v>
      </c>
      <c r="P116" s="82">
        <v>43773.708333333336</v>
      </c>
      <c r="Q116" s="80" t="s">
        <v>373</v>
      </c>
      <c r="R116" s="84" t="s">
        <v>392</v>
      </c>
      <c r="S116" s="80" t="s">
        <v>401</v>
      </c>
      <c r="T116" s="80"/>
      <c r="U116" s="80"/>
      <c r="V116" s="84" t="s">
        <v>471</v>
      </c>
      <c r="W116" s="82">
        <v>43773.708333333336</v>
      </c>
      <c r="X116" s="87">
        <v>43773</v>
      </c>
      <c r="Y116" s="83" t="s">
        <v>590</v>
      </c>
      <c r="Z116" s="84" t="s">
        <v>717</v>
      </c>
      <c r="AA116" s="80"/>
      <c r="AB116" s="80"/>
      <c r="AC116" s="83" t="s">
        <v>844</v>
      </c>
      <c r="AD116" s="80"/>
      <c r="AE116" s="80" t="b">
        <v>0</v>
      </c>
      <c r="AF116" s="80">
        <v>5</v>
      </c>
      <c r="AG116" s="83" t="s">
        <v>859</v>
      </c>
      <c r="AH116" s="80" t="b">
        <v>0</v>
      </c>
      <c r="AI116" s="80" t="s">
        <v>862</v>
      </c>
      <c r="AJ116" s="80"/>
      <c r="AK116" s="83" t="s">
        <v>859</v>
      </c>
      <c r="AL116" s="80" t="b">
        <v>0</v>
      </c>
      <c r="AM116" s="80">
        <v>2</v>
      </c>
      <c r="AN116" s="83" t="s">
        <v>859</v>
      </c>
      <c r="AO116" s="80" t="s">
        <v>869</v>
      </c>
      <c r="AP116" s="80" t="b">
        <v>0</v>
      </c>
      <c r="AQ116" s="83" t="s">
        <v>844</v>
      </c>
      <c r="AR116" s="80" t="s">
        <v>217</v>
      </c>
      <c r="AS116" s="80">
        <v>0</v>
      </c>
      <c r="AT116" s="80">
        <v>0</v>
      </c>
      <c r="AU116" s="80"/>
      <c r="AV116" s="80"/>
      <c r="AW116" s="80"/>
      <c r="AX116" s="80"/>
      <c r="AY116" s="80"/>
      <c r="AZ116" s="80"/>
      <c r="BA116" s="80"/>
      <c r="BB116" s="80"/>
      <c r="BC116">
        <v>1</v>
      </c>
      <c r="BD116" s="79" t="str">
        <f>REPLACE(INDEX(GroupVertices[Group],MATCH(Edges25[[#This Row],[Vertex 1]],GroupVertices[Vertex],0)),1,1,"")</f>
        <v>3</v>
      </c>
      <c r="BE116" s="79" t="str">
        <f>REPLACE(INDEX(GroupVertices[Group],MATCH(Edges25[[#This Row],[Vertex 2]],GroupVertices[Vertex],0)),1,1,"")</f>
        <v>3</v>
      </c>
      <c r="BF116" s="48">
        <v>3</v>
      </c>
      <c r="BG116" s="49">
        <v>14.285714285714286</v>
      </c>
      <c r="BH116" s="48">
        <v>0</v>
      </c>
      <c r="BI116" s="49">
        <v>0</v>
      </c>
      <c r="BJ116" s="48">
        <v>0</v>
      </c>
      <c r="BK116" s="49">
        <v>0</v>
      </c>
      <c r="BL116" s="48">
        <v>18</v>
      </c>
      <c r="BM116" s="49">
        <v>85.71428571428571</v>
      </c>
      <c r="BN116" s="48">
        <v>21</v>
      </c>
    </row>
    <row r="117" spans="1:66" ht="15">
      <c r="A117" s="65" t="s">
        <v>353</v>
      </c>
      <c r="B117" s="65" t="s">
        <v>357</v>
      </c>
      <c r="C117" s="66"/>
      <c r="D117" s="67"/>
      <c r="E117" s="68"/>
      <c r="F117" s="69"/>
      <c r="G117" s="66"/>
      <c r="H117" s="70"/>
      <c r="I117" s="71"/>
      <c r="J117" s="71"/>
      <c r="K117" s="34" t="s">
        <v>65</v>
      </c>
      <c r="L117" s="78">
        <v>194</v>
      </c>
      <c r="M117" s="78"/>
      <c r="N117" s="73"/>
      <c r="O117" s="80" t="s">
        <v>368</v>
      </c>
      <c r="P117" s="82">
        <v>43773.72295138889</v>
      </c>
      <c r="Q117" s="80" t="s">
        <v>386</v>
      </c>
      <c r="R117" s="84" t="s">
        <v>392</v>
      </c>
      <c r="S117" s="80" t="s">
        <v>401</v>
      </c>
      <c r="T117" s="80"/>
      <c r="U117" s="80"/>
      <c r="V117" s="84" t="s">
        <v>468</v>
      </c>
      <c r="W117" s="82">
        <v>43773.72295138889</v>
      </c>
      <c r="X117" s="87">
        <v>43773</v>
      </c>
      <c r="Y117" s="83" t="s">
        <v>591</v>
      </c>
      <c r="Z117" s="84" t="s">
        <v>718</v>
      </c>
      <c r="AA117" s="80"/>
      <c r="AB117" s="80"/>
      <c r="AC117" s="83" t="s">
        <v>845</v>
      </c>
      <c r="AD117" s="80"/>
      <c r="AE117" s="80" t="b">
        <v>0</v>
      </c>
      <c r="AF117" s="80">
        <v>0</v>
      </c>
      <c r="AG117" s="83" t="s">
        <v>859</v>
      </c>
      <c r="AH117" s="80" t="b">
        <v>0</v>
      </c>
      <c r="AI117" s="80" t="s">
        <v>862</v>
      </c>
      <c r="AJ117" s="80"/>
      <c r="AK117" s="83" t="s">
        <v>859</v>
      </c>
      <c r="AL117" s="80" t="b">
        <v>0</v>
      </c>
      <c r="AM117" s="80">
        <v>1</v>
      </c>
      <c r="AN117" s="83" t="s">
        <v>843</v>
      </c>
      <c r="AO117" s="80" t="s">
        <v>865</v>
      </c>
      <c r="AP117" s="80" t="b">
        <v>0</v>
      </c>
      <c r="AQ117" s="83" t="s">
        <v>843</v>
      </c>
      <c r="AR117" s="80" t="s">
        <v>217</v>
      </c>
      <c r="AS117" s="80">
        <v>0</v>
      </c>
      <c r="AT117" s="80">
        <v>0</v>
      </c>
      <c r="AU117" s="80"/>
      <c r="AV117" s="80"/>
      <c r="AW117" s="80"/>
      <c r="AX117" s="80"/>
      <c r="AY117" s="80"/>
      <c r="AZ117" s="80"/>
      <c r="BA117" s="80"/>
      <c r="BB117" s="80"/>
      <c r="BC117">
        <v>2</v>
      </c>
      <c r="BD117" s="79" t="str">
        <f>REPLACE(INDEX(GroupVertices[Group],MATCH(Edges25[[#This Row],[Vertex 1]],GroupVertices[Vertex],0)),1,1,"")</f>
        <v>3</v>
      </c>
      <c r="BE117" s="79" t="str">
        <f>REPLACE(INDEX(GroupVertices[Group],MATCH(Edges25[[#This Row],[Vertex 2]],GroupVertices[Vertex],0)),1,1,"")</f>
        <v>3</v>
      </c>
      <c r="BF117" s="48"/>
      <c r="BG117" s="49"/>
      <c r="BH117" s="48"/>
      <c r="BI117" s="49"/>
      <c r="BJ117" s="48"/>
      <c r="BK117" s="49"/>
      <c r="BL117" s="48"/>
      <c r="BM117" s="49"/>
      <c r="BN117" s="48"/>
    </row>
    <row r="118" spans="1:66" ht="15">
      <c r="A118" s="65" t="s">
        <v>353</v>
      </c>
      <c r="B118" s="65" t="s">
        <v>357</v>
      </c>
      <c r="C118" s="66"/>
      <c r="D118" s="67"/>
      <c r="E118" s="68"/>
      <c r="F118" s="69"/>
      <c r="G118" s="66"/>
      <c r="H118" s="70"/>
      <c r="I118" s="71"/>
      <c r="J118" s="71"/>
      <c r="K118" s="34" t="s">
        <v>65</v>
      </c>
      <c r="L118" s="78">
        <v>195</v>
      </c>
      <c r="M118" s="78"/>
      <c r="N118" s="73"/>
      <c r="O118" s="80" t="s">
        <v>368</v>
      </c>
      <c r="P118" s="82">
        <v>43773.9468287037</v>
      </c>
      <c r="Q118" s="80" t="s">
        <v>373</v>
      </c>
      <c r="R118" s="80"/>
      <c r="S118" s="80"/>
      <c r="T118" s="80"/>
      <c r="U118" s="80"/>
      <c r="V118" s="84" t="s">
        <v>468</v>
      </c>
      <c r="W118" s="82">
        <v>43773.9468287037</v>
      </c>
      <c r="X118" s="87">
        <v>43773</v>
      </c>
      <c r="Y118" s="83" t="s">
        <v>592</v>
      </c>
      <c r="Z118" s="84" t="s">
        <v>719</v>
      </c>
      <c r="AA118" s="80"/>
      <c r="AB118" s="80"/>
      <c r="AC118" s="83" t="s">
        <v>846</v>
      </c>
      <c r="AD118" s="80"/>
      <c r="AE118" s="80" t="b">
        <v>0</v>
      </c>
      <c r="AF118" s="80">
        <v>0</v>
      </c>
      <c r="AG118" s="83" t="s">
        <v>859</v>
      </c>
      <c r="AH118" s="80" t="b">
        <v>0</v>
      </c>
      <c r="AI118" s="80" t="s">
        <v>862</v>
      </c>
      <c r="AJ118" s="80"/>
      <c r="AK118" s="83" t="s">
        <v>859</v>
      </c>
      <c r="AL118" s="80" t="b">
        <v>0</v>
      </c>
      <c r="AM118" s="80">
        <v>2</v>
      </c>
      <c r="AN118" s="83" t="s">
        <v>844</v>
      </c>
      <c r="AO118" s="80" t="s">
        <v>867</v>
      </c>
      <c r="AP118" s="80" t="b">
        <v>0</v>
      </c>
      <c r="AQ118" s="83" t="s">
        <v>844</v>
      </c>
      <c r="AR118" s="80" t="s">
        <v>217</v>
      </c>
      <c r="AS118" s="80">
        <v>0</v>
      </c>
      <c r="AT118" s="80">
        <v>0</v>
      </c>
      <c r="AU118" s="80"/>
      <c r="AV118" s="80"/>
      <c r="AW118" s="80"/>
      <c r="AX118" s="80"/>
      <c r="AY118" s="80"/>
      <c r="AZ118" s="80"/>
      <c r="BA118" s="80"/>
      <c r="BB118" s="80"/>
      <c r="BC118">
        <v>2</v>
      </c>
      <c r="BD118" s="79" t="str">
        <f>REPLACE(INDEX(GroupVertices[Group],MATCH(Edges25[[#This Row],[Vertex 1]],GroupVertices[Vertex],0)),1,1,"")</f>
        <v>3</v>
      </c>
      <c r="BE118" s="79" t="str">
        <f>REPLACE(INDEX(GroupVertices[Group],MATCH(Edges25[[#This Row],[Vertex 2]],GroupVertices[Vertex],0)),1,1,"")</f>
        <v>3</v>
      </c>
      <c r="BF118" s="48">
        <v>3</v>
      </c>
      <c r="BG118" s="49">
        <v>14.285714285714286</v>
      </c>
      <c r="BH118" s="48">
        <v>0</v>
      </c>
      <c r="BI118" s="49">
        <v>0</v>
      </c>
      <c r="BJ118" s="48">
        <v>0</v>
      </c>
      <c r="BK118" s="49">
        <v>0</v>
      </c>
      <c r="BL118" s="48">
        <v>18</v>
      </c>
      <c r="BM118" s="49">
        <v>85.71428571428571</v>
      </c>
      <c r="BN118" s="48">
        <v>21</v>
      </c>
    </row>
    <row r="119" spans="1:66" ht="15">
      <c r="A119" s="65" t="s">
        <v>358</v>
      </c>
      <c r="B119" s="65" t="s">
        <v>358</v>
      </c>
      <c r="C119" s="66"/>
      <c r="D119" s="67"/>
      <c r="E119" s="68"/>
      <c r="F119" s="69"/>
      <c r="G119" s="66"/>
      <c r="H119" s="70"/>
      <c r="I119" s="71"/>
      <c r="J119" s="71"/>
      <c r="K119" s="34" t="s">
        <v>65</v>
      </c>
      <c r="L119" s="78">
        <v>196</v>
      </c>
      <c r="M119" s="78"/>
      <c r="N119" s="73"/>
      <c r="O119" s="80" t="s">
        <v>217</v>
      </c>
      <c r="P119" s="82">
        <v>43774.814108796294</v>
      </c>
      <c r="Q119" s="80" t="s">
        <v>387</v>
      </c>
      <c r="R119" s="84" t="s">
        <v>395</v>
      </c>
      <c r="S119" s="80" t="s">
        <v>402</v>
      </c>
      <c r="T119" s="80"/>
      <c r="U119" s="80"/>
      <c r="V119" s="84" t="s">
        <v>472</v>
      </c>
      <c r="W119" s="82">
        <v>43774.814108796294</v>
      </c>
      <c r="X119" s="87">
        <v>43774</v>
      </c>
      <c r="Y119" s="83" t="s">
        <v>593</v>
      </c>
      <c r="Z119" s="84" t="s">
        <v>720</v>
      </c>
      <c r="AA119" s="80"/>
      <c r="AB119" s="80"/>
      <c r="AC119" s="83" t="s">
        <v>847</v>
      </c>
      <c r="AD119" s="80"/>
      <c r="AE119" s="80" t="b">
        <v>0</v>
      </c>
      <c r="AF119" s="80">
        <v>1</v>
      </c>
      <c r="AG119" s="83" t="s">
        <v>859</v>
      </c>
      <c r="AH119" s="80" t="b">
        <v>0</v>
      </c>
      <c r="AI119" s="80" t="s">
        <v>862</v>
      </c>
      <c r="AJ119" s="80"/>
      <c r="AK119" s="83" t="s">
        <v>859</v>
      </c>
      <c r="AL119" s="80" t="b">
        <v>0</v>
      </c>
      <c r="AM119" s="80">
        <v>1</v>
      </c>
      <c r="AN119" s="83" t="s">
        <v>859</v>
      </c>
      <c r="AO119" s="80" t="s">
        <v>871</v>
      </c>
      <c r="AP119" s="80" t="b">
        <v>0</v>
      </c>
      <c r="AQ119" s="83" t="s">
        <v>847</v>
      </c>
      <c r="AR119" s="80" t="s">
        <v>217</v>
      </c>
      <c r="AS119" s="80">
        <v>0</v>
      </c>
      <c r="AT119" s="80">
        <v>0</v>
      </c>
      <c r="AU119" s="80"/>
      <c r="AV119" s="80"/>
      <c r="AW119" s="80"/>
      <c r="AX119" s="80"/>
      <c r="AY119" s="80"/>
      <c r="AZ119" s="80"/>
      <c r="BA119" s="80"/>
      <c r="BB119" s="80"/>
      <c r="BC119">
        <v>1</v>
      </c>
      <c r="BD119" s="79" t="str">
        <f>REPLACE(INDEX(GroupVertices[Group],MATCH(Edges25[[#This Row],[Vertex 1]],GroupVertices[Vertex],0)),1,1,"")</f>
        <v>3</v>
      </c>
      <c r="BE119" s="79" t="str">
        <f>REPLACE(INDEX(GroupVertices[Group],MATCH(Edges25[[#This Row],[Vertex 2]],GroupVertices[Vertex],0)),1,1,"")</f>
        <v>3</v>
      </c>
      <c r="BF119" s="48">
        <v>1</v>
      </c>
      <c r="BG119" s="49">
        <v>9.090909090909092</v>
      </c>
      <c r="BH119" s="48">
        <v>0</v>
      </c>
      <c r="BI119" s="49">
        <v>0</v>
      </c>
      <c r="BJ119" s="48">
        <v>0</v>
      </c>
      <c r="BK119" s="49">
        <v>0</v>
      </c>
      <c r="BL119" s="48">
        <v>10</v>
      </c>
      <c r="BM119" s="49">
        <v>90.9090909090909</v>
      </c>
      <c r="BN119" s="48">
        <v>11</v>
      </c>
    </row>
    <row r="120" spans="1:66" ht="15">
      <c r="A120" s="65" t="s">
        <v>353</v>
      </c>
      <c r="B120" s="65" t="s">
        <v>358</v>
      </c>
      <c r="C120" s="66"/>
      <c r="D120" s="67"/>
      <c r="E120" s="68"/>
      <c r="F120" s="69"/>
      <c r="G120" s="66"/>
      <c r="H120" s="70"/>
      <c r="I120" s="71"/>
      <c r="J120" s="71"/>
      <c r="K120" s="34" t="s">
        <v>65</v>
      </c>
      <c r="L120" s="78">
        <v>197</v>
      </c>
      <c r="M120" s="78"/>
      <c r="N120" s="73"/>
      <c r="O120" s="80" t="s">
        <v>368</v>
      </c>
      <c r="P120" s="82">
        <v>43774.88103009259</v>
      </c>
      <c r="Q120" s="80" t="s">
        <v>387</v>
      </c>
      <c r="R120" s="84" t="s">
        <v>395</v>
      </c>
      <c r="S120" s="80" t="s">
        <v>402</v>
      </c>
      <c r="T120" s="80"/>
      <c r="U120" s="80"/>
      <c r="V120" s="84" t="s">
        <v>468</v>
      </c>
      <c r="W120" s="82">
        <v>43774.88103009259</v>
      </c>
      <c r="X120" s="87">
        <v>43774</v>
      </c>
      <c r="Y120" s="83" t="s">
        <v>594</v>
      </c>
      <c r="Z120" s="84" t="s">
        <v>721</v>
      </c>
      <c r="AA120" s="80"/>
      <c r="AB120" s="80"/>
      <c r="AC120" s="83" t="s">
        <v>848</v>
      </c>
      <c r="AD120" s="80"/>
      <c r="AE120" s="80" t="b">
        <v>0</v>
      </c>
      <c r="AF120" s="80">
        <v>0</v>
      </c>
      <c r="AG120" s="83" t="s">
        <v>859</v>
      </c>
      <c r="AH120" s="80" t="b">
        <v>0</v>
      </c>
      <c r="AI120" s="80" t="s">
        <v>862</v>
      </c>
      <c r="AJ120" s="80"/>
      <c r="AK120" s="83" t="s">
        <v>859</v>
      </c>
      <c r="AL120" s="80" t="b">
        <v>0</v>
      </c>
      <c r="AM120" s="80">
        <v>1</v>
      </c>
      <c r="AN120" s="83" t="s">
        <v>847</v>
      </c>
      <c r="AO120" s="80" t="s">
        <v>867</v>
      </c>
      <c r="AP120" s="80" t="b">
        <v>0</v>
      </c>
      <c r="AQ120" s="83" t="s">
        <v>847</v>
      </c>
      <c r="AR120" s="80" t="s">
        <v>217</v>
      </c>
      <c r="AS120" s="80">
        <v>0</v>
      </c>
      <c r="AT120" s="80">
        <v>0</v>
      </c>
      <c r="AU120" s="80"/>
      <c r="AV120" s="80"/>
      <c r="AW120" s="80"/>
      <c r="AX120" s="80"/>
      <c r="AY120" s="80"/>
      <c r="AZ120" s="80"/>
      <c r="BA120" s="80"/>
      <c r="BB120" s="80"/>
      <c r="BC120">
        <v>1</v>
      </c>
      <c r="BD120" s="79" t="str">
        <f>REPLACE(INDEX(GroupVertices[Group],MATCH(Edges25[[#This Row],[Vertex 1]],GroupVertices[Vertex],0)),1,1,"")</f>
        <v>3</v>
      </c>
      <c r="BE120" s="79" t="str">
        <f>REPLACE(INDEX(GroupVertices[Group],MATCH(Edges25[[#This Row],[Vertex 2]],GroupVertices[Vertex],0)),1,1,"")</f>
        <v>3</v>
      </c>
      <c r="BF120" s="48">
        <v>1</v>
      </c>
      <c r="BG120" s="49">
        <v>9.090909090909092</v>
      </c>
      <c r="BH120" s="48">
        <v>0</v>
      </c>
      <c r="BI120" s="49">
        <v>0</v>
      </c>
      <c r="BJ120" s="48">
        <v>0</v>
      </c>
      <c r="BK120" s="49">
        <v>0</v>
      </c>
      <c r="BL120" s="48">
        <v>10</v>
      </c>
      <c r="BM120" s="49">
        <v>90.9090909090909</v>
      </c>
      <c r="BN120" s="48">
        <v>11</v>
      </c>
    </row>
    <row r="121" spans="1:66" ht="15">
      <c r="A121" s="65" t="s">
        <v>353</v>
      </c>
      <c r="B121" s="65" t="s">
        <v>359</v>
      </c>
      <c r="C121" s="66"/>
      <c r="D121" s="67"/>
      <c r="E121" s="68"/>
      <c r="F121" s="69"/>
      <c r="G121" s="66"/>
      <c r="H121" s="70"/>
      <c r="I121" s="71"/>
      <c r="J121" s="71"/>
      <c r="K121" s="34" t="s">
        <v>65</v>
      </c>
      <c r="L121" s="78">
        <v>198</v>
      </c>
      <c r="M121" s="78"/>
      <c r="N121" s="73"/>
      <c r="O121" s="80" t="s">
        <v>368</v>
      </c>
      <c r="P121" s="82">
        <v>43773.71834490741</v>
      </c>
      <c r="Q121" s="80" t="s">
        <v>371</v>
      </c>
      <c r="R121" s="80"/>
      <c r="S121" s="80"/>
      <c r="T121" s="80"/>
      <c r="U121" s="80"/>
      <c r="V121" s="84" t="s">
        <v>468</v>
      </c>
      <c r="W121" s="82">
        <v>43773.71834490741</v>
      </c>
      <c r="X121" s="87">
        <v>43773</v>
      </c>
      <c r="Y121" s="83" t="s">
        <v>595</v>
      </c>
      <c r="Z121" s="84" t="s">
        <v>722</v>
      </c>
      <c r="AA121" s="80"/>
      <c r="AB121" s="80"/>
      <c r="AC121" s="83" t="s">
        <v>849</v>
      </c>
      <c r="AD121" s="80"/>
      <c r="AE121" s="80" t="b">
        <v>0</v>
      </c>
      <c r="AF121" s="80">
        <v>0</v>
      </c>
      <c r="AG121" s="83" t="s">
        <v>859</v>
      </c>
      <c r="AH121" s="80" t="b">
        <v>0</v>
      </c>
      <c r="AI121" s="80" t="s">
        <v>862</v>
      </c>
      <c r="AJ121" s="80"/>
      <c r="AK121" s="83" t="s">
        <v>859</v>
      </c>
      <c r="AL121" s="80" t="b">
        <v>0</v>
      </c>
      <c r="AM121" s="80">
        <v>39</v>
      </c>
      <c r="AN121" s="83" t="s">
        <v>851</v>
      </c>
      <c r="AO121" s="80" t="s">
        <v>865</v>
      </c>
      <c r="AP121" s="80" t="b">
        <v>0</v>
      </c>
      <c r="AQ121" s="83" t="s">
        <v>851</v>
      </c>
      <c r="AR121" s="80" t="s">
        <v>217</v>
      </c>
      <c r="AS121" s="80">
        <v>0</v>
      </c>
      <c r="AT121" s="80">
        <v>0</v>
      </c>
      <c r="AU121" s="80"/>
      <c r="AV121" s="80"/>
      <c r="AW121" s="80"/>
      <c r="AX121" s="80"/>
      <c r="AY121" s="80"/>
      <c r="AZ121" s="80"/>
      <c r="BA121" s="80"/>
      <c r="BB121" s="80"/>
      <c r="BC121">
        <v>4</v>
      </c>
      <c r="BD121" s="79" t="str">
        <f>REPLACE(INDEX(GroupVertices[Group],MATCH(Edges25[[#This Row],[Vertex 1]],GroupVertices[Vertex],0)),1,1,"")</f>
        <v>3</v>
      </c>
      <c r="BE121" s="79" t="str">
        <f>REPLACE(INDEX(GroupVertices[Group],MATCH(Edges25[[#This Row],[Vertex 2]],GroupVertices[Vertex],0)),1,1,"")</f>
        <v>1</v>
      </c>
      <c r="BF121" s="48"/>
      <c r="BG121" s="49"/>
      <c r="BH121" s="48"/>
      <c r="BI121" s="49"/>
      <c r="BJ121" s="48"/>
      <c r="BK121" s="49"/>
      <c r="BL121" s="48"/>
      <c r="BM121" s="49"/>
      <c r="BN121" s="48"/>
    </row>
    <row r="122" spans="1:66" ht="15">
      <c r="A122" s="65" t="s">
        <v>353</v>
      </c>
      <c r="B122" s="65" t="s">
        <v>360</v>
      </c>
      <c r="C122" s="66"/>
      <c r="D122" s="67"/>
      <c r="E122" s="68"/>
      <c r="F122" s="69"/>
      <c r="G122" s="66"/>
      <c r="H122" s="70"/>
      <c r="I122" s="71"/>
      <c r="J122" s="71"/>
      <c r="K122" s="34" t="s">
        <v>65</v>
      </c>
      <c r="L122" s="78">
        <v>204</v>
      </c>
      <c r="M122" s="78"/>
      <c r="N122" s="73"/>
      <c r="O122" s="80" t="s">
        <v>368</v>
      </c>
      <c r="P122" s="82">
        <v>43773.92366898148</v>
      </c>
      <c r="Q122" s="80" t="s">
        <v>381</v>
      </c>
      <c r="R122" s="80"/>
      <c r="S122" s="80"/>
      <c r="T122" s="80"/>
      <c r="U122" s="80"/>
      <c r="V122" s="84" t="s">
        <v>468</v>
      </c>
      <c r="W122" s="82">
        <v>43773.92366898148</v>
      </c>
      <c r="X122" s="87">
        <v>43773</v>
      </c>
      <c r="Y122" s="83" t="s">
        <v>596</v>
      </c>
      <c r="Z122" s="84" t="s">
        <v>723</v>
      </c>
      <c r="AA122" s="80"/>
      <c r="AB122" s="80"/>
      <c r="AC122" s="83" t="s">
        <v>850</v>
      </c>
      <c r="AD122" s="80"/>
      <c r="AE122" s="80" t="b">
        <v>0</v>
      </c>
      <c r="AF122" s="80">
        <v>0</v>
      </c>
      <c r="AG122" s="83" t="s">
        <v>859</v>
      </c>
      <c r="AH122" s="80" t="b">
        <v>0</v>
      </c>
      <c r="AI122" s="80" t="s">
        <v>862</v>
      </c>
      <c r="AJ122" s="80"/>
      <c r="AK122" s="83" t="s">
        <v>859</v>
      </c>
      <c r="AL122" s="80" t="b">
        <v>0</v>
      </c>
      <c r="AM122" s="80">
        <v>21</v>
      </c>
      <c r="AN122" s="83" t="s">
        <v>853</v>
      </c>
      <c r="AO122" s="80" t="s">
        <v>867</v>
      </c>
      <c r="AP122" s="80" t="b">
        <v>0</v>
      </c>
      <c r="AQ122" s="83" t="s">
        <v>853</v>
      </c>
      <c r="AR122" s="80" t="s">
        <v>217</v>
      </c>
      <c r="AS122" s="80">
        <v>0</v>
      </c>
      <c r="AT122" s="80">
        <v>0</v>
      </c>
      <c r="AU122" s="80"/>
      <c r="AV122" s="80"/>
      <c r="AW122" s="80"/>
      <c r="AX122" s="80"/>
      <c r="AY122" s="80"/>
      <c r="AZ122" s="80"/>
      <c r="BA122" s="80"/>
      <c r="BB122" s="80"/>
      <c r="BC122">
        <v>4</v>
      </c>
      <c r="BD122" s="79" t="str">
        <f>REPLACE(INDEX(GroupVertices[Group],MATCH(Edges25[[#This Row],[Vertex 1]],GroupVertices[Vertex],0)),1,1,"")</f>
        <v>3</v>
      </c>
      <c r="BE122" s="79" t="str">
        <f>REPLACE(INDEX(GroupVertices[Group],MATCH(Edges25[[#This Row],[Vertex 2]],GroupVertices[Vertex],0)),1,1,"")</f>
        <v>1</v>
      </c>
      <c r="BF122" s="48"/>
      <c r="BG122" s="49"/>
      <c r="BH122" s="48"/>
      <c r="BI122" s="49"/>
      <c r="BJ122" s="48"/>
      <c r="BK122" s="49"/>
      <c r="BL122" s="48"/>
      <c r="BM122" s="49"/>
      <c r="BN122" s="48"/>
    </row>
    <row r="123" spans="1:66" ht="15">
      <c r="A123" s="65" t="s">
        <v>359</v>
      </c>
      <c r="B123" s="65" t="s">
        <v>360</v>
      </c>
      <c r="C123" s="66"/>
      <c r="D123" s="67"/>
      <c r="E123" s="68"/>
      <c r="F123" s="69"/>
      <c r="G123" s="66"/>
      <c r="H123" s="70"/>
      <c r="I123" s="71"/>
      <c r="J123" s="71"/>
      <c r="K123" s="34" t="s">
        <v>66</v>
      </c>
      <c r="L123" s="78">
        <v>206</v>
      </c>
      <c r="M123" s="78"/>
      <c r="N123" s="73"/>
      <c r="O123" s="80" t="s">
        <v>369</v>
      </c>
      <c r="P123" s="82">
        <v>43773.70138888889</v>
      </c>
      <c r="Q123" s="80" t="s">
        <v>371</v>
      </c>
      <c r="R123" s="84" t="s">
        <v>396</v>
      </c>
      <c r="S123" s="80" t="s">
        <v>403</v>
      </c>
      <c r="T123" s="80"/>
      <c r="U123" s="84" t="s">
        <v>414</v>
      </c>
      <c r="V123" s="84" t="s">
        <v>414</v>
      </c>
      <c r="W123" s="82">
        <v>43773.70138888889</v>
      </c>
      <c r="X123" s="87">
        <v>43773</v>
      </c>
      <c r="Y123" s="83" t="s">
        <v>597</v>
      </c>
      <c r="Z123" s="84" t="s">
        <v>724</v>
      </c>
      <c r="AA123" s="80"/>
      <c r="AB123" s="80"/>
      <c r="AC123" s="83" t="s">
        <v>851</v>
      </c>
      <c r="AD123" s="80"/>
      <c r="AE123" s="80" t="b">
        <v>0</v>
      </c>
      <c r="AF123" s="80">
        <v>357</v>
      </c>
      <c r="AG123" s="83" t="s">
        <v>859</v>
      </c>
      <c r="AH123" s="80" t="b">
        <v>0</v>
      </c>
      <c r="AI123" s="80" t="s">
        <v>862</v>
      </c>
      <c r="AJ123" s="80"/>
      <c r="AK123" s="83" t="s">
        <v>859</v>
      </c>
      <c r="AL123" s="80" t="b">
        <v>0</v>
      </c>
      <c r="AM123" s="80">
        <v>39</v>
      </c>
      <c r="AN123" s="83" t="s">
        <v>859</v>
      </c>
      <c r="AO123" s="80" t="s">
        <v>869</v>
      </c>
      <c r="AP123" s="80" t="b">
        <v>0</v>
      </c>
      <c r="AQ123" s="83" t="s">
        <v>851</v>
      </c>
      <c r="AR123" s="80" t="s">
        <v>217</v>
      </c>
      <c r="AS123" s="80">
        <v>0</v>
      </c>
      <c r="AT123" s="80">
        <v>0</v>
      </c>
      <c r="AU123" s="80"/>
      <c r="AV123" s="80"/>
      <c r="AW123" s="80"/>
      <c r="AX123" s="80"/>
      <c r="AY123" s="80"/>
      <c r="AZ123" s="80"/>
      <c r="BA123" s="80"/>
      <c r="BB123" s="80"/>
      <c r="BC123">
        <v>1</v>
      </c>
      <c r="BD123" s="79" t="str">
        <f>REPLACE(INDEX(GroupVertices[Group],MATCH(Edges25[[#This Row],[Vertex 1]],GroupVertices[Vertex],0)),1,1,"")</f>
        <v>1</v>
      </c>
      <c r="BE123" s="79" t="str">
        <f>REPLACE(INDEX(GroupVertices[Group],MATCH(Edges25[[#This Row],[Vertex 2]],GroupVertices[Vertex],0)),1,1,"")</f>
        <v>1</v>
      </c>
      <c r="BF123" s="48">
        <v>0</v>
      </c>
      <c r="BG123" s="49">
        <v>0</v>
      </c>
      <c r="BH123" s="48">
        <v>0</v>
      </c>
      <c r="BI123" s="49">
        <v>0</v>
      </c>
      <c r="BJ123" s="48">
        <v>0</v>
      </c>
      <c r="BK123" s="49">
        <v>0</v>
      </c>
      <c r="BL123" s="48">
        <v>20</v>
      </c>
      <c r="BM123" s="49">
        <v>100</v>
      </c>
      <c r="BN123" s="48">
        <v>20</v>
      </c>
    </row>
    <row r="124" spans="1:66" ht="15">
      <c r="A124" s="65" t="s">
        <v>360</v>
      </c>
      <c r="B124" s="65" t="s">
        <v>359</v>
      </c>
      <c r="C124" s="66"/>
      <c r="D124" s="67"/>
      <c r="E124" s="68"/>
      <c r="F124" s="69"/>
      <c r="G124" s="66"/>
      <c r="H124" s="70"/>
      <c r="I124" s="71"/>
      <c r="J124" s="71"/>
      <c r="K124" s="34" t="s">
        <v>66</v>
      </c>
      <c r="L124" s="78">
        <v>207</v>
      </c>
      <c r="M124" s="78"/>
      <c r="N124" s="73"/>
      <c r="O124" s="80" t="s">
        <v>368</v>
      </c>
      <c r="P124" s="82">
        <v>43773.70836805556</v>
      </c>
      <c r="Q124" s="80" t="s">
        <v>371</v>
      </c>
      <c r="R124" s="80"/>
      <c r="S124" s="80"/>
      <c r="T124" s="80"/>
      <c r="U124" s="80"/>
      <c r="V124" s="84" t="s">
        <v>473</v>
      </c>
      <c r="W124" s="82">
        <v>43773.70836805556</v>
      </c>
      <c r="X124" s="87">
        <v>43773</v>
      </c>
      <c r="Y124" s="83" t="s">
        <v>598</v>
      </c>
      <c r="Z124" s="84" t="s">
        <v>725</v>
      </c>
      <c r="AA124" s="80"/>
      <c r="AB124" s="80"/>
      <c r="AC124" s="83" t="s">
        <v>852</v>
      </c>
      <c r="AD124" s="80"/>
      <c r="AE124" s="80" t="b">
        <v>0</v>
      </c>
      <c r="AF124" s="80">
        <v>0</v>
      </c>
      <c r="AG124" s="83" t="s">
        <v>859</v>
      </c>
      <c r="AH124" s="80" t="b">
        <v>0</v>
      </c>
      <c r="AI124" s="80" t="s">
        <v>862</v>
      </c>
      <c r="AJ124" s="80"/>
      <c r="AK124" s="83" t="s">
        <v>859</v>
      </c>
      <c r="AL124" s="80" t="b">
        <v>0</v>
      </c>
      <c r="AM124" s="80">
        <v>39</v>
      </c>
      <c r="AN124" s="83" t="s">
        <v>851</v>
      </c>
      <c r="AO124" s="80" t="s">
        <v>867</v>
      </c>
      <c r="AP124" s="80" t="b">
        <v>0</v>
      </c>
      <c r="AQ124" s="83" t="s">
        <v>851</v>
      </c>
      <c r="AR124" s="80" t="s">
        <v>217</v>
      </c>
      <c r="AS124" s="80">
        <v>0</v>
      </c>
      <c r="AT124" s="80">
        <v>0</v>
      </c>
      <c r="AU124" s="80"/>
      <c r="AV124" s="80"/>
      <c r="AW124" s="80"/>
      <c r="AX124" s="80"/>
      <c r="AY124" s="80"/>
      <c r="AZ124" s="80"/>
      <c r="BA124" s="80"/>
      <c r="BB124" s="80"/>
      <c r="BC124">
        <v>4</v>
      </c>
      <c r="BD124" s="79" t="str">
        <f>REPLACE(INDEX(GroupVertices[Group],MATCH(Edges25[[#This Row],[Vertex 1]],GroupVertices[Vertex],0)),1,1,"")</f>
        <v>1</v>
      </c>
      <c r="BE124" s="79" t="str">
        <f>REPLACE(INDEX(GroupVertices[Group],MATCH(Edges25[[#This Row],[Vertex 2]],GroupVertices[Vertex],0)),1,1,"")</f>
        <v>1</v>
      </c>
      <c r="BF124" s="48"/>
      <c r="BG124" s="49"/>
      <c r="BH124" s="48"/>
      <c r="BI124" s="49"/>
      <c r="BJ124" s="48"/>
      <c r="BK124" s="49"/>
      <c r="BL124" s="48"/>
      <c r="BM124" s="49"/>
      <c r="BN124" s="48"/>
    </row>
    <row r="125" spans="1:66" ht="15">
      <c r="A125" s="65" t="s">
        <v>360</v>
      </c>
      <c r="B125" s="65" t="s">
        <v>359</v>
      </c>
      <c r="C125" s="66"/>
      <c r="D125" s="67"/>
      <c r="E125" s="68"/>
      <c r="F125" s="69"/>
      <c r="G125" s="66"/>
      <c r="H125" s="70"/>
      <c r="I125" s="71"/>
      <c r="J125" s="71"/>
      <c r="K125" s="34" t="s">
        <v>66</v>
      </c>
      <c r="L125" s="78">
        <v>209</v>
      </c>
      <c r="M125" s="78"/>
      <c r="N125" s="73"/>
      <c r="O125" s="80" t="s">
        <v>369</v>
      </c>
      <c r="P125" s="82">
        <v>43773.90662037037</v>
      </c>
      <c r="Q125" s="80" t="s">
        <v>381</v>
      </c>
      <c r="R125" s="84" t="s">
        <v>397</v>
      </c>
      <c r="S125" s="80" t="s">
        <v>401</v>
      </c>
      <c r="T125" s="80"/>
      <c r="U125" s="84" t="s">
        <v>415</v>
      </c>
      <c r="V125" s="84" t="s">
        <v>415</v>
      </c>
      <c r="W125" s="82">
        <v>43773.90662037037</v>
      </c>
      <c r="X125" s="87">
        <v>43773</v>
      </c>
      <c r="Y125" s="83" t="s">
        <v>599</v>
      </c>
      <c r="Z125" s="84" t="s">
        <v>726</v>
      </c>
      <c r="AA125" s="80"/>
      <c r="AB125" s="80"/>
      <c r="AC125" s="83" t="s">
        <v>853</v>
      </c>
      <c r="AD125" s="80"/>
      <c r="AE125" s="80" t="b">
        <v>0</v>
      </c>
      <c r="AF125" s="80">
        <v>184</v>
      </c>
      <c r="AG125" s="83" t="s">
        <v>859</v>
      </c>
      <c r="AH125" s="80" t="b">
        <v>0</v>
      </c>
      <c r="AI125" s="80" t="s">
        <v>862</v>
      </c>
      <c r="AJ125" s="80"/>
      <c r="AK125" s="83" t="s">
        <v>859</v>
      </c>
      <c r="AL125" s="80" t="b">
        <v>0</v>
      </c>
      <c r="AM125" s="80">
        <v>21</v>
      </c>
      <c r="AN125" s="83" t="s">
        <v>859</v>
      </c>
      <c r="AO125" s="80" t="s">
        <v>867</v>
      </c>
      <c r="AP125" s="80" t="b">
        <v>0</v>
      </c>
      <c r="AQ125" s="83" t="s">
        <v>853</v>
      </c>
      <c r="AR125" s="80" t="s">
        <v>217</v>
      </c>
      <c r="AS125" s="80">
        <v>0</v>
      </c>
      <c r="AT125" s="80">
        <v>0</v>
      </c>
      <c r="AU125" s="80"/>
      <c r="AV125" s="80"/>
      <c r="AW125" s="80"/>
      <c r="AX125" s="80"/>
      <c r="AY125" s="80"/>
      <c r="AZ125" s="80"/>
      <c r="BA125" s="80"/>
      <c r="BB125" s="80"/>
      <c r="BC125">
        <v>4</v>
      </c>
      <c r="BD125" s="79" t="str">
        <f>REPLACE(INDEX(GroupVertices[Group],MATCH(Edges25[[#This Row],[Vertex 1]],GroupVertices[Vertex],0)),1,1,"")</f>
        <v>1</v>
      </c>
      <c r="BE125" s="79" t="str">
        <f>REPLACE(INDEX(GroupVertices[Group],MATCH(Edges25[[#This Row],[Vertex 2]],GroupVertices[Vertex],0)),1,1,"")</f>
        <v>1</v>
      </c>
      <c r="BF125" s="48">
        <v>1</v>
      </c>
      <c r="BG125" s="49">
        <v>3.8461538461538463</v>
      </c>
      <c r="BH125" s="48">
        <v>0</v>
      </c>
      <c r="BI125" s="49">
        <v>0</v>
      </c>
      <c r="BJ125" s="48">
        <v>0</v>
      </c>
      <c r="BK125" s="49">
        <v>0</v>
      </c>
      <c r="BL125" s="48">
        <v>25</v>
      </c>
      <c r="BM125" s="49">
        <v>96.15384615384616</v>
      </c>
      <c r="BN125" s="48">
        <v>26</v>
      </c>
    </row>
    <row r="126" spans="1:66" ht="15">
      <c r="A126" s="65" t="s">
        <v>360</v>
      </c>
      <c r="B126" s="65" t="s">
        <v>360</v>
      </c>
      <c r="C126" s="66"/>
      <c r="D126" s="67"/>
      <c r="E126" s="68"/>
      <c r="F126" s="69"/>
      <c r="G126" s="66"/>
      <c r="H126" s="70"/>
      <c r="I126" s="71"/>
      <c r="J126" s="71"/>
      <c r="K126" s="34" t="s">
        <v>65</v>
      </c>
      <c r="L126" s="78">
        <v>210</v>
      </c>
      <c r="M126" s="78"/>
      <c r="N126" s="73"/>
      <c r="O126" s="80" t="s">
        <v>368</v>
      </c>
      <c r="P126" s="82">
        <v>43774.87503472222</v>
      </c>
      <c r="Q126" s="80" t="s">
        <v>381</v>
      </c>
      <c r="R126" s="80"/>
      <c r="S126" s="80"/>
      <c r="T126" s="80"/>
      <c r="U126" s="80"/>
      <c r="V126" s="84" t="s">
        <v>473</v>
      </c>
      <c r="W126" s="82">
        <v>43774.87503472222</v>
      </c>
      <c r="X126" s="87">
        <v>43774</v>
      </c>
      <c r="Y126" s="83" t="s">
        <v>600</v>
      </c>
      <c r="Z126" s="84" t="s">
        <v>727</v>
      </c>
      <c r="AA126" s="80"/>
      <c r="AB126" s="80"/>
      <c r="AC126" s="83" t="s">
        <v>854</v>
      </c>
      <c r="AD126" s="80"/>
      <c r="AE126" s="80" t="b">
        <v>0</v>
      </c>
      <c r="AF126" s="80">
        <v>0</v>
      </c>
      <c r="AG126" s="83" t="s">
        <v>859</v>
      </c>
      <c r="AH126" s="80" t="b">
        <v>0</v>
      </c>
      <c r="AI126" s="80" t="s">
        <v>862</v>
      </c>
      <c r="AJ126" s="80"/>
      <c r="AK126" s="83" t="s">
        <v>859</v>
      </c>
      <c r="AL126" s="80" t="b">
        <v>0</v>
      </c>
      <c r="AM126" s="80">
        <v>21</v>
      </c>
      <c r="AN126" s="83" t="s">
        <v>853</v>
      </c>
      <c r="AO126" s="80" t="s">
        <v>872</v>
      </c>
      <c r="AP126" s="80" t="b">
        <v>0</v>
      </c>
      <c r="AQ126" s="83" t="s">
        <v>853</v>
      </c>
      <c r="AR126" s="80" t="s">
        <v>217</v>
      </c>
      <c r="AS126" s="80">
        <v>0</v>
      </c>
      <c r="AT126" s="80">
        <v>0</v>
      </c>
      <c r="AU126" s="80"/>
      <c r="AV126" s="80"/>
      <c r="AW126" s="80"/>
      <c r="AX126" s="80"/>
      <c r="AY126" s="80"/>
      <c r="AZ126" s="80"/>
      <c r="BA126" s="80"/>
      <c r="BB126" s="80"/>
      <c r="BC126">
        <v>1</v>
      </c>
      <c r="BD126" s="79" t="str">
        <f>REPLACE(INDEX(GroupVertices[Group],MATCH(Edges25[[#This Row],[Vertex 1]],GroupVertices[Vertex],0)),1,1,"")</f>
        <v>1</v>
      </c>
      <c r="BE126" s="79" t="str">
        <f>REPLACE(INDEX(GroupVertices[Group],MATCH(Edges25[[#This Row],[Vertex 2]],GroupVertices[Vertex],0)),1,1,"")</f>
        <v>1</v>
      </c>
      <c r="BF126" s="48"/>
      <c r="BG126" s="49"/>
      <c r="BH126" s="48"/>
      <c r="BI126" s="49"/>
      <c r="BJ126" s="48"/>
      <c r="BK126" s="49"/>
      <c r="BL126" s="48"/>
      <c r="BM126" s="49"/>
      <c r="BN126" s="48"/>
    </row>
    <row r="127" spans="1:66" ht="15">
      <c r="A127" s="65" t="s">
        <v>361</v>
      </c>
      <c r="B127" s="65" t="s">
        <v>360</v>
      </c>
      <c r="C127" s="66"/>
      <c r="D127" s="67"/>
      <c r="E127" s="68"/>
      <c r="F127" s="69"/>
      <c r="G127" s="66"/>
      <c r="H127" s="70"/>
      <c r="I127" s="71"/>
      <c r="J127" s="71"/>
      <c r="K127" s="34" t="s">
        <v>65</v>
      </c>
      <c r="L127" s="78">
        <v>212</v>
      </c>
      <c r="M127" s="78"/>
      <c r="N127" s="73"/>
      <c r="O127" s="80" t="s">
        <v>368</v>
      </c>
      <c r="P127" s="82">
        <v>43774.89034722222</v>
      </c>
      <c r="Q127" s="80" t="s">
        <v>381</v>
      </c>
      <c r="R127" s="80"/>
      <c r="S127" s="80"/>
      <c r="T127" s="80"/>
      <c r="U127" s="80"/>
      <c r="V127" s="84" t="s">
        <v>474</v>
      </c>
      <c r="W127" s="82">
        <v>43774.89034722222</v>
      </c>
      <c r="X127" s="87">
        <v>43774</v>
      </c>
      <c r="Y127" s="83" t="s">
        <v>601</v>
      </c>
      <c r="Z127" s="84" t="s">
        <v>728</v>
      </c>
      <c r="AA127" s="80"/>
      <c r="AB127" s="80"/>
      <c r="AC127" s="83" t="s">
        <v>855</v>
      </c>
      <c r="AD127" s="80"/>
      <c r="AE127" s="80" t="b">
        <v>0</v>
      </c>
      <c r="AF127" s="80">
        <v>0</v>
      </c>
      <c r="AG127" s="83" t="s">
        <v>859</v>
      </c>
      <c r="AH127" s="80" t="b">
        <v>0</v>
      </c>
      <c r="AI127" s="80" t="s">
        <v>862</v>
      </c>
      <c r="AJ127" s="80"/>
      <c r="AK127" s="83" t="s">
        <v>859</v>
      </c>
      <c r="AL127" s="80" t="b">
        <v>0</v>
      </c>
      <c r="AM127" s="80">
        <v>21</v>
      </c>
      <c r="AN127" s="83" t="s">
        <v>853</v>
      </c>
      <c r="AO127" s="80" t="s">
        <v>863</v>
      </c>
      <c r="AP127" s="80" t="b">
        <v>0</v>
      </c>
      <c r="AQ127" s="83" t="s">
        <v>853</v>
      </c>
      <c r="AR127" s="80" t="s">
        <v>217</v>
      </c>
      <c r="AS127" s="80">
        <v>0</v>
      </c>
      <c r="AT127" s="80">
        <v>0</v>
      </c>
      <c r="AU127" s="80"/>
      <c r="AV127" s="80"/>
      <c r="AW127" s="80"/>
      <c r="AX127" s="80"/>
      <c r="AY127" s="80"/>
      <c r="AZ127" s="80"/>
      <c r="BA127" s="80"/>
      <c r="BB127" s="80"/>
      <c r="BC127">
        <v>1</v>
      </c>
      <c r="BD127" s="79" t="str">
        <f>REPLACE(INDEX(GroupVertices[Group],MATCH(Edges25[[#This Row],[Vertex 1]],GroupVertices[Vertex],0)),1,1,"")</f>
        <v>1</v>
      </c>
      <c r="BE127" s="79" t="str">
        <f>REPLACE(INDEX(GroupVertices[Group],MATCH(Edges25[[#This Row],[Vertex 2]],GroupVertices[Vertex],0)),1,1,"")</f>
        <v>1</v>
      </c>
      <c r="BF127" s="48"/>
      <c r="BG127" s="49"/>
      <c r="BH127" s="48"/>
      <c r="BI127" s="49"/>
      <c r="BJ127" s="48"/>
      <c r="BK127" s="49"/>
      <c r="BL127" s="48"/>
      <c r="BM127" s="49"/>
      <c r="BN127" s="48"/>
    </row>
    <row r="128" spans="1:66" ht="15">
      <c r="A128" s="65" t="s">
        <v>362</v>
      </c>
      <c r="B128" s="65" t="s">
        <v>365</v>
      </c>
      <c r="C128" s="66"/>
      <c r="D128" s="67"/>
      <c r="E128" s="68"/>
      <c r="F128" s="69"/>
      <c r="G128" s="66"/>
      <c r="H128" s="70"/>
      <c r="I128" s="71"/>
      <c r="J128" s="71"/>
      <c r="K128" s="34" t="s">
        <v>65</v>
      </c>
      <c r="L128" s="78">
        <v>214</v>
      </c>
      <c r="M128" s="78"/>
      <c r="N128" s="73"/>
      <c r="O128" s="80" t="s">
        <v>369</v>
      </c>
      <c r="P128" s="82">
        <v>43775.385416666664</v>
      </c>
      <c r="Q128" s="83" t="s">
        <v>388</v>
      </c>
      <c r="R128" s="84" t="s">
        <v>398</v>
      </c>
      <c r="S128" s="80" t="s">
        <v>401</v>
      </c>
      <c r="T128" s="80" t="s">
        <v>406</v>
      </c>
      <c r="U128" s="80"/>
      <c r="V128" s="84" t="s">
        <v>475</v>
      </c>
      <c r="W128" s="82">
        <v>43775.385416666664</v>
      </c>
      <c r="X128" s="87">
        <v>43775</v>
      </c>
      <c r="Y128" s="83" t="s">
        <v>602</v>
      </c>
      <c r="Z128" s="84" t="s">
        <v>729</v>
      </c>
      <c r="AA128" s="80"/>
      <c r="AB128" s="80"/>
      <c r="AC128" s="83" t="s">
        <v>856</v>
      </c>
      <c r="AD128" s="80"/>
      <c r="AE128" s="80" t="b">
        <v>0</v>
      </c>
      <c r="AF128" s="80">
        <v>1</v>
      </c>
      <c r="AG128" s="83" t="s">
        <v>859</v>
      </c>
      <c r="AH128" s="80" t="b">
        <v>0</v>
      </c>
      <c r="AI128" s="80" t="s">
        <v>862</v>
      </c>
      <c r="AJ128" s="80"/>
      <c r="AK128" s="83" t="s">
        <v>859</v>
      </c>
      <c r="AL128" s="80" t="b">
        <v>0</v>
      </c>
      <c r="AM128" s="80">
        <v>1</v>
      </c>
      <c r="AN128" s="83" t="s">
        <v>859</v>
      </c>
      <c r="AO128" s="80" t="s">
        <v>872</v>
      </c>
      <c r="AP128" s="80" t="b">
        <v>0</v>
      </c>
      <c r="AQ128" s="83" t="s">
        <v>856</v>
      </c>
      <c r="AR128" s="80" t="s">
        <v>217</v>
      </c>
      <c r="AS128" s="80">
        <v>0</v>
      </c>
      <c r="AT128" s="80">
        <v>0</v>
      </c>
      <c r="AU128" s="80"/>
      <c r="AV128" s="80"/>
      <c r="AW128" s="80"/>
      <c r="AX128" s="80"/>
      <c r="AY128" s="80"/>
      <c r="AZ128" s="80"/>
      <c r="BA128" s="80"/>
      <c r="BB128" s="80"/>
      <c r="BC128">
        <v>1</v>
      </c>
      <c r="BD128" s="79" t="str">
        <f>REPLACE(INDEX(GroupVertices[Group],MATCH(Edges25[[#This Row],[Vertex 1]],GroupVertices[Vertex],0)),1,1,"")</f>
        <v>5</v>
      </c>
      <c r="BE128" s="79" t="str">
        <f>REPLACE(INDEX(GroupVertices[Group],MATCH(Edges25[[#This Row],[Vertex 2]],GroupVertices[Vertex],0)),1,1,"")</f>
        <v>5</v>
      </c>
      <c r="BF128" s="48"/>
      <c r="BG128" s="49"/>
      <c r="BH128" s="48"/>
      <c r="BI128" s="49"/>
      <c r="BJ128" s="48"/>
      <c r="BK128" s="49"/>
      <c r="BL128" s="48"/>
      <c r="BM128" s="49"/>
      <c r="BN128" s="48"/>
    </row>
    <row r="129" spans="1:66" ht="15">
      <c r="A129" s="65" t="s">
        <v>363</v>
      </c>
      <c r="B129" s="65" t="s">
        <v>362</v>
      </c>
      <c r="C129" s="66"/>
      <c r="D129" s="67"/>
      <c r="E129" s="68"/>
      <c r="F129" s="69"/>
      <c r="G129" s="66"/>
      <c r="H129" s="70"/>
      <c r="I129" s="71"/>
      <c r="J129" s="71"/>
      <c r="K129" s="34" t="s">
        <v>65</v>
      </c>
      <c r="L129" s="78">
        <v>217</v>
      </c>
      <c r="M129" s="78"/>
      <c r="N129" s="73"/>
      <c r="O129" s="80" t="s">
        <v>368</v>
      </c>
      <c r="P129" s="82">
        <v>43775.38548611111</v>
      </c>
      <c r="Q129" s="83" t="s">
        <v>388</v>
      </c>
      <c r="R129" s="80"/>
      <c r="S129" s="80"/>
      <c r="T129" s="80" t="s">
        <v>407</v>
      </c>
      <c r="U129" s="80"/>
      <c r="V129" s="84" t="s">
        <v>476</v>
      </c>
      <c r="W129" s="82">
        <v>43775.38548611111</v>
      </c>
      <c r="X129" s="87">
        <v>43775</v>
      </c>
      <c r="Y129" s="83" t="s">
        <v>603</v>
      </c>
      <c r="Z129" s="84" t="s">
        <v>730</v>
      </c>
      <c r="AA129" s="80"/>
      <c r="AB129" s="80"/>
      <c r="AC129" s="83" t="s">
        <v>857</v>
      </c>
      <c r="AD129" s="80"/>
      <c r="AE129" s="80" t="b">
        <v>0</v>
      </c>
      <c r="AF129" s="80">
        <v>0</v>
      </c>
      <c r="AG129" s="83" t="s">
        <v>859</v>
      </c>
      <c r="AH129" s="80" t="b">
        <v>0</v>
      </c>
      <c r="AI129" s="80" t="s">
        <v>862</v>
      </c>
      <c r="AJ129" s="80"/>
      <c r="AK129" s="83" t="s">
        <v>859</v>
      </c>
      <c r="AL129" s="80" t="b">
        <v>0</v>
      </c>
      <c r="AM129" s="80">
        <v>1</v>
      </c>
      <c r="AN129" s="83" t="s">
        <v>856</v>
      </c>
      <c r="AO129" s="80" t="s">
        <v>873</v>
      </c>
      <c r="AP129" s="80" t="b">
        <v>0</v>
      </c>
      <c r="AQ129" s="83" t="s">
        <v>856</v>
      </c>
      <c r="AR129" s="80" t="s">
        <v>217</v>
      </c>
      <c r="AS129" s="80">
        <v>0</v>
      </c>
      <c r="AT129" s="80">
        <v>0</v>
      </c>
      <c r="AU129" s="80"/>
      <c r="AV129" s="80"/>
      <c r="AW129" s="80"/>
      <c r="AX129" s="80"/>
      <c r="AY129" s="80"/>
      <c r="AZ129" s="80"/>
      <c r="BA129" s="80"/>
      <c r="BB129" s="80"/>
      <c r="BC129">
        <v>1</v>
      </c>
      <c r="BD129" s="79" t="str">
        <f>REPLACE(INDEX(GroupVertices[Group],MATCH(Edges25[[#This Row],[Vertex 1]],GroupVertices[Vertex],0)),1,1,"")</f>
        <v>5</v>
      </c>
      <c r="BE129" s="79" t="str">
        <f>REPLACE(INDEX(GroupVertices[Group],MATCH(Edges25[[#This Row],[Vertex 2]],GroupVertices[Vertex],0)),1,1,"")</f>
        <v>5</v>
      </c>
      <c r="BF129" s="48"/>
      <c r="BG129" s="49"/>
      <c r="BH129" s="48"/>
      <c r="BI129" s="49"/>
      <c r="BJ129" s="48"/>
      <c r="BK129" s="49"/>
      <c r="BL129" s="48"/>
      <c r="BM129" s="49"/>
      <c r="BN129" s="48"/>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hyperlinks>
    <hyperlink ref="R48" r:id="rId1" display="https://twitter.com/RFC_Charity/status/1191397191648083971"/>
    <hyperlink ref="R59" r:id="rId2" display="http://rangers.toffeenews.com/rangers-launch-new-fitness-app-fit-bears/?utm_source=dlvr.it&amp;utm_medium=twitter"/>
    <hyperlink ref="R60" r:id="rId3" display="http://rangers.toffeenews.com/rangers-launch-free-fit-bears-fitness-app-to-try-and-get-supporters-to-workout-and-ditch-the/?utm_source=dlvr.it&amp;utm_medium=twitter"/>
    <hyperlink ref="R107" r:id="rId4" display="https://www.glasgowlive.co.uk/whats-on/rangers-fitness-app-fit-bears-17196829"/>
    <hyperlink ref="R109" r:id="rId5" display="https://www.glasgowlive.co.uk/whats-on/rangers-fitness-app-fit-bears-17196829"/>
    <hyperlink ref="R111" r:id="rId6" display="https://www.football-news365.co.uk/go/23/83343522"/>
    <hyperlink ref="R112" r:id="rId7" display="https://www.football-news365.co.uk/go/23/83343522"/>
    <hyperlink ref="R113" r:id="rId8" display="https://www.glasgowlive.co.uk/whats-on/rangers-fitness-app-fit-bears-17196829?fbclid=IwAR12oHJEOJjv1-8rl1OvtHMPNVm3v2nWC5k6xNADZd9ej2-8CZJyg2nG0aY"/>
    <hyperlink ref="R115" r:id="rId9" display="https://www.glasgowlive.co.uk/whats-on/rangers-fitness-app-fit-bears-17196829"/>
    <hyperlink ref="R116" r:id="rId10" display="https://www.glasgowlive.co.uk/whats-on/rangers-fitness-app-fit-bears-17196829"/>
    <hyperlink ref="R117" r:id="rId11" display="https://www.glasgowlive.co.uk/whats-on/rangers-fitness-app-fit-bears-17196829"/>
    <hyperlink ref="R119" r:id="rId12" display="https://www.rangersnews.uk/news/rangers-charity-foundation-launch-pioneering-new-fit-bears-mobile-app/"/>
    <hyperlink ref="R120" r:id="rId13" display="https://www.rangersnews.uk/news/rangers-charity-foundation-launch-pioneering-new-fit-bears-mobile-app/"/>
    <hyperlink ref="R123" r:id="rId14" display="https://www.rangerscharity.org.uk/news/foundation-launches-rangers-fitness-app"/>
    <hyperlink ref="R125" r:id="rId15" display="https://rangers.co.uk/news/club/foundation-launches-rangers-fitness-app/"/>
    <hyperlink ref="R128" r:id="rId16" display="https://www.glasgowlive.co.uk/whats-on/rangers-fitness-app-fit-bears-17196829.amp"/>
    <hyperlink ref="U11" r:id="rId17" display="https://pbs.twimg.com/media/EIi03ITWwAAK426.jpg"/>
    <hyperlink ref="U12" r:id="rId18" display="https://pbs.twimg.com/media/EIi03ITWwAAK426.jpg"/>
    <hyperlink ref="U13" r:id="rId19" display="https://pbs.twimg.com/media/EIi03ITWwAAK426.jpg"/>
    <hyperlink ref="U14" r:id="rId20" display="https://pbs.twimg.com/media/EIi03ITWwAAK426.jpg"/>
    <hyperlink ref="U15" r:id="rId21" display="https://pbs.twimg.com/media/EIi03ITWwAAK426.jpg"/>
    <hyperlink ref="U16" r:id="rId22" display="https://pbs.twimg.com/media/EIi03ITWwAAK426.jpg"/>
    <hyperlink ref="U17" r:id="rId23" display="https://pbs.twimg.com/media/EIi03ITWwAAK426.jpg"/>
    <hyperlink ref="U18" r:id="rId24" display="https://pbs.twimg.com/media/EIi03ITWwAAK426.jpg"/>
    <hyperlink ref="U21" r:id="rId25" display="https://pbs.twimg.com/media/EIi03ITWwAAK426.jpg"/>
    <hyperlink ref="U22" r:id="rId26" display="https://pbs.twimg.com/media/EIi03ITWwAAK426.jpg"/>
    <hyperlink ref="U25" r:id="rId27" display="https://pbs.twimg.com/media/EIi03ITWwAAK426.jpg"/>
    <hyperlink ref="U27" r:id="rId28" display="https://pbs.twimg.com/media/EIi03ITWwAAK426.jpg"/>
    <hyperlink ref="U36" r:id="rId29" display="https://pbs.twimg.com/media/EIi03ITWwAAK426.jpg"/>
    <hyperlink ref="U37" r:id="rId30" display="https://pbs.twimg.com/media/EIi03ITWwAAK426.jpg"/>
    <hyperlink ref="U39" r:id="rId31" display="https://pbs.twimg.com/media/EIi03ITWwAAK426.jpg"/>
    <hyperlink ref="U40" r:id="rId32" display="https://pbs.twimg.com/media/EIi03ITWwAAK426.jpg"/>
    <hyperlink ref="U41" r:id="rId33" display="https://pbs.twimg.com/media/EIi03ITWwAAK426.jpg"/>
    <hyperlink ref="U42" r:id="rId34" display="https://pbs.twimg.com/media/EIi03ITWwAAK426.jpg"/>
    <hyperlink ref="U43" r:id="rId35" display="https://pbs.twimg.com/media/EIi03ITWwAAK426.jpg"/>
    <hyperlink ref="U45" r:id="rId36" display="https://pbs.twimg.com/media/EIi03ITWwAAK426.jpg"/>
    <hyperlink ref="U46" r:id="rId37" display="https://pbs.twimg.com/media/EIi03ITWwAAK426.jpg"/>
    <hyperlink ref="U49" r:id="rId38" display="https://pbs.twimg.com/media/EIi-T8bX0AEIYDm.jpg"/>
    <hyperlink ref="U52" r:id="rId39" display="https://pbs.twimg.com/media/EIi03ITWwAAK426.jpg"/>
    <hyperlink ref="U53" r:id="rId40" display="https://pbs.twimg.com/media/EIi03ITWwAAK426.jpg"/>
    <hyperlink ref="U55" r:id="rId41" display="https://pbs.twimg.com/media/EIi03ITWwAAK426.jpg"/>
    <hyperlink ref="U56" r:id="rId42" display="https://pbs.twimg.com/media/EIi03ITWwAAK426.jpg"/>
    <hyperlink ref="U59" r:id="rId43" display="https://pbs.twimg.com/media/EIh8WJ8VAAE9QPX.jpg"/>
    <hyperlink ref="U60" r:id="rId44" display="https://pbs.twimg.com/media/EIjsud9U4AEXQ0B.jpg"/>
    <hyperlink ref="U61" r:id="rId45" display="https://pbs.twimg.com/media/EIi03ITWwAAK426.jpg"/>
    <hyperlink ref="U62" r:id="rId46" display="https://pbs.twimg.com/tweet_video_thumb/EIjxjiLWsAQqYWj.jpg"/>
    <hyperlink ref="U63" r:id="rId47" display="https://pbs.twimg.com/media/EIi03ITWwAAK426.jpg"/>
    <hyperlink ref="U74" r:id="rId48" display="https://pbs.twimg.com/media/EIi03ITWwAAK426.jpg"/>
    <hyperlink ref="U75" r:id="rId49" display="https://pbs.twimg.com/media/EIi03ITWwAAK426.jpg"/>
    <hyperlink ref="U78" r:id="rId50" display="https://pbs.twimg.com/media/EIi03ITWwAAK426.jpg"/>
    <hyperlink ref="U81" r:id="rId51" display="https://pbs.twimg.com/media/EIi03ITWwAAK426.jpg"/>
    <hyperlink ref="U84" r:id="rId52" display="https://pbs.twimg.com/media/EIi03ITWwAAK426.jpg"/>
    <hyperlink ref="U85" r:id="rId53" display="https://pbs.twimg.com/media/EIi03ITWwAAK426.jpg"/>
    <hyperlink ref="U86" r:id="rId54" display="https://pbs.twimg.com/media/EIi03ITWwAAK426.jpg"/>
    <hyperlink ref="U87" r:id="rId55" display="https://pbs.twimg.com/media/EIi03ITWwAAK426.jpg"/>
    <hyperlink ref="U88" r:id="rId56" display="https://pbs.twimg.com/media/EIi03ITWwAAK426.jpg"/>
    <hyperlink ref="U90" r:id="rId57" display="https://pbs.twimg.com/media/EIi03ITWwAAK426.jpg"/>
    <hyperlink ref="U92" r:id="rId58" display="https://pbs.twimg.com/media/EIi03ITWwAAK426.jpg"/>
    <hyperlink ref="U96" r:id="rId59" display="https://pbs.twimg.com/media/EIi03ITWwAAK426.jpg"/>
    <hyperlink ref="U97" r:id="rId60" display="https://pbs.twimg.com/media/EIi03ITWwAAK426.jpg"/>
    <hyperlink ref="U100" r:id="rId61" display="https://pbs.twimg.com/media/EIi03ITWwAAK426.jpg"/>
    <hyperlink ref="U101" r:id="rId62" display="https://pbs.twimg.com/media/EIi03ITWwAAK426.jpg"/>
    <hyperlink ref="U103" r:id="rId63" display="https://pbs.twimg.com/media/EIi03ITWwAAK426.jpg"/>
    <hyperlink ref="U104" r:id="rId64" display="https://pbs.twimg.com/media/EIi03ITWwAAK426.jpg"/>
    <hyperlink ref="U111" r:id="rId65" display="https://pbs.twimg.com/media/EIh1-vTWsAE8I1S.jpg"/>
    <hyperlink ref="U112" r:id="rId66" display="https://pbs.twimg.com/media/EIh1-vTWsAE8I1S.jpg"/>
    <hyperlink ref="U123" r:id="rId67" display="https://pbs.twimg.com/media/EIiL-pTXkAAAJiT.jpg"/>
    <hyperlink ref="U125" r:id="rId68" display="https://pbs.twimg.com/media/EIj1EhpWkAYczfA.jpg"/>
    <hyperlink ref="V3" r:id="rId69" display="http://pbs.twimg.com/profile_images/1178215184051163136/zvrWNF8L_normal.jpg"/>
    <hyperlink ref="V4" r:id="rId70" display="http://pbs.twimg.com/profile_images/1164090546211741696/v6qK64DY_normal.jpg"/>
    <hyperlink ref="V5" r:id="rId71" display="http://pbs.twimg.com/profile_images/1191308316732997632/mRvmeiWb_normal.jpg"/>
    <hyperlink ref="V6" r:id="rId72" display="http://pbs.twimg.com/profile_images/1106104838285332481/VJGPaMvb_normal.jpg"/>
    <hyperlink ref="V7" r:id="rId73" display="http://pbs.twimg.com/profile_images/1186607023829475328/IgBTGIsk_normal.jpg"/>
    <hyperlink ref="V8" r:id="rId74" display="http://pbs.twimg.com/profile_images/1107195701388369920/Mb7wveLR_normal.jpg"/>
    <hyperlink ref="V9" r:id="rId75" display="http://pbs.twimg.com/profile_images/871194090590928896/KWfcCCv-_normal.jpg"/>
    <hyperlink ref="V10" r:id="rId76" display="http://pbs.twimg.com/profile_images/1191765774333075456/zaF8S_e2_normal.jpg"/>
    <hyperlink ref="V11" r:id="rId77" display="https://pbs.twimg.com/media/EIi03ITWwAAK426.jpg"/>
    <hyperlink ref="V12" r:id="rId78" display="https://pbs.twimg.com/media/EIi03ITWwAAK426.jpg"/>
    <hyperlink ref="V13" r:id="rId79" display="https://pbs.twimg.com/media/EIi03ITWwAAK426.jpg"/>
    <hyperlink ref="V14" r:id="rId80" display="https://pbs.twimg.com/media/EIi03ITWwAAK426.jpg"/>
    <hyperlink ref="V15" r:id="rId81" display="https://pbs.twimg.com/media/EIi03ITWwAAK426.jpg"/>
    <hyperlink ref="V16" r:id="rId82" display="https://pbs.twimg.com/media/EIi03ITWwAAK426.jpg"/>
    <hyperlink ref="V17" r:id="rId83" display="https://pbs.twimg.com/media/EIi03ITWwAAK426.jpg"/>
    <hyperlink ref="V18" r:id="rId84" display="https://pbs.twimg.com/media/EIi03ITWwAAK426.jpg"/>
    <hyperlink ref="V19" r:id="rId85" display="http://pbs.twimg.com/profile_images/1191134812913856512/wY5oRqYR_normal.png"/>
    <hyperlink ref="V20" r:id="rId86" display="http://pbs.twimg.com/profile_images/1173246779816632320/jO-gfCA8_normal.jpg"/>
    <hyperlink ref="V21" r:id="rId87" display="https://pbs.twimg.com/media/EIi03ITWwAAK426.jpg"/>
    <hyperlink ref="V22" r:id="rId88" display="https://pbs.twimg.com/media/EIi03ITWwAAK426.jpg"/>
    <hyperlink ref="V23" r:id="rId89" display="http://pbs.twimg.com/profile_images/1079109420330745857/xyNDD8Ct_normal.jpg"/>
    <hyperlink ref="V24" r:id="rId90" display="http://pbs.twimg.com/profile_images/1079329366541328385/xBbZnTHo_normal.jpg"/>
    <hyperlink ref="V25" r:id="rId91" display="https://pbs.twimg.com/media/EIi03ITWwAAK426.jpg"/>
    <hyperlink ref="V26" r:id="rId92" display="http://pbs.twimg.com/profile_images/1139952193715474432/5_YY5tAH_normal.jpg"/>
    <hyperlink ref="V27" r:id="rId93" display="https://pbs.twimg.com/media/EIi03ITWwAAK426.jpg"/>
    <hyperlink ref="V28" r:id="rId94" display="http://pbs.twimg.com/profile_images/1184980025705222144/zIumjgxw_normal.jpg"/>
    <hyperlink ref="V29" r:id="rId95" display="http://pbs.twimg.com/profile_images/1132028028131991552/3RN4ZxU-_normal.jpg"/>
    <hyperlink ref="V30" r:id="rId96" display="http://pbs.twimg.com/profile_images/1177908036704374785/RLwZa1eK_normal.jpg"/>
    <hyperlink ref="V31" r:id="rId97" display="http://pbs.twimg.com/profile_images/1190378586324254727/_LFAbVV9_normal.jpg"/>
    <hyperlink ref="V32" r:id="rId98" display="http://pbs.twimg.com/profile_images/1178081533552402433/fy1BpF4G_normal.jpg"/>
    <hyperlink ref="V33" r:id="rId99" display="http://pbs.twimg.com/profile_images/1178081533552402433/fy1BpF4G_normal.jpg"/>
    <hyperlink ref="V34" r:id="rId100" display="http://pbs.twimg.com/profile_images/1188175939047428098/WQPU3VvD_normal.jpg"/>
    <hyperlink ref="V35" r:id="rId101" display="http://pbs.twimg.com/profile_images/1188175939047428098/WQPU3VvD_normal.jpg"/>
    <hyperlink ref="V36" r:id="rId102" display="https://pbs.twimg.com/media/EIi03ITWwAAK426.jpg"/>
    <hyperlink ref="V37" r:id="rId103" display="https://pbs.twimg.com/media/EIi03ITWwAAK426.jpg"/>
    <hyperlink ref="V38" r:id="rId104" display="http://pbs.twimg.com/profile_images/1188454211345932288/sc-cGOgS_normal.jpg"/>
    <hyperlink ref="V39" r:id="rId105" display="https://pbs.twimg.com/media/EIi03ITWwAAK426.jpg"/>
    <hyperlink ref="V40" r:id="rId106" display="https://pbs.twimg.com/media/EIi03ITWwAAK426.jpg"/>
    <hyperlink ref="V41" r:id="rId107" display="https://pbs.twimg.com/media/EIi03ITWwAAK426.jpg"/>
    <hyperlink ref="V42" r:id="rId108" display="https://pbs.twimg.com/media/EIi03ITWwAAK426.jpg"/>
    <hyperlink ref="V43" r:id="rId109" display="https://pbs.twimg.com/media/EIi03ITWwAAK426.jpg"/>
    <hyperlink ref="V44" r:id="rId110" display="http://pbs.twimg.com/profile_images/971451979045265408/Hn5yuGgF_normal.jpg"/>
    <hyperlink ref="V45" r:id="rId111" display="https://pbs.twimg.com/media/EIi03ITWwAAK426.jpg"/>
    <hyperlink ref="V46" r:id="rId112" display="https://pbs.twimg.com/media/EIi03ITWwAAK426.jpg"/>
    <hyperlink ref="V47" r:id="rId113" display="http://pbs.twimg.com/profile_images/1160638312320831493/ss7G7n_x_normal.jpg"/>
    <hyperlink ref="V48" r:id="rId114" display="http://pbs.twimg.com/profile_images/1000718007243542528/wTHzSSQ-_normal.jpg"/>
    <hyperlink ref="V49" r:id="rId115" display="https://pbs.twimg.com/media/EIi-T8bX0AEIYDm.jpg"/>
    <hyperlink ref="V50" r:id="rId116" display="http://pbs.twimg.com/profile_images/1177959509962219520/o9-nVVX2_normal.jpg"/>
    <hyperlink ref="V51" r:id="rId117" display="http://pbs.twimg.com/profile_images/1096866200200667136/9OBeBjSk_normal.jpg"/>
    <hyperlink ref="V52" r:id="rId118" display="https://pbs.twimg.com/media/EIi03ITWwAAK426.jpg"/>
    <hyperlink ref="V53" r:id="rId119" display="https://pbs.twimg.com/media/EIi03ITWwAAK426.jpg"/>
    <hyperlink ref="V54" r:id="rId120" display="http://pbs.twimg.com/profile_images/1149791866071764998/7AWAfHqX_normal.jpg"/>
    <hyperlink ref="V55" r:id="rId121" display="https://pbs.twimg.com/media/EIi03ITWwAAK426.jpg"/>
    <hyperlink ref="V56" r:id="rId122" display="https://pbs.twimg.com/media/EIi03ITWwAAK426.jpg"/>
    <hyperlink ref="V57" r:id="rId123" display="http://pbs.twimg.com/profile_images/1186682891427811328/MDRnK-bU_normal.jpg"/>
    <hyperlink ref="V58" r:id="rId124" display="http://pbs.twimg.com/profile_images/1183051502841147393/Ft6woy_7_normal.jpg"/>
    <hyperlink ref="V59" r:id="rId125" display="https://pbs.twimg.com/media/EIh8WJ8VAAE9QPX.jpg"/>
    <hyperlink ref="V60" r:id="rId126" display="https://pbs.twimg.com/media/EIjsud9U4AEXQ0B.jpg"/>
    <hyperlink ref="V61" r:id="rId127" display="https://pbs.twimg.com/media/EIi03ITWwAAK426.jpg"/>
    <hyperlink ref="V62" r:id="rId128" display="https://pbs.twimg.com/tweet_video_thumb/EIjxjiLWsAQqYWj.jpg"/>
    <hyperlink ref="V63" r:id="rId129" display="https://pbs.twimg.com/media/EIi03ITWwAAK426.jpg"/>
    <hyperlink ref="V64" r:id="rId130" display="http://pbs.twimg.com/profile_images/1139677422763335680/Ygg0ZoVB_normal.jpg"/>
    <hyperlink ref="V65" r:id="rId131" display="http://pbs.twimg.com/profile_images/1188925423884886017/JEOv6trP_normal.jpg"/>
    <hyperlink ref="V66" r:id="rId132" display="http://pbs.twimg.com/profile_images/1162755629380976640/FXYo_bm5_normal.jpg"/>
    <hyperlink ref="V67" r:id="rId133" display="http://pbs.twimg.com/profile_images/1174454552382386176/t3cOH-BU_normal.jpg"/>
    <hyperlink ref="V68" r:id="rId134" display="http://pbs.twimg.com/profile_images/1182370451084992512/2eEbiewr_normal.jpg"/>
    <hyperlink ref="V69" r:id="rId135" display="http://pbs.twimg.com/profile_images/1188575970011299840/9x-8ikb1_normal.jpg"/>
    <hyperlink ref="V70" r:id="rId136" display="http://pbs.twimg.com/profile_images/1188575970011299840/9x-8ikb1_normal.jpg"/>
    <hyperlink ref="V71" r:id="rId137" display="http://pbs.twimg.com/profile_images/1179459487683534848/dOs-eNBP_normal.jpg"/>
    <hyperlink ref="V72" r:id="rId138" display="http://pbs.twimg.com/profile_images/1179459487683534848/dOs-eNBP_normal.jpg"/>
    <hyperlink ref="V73" r:id="rId139" display="http://abs.twimg.com/sticky/default_profile_images/default_profile_normal.png"/>
    <hyperlink ref="V74" r:id="rId140" display="https://pbs.twimg.com/media/EIi03ITWwAAK426.jpg"/>
    <hyperlink ref="V75" r:id="rId141" display="https://pbs.twimg.com/media/EIi03ITWwAAK426.jpg"/>
    <hyperlink ref="V76" r:id="rId142" display="http://pbs.twimg.com/profile_images/1185384420255191041/i5OO9hTN_normal.jpg"/>
    <hyperlink ref="V77" r:id="rId143" display="http://pbs.twimg.com/profile_images/1188905905259192320/bFbdDM9f_normal.jpg"/>
    <hyperlink ref="V78" r:id="rId144" display="https://pbs.twimg.com/media/EIi03ITWwAAK426.jpg"/>
    <hyperlink ref="V79" r:id="rId145" display="http://pbs.twimg.com/profile_images/1183050388322357249/-ND0xqO2_normal.jpg"/>
    <hyperlink ref="V80" r:id="rId146" display="http://pbs.twimg.com/profile_images/1130251880809062405/nux4dIuX_normal.jpg"/>
    <hyperlink ref="V81" r:id="rId147" display="https://pbs.twimg.com/media/EIi03ITWwAAK426.jpg"/>
    <hyperlink ref="V82" r:id="rId148" display="http://pbs.twimg.com/profile_images/1156668132376944640/t-G-5F3L_normal.jpg"/>
    <hyperlink ref="V83" r:id="rId149" display="http://pbs.twimg.com/profile_images/1156668132376944640/t-G-5F3L_normal.jpg"/>
    <hyperlink ref="V84" r:id="rId150" display="https://pbs.twimg.com/media/EIi03ITWwAAK426.jpg"/>
    <hyperlink ref="V85" r:id="rId151" display="https://pbs.twimg.com/media/EIi03ITWwAAK426.jpg"/>
    <hyperlink ref="V86" r:id="rId152" display="https://pbs.twimg.com/media/EIi03ITWwAAK426.jpg"/>
    <hyperlink ref="V87" r:id="rId153" display="https://pbs.twimg.com/media/EIi03ITWwAAK426.jpg"/>
    <hyperlink ref="V88" r:id="rId154" display="https://pbs.twimg.com/media/EIi03ITWwAAK426.jpg"/>
    <hyperlink ref="V89" r:id="rId155" display="http://pbs.twimg.com/profile_images/1080178035016515585/217B6sDW_normal.jpg"/>
    <hyperlink ref="V90" r:id="rId156" display="https://pbs.twimg.com/media/EIi03ITWwAAK426.jpg"/>
    <hyperlink ref="V91" r:id="rId157" display="http://pbs.twimg.com/profile_images/1026251878810742785/oGXlbkHO_normal.jpg"/>
    <hyperlink ref="V92" r:id="rId158" display="https://pbs.twimg.com/media/EIi03ITWwAAK426.jpg"/>
    <hyperlink ref="V93" r:id="rId159" display="http://pbs.twimg.com/profile_images/1183095818980593666/8lcS6jBb_normal.jpg"/>
    <hyperlink ref="V94" r:id="rId160" display="http://pbs.twimg.com/profile_images/573036248622759936/uOQCPWE6_normal.jpeg"/>
    <hyperlink ref="V95" r:id="rId161" display="http://pbs.twimg.com/profile_images/916546229177409536/tlpdQfh8_normal.jpg"/>
    <hyperlink ref="V96" r:id="rId162" display="https://pbs.twimg.com/media/EIi03ITWwAAK426.jpg"/>
    <hyperlink ref="V97" r:id="rId163" display="https://pbs.twimg.com/media/EIi03ITWwAAK426.jpg"/>
    <hyperlink ref="V98" r:id="rId164" display="http://pbs.twimg.com/profile_images/1189150554011947008/IZZ8Ixwk_normal.jpg"/>
    <hyperlink ref="V99" r:id="rId165" display="http://pbs.twimg.com/profile_images/821366933475848193/CeAJ6yjd_normal.jpg"/>
    <hyperlink ref="V100" r:id="rId166" display="https://pbs.twimg.com/media/EIi03ITWwAAK426.jpg"/>
    <hyperlink ref="V101" r:id="rId167" display="https://pbs.twimg.com/media/EIi03ITWwAAK426.jpg"/>
    <hyperlink ref="V102" r:id="rId168" display="http://pbs.twimg.com/profile_images/1008631913706393600/ttwl0KPT_normal.jpg"/>
    <hyperlink ref="V103" r:id="rId169" display="https://pbs.twimg.com/media/EIi03ITWwAAK426.jpg"/>
    <hyperlink ref="V104" r:id="rId170" display="https://pbs.twimg.com/media/EIi03ITWwAAK426.jpg"/>
    <hyperlink ref="V105" r:id="rId171" display="http://pbs.twimg.com/profile_images/1102460625773576192/08BflLUF_normal.jpg"/>
    <hyperlink ref="V106" r:id="rId172" display="http://pbs.twimg.com/profile_images/1178368884182847490/HwwfKzy6_normal.jpg"/>
    <hyperlink ref="V107" r:id="rId173" display="http://pbs.twimg.com/profile_images/1180067737927868416/R3LkyEud_normal.jpg"/>
    <hyperlink ref="V108" r:id="rId174" display="http://pbs.twimg.com/profile_images/614400415069769728/t6ZBxhIg_normal.jpg"/>
    <hyperlink ref="V109" r:id="rId175" display="http://pbs.twimg.com/profile_images/1128595167584444416/HSNLuutL_normal.png"/>
    <hyperlink ref="V110" r:id="rId176" display="http://pbs.twimg.com/profile_images/614400415069769728/t6ZBxhIg_normal.jpg"/>
    <hyperlink ref="V111" r:id="rId177" display="https://pbs.twimg.com/media/EIh1-vTWsAE8I1S.jpg"/>
    <hyperlink ref="V112" r:id="rId178" display="https://pbs.twimg.com/media/EIh1-vTWsAE8I1S.jpg"/>
    <hyperlink ref="V113" r:id="rId179" display="http://pbs.twimg.com/profile_images/1174460104479059969/rN8XF3Ri_normal.jpg"/>
    <hyperlink ref="V114" r:id="rId180" display="http://pbs.twimg.com/profile_images/614400415069769728/t6ZBxhIg_normal.jpg"/>
    <hyperlink ref="V115" r:id="rId181" display="http://pbs.twimg.com/profile_images/1134412661750472706/mscTiSqa_normal.jpg"/>
    <hyperlink ref="V116" r:id="rId182" display="http://pbs.twimg.com/profile_images/1134412661750472706/mscTiSqa_normal.jpg"/>
    <hyperlink ref="V117" r:id="rId183" display="http://pbs.twimg.com/profile_images/614400415069769728/t6ZBxhIg_normal.jpg"/>
    <hyperlink ref="V118" r:id="rId184" display="http://pbs.twimg.com/profile_images/614400415069769728/t6ZBxhIg_normal.jpg"/>
    <hyperlink ref="V119" r:id="rId185" display="http://pbs.twimg.com/profile_images/1049578365236273157/XA2m5lGf_normal.jpg"/>
    <hyperlink ref="V120" r:id="rId186" display="http://pbs.twimg.com/profile_images/614400415069769728/t6ZBxhIg_normal.jpg"/>
    <hyperlink ref="V121" r:id="rId187" display="http://pbs.twimg.com/profile_images/614400415069769728/t6ZBxhIg_normal.jpg"/>
    <hyperlink ref="V122" r:id="rId188" display="http://pbs.twimg.com/profile_images/614400415069769728/t6ZBxhIg_normal.jpg"/>
    <hyperlink ref="V123" r:id="rId189" display="https://pbs.twimg.com/media/EIiL-pTXkAAAJiT.jpg"/>
    <hyperlink ref="V124" r:id="rId190" display="http://pbs.twimg.com/profile_images/1191382192112492545/KgbdtjUY_normal.jpg"/>
    <hyperlink ref="V125" r:id="rId191" display="https://pbs.twimg.com/media/EIj1EhpWkAYczfA.jpg"/>
    <hyperlink ref="V126" r:id="rId192" display="http://pbs.twimg.com/profile_images/1191382192112492545/KgbdtjUY_normal.jpg"/>
    <hyperlink ref="V127" r:id="rId193" display="http://pbs.twimg.com/profile_images/1159382333704822784/8MjCVKsV_normal.jpg"/>
    <hyperlink ref="V128" r:id="rId194" display="http://pbs.twimg.com/profile_images/928642779756089346/sOGF-9_o_normal.jpg"/>
    <hyperlink ref="V129" r:id="rId195" display="http://pbs.twimg.com/profile_images/1001347678721134592/O1UO2_hW_normal.jpg"/>
    <hyperlink ref="Z3" r:id="rId196" display="https://twitter.com/hrmtaxiservice/status/1191397865916116994"/>
    <hyperlink ref="Z4" r:id="rId197" display="https://twitter.com/joanne_thorburn/status/1191397875156172809"/>
    <hyperlink ref="Z5" r:id="rId198" display="https://twitter.com/nimsay1872/status/1191398134066364418"/>
    <hyperlink ref="Z6" r:id="rId199" display="https://twitter.com/loubyrfc/status/1191398355676610560"/>
    <hyperlink ref="Z7" r:id="rId200" display="https://twitter.com/michaelseafarer/status/1191398669754535936"/>
    <hyperlink ref="Z8" r:id="rId201" display="https://twitter.com/david_harvey59/status/1191399071493378049"/>
    <hyperlink ref="Z9" r:id="rId202" display="https://twitter.com/eviesparkles/status/1191399795891548160"/>
    <hyperlink ref="Z10" r:id="rId203" display="https://twitter.com/shorerdloyal/status/1191400655740657670"/>
    <hyperlink ref="Z11" r:id="rId204" display="https://twitter.com/micmcan74/status/1191401062575546368"/>
    <hyperlink ref="Z12" r:id="rId205" display="https://twitter.com/darthg1nger/status/1191401584913240066"/>
    <hyperlink ref="Z13" r:id="rId206" display="https://twitter.com/panton_lewis/status/1191401696179740673"/>
    <hyperlink ref="Z14" r:id="rId207" display="https://twitter.com/plasmatron/status/1191401848403636225"/>
    <hyperlink ref="Z15" r:id="rId208" display="https://twitter.com/mcilhare_jack/status/1191401916523257856"/>
    <hyperlink ref="Z16" r:id="rId209" display="https://twitter.com/cluthadubh/status/1191402272980385793"/>
    <hyperlink ref="Z17" r:id="rId210" display="https://twitter.com/fcjaybird/status/1191402881510969345"/>
    <hyperlink ref="Z18" r:id="rId211" display="https://twitter.com/mychalyschyn/status/1191402847272873984"/>
    <hyperlink ref="Z19" r:id="rId212" display="https://twitter.com/mychalyschyn/status/1191402894509166592"/>
    <hyperlink ref="Z20" r:id="rId213" display="https://twitter.com/lornamccallum2/status/1191403461780353024"/>
    <hyperlink ref="Z21" r:id="rId214" display="https://twitter.com/jackmulligan/status/1191404999080861696"/>
    <hyperlink ref="Z22" r:id="rId215" display="https://twitter.com/tinym0vingparts/status/1191405815300837378"/>
    <hyperlink ref="Z23" r:id="rId216" display="https://twitter.com/orlysheepboy/status/1191406304851636226"/>
    <hyperlink ref="Z24" r:id="rId217" display="https://twitter.com/wirralranger/status/1191409965665263616"/>
    <hyperlink ref="Z25" r:id="rId218" display="https://twitter.com/cass316x/status/1191410616864559105"/>
    <hyperlink ref="Z26" r:id="rId219" display="https://twitter.com/4menhadadream/status/1191411042628317184"/>
    <hyperlink ref="Z27" r:id="rId220" display="https://twitter.com/domrogic/status/1191411677218127872"/>
    <hyperlink ref="Z28" r:id="rId221" display="https://twitter.com/philipwatp/status/1191412011168600064"/>
    <hyperlink ref="Z29" r:id="rId222" display="https://twitter.com/lh_1872/status/1191412076398465024"/>
    <hyperlink ref="Z30" r:id="rId223" display="https://twitter.com/glxn72/status/1191412113127936002"/>
    <hyperlink ref="Z31" r:id="rId224" display="https://twitter.com/mitchellm1872/status/1191412163291865088"/>
    <hyperlink ref="Z32" r:id="rId225" display="https://twitter.com/nathanc1872/status/1191403803192496128"/>
    <hyperlink ref="Z33" r:id="rId226" display="https://twitter.com/nathanc1872/status/1191408769663672323"/>
    <hyperlink ref="Z34" r:id="rId227" display="https://twitter.com/aimeeworsley1/status/1191413746939416579"/>
    <hyperlink ref="Z35" r:id="rId228" display="https://twitter.com/aimeeworsley1/status/1191400780047228928"/>
    <hyperlink ref="Z36" r:id="rId229" display="https://twitter.com/swanny532/status/1191414739345252352"/>
    <hyperlink ref="Z37" r:id="rId230" display="https://twitter.com/traveleff/status/1191418031890731010"/>
    <hyperlink ref="Z38" r:id="rId231" display="https://twitter.com/ryankentloyal/status/1191418202250711044"/>
    <hyperlink ref="Z39" r:id="rId232" display="https://twitter.com/coreysharp1888/status/1191418213697019906"/>
    <hyperlink ref="Z40" r:id="rId233" display="https://twitter.com/stoogzy_/status/1191419575574896640"/>
    <hyperlink ref="Z41" r:id="rId234" display="https://twitter.com/johnfaetheshops/status/1191423033937924096"/>
    <hyperlink ref="Z42" r:id="rId235" display="https://twitter.com/blondelmo1888/status/1191424016755630082"/>
    <hyperlink ref="Z43" r:id="rId236" display="https://twitter.com/kierangeorgedfc/status/1191425108348428295"/>
    <hyperlink ref="Z44" r:id="rId237" display="https://twitter.com/garythebear72/status/1191426054021361664"/>
    <hyperlink ref="Z45" r:id="rId238" display="https://twitter.com/claire_mcharg/status/1191426260934811659"/>
    <hyperlink ref="Z46" r:id="rId239" display="https://twitter.com/suzanalou/status/1191426635955920899"/>
    <hyperlink ref="Z47" r:id="rId240" display="https://twitter.com/ewenh72/status/1191433178155749378"/>
    <hyperlink ref="Z48" r:id="rId241" display="https://twitter.com/mrmcdiddle/status/1191435163500269570"/>
    <hyperlink ref="Z49" r:id="rId242" display="https://twitter.com/phiiip1872/status/1191411361252814848"/>
    <hyperlink ref="Z50" r:id="rId243" display="https://twitter.com/1872ewan/status/1191438666083774464"/>
    <hyperlink ref="Z51" r:id="rId244" display="https://twitter.com/malkywhite1975/status/1191438899312308225"/>
    <hyperlink ref="Z52" r:id="rId245" display="https://twitter.com/stillsweatshirt/status/1191439862366388225"/>
    <hyperlink ref="Z53" r:id="rId246" display="https://twitter.com/nxstii/status/1191440284816723970"/>
    <hyperlink ref="Z54" r:id="rId247" display="https://twitter.com/wilf1872/status/1191443436035100679"/>
    <hyperlink ref="Z55" r:id="rId248" display="https://twitter.com/conorhiggins/status/1191448416250978305"/>
    <hyperlink ref="Z56" r:id="rId249" display="https://twitter.com/baldyweemongo/status/1191452641324347395"/>
    <hyperlink ref="Z57" r:id="rId250" display="https://twitter.com/colinbfisher/status/1191453544425148421"/>
    <hyperlink ref="Z58" r:id="rId251" display="https://twitter.com/stonenu/status/1191458847594029057"/>
    <hyperlink ref="Z59" r:id="rId252" display="https://twitter.com/rangersfcnewsn1/status/1191338823411613696"/>
    <hyperlink ref="Z60" r:id="rId253" display="https://twitter.com/rangersfcnewsn1/status/1191462386613358592"/>
    <hyperlink ref="Z61" r:id="rId254" display="https://twitter.com/thepaulmclellan/status/1191465636733566979"/>
    <hyperlink ref="Z62" r:id="rId255" display="https://twitter.com/coinneachmac/status/1191467708828790786"/>
    <hyperlink ref="Z63" r:id="rId256" display="https://twitter.com/pagegregor15/status/1191469075450486785"/>
    <hyperlink ref="Z64" r:id="rId257" display="https://twitter.com/andypeahead/status/1191471607908319232"/>
    <hyperlink ref="Z65" r:id="rId258" display="https://twitter.com/colincarstairs1/status/1191471744638496770"/>
    <hyperlink ref="Z66" r:id="rId259" display="https://twitter.com/callumoneill44/status/1191472047047741440"/>
    <hyperlink ref="Z67" r:id="rId260" display="https://twitter.com/robbiemay08/status/1191472552222363649"/>
    <hyperlink ref="Z68" r:id="rId261" display="https://twitter.com/richard54124413/status/1191472597243965441"/>
    <hyperlink ref="Z69" r:id="rId262" display="https://twitter.com/zoerfc1872/status/1191411325639036928"/>
    <hyperlink ref="Z70" r:id="rId263" display="https://twitter.com/zoerfc1872/status/1191473540526161921"/>
    <hyperlink ref="Z71" r:id="rId264" display="https://twitter.com/kingpindazza/status/1191425211608051712"/>
    <hyperlink ref="Z72" r:id="rId265" display="https://twitter.com/kingpindazza/status/1191474046556364800"/>
    <hyperlink ref="Z73" r:id="rId266" display="https://twitter.com/g72m3/status/1191478468195868672"/>
    <hyperlink ref="Z74" r:id="rId267" display="https://twitter.com/taylorcrosbie67/status/1191479516838936576"/>
    <hyperlink ref="Z75" r:id="rId268" display="https://twitter.com/jack_hannah94/status/1191482541674385409"/>
    <hyperlink ref="Z76" r:id="rId269" display="https://twitter.com/markgibb9/status/1191483435874996225"/>
    <hyperlink ref="Z77" r:id="rId270" display="https://twitter.com/grahammccno1/status/1191492650488217601"/>
    <hyperlink ref="Z78" r:id="rId271" display="https://twitter.com/suzdowson73/status/1191493691812261888"/>
    <hyperlink ref="Z79" r:id="rId272" display="https://twitter.com/55incoming/status/1191497024300040192"/>
    <hyperlink ref="Z80" r:id="rId273" display="https://twitter.com/celtic__1888/status/1191506600349048833"/>
    <hyperlink ref="Z81" r:id="rId274" display="https://twitter.com/brosephbartley/status/1191520336476540929"/>
    <hyperlink ref="Z82" r:id="rId275" display="https://twitter.com/cairo1872/status/1191527410002477058"/>
    <hyperlink ref="Z83" r:id="rId276" display="https://twitter.com/cairo1872/status/1191528963128143872"/>
    <hyperlink ref="Z84" r:id="rId277" display="https://twitter.com/_teenageriot/status/1191537143392411648"/>
    <hyperlink ref="Z85" r:id="rId278" display="https://twitter.com/rascalmultitude/status/1191540519433854977"/>
    <hyperlink ref="Z86" r:id="rId279" display="https://twitter.com/henbell/status/1191543254761852934"/>
    <hyperlink ref="Z87" r:id="rId280" display="https://twitter.com/_rosstaylor04/status/1191550339775905792"/>
    <hyperlink ref="Z88" r:id="rId281" display="https://twitter.com/pieandbeans/status/1191609447531106305"/>
    <hyperlink ref="Z89" r:id="rId282" display="https://twitter.com/peasan3/status/1191614018810761216"/>
    <hyperlink ref="Z90" r:id="rId283" display="https://twitter.com/duncanmaclure/status/1191624188320264193"/>
    <hyperlink ref="Z91" r:id="rId284" display="https://twitter.com/svurtak/status/1191632128846553088"/>
    <hyperlink ref="Z92" r:id="rId285" display="https://twitter.com/david_taylor75/status/1191634044095733768"/>
    <hyperlink ref="Z93" r:id="rId286" display="https://twitter.com/stewie_21/status/1191641873363980288"/>
    <hyperlink ref="Z94" r:id="rId287" display="https://twitter.com/willhoyles/status/1191643211103641601"/>
    <hyperlink ref="Z95" r:id="rId288" display="https://twitter.com/amc_83/status/1191660762311397377"/>
    <hyperlink ref="Z96" r:id="rId289" display="https://twitter.com/craigross_/status/1191665186635177986"/>
    <hyperlink ref="Z97" r:id="rId290" display="https://twitter.com/dugdale24/status/1191672750047473665"/>
    <hyperlink ref="Z98" r:id="rId291" display="https://twitter.com/dianelambie71/status/1191684897762611200"/>
    <hyperlink ref="Z99" r:id="rId292" display="https://twitter.com/connorhrfc/status/1191689029995180032"/>
    <hyperlink ref="Z100" r:id="rId293" display="https://twitter.com/_sl91/status/1191699435065090055"/>
    <hyperlink ref="Z101" r:id="rId294" display="https://twitter.com/savo01/status/1191705213733916672"/>
    <hyperlink ref="Z102" r:id="rId295" display="https://twitter.com/babeclaire1/status/1191754217112911872"/>
    <hyperlink ref="Z103" r:id="rId296" display="https://twitter.com/oldfirmfacts1/status/1191400977900945409"/>
    <hyperlink ref="Z104" r:id="rId297" display="https://twitter.com/liammscullion/status/1191768180060020739"/>
    <hyperlink ref="Z105" r:id="rId298" display="https://twitter.com/nosychick1/status/1191822990117408768"/>
    <hyperlink ref="Z106" r:id="rId299" display="https://twitter.com/robertr19812017/status/1191824026773184517"/>
    <hyperlink ref="Z107" r:id="rId300" display="https://twitter.com/aliceclay4/status/1191369754432413696"/>
    <hyperlink ref="Z108" r:id="rId301" display="https://twitter.com/alexfenton/status/1191404607857188864"/>
    <hyperlink ref="Z109" r:id="rId302" display="https://twitter.com/nesta_press/status/1191375525723484160"/>
    <hyperlink ref="Z110" r:id="rId303" display="https://twitter.com/alexfenton/status/1191405098804666368"/>
    <hyperlink ref="Z111" r:id="rId304" display="https://twitter.com/irangersapp/status/1191331824141787136"/>
    <hyperlink ref="Z112" r:id="rId305" display="https://twitter.com/alexfenton/status/1191405135328677888"/>
    <hyperlink ref="Z113" r:id="rId306" display="https://twitter.com/gersfan46/status/1191340346237767680"/>
    <hyperlink ref="Z114" r:id="rId307" display="https://twitter.com/alexfenton/status/1191405208322084866"/>
    <hyperlink ref="Z115" r:id="rId308" display="https://twitter.com/glasgow_live/status/1191331868186218496"/>
    <hyperlink ref="Z116" r:id="rId309" display="https://twitter.com/glasgow_live/status/1191399708784283648"/>
    <hyperlink ref="Z117" r:id="rId310" display="https://twitter.com/alexfenton/status/1191405007662387201"/>
    <hyperlink ref="Z118" r:id="rId311" display="https://twitter.com/alexfenton/status/1191486135110979584"/>
    <hyperlink ref="Z119" r:id="rId312" display="https://twitter.com/rangersnewsuk/status/1191800429971214338"/>
    <hyperlink ref="Z120" r:id="rId313" display="https://twitter.com/alexfenton/status/1191824680501596160"/>
    <hyperlink ref="Z121" r:id="rId314" display="https://twitter.com/alexfenton/status/1191403339369603073"/>
    <hyperlink ref="Z122" r:id="rId315" display="https://twitter.com/alexfenton/status/1191477742572838912"/>
    <hyperlink ref="Z123" r:id="rId316" display="https://twitter.com/rfc_charity/status/1191397191648083971"/>
    <hyperlink ref="Z124" r:id="rId317" display="https://twitter.com/rangersfc/status/1191399722730360834"/>
    <hyperlink ref="Z125" r:id="rId318" display="https://twitter.com/rangersfc/status/1191471566225367041"/>
    <hyperlink ref="Z126" r:id="rId319" display="https://twitter.com/rangersfc/status/1191822508451909634"/>
    <hyperlink ref="Z127" r:id="rId320" display="https://twitter.com/davie2_me/status/1191828056459087872"/>
    <hyperlink ref="Z128" r:id="rId321" display="https://twitter.com/jalexzurita/status/1192007464704708608"/>
    <hyperlink ref="Z129" r:id="rId322" display="https://twitter.com/startupsbot/status/1192007487139958784"/>
  </hyperlinks>
  <printOptions/>
  <pageMargins left="0.7" right="0.7" top="0.75" bottom="0.75" header="0.3" footer="0.3"/>
  <pageSetup horizontalDpi="600" verticalDpi="600" orientation="portrait" r:id="rId326"/>
  <legacyDrawing r:id="rId324"/>
  <tableParts>
    <tablePart r:id="rId32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C9627-68A2-4740-9375-F7413C62123C}">
  <dimension ref="A1:P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1782</v>
      </c>
      <c r="B1" s="13" t="s">
        <v>1783</v>
      </c>
      <c r="C1" s="13" t="s">
        <v>1784</v>
      </c>
      <c r="D1" s="13" t="s">
        <v>1786</v>
      </c>
      <c r="E1" s="79" t="s">
        <v>1785</v>
      </c>
      <c r="F1" s="79" t="s">
        <v>1788</v>
      </c>
      <c r="G1" s="13" t="s">
        <v>1787</v>
      </c>
      <c r="H1" s="13" t="s">
        <v>1790</v>
      </c>
      <c r="I1" s="79" t="s">
        <v>1789</v>
      </c>
      <c r="J1" s="79" t="s">
        <v>1792</v>
      </c>
      <c r="K1" s="13" t="s">
        <v>1791</v>
      </c>
      <c r="L1" s="13" t="s">
        <v>1794</v>
      </c>
      <c r="M1" s="79" t="s">
        <v>1793</v>
      </c>
      <c r="N1" s="79" t="s">
        <v>1796</v>
      </c>
      <c r="O1" s="13" t="s">
        <v>1795</v>
      </c>
      <c r="P1" s="13" t="s">
        <v>1797</v>
      </c>
    </row>
    <row r="2" spans="1:16" ht="15">
      <c r="A2" s="85" t="s">
        <v>392</v>
      </c>
      <c r="B2" s="79">
        <v>5</v>
      </c>
      <c r="C2" s="85" t="s">
        <v>396</v>
      </c>
      <c r="D2" s="79">
        <v>1</v>
      </c>
      <c r="E2" s="79"/>
      <c r="F2" s="79"/>
      <c r="G2" s="85" t="s">
        <v>392</v>
      </c>
      <c r="H2" s="79">
        <v>4</v>
      </c>
      <c r="I2" s="79"/>
      <c r="J2" s="79"/>
      <c r="K2" s="85" t="s">
        <v>398</v>
      </c>
      <c r="L2" s="79">
        <v>1</v>
      </c>
      <c r="M2" s="79"/>
      <c r="N2" s="79"/>
      <c r="O2" s="85" t="s">
        <v>389</v>
      </c>
      <c r="P2" s="79">
        <v>1</v>
      </c>
    </row>
    <row r="3" spans="1:16" ht="15">
      <c r="A3" s="85" t="s">
        <v>395</v>
      </c>
      <c r="B3" s="79">
        <v>2</v>
      </c>
      <c r="C3" s="85" t="s">
        <v>397</v>
      </c>
      <c r="D3" s="79">
        <v>1</v>
      </c>
      <c r="E3" s="79"/>
      <c r="F3" s="79"/>
      <c r="G3" s="85" t="s">
        <v>395</v>
      </c>
      <c r="H3" s="79">
        <v>2</v>
      </c>
      <c r="I3" s="79"/>
      <c r="J3" s="79"/>
      <c r="K3" s="79"/>
      <c r="L3" s="79"/>
      <c r="M3" s="79"/>
      <c r="N3" s="79"/>
      <c r="O3" s="85" t="s">
        <v>391</v>
      </c>
      <c r="P3" s="79">
        <v>1</v>
      </c>
    </row>
    <row r="4" spans="1:16" ht="15">
      <c r="A4" s="85" t="s">
        <v>393</v>
      </c>
      <c r="B4" s="79">
        <v>2</v>
      </c>
      <c r="C4" s="85" t="s">
        <v>392</v>
      </c>
      <c r="D4" s="79">
        <v>1</v>
      </c>
      <c r="E4" s="79"/>
      <c r="F4" s="79"/>
      <c r="G4" s="85" t="s">
        <v>393</v>
      </c>
      <c r="H4" s="79">
        <v>2</v>
      </c>
      <c r="I4" s="79"/>
      <c r="J4" s="79"/>
      <c r="K4" s="79"/>
      <c r="L4" s="79"/>
      <c r="M4" s="79"/>
      <c r="N4" s="79"/>
      <c r="O4" s="85" t="s">
        <v>390</v>
      </c>
      <c r="P4" s="79">
        <v>1</v>
      </c>
    </row>
    <row r="5" spans="1:16" ht="15">
      <c r="A5" s="85" t="s">
        <v>398</v>
      </c>
      <c r="B5" s="79">
        <v>1</v>
      </c>
      <c r="C5" s="79"/>
      <c r="D5" s="79"/>
      <c r="E5" s="79"/>
      <c r="F5" s="79"/>
      <c r="G5" s="85" t="s">
        <v>394</v>
      </c>
      <c r="H5" s="79">
        <v>1</v>
      </c>
      <c r="I5" s="79"/>
      <c r="J5" s="79"/>
      <c r="K5" s="79"/>
      <c r="L5" s="79"/>
      <c r="M5" s="79"/>
      <c r="N5" s="79"/>
      <c r="O5" s="79"/>
      <c r="P5" s="79"/>
    </row>
    <row r="6" spans="1:16" ht="15">
      <c r="A6" s="85" t="s">
        <v>394</v>
      </c>
      <c r="B6" s="79">
        <v>1</v>
      </c>
      <c r="C6" s="79"/>
      <c r="D6" s="79"/>
      <c r="E6" s="79"/>
      <c r="F6" s="79"/>
      <c r="G6" s="79"/>
      <c r="H6" s="79"/>
      <c r="I6" s="79"/>
      <c r="J6" s="79"/>
      <c r="K6" s="79"/>
      <c r="L6" s="79"/>
      <c r="M6" s="79"/>
      <c r="N6" s="79"/>
      <c r="O6" s="79"/>
      <c r="P6" s="79"/>
    </row>
    <row r="7" spans="1:16" ht="15">
      <c r="A7" s="85" t="s">
        <v>391</v>
      </c>
      <c r="B7" s="79">
        <v>1</v>
      </c>
      <c r="C7" s="79"/>
      <c r="D7" s="79"/>
      <c r="E7" s="79"/>
      <c r="F7" s="79"/>
      <c r="G7" s="79"/>
      <c r="H7" s="79"/>
      <c r="I7" s="79"/>
      <c r="J7" s="79"/>
      <c r="K7" s="79"/>
      <c r="L7" s="79"/>
      <c r="M7" s="79"/>
      <c r="N7" s="79"/>
      <c r="O7" s="79"/>
      <c r="P7" s="79"/>
    </row>
    <row r="8" spans="1:16" ht="15">
      <c r="A8" s="85" t="s">
        <v>390</v>
      </c>
      <c r="B8" s="79">
        <v>1</v>
      </c>
      <c r="C8" s="79"/>
      <c r="D8" s="79"/>
      <c r="E8" s="79"/>
      <c r="F8" s="79"/>
      <c r="G8" s="79"/>
      <c r="H8" s="79"/>
      <c r="I8" s="79"/>
      <c r="J8" s="79"/>
      <c r="K8" s="79"/>
      <c r="L8" s="79"/>
      <c r="M8" s="79"/>
      <c r="N8" s="79"/>
      <c r="O8" s="79"/>
      <c r="P8" s="79"/>
    </row>
    <row r="9" spans="1:16" ht="15">
      <c r="A9" s="85" t="s">
        <v>389</v>
      </c>
      <c r="B9" s="79">
        <v>1</v>
      </c>
      <c r="C9" s="79"/>
      <c r="D9" s="79"/>
      <c r="E9" s="79"/>
      <c r="F9" s="79"/>
      <c r="G9" s="79"/>
      <c r="H9" s="79"/>
      <c r="I9" s="79"/>
      <c r="J9" s="79"/>
      <c r="K9" s="79"/>
      <c r="L9" s="79"/>
      <c r="M9" s="79"/>
      <c r="N9" s="79"/>
      <c r="O9" s="79"/>
      <c r="P9" s="79"/>
    </row>
    <row r="10" spans="1:16" ht="15">
      <c r="A10" s="85" t="s">
        <v>397</v>
      </c>
      <c r="B10" s="79">
        <v>1</v>
      </c>
      <c r="C10" s="79"/>
      <c r="D10" s="79"/>
      <c r="E10" s="79"/>
      <c r="F10" s="79"/>
      <c r="G10" s="79"/>
      <c r="H10" s="79"/>
      <c r="I10" s="79"/>
      <c r="J10" s="79"/>
      <c r="K10" s="79"/>
      <c r="L10" s="79"/>
      <c r="M10" s="79"/>
      <c r="N10" s="79"/>
      <c r="O10" s="79"/>
      <c r="P10" s="79"/>
    </row>
    <row r="11" spans="1:16" ht="15">
      <c r="A11" s="85" t="s">
        <v>396</v>
      </c>
      <c r="B11" s="79">
        <v>1</v>
      </c>
      <c r="C11" s="79"/>
      <c r="D11" s="79"/>
      <c r="E11" s="79"/>
      <c r="F11" s="79"/>
      <c r="G11" s="79"/>
      <c r="H11" s="79"/>
      <c r="I11" s="79"/>
      <c r="J11" s="79"/>
      <c r="K11" s="79"/>
      <c r="L11" s="79"/>
      <c r="M11" s="79"/>
      <c r="N11" s="79"/>
      <c r="O11" s="79"/>
      <c r="P11" s="79"/>
    </row>
    <row r="14" spans="1:16" ht="15" customHeight="1">
      <c r="A14" s="13" t="s">
        <v>1802</v>
      </c>
      <c r="B14" s="13" t="s">
        <v>1783</v>
      </c>
      <c r="C14" s="13" t="s">
        <v>1803</v>
      </c>
      <c r="D14" s="13" t="s">
        <v>1786</v>
      </c>
      <c r="E14" s="79" t="s">
        <v>1804</v>
      </c>
      <c r="F14" s="79" t="s">
        <v>1788</v>
      </c>
      <c r="G14" s="13" t="s">
        <v>1805</v>
      </c>
      <c r="H14" s="13" t="s">
        <v>1790</v>
      </c>
      <c r="I14" s="79" t="s">
        <v>1806</v>
      </c>
      <c r="J14" s="79" t="s">
        <v>1792</v>
      </c>
      <c r="K14" s="13" t="s">
        <v>1807</v>
      </c>
      <c r="L14" s="13" t="s">
        <v>1794</v>
      </c>
      <c r="M14" s="79" t="s">
        <v>1808</v>
      </c>
      <c r="N14" s="79" t="s">
        <v>1796</v>
      </c>
      <c r="O14" s="13" t="s">
        <v>1809</v>
      </c>
      <c r="P14" s="13" t="s">
        <v>1797</v>
      </c>
    </row>
    <row r="15" spans="1:16" ht="15">
      <c r="A15" s="79" t="s">
        <v>401</v>
      </c>
      <c r="B15" s="79">
        <v>10</v>
      </c>
      <c r="C15" s="79" t="s">
        <v>401</v>
      </c>
      <c r="D15" s="79">
        <v>2</v>
      </c>
      <c r="E15" s="79"/>
      <c r="F15" s="79"/>
      <c r="G15" s="79" t="s">
        <v>401</v>
      </c>
      <c r="H15" s="79">
        <v>7</v>
      </c>
      <c r="I15" s="79"/>
      <c r="J15" s="79"/>
      <c r="K15" s="79" t="s">
        <v>401</v>
      </c>
      <c r="L15" s="79">
        <v>1</v>
      </c>
      <c r="M15" s="79"/>
      <c r="N15" s="79"/>
      <c r="O15" s="79" t="s">
        <v>400</v>
      </c>
      <c r="P15" s="79">
        <v>2</v>
      </c>
    </row>
    <row r="16" spans="1:16" ht="15">
      <c r="A16" s="79" t="s">
        <v>402</v>
      </c>
      <c r="B16" s="79">
        <v>2</v>
      </c>
      <c r="C16" s="79" t="s">
        <v>403</v>
      </c>
      <c r="D16" s="79">
        <v>1</v>
      </c>
      <c r="E16" s="79"/>
      <c r="F16" s="79"/>
      <c r="G16" s="79" t="s">
        <v>402</v>
      </c>
      <c r="H16" s="79">
        <v>2</v>
      </c>
      <c r="I16" s="79"/>
      <c r="J16" s="79"/>
      <c r="K16" s="79"/>
      <c r="L16" s="79"/>
      <c r="M16" s="79"/>
      <c r="N16" s="79"/>
      <c r="O16" s="79" t="s">
        <v>399</v>
      </c>
      <c r="P16" s="79">
        <v>1</v>
      </c>
    </row>
    <row r="17" spans="1:16" ht="15">
      <c r="A17" s="79" t="s">
        <v>400</v>
      </c>
      <c r="B17" s="79">
        <v>2</v>
      </c>
      <c r="C17" s="79"/>
      <c r="D17" s="79"/>
      <c r="E17" s="79"/>
      <c r="F17" s="79"/>
      <c r="G17" s="79"/>
      <c r="H17" s="79"/>
      <c r="I17" s="79"/>
      <c r="J17" s="79"/>
      <c r="K17" s="79"/>
      <c r="L17" s="79"/>
      <c r="M17" s="79"/>
      <c r="N17" s="79"/>
      <c r="O17" s="79"/>
      <c r="P17" s="79"/>
    </row>
    <row r="18" spans="1:16" ht="15">
      <c r="A18" s="79" t="s">
        <v>399</v>
      </c>
      <c r="B18" s="79">
        <v>1</v>
      </c>
      <c r="C18" s="79"/>
      <c r="D18" s="79"/>
      <c r="E18" s="79"/>
      <c r="F18" s="79"/>
      <c r="G18" s="79"/>
      <c r="H18" s="79"/>
      <c r="I18" s="79"/>
      <c r="J18" s="79"/>
      <c r="K18" s="79"/>
      <c r="L18" s="79"/>
      <c r="M18" s="79"/>
      <c r="N18" s="79"/>
      <c r="O18" s="79"/>
      <c r="P18" s="79"/>
    </row>
    <row r="19" spans="1:16" ht="15">
      <c r="A19" s="79" t="s">
        <v>403</v>
      </c>
      <c r="B19" s="79">
        <v>1</v>
      </c>
      <c r="C19" s="79"/>
      <c r="D19" s="79"/>
      <c r="E19" s="79"/>
      <c r="F19" s="79"/>
      <c r="G19" s="79"/>
      <c r="H19" s="79"/>
      <c r="I19" s="79"/>
      <c r="J19" s="79"/>
      <c r="K19" s="79"/>
      <c r="L19" s="79"/>
      <c r="M19" s="79"/>
      <c r="N19" s="79"/>
      <c r="O19" s="79"/>
      <c r="P19" s="79"/>
    </row>
    <row r="22" spans="1:16" ht="15" customHeight="1">
      <c r="A22" s="13" t="s">
        <v>1814</v>
      </c>
      <c r="B22" s="13" t="s">
        <v>1783</v>
      </c>
      <c r="C22" s="13" t="s">
        <v>1817</v>
      </c>
      <c r="D22" s="13" t="s">
        <v>1786</v>
      </c>
      <c r="E22" s="79" t="s">
        <v>1818</v>
      </c>
      <c r="F22" s="79" t="s">
        <v>1788</v>
      </c>
      <c r="G22" s="13" t="s">
        <v>1819</v>
      </c>
      <c r="H22" s="13" t="s">
        <v>1790</v>
      </c>
      <c r="I22" s="79" t="s">
        <v>1820</v>
      </c>
      <c r="J22" s="79" t="s">
        <v>1792</v>
      </c>
      <c r="K22" s="13" t="s">
        <v>1821</v>
      </c>
      <c r="L22" s="13" t="s">
        <v>1794</v>
      </c>
      <c r="M22" s="79" t="s">
        <v>1822</v>
      </c>
      <c r="N22" s="79" t="s">
        <v>1796</v>
      </c>
      <c r="O22" s="79" t="s">
        <v>1823</v>
      </c>
      <c r="P22" s="79" t="s">
        <v>1797</v>
      </c>
    </row>
    <row r="23" spans="1:16" ht="15">
      <c r="A23" s="79" t="s">
        <v>404</v>
      </c>
      <c r="B23" s="79">
        <v>3</v>
      </c>
      <c r="C23" s="79" t="s">
        <v>404</v>
      </c>
      <c r="D23" s="79">
        <v>2</v>
      </c>
      <c r="E23" s="79"/>
      <c r="F23" s="79"/>
      <c r="G23" s="79" t="s">
        <v>1608</v>
      </c>
      <c r="H23" s="79">
        <v>2</v>
      </c>
      <c r="I23" s="79"/>
      <c r="J23" s="79"/>
      <c r="K23" s="79" t="s">
        <v>1635</v>
      </c>
      <c r="L23" s="79">
        <v>2</v>
      </c>
      <c r="M23" s="79"/>
      <c r="N23" s="79"/>
      <c r="O23" s="79"/>
      <c r="P23" s="79"/>
    </row>
    <row r="24" spans="1:16" ht="15">
      <c r="A24" s="79" t="s">
        <v>1635</v>
      </c>
      <c r="B24" s="79">
        <v>2</v>
      </c>
      <c r="C24" s="79"/>
      <c r="D24" s="79"/>
      <c r="E24" s="79"/>
      <c r="F24" s="79"/>
      <c r="G24" s="79" t="s">
        <v>360</v>
      </c>
      <c r="H24" s="79">
        <v>2</v>
      </c>
      <c r="I24" s="79"/>
      <c r="J24" s="79"/>
      <c r="K24" s="79" t="s">
        <v>1815</v>
      </c>
      <c r="L24" s="79">
        <v>2</v>
      </c>
      <c r="M24" s="79"/>
      <c r="N24" s="79"/>
      <c r="O24" s="79"/>
      <c r="P24" s="79"/>
    </row>
    <row r="25" spans="1:16" ht="15">
      <c r="A25" s="79" t="s">
        <v>1815</v>
      </c>
      <c r="B25" s="79">
        <v>2</v>
      </c>
      <c r="C25" s="79"/>
      <c r="D25" s="79"/>
      <c r="E25" s="79"/>
      <c r="F25" s="79"/>
      <c r="G25" s="79" t="s">
        <v>404</v>
      </c>
      <c r="H25" s="79">
        <v>1</v>
      </c>
      <c r="I25" s="79"/>
      <c r="J25" s="79"/>
      <c r="K25" s="79" t="s">
        <v>1816</v>
      </c>
      <c r="L25" s="79">
        <v>1</v>
      </c>
      <c r="M25" s="79"/>
      <c r="N25" s="79"/>
      <c r="O25" s="79"/>
      <c r="P25" s="79"/>
    </row>
    <row r="26" spans="1:16" ht="15">
      <c r="A26" s="79" t="s">
        <v>1608</v>
      </c>
      <c r="B26" s="79">
        <v>2</v>
      </c>
      <c r="C26" s="79"/>
      <c r="D26" s="79"/>
      <c r="E26" s="79"/>
      <c r="F26" s="79"/>
      <c r="G26" s="79"/>
      <c r="H26" s="79"/>
      <c r="I26" s="79"/>
      <c r="J26" s="79"/>
      <c r="K26" s="79"/>
      <c r="L26" s="79"/>
      <c r="M26" s="79"/>
      <c r="N26" s="79"/>
      <c r="O26" s="79"/>
      <c r="P26" s="79"/>
    </row>
    <row r="27" spans="1:16" ht="15">
      <c r="A27" s="79" t="s">
        <v>360</v>
      </c>
      <c r="B27" s="79">
        <v>2</v>
      </c>
      <c r="C27" s="79"/>
      <c r="D27" s="79"/>
      <c r="E27" s="79"/>
      <c r="F27" s="79"/>
      <c r="G27" s="79"/>
      <c r="H27" s="79"/>
      <c r="I27" s="79"/>
      <c r="J27" s="79"/>
      <c r="K27" s="79"/>
      <c r="L27" s="79"/>
      <c r="M27" s="79"/>
      <c r="N27" s="79"/>
      <c r="O27" s="79"/>
      <c r="P27" s="79"/>
    </row>
    <row r="28" spans="1:16" ht="15">
      <c r="A28" s="79" t="s">
        <v>1816</v>
      </c>
      <c r="B28" s="79">
        <v>1</v>
      </c>
      <c r="C28" s="79"/>
      <c r="D28" s="79"/>
      <c r="E28" s="79"/>
      <c r="F28" s="79"/>
      <c r="G28" s="79"/>
      <c r="H28" s="79"/>
      <c r="I28" s="79"/>
      <c r="J28" s="79"/>
      <c r="K28" s="79"/>
      <c r="L28" s="79"/>
      <c r="M28" s="79"/>
      <c r="N28" s="79"/>
      <c r="O28" s="79"/>
      <c r="P28" s="79"/>
    </row>
    <row r="31" spans="1:16" ht="15" customHeight="1">
      <c r="A31" s="13" t="s">
        <v>1826</v>
      </c>
      <c r="B31" s="13" t="s">
        <v>1783</v>
      </c>
      <c r="C31" s="13" t="s">
        <v>1827</v>
      </c>
      <c r="D31" s="13" t="s">
        <v>1786</v>
      </c>
      <c r="E31" s="13" t="s">
        <v>1828</v>
      </c>
      <c r="F31" s="13" t="s">
        <v>1788</v>
      </c>
      <c r="G31" s="13" t="s">
        <v>1829</v>
      </c>
      <c r="H31" s="13" t="s">
        <v>1790</v>
      </c>
      <c r="I31" s="13" t="s">
        <v>1830</v>
      </c>
      <c r="J31" s="13" t="s">
        <v>1792</v>
      </c>
      <c r="K31" s="13" t="s">
        <v>1831</v>
      </c>
      <c r="L31" s="13" t="s">
        <v>1794</v>
      </c>
      <c r="M31" s="79" t="s">
        <v>1832</v>
      </c>
      <c r="N31" s="79" t="s">
        <v>1796</v>
      </c>
      <c r="O31" s="13" t="s">
        <v>1833</v>
      </c>
      <c r="P31" s="13" t="s">
        <v>1797</v>
      </c>
    </row>
    <row r="32" spans="1:16" ht="15">
      <c r="A32" s="88" t="s">
        <v>1600</v>
      </c>
      <c r="B32" s="88">
        <v>66</v>
      </c>
      <c r="C32" s="88" t="s">
        <v>1607</v>
      </c>
      <c r="D32" s="88">
        <v>56</v>
      </c>
      <c r="E32" s="88" t="s">
        <v>1608</v>
      </c>
      <c r="F32" s="88">
        <v>44</v>
      </c>
      <c r="G32" s="88" t="s">
        <v>1608</v>
      </c>
      <c r="H32" s="88">
        <v>7</v>
      </c>
      <c r="I32" s="88" t="s">
        <v>1608</v>
      </c>
      <c r="J32" s="88">
        <v>6</v>
      </c>
      <c r="K32" s="88" t="s">
        <v>1608</v>
      </c>
      <c r="L32" s="88">
        <v>2</v>
      </c>
      <c r="M32" s="88"/>
      <c r="N32" s="88"/>
      <c r="O32" s="88" t="s">
        <v>1608</v>
      </c>
      <c r="P32" s="88">
        <v>3</v>
      </c>
    </row>
    <row r="33" spans="1:16" ht="15">
      <c r="A33" s="88" t="s">
        <v>1601</v>
      </c>
      <c r="B33" s="88">
        <v>3</v>
      </c>
      <c r="C33" s="88" t="s">
        <v>1605</v>
      </c>
      <c r="D33" s="88">
        <v>52</v>
      </c>
      <c r="E33" s="88" t="s">
        <v>1605</v>
      </c>
      <c r="F33" s="88">
        <v>44</v>
      </c>
      <c r="G33" s="88" t="s">
        <v>1607</v>
      </c>
      <c r="H33" s="88">
        <v>7</v>
      </c>
      <c r="I33" s="88" t="s">
        <v>1640</v>
      </c>
      <c r="J33" s="88">
        <v>6</v>
      </c>
      <c r="K33" s="88" t="s">
        <v>1636</v>
      </c>
      <c r="L33" s="88">
        <v>2</v>
      </c>
      <c r="M33" s="88"/>
      <c r="N33" s="88"/>
      <c r="O33" s="88" t="s">
        <v>1636</v>
      </c>
      <c r="P33" s="88">
        <v>2</v>
      </c>
    </row>
    <row r="34" spans="1:16" ht="15">
      <c r="A34" s="88" t="s">
        <v>1602</v>
      </c>
      <c r="B34" s="88">
        <v>0</v>
      </c>
      <c r="C34" s="88" t="s">
        <v>1606</v>
      </c>
      <c r="D34" s="88">
        <v>52</v>
      </c>
      <c r="E34" s="88" t="s">
        <v>1606</v>
      </c>
      <c r="F34" s="88">
        <v>44</v>
      </c>
      <c r="G34" s="88" t="s">
        <v>1605</v>
      </c>
      <c r="H34" s="88">
        <v>7</v>
      </c>
      <c r="I34" s="88" t="s">
        <v>1641</v>
      </c>
      <c r="J34" s="88">
        <v>6</v>
      </c>
      <c r="K34" s="88" t="s">
        <v>1671</v>
      </c>
      <c r="L34" s="88">
        <v>2</v>
      </c>
      <c r="M34" s="88"/>
      <c r="N34" s="88"/>
      <c r="O34" s="88" t="s">
        <v>1605</v>
      </c>
      <c r="P34" s="88">
        <v>2</v>
      </c>
    </row>
    <row r="35" spans="1:16" ht="15">
      <c r="A35" s="88" t="s">
        <v>1603</v>
      </c>
      <c r="B35" s="88">
        <v>2141</v>
      </c>
      <c r="C35" s="88" t="s">
        <v>359</v>
      </c>
      <c r="D35" s="88">
        <v>50</v>
      </c>
      <c r="E35" s="88" t="s">
        <v>1610</v>
      </c>
      <c r="F35" s="88">
        <v>43</v>
      </c>
      <c r="G35" s="88" t="s">
        <v>1606</v>
      </c>
      <c r="H35" s="88">
        <v>7</v>
      </c>
      <c r="I35" s="88" t="s">
        <v>1620</v>
      </c>
      <c r="J35" s="88">
        <v>6</v>
      </c>
      <c r="K35" s="88" t="s">
        <v>1607</v>
      </c>
      <c r="L35" s="88">
        <v>2</v>
      </c>
      <c r="M35" s="88"/>
      <c r="N35" s="88"/>
      <c r="O35" s="88" t="s">
        <v>1606</v>
      </c>
      <c r="P35" s="88">
        <v>2</v>
      </c>
    </row>
    <row r="36" spans="1:16" ht="15">
      <c r="A36" s="88" t="s">
        <v>1604</v>
      </c>
      <c r="B36" s="88">
        <v>2210</v>
      </c>
      <c r="C36" s="88" t="s">
        <v>1609</v>
      </c>
      <c r="D36" s="88">
        <v>50</v>
      </c>
      <c r="E36" s="88" t="s">
        <v>1611</v>
      </c>
      <c r="F36" s="88">
        <v>43</v>
      </c>
      <c r="G36" s="88" t="s">
        <v>1638</v>
      </c>
      <c r="H36" s="88">
        <v>6</v>
      </c>
      <c r="I36" s="88" t="s">
        <v>1622</v>
      </c>
      <c r="J36" s="88">
        <v>6</v>
      </c>
      <c r="K36" s="88" t="s">
        <v>1605</v>
      </c>
      <c r="L36" s="88">
        <v>2</v>
      </c>
      <c r="M36" s="88"/>
      <c r="N36" s="88"/>
      <c r="O36" s="88" t="s">
        <v>1635</v>
      </c>
      <c r="P36" s="88">
        <v>2</v>
      </c>
    </row>
    <row r="37" spans="1:16" ht="15">
      <c r="A37" s="88" t="s">
        <v>1605</v>
      </c>
      <c r="B37" s="88">
        <v>114</v>
      </c>
      <c r="C37" s="88" t="s">
        <v>360</v>
      </c>
      <c r="D37" s="88">
        <v>34</v>
      </c>
      <c r="E37" s="88" t="s">
        <v>1612</v>
      </c>
      <c r="F37" s="88">
        <v>43</v>
      </c>
      <c r="G37" s="88" t="s">
        <v>1639</v>
      </c>
      <c r="H37" s="88">
        <v>6</v>
      </c>
      <c r="I37" s="88" t="s">
        <v>1642</v>
      </c>
      <c r="J37" s="88">
        <v>6</v>
      </c>
      <c r="K37" s="88" t="s">
        <v>1654</v>
      </c>
      <c r="L37" s="88">
        <v>2</v>
      </c>
      <c r="M37" s="88"/>
      <c r="N37" s="88"/>
      <c r="O37" s="88" t="s">
        <v>1607</v>
      </c>
      <c r="P37" s="88">
        <v>2</v>
      </c>
    </row>
    <row r="38" spans="1:16" ht="15">
      <c r="A38" s="88" t="s">
        <v>1606</v>
      </c>
      <c r="B38" s="88">
        <v>112</v>
      </c>
      <c r="C38" s="88" t="s">
        <v>1613</v>
      </c>
      <c r="D38" s="88">
        <v>32</v>
      </c>
      <c r="E38" s="88"/>
      <c r="F38" s="88"/>
      <c r="G38" s="88" t="s">
        <v>1624</v>
      </c>
      <c r="H38" s="88">
        <v>6</v>
      </c>
      <c r="I38" s="88" t="s">
        <v>1643</v>
      </c>
      <c r="J38" s="88">
        <v>6</v>
      </c>
      <c r="K38" s="88" t="s">
        <v>1672</v>
      </c>
      <c r="L38" s="88">
        <v>2</v>
      </c>
      <c r="M38" s="88"/>
      <c r="N38" s="88"/>
      <c r="O38" s="88"/>
      <c r="P38" s="88"/>
    </row>
    <row r="39" spans="1:16" ht="15">
      <c r="A39" s="88" t="s">
        <v>1607</v>
      </c>
      <c r="B39" s="88">
        <v>67</v>
      </c>
      <c r="C39" s="88" t="s">
        <v>1615</v>
      </c>
      <c r="D39" s="88">
        <v>32</v>
      </c>
      <c r="E39" s="88"/>
      <c r="F39" s="88"/>
      <c r="G39" s="88" t="s">
        <v>1634</v>
      </c>
      <c r="H39" s="88">
        <v>6</v>
      </c>
      <c r="I39" s="88" t="s">
        <v>1644</v>
      </c>
      <c r="J39" s="88">
        <v>6</v>
      </c>
      <c r="K39" s="88" t="s">
        <v>1673</v>
      </c>
      <c r="L39" s="88">
        <v>2</v>
      </c>
      <c r="M39" s="88"/>
      <c r="N39" s="88"/>
      <c r="O39" s="88"/>
      <c r="P39" s="88"/>
    </row>
    <row r="40" spans="1:16" ht="15">
      <c r="A40" s="88" t="s">
        <v>1608</v>
      </c>
      <c r="B40" s="88">
        <v>65</v>
      </c>
      <c r="C40" s="88" t="s">
        <v>1614</v>
      </c>
      <c r="D40" s="88">
        <v>32</v>
      </c>
      <c r="E40" s="88"/>
      <c r="F40" s="88"/>
      <c r="G40" s="88" t="s">
        <v>1609</v>
      </c>
      <c r="H40" s="88">
        <v>5</v>
      </c>
      <c r="I40" s="88" t="s">
        <v>1645</v>
      </c>
      <c r="J40" s="88">
        <v>6</v>
      </c>
      <c r="K40" s="88" t="s">
        <v>1674</v>
      </c>
      <c r="L40" s="88">
        <v>2</v>
      </c>
      <c r="M40" s="88"/>
      <c r="N40" s="88"/>
      <c r="O40" s="88"/>
      <c r="P40" s="88"/>
    </row>
    <row r="41" spans="1:16" ht="15">
      <c r="A41" s="88" t="s">
        <v>1609</v>
      </c>
      <c r="B41" s="88">
        <v>55</v>
      </c>
      <c r="C41" s="88" t="s">
        <v>1616</v>
      </c>
      <c r="D41" s="88">
        <v>32</v>
      </c>
      <c r="E41" s="88"/>
      <c r="F41" s="88"/>
      <c r="G41" s="88" t="s">
        <v>1635</v>
      </c>
      <c r="H41" s="88">
        <v>5</v>
      </c>
      <c r="I41" s="88" t="s">
        <v>1605</v>
      </c>
      <c r="J41" s="88">
        <v>6</v>
      </c>
      <c r="K41" s="88" t="s">
        <v>1675</v>
      </c>
      <c r="L41" s="88">
        <v>2</v>
      </c>
      <c r="M41" s="88"/>
      <c r="N41" s="88"/>
      <c r="O41" s="88"/>
      <c r="P41" s="88"/>
    </row>
    <row r="44" spans="1:16" ht="15" customHeight="1">
      <c r="A44" s="13" t="s">
        <v>1841</v>
      </c>
      <c r="B44" s="13" t="s">
        <v>1783</v>
      </c>
      <c r="C44" s="13" t="s">
        <v>1852</v>
      </c>
      <c r="D44" s="13" t="s">
        <v>1786</v>
      </c>
      <c r="E44" s="13" t="s">
        <v>1857</v>
      </c>
      <c r="F44" s="13" t="s">
        <v>1788</v>
      </c>
      <c r="G44" s="13" t="s">
        <v>1858</v>
      </c>
      <c r="H44" s="13" t="s">
        <v>1790</v>
      </c>
      <c r="I44" s="13" t="s">
        <v>1867</v>
      </c>
      <c r="J44" s="13" t="s">
        <v>1792</v>
      </c>
      <c r="K44" s="13" t="s">
        <v>1878</v>
      </c>
      <c r="L44" s="13" t="s">
        <v>1794</v>
      </c>
      <c r="M44" s="79" t="s">
        <v>1888</v>
      </c>
      <c r="N44" s="79" t="s">
        <v>1796</v>
      </c>
      <c r="O44" s="13" t="s">
        <v>1889</v>
      </c>
      <c r="P44" s="13" t="s">
        <v>1797</v>
      </c>
    </row>
    <row r="45" spans="1:16" ht="15">
      <c r="A45" s="88" t="s">
        <v>1842</v>
      </c>
      <c r="B45" s="88">
        <v>106</v>
      </c>
      <c r="C45" s="88" t="s">
        <v>1842</v>
      </c>
      <c r="D45" s="88">
        <v>52</v>
      </c>
      <c r="E45" s="88" t="s">
        <v>1842</v>
      </c>
      <c r="F45" s="88">
        <v>44</v>
      </c>
      <c r="G45" s="88" t="s">
        <v>1842</v>
      </c>
      <c r="H45" s="88">
        <v>7</v>
      </c>
      <c r="I45" s="88" t="s">
        <v>1868</v>
      </c>
      <c r="J45" s="88">
        <v>6</v>
      </c>
      <c r="K45" s="88" t="s">
        <v>1879</v>
      </c>
      <c r="L45" s="88">
        <v>2</v>
      </c>
      <c r="M45" s="88"/>
      <c r="N45" s="88"/>
      <c r="O45" s="88" t="s">
        <v>1879</v>
      </c>
      <c r="P45" s="88">
        <v>2</v>
      </c>
    </row>
    <row r="46" spans="1:16" ht="15">
      <c r="A46" s="88" t="s">
        <v>1843</v>
      </c>
      <c r="B46" s="88">
        <v>57</v>
      </c>
      <c r="C46" s="88" t="s">
        <v>1843</v>
      </c>
      <c r="D46" s="88">
        <v>50</v>
      </c>
      <c r="E46" s="88" t="s">
        <v>1844</v>
      </c>
      <c r="F46" s="88">
        <v>43</v>
      </c>
      <c r="G46" s="88" t="s">
        <v>1859</v>
      </c>
      <c r="H46" s="88">
        <v>4</v>
      </c>
      <c r="I46" s="88" t="s">
        <v>1869</v>
      </c>
      <c r="J46" s="88">
        <v>6</v>
      </c>
      <c r="K46" s="88" t="s">
        <v>1880</v>
      </c>
      <c r="L46" s="88">
        <v>2</v>
      </c>
      <c r="M46" s="88"/>
      <c r="N46" s="88"/>
      <c r="O46" s="88" t="s">
        <v>1842</v>
      </c>
      <c r="P46" s="88">
        <v>2</v>
      </c>
    </row>
    <row r="47" spans="1:16" ht="15">
      <c r="A47" s="88" t="s">
        <v>1844</v>
      </c>
      <c r="B47" s="88">
        <v>44</v>
      </c>
      <c r="C47" s="88" t="s">
        <v>1849</v>
      </c>
      <c r="D47" s="88">
        <v>32</v>
      </c>
      <c r="E47" s="88" t="s">
        <v>1845</v>
      </c>
      <c r="F47" s="88">
        <v>43</v>
      </c>
      <c r="G47" s="88" t="s">
        <v>1843</v>
      </c>
      <c r="H47" s="88">
        <v>4</v>
      </c>
      <c r="I47" s="88" t="s">
        <v>1870</v>
      </c>
      <c r="J47" s="88">
        <v>6</v>
      </c>
      <c r="K47" s="88" t="s">
        <v>1881</v>
      </c>
      <c r="L47" s="88">
        <v>2</v>
      </c>
      <c r="M47" s="88"/>
      <c r="N47" s="88"/>
      <c r="O47" s="88" t="s">
        <v>1890</v>
      </c>
      <c r="P47" s="88">
        <v>2</v>
      </c>
    </row>
    <row r="48" spans="1:16" ht="15">
      <c r="A48" s="88" t="s">
        <v>1845</v>
      </c>
      <c r="B48" s="88">
        <v>44</v>
      </c>
      <c r="C48" s="88" t="s">
        <v>1850</v>
      </c>
      <c r="D48" s="88">
        <v>32</v>
      </c>
      <c r="E48" s="88" t="s">
        <v>1846</v>
      </c>
      <c r="F48" s="88">
        <v>43</v>
      </c>
      <c r="G48" s="88" t="s">
        <v>1860</v>
      </c>
      <c r="H48" s="88">
        <v>3</v>
      </c>
      <c r="I48" s="88" t="s">
        <v>1871</v>
      </c>
      <c r="J48" s="88">
        <v>6</v>
      </c>
      <c r="K48" s="88" t="s">
        <v>1843</v>
      </c>
      <c r="L48" s="88">
        <v>2</v>
      </c>
      <c r="M48" s="88"/>
      <c r="N48" s="88"/>
      <c r="O48" s="88"/>
      <c r="P48" s="88"/>
    </row>
    <row r="49" spans="1:16" ht="15">
      <c r="A49" s="88" t="s">
        <v>1846</v>
      </c>
      <c r="B49" s="88">
        <v>44</v>
      </c>
      <c r="C49" s="88" t="s">
        <v>1851</v>
      </c>
      <c r="D49" s="88">
        <v>32</v>
      </c>
      <c r="E49" s="88" t="s">
        <v>1847</v>
      </c>
      <c r="F49" s="88">
        <v>43</v>
      </c>
      <c r="G49" s="88" t="s">
        <v>1861</v>
      </c>
      <c r="H49" s="88">
        <v>3</v>
      </c>
      <c r="I49" s="88" t="s">
        <v>1872</v>
      </c>
      <c r="J49" s="88">
        <v>6</v>
      </c>
      <c r="K49" s="88" t="s">
        <v>1882</v>
      </c>
      <c r="L49" s="88">
        <v>2</v>
      </c>
      <c r="M49" s="88"/>
      <c r="N49" s="88"/>
      <c r="O49" s="88"/>
      <c r="P49" s="88"/>
    </row>
    <row r="50" spans="1:16" ht="15">
      <c r="A50" s="88" t="s">
        <v>1847</v>
      </c>
      <c r="B50" s="88">
        <v>44</v>
      </c>
      <c r="C50" s="88" t="s">
        <v>1853</v>
      </c>
      <c r="D50" s="88">
        <v>32</v>
      </c>
      <c r="E50" s="88"/>
      <c r="F50" s="88"/>
      <c r="G50" s="88" t="s">
        <v>1862</v>
      </c>
      <c r="H50" s="88">
        <v>3</v>
      </c>
      <c r="I50" s="88" t="s">
        <v>1873</v>
      </c>
      <c r="J50" s="88">
        <v>6</v>
      </c>
      <c r="K50" s="88" t="s">
        <v>1883</v>
      </c>
      <c r="L50" s="88">
        <v>2</v>
      </c>
      <c r="M50" s="88"/>
      <c r="N50" s="88"/>
      <c r="O50" s="88"/>
      <c r="P50" s="88"/>
    </row>
    <row r="51" spans="1:16" ht="15">
      <c r="A51" s="88" t="s">
        <v>1848</v>
      </c>
      <c r="B51" s="88">
        <v>35</v>
      </c>
      <c r="C51" s="88" t="s">
        <v>1854</v>
      </c>
      <c r="D51" s="88">
        <v>32</v>
      </c>
      <c r="E51" s="88"/>
      <c r="F51" s="88"/>
      <c r="G51" s="88" t="s">
        <v>1863</v>
      </c>
      <c r="H51" s="88">
        <v>3</v>
      </c>
      <c r="I51" s="88" t="s">
        <v>1874</v>
      </c>
      <c r="J51" s="88">
        <v>6</v>
      </c>
      <c r="K51" s="88" t="s">
        <v>1884</v>
      </c>
      <c r="L51" s="88">
        <v>2</v>
      </c>
      <c r="M51" s="88"/>
      <c r="N51" s="88"/>
      <c r="O51" s="88"/>
      <c r="P51" s="88"/>
    </row>
    <row r="52" spans="1:16" ht="15">
      <c r="A52" s="88" t="s">
        <v>1849</v>
      </c>
      <c r="B52" s="88">
        <v>33</v>
      </c>
      <c r="C52" s="88" t="s">
        <v>1855</v>
      </c>
      <c r="D52" s="88">
        <v>32</v>
      </c>
      <c r="E52" s="88"/>
      <c r="F52" s="88"/>
      <c r="G52" s="88" t="s">
        <v>1864</v>
      </c>
      <c r="H52" s="88">
        <v>3</v>
      </c>
      <c r="I52" s="88" t="s">
        <v>1875</v>
      </c>
      <c r="J52" s="88">
        <v>6</v>
      </c>
      <c r="K52" s="88" t="s">
        <v>1885</v>
      </c>
      <c r="L52" s="88">
        <v>2</v>
      </c>
      <c r="M52" s="88"/>
      <c r="N52" s="88"/>
      <c r="O52" s="88"/>
      <c r="P52" s="88"/>
    </row>
    <row r="53" spans="1:16" ht="15">
      <c r="A53" s="88" t="s">
        <v>1850</v>
      </c>
      <c r="B53" s="88">
        <v>33</v>
      </c>
      <c r="C53" s="88" t="s">
        <v>1848</v>
      </c>
      <c r="D53" s="88">
        <v>32</v>
      </c>
      <c r="E53" s="88"/>
      <c r="F53" s="88"/>
      <c r="G53" s="88" t="s">
        <v>1865</v>
      </c>
      <c r="H53" s="88">
        <v>3</v>
      </c>
      <c r="I53" s="88" t="s">
        <v>1876</v>
      </c>
      <c r="J53" s="88">
        <v>6</v>
      </c>
      <c r="K53" s="88" t="s">
        <v>1886</v>
      </c>
      <c r="L53" s="88">
        <v>2</v>
      </c>
      <c r="M53" s="88"/>
      <c r="N53" s="88"/>
      <c r="O53" s="88"/>
      <c r="P53" s="88"/>
    </row>
    <row r="54" spans="1:16" ht="15">
      <c r="A54" s="88" t="s">
        <v>1851</v>
      </c>
      <c r="B54" s="88">
        <v>33</v>
      </c>
      <c r="C54" s="88" t="s">
        <v>1856</v>
      </c>
      <c r="D54" s="88">
        <v>32</v>
      </c>
      <c r="E54" s="88"/>
      <c r="F54" s="88"/>
      <c r="G54" s="88" t="s">
        <v>1866</v>
      </c>
      <c r="H54" s="88">
        <v>3</v>
      </c>
      <c r="I54" s="88" t="s">
        <v>1877</v>
      </c>
      <c r="J54" s="88">
        <v>6</v>
      </c>
      <c r="K54" s="88" t="s">
        <v>1887</v>
      </c>
      <c r="L54" s="88">
        <v>2</v>
      </c>
      <c r="M54" s="88"/>
      <c r="N54" s="88"/>
      <c r="O54" s="88"/>
      <c r="P54" s="88"/>
    </row>
    <row r="57" spans="1:16" ht="15" customHeight="1">
      <c r="A57" s="13" t="s">
        <v>1898</v>
      </c>
      <c r="B57" s="13" t="s">
        <v>1783</v>
      </c>
      <c r="C57" s="79" t="s">
        <v>1900</v>
      </c>
      <c r="D57" s="79" t="s">
        <v>1786</v>
      </c>
      <c r="E57" s="13" t="s">
        <v>1901</v>
      </c>
      <c r="F57" s="13" t="s">
        <v>1788</v>
      </c>
      <c r="G57" s="79" t="s">
        <v>1904</v>
      </c>
      <c r="H57" s="79" t="s">
        <v>1790</v>
      </c>
      <c r="I57" s="79" t="s">
        <v>1906</v>
      </c>
      <c r="J57" s="79" t="s">
        <v>1792</v>
      </c>
      <c r="K57" s="79" t="s">
        <v>1908</v>
      </c>
      <c r="L57" s="79" t="s">
        <v>1794</v>
      </c>
      <c r="M57" s="13" t="s">
        <v>1910</v>
      </c>
      <c r="N57" s="13" t="s">
        <v>1796</v>
      </c>
      <c r="O57" s="79" t="s">
        <v>1912</v>
      </c>
      <c r="P57" s="79" t="s">
        <v>1797</v>
      </c>
    </row>
    <row r="58" spans="1:16" ht="15">
      <c r="A58" s="79" t="s">
        <v>364</v>
      </c>
      <c r="B58" s="79">
        <v>1</v>
      </c>
      <c r="C58" s="79"/>
      <c r="D58" s="79"/>
      <c r="E58" s="79" t="s">
        <v>348</v>
      </c>
      <c r="F58" s="79">
        <v>1</v>
      </c>
      <c r="G58" s="79"/>
      <c r="H58" s="79"/>
      <c r="I58" s="79"/>
      <c r="J58" s="79"/>
      <c r="K58" s="79"/>
      <c r="L58" s="79"/>
      <c r="M58" s="79" t="s">
        <v>364</v>
      </c>
      <c r="N58" s="79">
        <v>1</v>
      </c>
      <c r="O58" s="79"/>
      <c r="P58" s="79"/>
    </row>
    <row r="59" spans="1:16" ht="15">
      <c r="A59" s="79" t="s">
        <v>348</v>
      </c>
      <c r="B59" s="79">
        <v>1</v>
      </c>
      <c r="C59" s="79"/>
      <c r="D59" s="79"/>
      <c r="E59" s="79"/>
      <c r="F59" s="79"/>
      <c r="G59" s="79"/>
      <c r="H59" s="79"/>
      <c r="I59" s="79"/>
      <c r="J59" s="79"/>
      <c r="K59" s="79"/>
      <c r="L59" s="79"/>
      <c r="M59" s="79"/>
      <c r="N59" s="79"/>
      <c r="O59" s="79"/>
      <c r="P59" s="79"/>
    </row>
    <row r="62" spans="1:16" ht="15" customHeight="1">
      <c r="A62" s="13" t="s">
        <v>1899</v>
      </c>
      <c r="B62" s="13" t="s">
        <v>1783</v>
      </c>
      <c r="C62" s="13" t="s">
        <v>1902</v>
      </c>
      <c r="D62" s="13" t="s">
        <v>1786</v>
      </c>
      <c r="E62" s="79" t="s">
        <v>1903</v>
      </c>
      <c r="F62" s="79" t="s">
        <v>1788</v>
      </c>
      <c r="G62" s="13" t="s">
        <v>1905</v>
      </c>
      <c r="H62" s="13" t="s">
        <v>1790</v>
      </c>
      <c r="I62" s="79" t="s">
        <v>1907</v>
      </c>
      <c r="J62" s="79" t="s">
        <v>1792</v>
      </c>
      <c r="K62" s="13" t="s">
        <v>1909</v>
      </c>
      <c r="L62" s="13" t="s">
        <v>1794</v>
      </c>
      <c r="M62" s="79" t="s">
        <v>1911</v>
      </c>
      <c r="N62" s="79" t="s">
        <v>1796</v>
      </c>
      <c r="O62" s="79" t="s">
        <v>1913</v>
      </c>
      <c r="P62" s="79" t="s">
        <v>1797</v>
      </c>
    </row>
    <row r="63" spans="1:16" ht="15">
      <c r="A63" s="79" t="s">
        <v>359</v>
      </c>
      <c r="B63" s="79">
        <v>54</v>
      </c>
      <c r="C63" s="79" t="s">
        <v>359</v>
      </c>
      <c r="D63" s="79">
        <v>50</v>
      </c>
      <c r="E63" s="79"/>
      <c r="F63" s="79"/>
      <c r="G63" s="79" t="s">
        <v>360</v>
      </c>
      <c r="H63" s="79">
        <v>4</v>
      </c>
      <c r="I63" s="79"/>
      <c r="J63" s="79"/>
      <c r="K63" s="79" t="s">
        <v>367</v>
      </c>
      <c r="L63" s="79">
        <v>2</v>
      </c>
      <c r="M63" s="79"/>
      <c r="N63" s="79"/>
      <c r="O63" s="79"/>
      <c r="P63" s="79"/>
    </row>
    <row r="64" spans="1:16" ht="15">
      <c r="A64" s="79" t="s">
        <v>360</v>
      </c>
      <c r="B64" s="79">
        <v>38</v>
      </c>
      <c r="C64" s="79" t="s">
        <v>360</v>
      </c>
      <c r="D64" s="79">
        <v>34</v>
      </c>
      <c r="E64" s="79"/>
      <c r="F64" s="79"/>
      <c r="G64" s="79" t="s">
        <v>359</v>
      </c>
      <c r="H64" s="79">
        <v>4</v>
      </c>
      <c r="I64" s="79"/>
      <c r="J64" s="79"/>
      <c r="K64" s="79" t="s">
        <v>366</v>
      </c>
      <c r="L64" s="79">
        <v>2</v>
      </c>
      <c r="M64" s="79"/>
      <c r="N64" s="79"/>
      <c r="O64" s="79"/>
      <c r="P64" s="79"/>
    </row>
    <row r="65" spans="1:16" ht="15">
      <c r="A65" s="79" t="s">
        <v>367</v>
      </c>
      <c r="B65" s="79">
        <v>2</v>
      </c>
      <c r="C65" s="79"/>
      <c r="D65" s="79"/>
      <c r="E65" s="79"/>
      <c r="F65" s="79"/>
      <c r="G65" s="79"/>
      <c r="H65" s="79"/>
      <c r="I65" s="79"/>
      <c r="J65" s="79"/>
      <c r="K65" s="79" t="s">
        <v>365</v>
      </c>
      <c r="L65" s="79">
        <v>2</v>
      </c>
      <c r="M65" s="79"/>
      <c r="N65" s="79"/>
      <c r="O65" s="79"/>
      <c r="P65" s="79"/>
    </row>
    <row r="66" spans="1:16" ht="15">
      <c r="A66" s="79" t="s">
        <v>366</v>
      </c>
      <c r="B66" s="79">
        <v>2</v>
      </c>
      <c r="C66" s="79"/>
      <c r="D66" s="79"/>
      <c r="E66" s="79"/>
      <c r="F66" s="79"/>
      <c r="G66" s="79"/>
      <c r="H66" s="79"/>
      <c r="I66" s="79"/>
      <c r="J66" s="79"/>
      <c r="K66" s="79"/>
      <c r="L66" s="79"/>
      <c r="M66" s="79"/>
      <c r="N66" s="79"/>
      <c r="O66" s="79"/>
      <c r="P66" s="79"/>
    </row>
    <row r="67" spans="1:16" ht="15">
      <c r="A67" s="79" t="s">
        <v>365</v>
      </c>
      <c r="B67" s="79">
        <v>2</v>
      </c>
      <c r="C67" s="79"/>
      <c r="D67" s="79"/>
      <c r="E67" s="79"/>
      <c r="F67" s="79"/>
      <c r="G67" s="79"/>
      <c r="H67" s="79"/>
      <c r="I67" s="79"/>
      <c r="J67" s="79"/>
      <c r="K67" s="79"/>
      <c r="L67" s="79"/>
      <c r="M67" s="79"/>
      <c r="N67" s="79"/>
      <c r="O67" s="79"/>
      <c r="P67" s="79"/>
    </row>
    <row r="70" spans="1:16" ht="15" customHeight="1">
      <c r="A70" s="13" t="s">
        <v>1919</v>
      </c>
      <c r="B70" s="13" t="s">
        <v>1783</v>
      </c>
      <c r="C70" s="13" t="s">
        <v>1920</v>
      </c>
      <c r="D70" s="13" t="s">
        <v>1786</v>
      </c>
      <c r="E70" s="13" t="s">
        <v>1921</v>
      </c>
      <c r="F70" s="13" t="s">
        <v>1788</v>
      </c>
      <c r="G70" s="13" t="s">
        <v>1922</v>
      </c>
      <c r="H70" s="13" t="s">
        <v>1790</v>
      </c>
      <c r="I70" s="13" t="s">
        <v>1923</v>
      </c>
      <c r="J70" s="13" t="s">
        <v>1792</v>
      </c>
      <c r="K70" s="13" t="s">
        <v>1924</v>
      </c>
      <c r="L70" s="13" t="s">
        <v>1794</v>
      </c>
      <c r="M70" s="13" t="s">
        <v>1925</v>
      </c>
      <c r="N70" s="13" t="s">
        <v>1796</v>
      </c>
      <c r="O70" s="13" t="s">
        <v>1926</v>
      </c>
      <c r="P70" s="13" t="s">
        <v>1797</v>
      </c>
    </row>
    <row r="71" spans="1:16" ht="15">
      <c r="A71" s="117" t="s">
        <v>363</v>
      </c>
      <c r="B71" s="79">
        <v>917512</v>
      </c>
      <c r="C71" s="117" t="s">
        <v>312</v>
      </c>
      <c r="D71" s="79">
        <v>245514</v>
      </c>
      <c r="E71" s="117" t="s">
        <v>272</v>
      </c>
      <c r="F71" s="79">
        <v>171515</v>
      </c>
      <c r="G71" s="117" t="s">
        <v>270</v>
      </c>
      <c r="H71" s="79">
        <v>106837</v>
      </c>
      <c r="I71" s="117" t="s">
        <v>280</v>
      </c>
      <c r="J71" s="79">
        <v>9367</v>
      </c>
      <c r="K71" s="117" t="s">
        <v>363</v>
      </c>
      <c r="L71" s="79">
        <v>917512</v>
      </c>
      <c r="M71" s="117" t="s">
        <v>310</v>
      </c>
      <c r="N71" s="79">
        <v>9548</v>
      </c>
      <c r="O71" s="117" t="s">
        <v>308</v>
      </c>
      <c r="P71" s="79">
        <v>24483</v>
      </c>
    </row>
    <row r="72" spans="1:16" ht="15">
      <c r="A72" s="117" t="s">
        <v>312</v>
      </c>
      <c r="B72" s="79">
        <v>245514</v>
      </c>
      <c r="C72" s="117" t="s">
        <v>303</v>
      </c>
      <c r="D72" s="79">
        <v>99918</v>
      </c>
      <c r="E72" s="117" t="s">
        <v>348</v>
      </c>
      <c r="F72" s="79">
        <v>83042</v>
      </c>
      <c r="G72" s="117" t="s">
        <v>357</v>
      </c>
      <c r="H72" s="79">
        <v>91751</v>
      </c>
      <c r="I72" s="117" t="s">
        <v>282</v>
      </c>
      <c r="J72" s="79">
        <v>8798</v>
      </c>
      <c r="K72" s="117" t="s">
        <v>362</v>
      </c>
      <c r="L72" s="79">
        <v>4107</v>
      </c>
      <c r="M72" s="117" t="s">
        <v>364</v>
      </c>
      <c r="N72" s="79">
        <v>2963</v>
      </c>
      <c r="O72" s="117" t="s">
        <v>297</v>
      </c>
      <c r="P72" s="79">
        <v>15420</v>
      </c>
    </row>
    <row r="73" spans="1:16" ht="15">
      <c r="A73" s="117" t="s">
        <v>272</v>
      </c>
      <c r="B73" s="79">
        <v>171515</v>
      </c>
      <c r="C73" s="117" t="s">
        <v>314</v>
      </c>
      <c r="D73" s="79">
        <v>89108</v>
      </c>
      <c r="E73" s="117" t="s">
        <v>273</v>
      </c>
      <c r="F73" s="79">
        <v>71103</v>
      </c>
      <c r="G73" s="117" t="s">
        <v>355</v>
      </c>
      <c r="H73" s="79">
        <v>63026</v>
      </c>
      <c r="I73" s="117" t="s">
        <v>279</v>
      </c>
      <c r="J73" s="79">
        <v>5828</v>
      </c>
      <c r="K73" s="117" t="s">
        <v>365</v>
      </c>
      <c r="L73" s="79">
        <v>1294</v>
      </c>
      <c r="M73" s="117"/>
      <c r="N73" s="79"/>
      <c r="O73" s="117"/>
      <c r="P73" s="79"/>
    </row>
    <row r="74" spans="1:16" ht="15">
      <c r="A74" s="117" t="s">
        <v>270</v>
      </c>
      <c r="B74" s="79">
        <v>106837</v>
      </c>
      <c r="C74" s="117" t="s">
        <v>360</v>
      </c>
      <c r="D74" s="79">
        <v>76338</v>
      </c>
      <c r="E74" s="117" t="s">
        <v>263</v>
      </c>
      <c r="F74" s="79">
        <v>67682</v>
      </c>
      <c r="G74" s="117" t="s">
        <v>353</v>
      </c>
      <c r="H74" s="79">
        <v>12117</v>
      </c>
      <c r="I74" s="117" t="s">
        <v>299</v>
      </c>
      <c r="J74" s="79">
        <v>3843</v>
      </c>
      <c r="K74" s="117" t="s">
        <v>367</v>
      </c>
      <c r="L74" s="79">
        <v>974</v>
      </c>
      <c r="M74" s="117"/>
      <c r="N74" s="79"/>
      <c r="O74" s="117"/>
      <c r="P74" s="79"/>
    </row>
    <row r="75" spans="1:16" ht="15">
      <c r="A75" s="117" t="s">
        <v>303</v>
      </c>
      <c r="B75" s="79">
        <v>99918</v>
      </c>
      <c r="C75" s="117" t="s">
        <v>257</v>
      </c>
      <c r="D75" s="79">
        <v>57958</v>
      </c>
      <c r="E75" s="117" t="s">
        <v>346</v>
      </c>
      <c r="F75" s="79">
        <v>60824</v>
      </c>
      <c r="G75" s="117" t="s">
        <v>356</v>
      </c>
      <c r="H75" s="79">
        <v>7861</v>
      </c>
      <c r="I75" s="117" t="s">
        <v>298</v>
      </c>
      <c r="J75" s="79">
        <v>3175</v>
      </c>
      <c r="K75" s="117" t="s">
        <v>366</v>
      </c>
      <c r="L75" s="79">
        <v>79</v>
      </c>
      <c r="M75" s="117"/>
      <c r="N75" s="79"/>
      <c r="O75" s="117"/>
      <c r="P75" s="79"/>
    </row>
    <row r="76" spans="1:16" ht="15">
      <c r="A76" s="117" t="s">
        <v>357</v>
      </c>
      <c r="B76" s="79">
        <v>91751</v>
      </c>
      <c r="C76" s="117" t="s">
        <v>328</v>
      </c>
      <c r="D76" s="79">
        <v>56257</v>
      </c>
      <c r="E76" s="117" t="s">
        <v>295</v>
      </c>
      <c r="F76" s="79">
        <v>56289</v>
      </c>
      <c r="G76" s="117" t="s">
        <v>358</v>
      </c>
      <c r="H76" s="79">
        <v>5757</v>
      </c>
      <c r="I76" s="117" t="s">
        <v>287</v>
      </c>
      <c r="J76" s="79">
        <v>1398</v>
      </c>
      <c r="K76" s="117"/>
      <c r="L76" s="79"/>
      <c r="M76" s="117"/>
      <c r="N76" s="79"/>
      <c r="O76" s="117"/>
      <c r="P76" s="79"/>
    </row>
    <row r="77" spans="1:16" ht="15">
      <c r="A77" s="117" t="s">
        <v>314</v>
      </c>
      <c r="B77" s="79">
        <v>89108</v>
      </c>
      <c r="C77" s="117" t="s">
        <v>262</v>
      </c>
      <c r="D77" s="79">
        <v>54402</v>
      </c>
      <c r="E77" s="117" t="s">
        <v>266</v>
      </c>
      <c r="F77" s="79">
        <v>52725</v>
      </c>
      <c r="G77" s="117" t="s">
        <v>352</v>
      </c>
      <c r="H77" s="79">
        <v>152</v>
      </c>
      <c r="I77" s="117"/>
      <c r="J77" s="79"/>
      <c r="K77" s="117"/>
      <c r="L77" s="79"/>
      <c r="M77" s="117"/>
      <c r="N77" s="79"/>
      <c r="O77" s="117"/>
      <c r="P77" s="79"/>
    </row>
    <row r="78" spans="1:16" ht="15">
      <c r="A78" s="117" t="s">
        <v>348</v>
      </c>
      <c r="B78" s="79">
        <v>83042</v>
      </c>
      <c r="C78" s="117" t="s">
        <v>300</v>
      </c>
      <c r="D78" s="79">
        <v>53517</v>
      </c>
      <c r="E78" s="117" t="s">
        <v>268</v>
      </c>
      <c r="F78" s="79">
        <v>50036</v>
      </c>
      <c r="G78" s="117"/>
      <c r="H78" s="79"/>
      <c r="I78" s="117"/>
      <c r="J78" s="79"/>
      <c r="K78" s="117"/>
      <c r="L78" s="79"/>
      <c r="M78" s="117"/>
      <c r="N78" s="79"/>
      <c r="O78" s="117"/>
      <c r="P78" s="79"/>
    </row>
    <row r="79" spans="1:16" ht="15">
      <c r="A79" s="117" t="s">
        <v>360</v>
      </c>
      <c r="B79" s="79">
        <v>76338</v>
      </c>
      <c r="C79" s="117" t="s">
        <v>318</v>
      </c>
      <c r="D79" s="79">
        <v>47373</v>
      </c>
      <c r="E79" s="117" t="s">
        <v>289</v>
      </c>
      <c r="F79" s="79">
        <v>38389</v>
      </c>
      <c r="G79" s="117"/>
      <c r="H79" s="79"/>
      <c r="I79" s="117"/>
      <c r="J79" s="79"/>
      <c r="K79" s="117"/>
      <c r="L79" s="79"/>
      <c r="M79" s="117"/>
      <c r="N79" s="79"/>
      <c r="O79" s="117"/>
      <c r="P79" s="79"/>
    </row>
    <row r="80" spans="1:16" ht="15">
      <c r="A80" s="117" t="s">
        <v>273</v>
      </c>
      <c r="B80" s="79">
        <v>71103</v>
      </c>
      <c r="C80" s="117" t="s">
        <v>255</v>
      </c>
      <c r="D80" s="79">
        <v>45639</v>
      </c>
      <c r="E80" s="117" t="s">
        <v>269</v>
      </c>
      <c r="F80" s="79">
        <v>36243</v>
      </c>
      <c r="G80" s="117"/>
      <c r="H80" s="79"/>
      <c r="I80" s="117"/>
      <c r="J80" s="79"/>
      <c r="K80" s="117"/>
      <c r="L80" s="79"/>
      <c r="M80" s="117"/>
      <c r="N80" s="79"/>
      <c r="O80" s="117"/>
      <c r="P80" s="79"/>
    </row>
  </sheetData>
  <hyperlinks>
    <hyperlink ref="A2" r:id="rId1" display="https://www.glasgowlive.co.uk/whats-on/rangers-fitness-app-fit-bears-17196829"/>
    <hyperlink ref="A3" r:id="rId2" display="https://www.rangersnews.uk/news/rangers-charity-foundation-launch-pioneering-new-fit-bears-mobile-app/"/>
    <hyperlink ref="A4" r:id="rId3" display="https://www.football-news365.co.uk/go/23/83343522"/>
    <hyperlink ref="A5" r:id="rId4" display="https://www.glasgowlive.co.uk/whats-on/rangers-fitness-app-fit-bears-17196829.amp"/>
    <hyperlink ref="A6" r:id="rId5" display="https://www.glasgowlive.co.uk/whats-on/rangers-fitness-app-fit-bears-17196829?fbclid=IwAR12oHJEOJjv1-8rl1OvtHMPNVm3v2nWC5k6xNADZd9ej2-8CZJyg2nG0aY"/>
    <hyperlink ref="A7" r:id="rId6" display="http://rangers.toffeenews.com/rangers-launch-free-fit-bears-fitness-app-to-try-and-get-supporters-to-workout-and-ditch-the/?utm_source=dlvr.it&amp;utm_medium=twitter"/>
    <hyperlink ref="A8" r:id="rId7" display="http://rangers.toffeenews.com/rangers-launch-new-fitness-app-fit-bears/?utm_source=dlvr.it&amp;utm_medium=twitter"/>
    <hyperlink ref="A9" r:id="rId8" display="https://twitter.com/RFC_Charity/status/1191397191648083971"/>
    <hyperlink ref="A10" r:id="rId9" display="https://rangers.co.uk/news/club/foundation-launches-rangers-fitness-app/"/>
    <hyperlink ref="A11" r:id="rId10" display="https://www.rangerscharity.org.uk/news/foundation-launches-rangers-fitness-app"/>
    <hyperlink ref="C2" r:id="rId11" display="https://www.rangerscharity.org.uk/news/foundation-launches-rangers-fitness-app"/>
    <hyperlink ref="C3" r:id="rId12" display="https://rangers.co.uk/news/club/foundation-launches-rangers-fitness-app/"/>
    <hyperlink ref="C4" r:id="rId13" display="https://www.glasgowlive.co.uk/whats-on/rangers-fitness-app-fit-bears-17196829"/>
    <hyperlink ref="G2" r:id="rId14" display="https://www.glasgowlive.co.uk/whats-on/rangers-fitness-app-fit-bears-17196829"/>
    <hyperlink ref="G3" r:id="rId15" display="https://www.rangersnews.uk/news/rangers-charity-foundation-launch-pioneering-new-fit-bears-mobile-app/"/>
    <hyperlink ref="G4" r:id="rId16" display="https://www.football-news365.co.uk/go/23/83343522"/>
    <hyperlink ref="G5" r:id="rId17" display="https://www.glasgowlive.co.uk/whats-on/rangers-fitness-app-fit-bears-17196829?fbclid=IwAR12oHJEOJjv1-8rl1OvtHMPNVm3v2nWC5k6xNADZd9ej2-8CZJyg2nG0aY"/>
    <hyperlink ref="K2" r:id="rId18" display="https://www.glasgowlive.co.uk/whats-on/rangers-fitness-app-fit-bears-17196829.amp"/>
    <hyperlink ref="O2" r:id="rId19" display="https://twitter.com/RFC_Charity/status/1191397191648083971"/>
    <hyperlink ref="O3" r:id="rId20" display="http://rangers.toffeenews.com/rangers-launch-free-fit-bears-fitness-app-to-try-and-get-supporters-to-workout-and-ditch-the/?utm_source=dlvr.it&amp;utm_medium=twitter"/>
    <hyperlink ref="O4" r:id="rId21" display="http://rangers.toffeenews.com/rangers-launch-new-fitness-app-fit-bears/?utm_source=dlvr.it&amp;utm_medium=twitter"/>
  </hyperlinks>
  <printOptions/>
  <pageMargins left="0.7" right="0.7" top="0.75" bottom="0.75" header="0.3" footer="0.3"/>
  <pageSetup orientation="portrait" paperSize="9"/>
  <tableParts>
    <tablePart r:id="rId25"/>
    <tablePart r:id="rId27"/>
    <tablePart r:id="rId29"/>
    <tablePart r:id="rId22"/>
    <tablePart r:id="rId26"/>
    <tablePart r:id="rId28"/>
    <tablePart r:id="rId24"/>
    <tablePart r:id="rId2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12FB-6BCD-4EC6-A95A-6ABCE42484B9}">
  <dimension ref="A25:B31"/>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25" t="s">
        <v>1995</v>
      </c>
      <c r="B25" t="s">
        <v>1994</v>
      </c>
    </row>
    <row r="26" spans="1:2" ht="15">
      <c r="A26" s="126" t="s">
        <v>1997</v>
      </c>
      <c r="B26" s="3">
        <v>127</v>
      </c>
    </row>
    <row r="27" spans="1:2" ht="15">
      <c r="A27" s="127" t="s">
        <v>1998</v>
      </c>
      <c r="B27" s="3">
        <v>127</v>
      </c>
    </row>
    <row r="28" spans="1:2" ht="15">
      <c r="A28" s="128" t="s">
        <v>1999</v>
      </c>
      <c r="B28" s="3">
        <v>95</v>
      </c>
    </row>
    <row r="29" spans="1:2" ht="15">
      <c r="A29" s="128" t="s">
        <v>2000</v>
      </c>
      <c r="B29" s="3">
        <v>30</v>
      </c>
    </row>
    <row r="30" spans="1:2" ht="15">
      <c r="A30" s="128" t="s">
        <v>2001</v>
      </c>
      <c r="B30" s="3">
        <v>2</v>
      </c>
    </row>
    <row r="31" spans="1:2" ht="15">
      <c r="A31" s="126" t="s">
        <v>1996</v>
      </c>
      <c r="B31" s="3">
        <v>127</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15"/>
  <sheetViews>
    <sheetView workbookViewId="0" topLeftCell="A1">
      <pane xSplit="1" ySplit="2" topLeftCell="B3" activePane="bottomRight" state="frozen"/>
      <selection pane="topRight" activeCell="B1" sqref="B1"/>
      <selection pane="bottomLeft" activeCell="A3" sqref="A3"/>
      <selection pane="bottomRight" activeCell="A5" sqref="A5:BS5"/>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9.140625" style="0" bestFit="1" customWidth="1"/>
    <col min="58" max="58" width="33.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874</v>
      </c>
      <c r="AE2" s="13" t="s">
        <v>875</v>
      </c>
      <c r="AF2" s="13" t="s">
        <v>876</v>
      </c>
      <c r="AG2" s="13" t="s">
        <v>877</v>
      </c>
      <c r="AH2" s="13" t="s">
        <v>878</v>
      </c>
      <c r="AI2" s="13" t="s">
        <v>879</v>
      </c>
      <c r="AJ2" s="13" t="s">
        <v>880</v>
      </c>
      <c r="AK2" s="13" t="s">
        <v>881</v>
      </c>
      <c r="AL2" s="13" t="s">
        <v>882</v>
      </c>
      <c r="AM2" s="13" t="s">
        <v>883</v>
      </c>
      <c r="AN2" s="13" t="s">
        <v>884</v>
      </c>
      <c r="AO2" s="13" t="s">
        <v>885</v>
      </c>
      <c r="AP2" s="13" t="s">
        <v>886</v>
      </c>
      <c r="AQ2" s="13" t="s">
        <v>887</v>
      </c>
      <c r="AR2" s="13" t="s">
        <v>888</v>
      </c>
      <c r="AS2" s="13" t="s">
        <v>235</v>
      </c>
      <c r="AT2" s="13" t="s">
        <v>889</v>
      </c>
      <c r="AU2" s="13" t="s">
        <v>890</v>
      </c>
      <c r="AV2" s="13" t="s">
        <v>891</v>
      </c>
      <c r="AW2" s="13" t="s">
        <v>892</v>
      </c>
      <c r="AX2" s="13" t="s">
        <v>893</v>
      </c>
      <c r="AY2" s="13" t="s">
        <v>894</v>
      </c>
      <c r="AZ2" s="13" t="s">
        <v>1595</v>
      </c>
      <c r="BA2" s="120" t="s">
        <v>1737</v>
      </c>
      <c r="BB2" s="120" t="s">
        <v>1738</v>
      </c>
      <c r="BC2" s="120" t="s">
        <v>1739</v>
      </c>
      <c r="BD2" s="120" t="s">
        <v>1740</v>
      </c>
      <c r="BE2" s="120" t="s">
        <v>1741</v>
      </c>
      <c r="BF2" s="120" t="s">
        <v>1742</v>
      </c>
      <c r="BG2" s="120" t="s">
        <v>1743</v>
      </c>
      <c r="BH2" s="120" t="s">
        <v>1744</v>
      </c>
      <c r="BI2" s="120" t="s">
        <v>1746</v>
      </c>
      <c r="BJ2" s="120" t="s">
        <v>1935</v>
      </c>
      <c r="BK2" s="120" t="s">
        <v>1938</v>
      </c>
      <c r="BL2" s="120" t="s">
        <v>1939</v>
      </c>
      <c r="BM2" s="120" t="s">
        <v>1940</v>
      </c>
      <c r="BN2" s="120" t="s">
        <v>1942</v>
      </c>
      <c r="BO2" s="120" t="s">
        <v>1943</v>
      </c>
      <c r="BP2" s="120" t="s">
        <v>1944</v>
      </c>
      <c r="BQ2" s="120" t="s">
        <v>1964</v>
      </c>
      <c r="BR2" s="120" t="s">
        <v>1970</v>
      </c>
      <c r="BS2" s="120" t="s">
        <v>1988</v>
      </c>
      <c r="BT2" s="3"/>
      <c r="BU2" s="3"/>
    </row>
    <row r="3" spans="1:73" ht="15" customHeight="1">
      <c r="A3" s="65" t="s">
        <v>255</v>
      </c>
      <c r="B3" s="66"/>
      <c r="C3" s="66"/>
      <c r="D3" s="67">
        <v>100</v>
      </c>
      <c r="E3" s="69"/>
      <c r="F3" s="103" t="s">
        <v>416</v>
      </c>
      <c r="G3" s="66"/>
      <c r="H3" s="70" t="s">
        <v>255</v>
      </c>
      <c r="I3" s="71"/>
      <c r="J3" s="71"/>
      <c r="K3" s="70" t="s">
        <v>1466</v>
      </c>
      <c r="L3" s="74">
        <v>1</v>
      </c>
      <c r="M3" s="75">
        <v>1715.1431884765625</v>
      </c>
      <c r="N3" s="75">
        <v>8378.2236328125</v>
      </c>
      <c r="O3" s="76"/>
      <c r="P3" s="77"/>
      <c r="Q3" s="77"/>
      <c r="R3" s="48"/>
      <c r="S3" s="48">
        <v>0</v>
      </c>
      <c r="T3" s="48">
        <v>2</v>
      </c>
      <c r="U3" s="49">
        <v>0</v>
      </c>
      <c r="V3" s="49">
        <v>0.003049</v>
      </c>
      <c r="W3" s="49">
        <v>0.017144</v>
      </c>
      <c r="X3" s="49">
        <v>0.546104</v>
      </c>
      <c r="Y3" s="49">
        <v>1</v>
      </c>
      <c r="Z3" s="49">
        <v>0</v>
      </c>
      <c r="AA3" s="72">
        <v>3</v>
      </c>
      <c r="AB3" s="72"/>
      <c r="AC3" s="73"/>
      <c r="AD3" s="79" t="s">
        <v>895</v>
      </c>
      <c r="AE3" s="79">
        <v>5617</v>
      </c>
      <c r="AF3" s="79">
        <v>6133</v>
      </c>
      <c r="AG3" s="79">
        <v>45639</v>
      </c>
      <c r="AH3" s="79">
        <v>167042</v>
      </c>
      <c r="AI3" s="79"/>
      <c r="AJ3" s="79" t="s">
        <v>1008</v>
      </c>
      <c r="AK3" s="79" t="s">
        <v>1107</v>
      </c>
      <c r="AL3" s="79"/>
      <c r="AM3" s="79"/>
      <c r="AN3" s="81">
        <v>40655.65827546296</v>
      </c>
      <c r="AO3" s="85" t="s">
        <v>1189</v>
      </c>
      <c r="AP3" s="79" t="b">
        <v>1</v>
      </c>
      <c r="AQ3" s="79" t="b">
        <v>0</v>
      </c>
      <c r="AR3" s="79" t="b">
        <v>1</v>
      </c>
      <c r="AS3" s="79"/>
      <c r="AT3" s="79">
        <v>25</v>
      </c>
      <c r="AU3" s="85" t="s">
        <v>1290</v>
      </c>
      <c r="AV3" s="79" t="b">
        <v>0</v>
      </c>
      <c r="AW3" s="79" t="s">
        <v>1352</v>
      </c>
      <c r="AX3" s="85" t="s">
        <v>1353</v>
      </c>
      <c r="AY3" s="79" t="s">
        <v>66</v>
      </c>
      <c r="AZ3" s="79" t="str">
        <f>REPLACE(INDEX(GroupVertices[Group],MATCH(Vertices[[#This Row],[Vertex]],GroupVertices[Vertex],0)),1,1,"")</f>
        <v>1</v>
      </c>
      <c r="BA3" s="48">
        <v>0</v>
      </c>
      <c r="BB3" s="49">
        <v>0</v>
      </c>
      <c r="BC3" s="48">
        <v>0</v>
      </c>
      <c r="BD3" s="49">
        <v>0</v>
      </c>
      <c r="BE3" s="48">
        <v>0</v>
      </c>
      <c r="BF3" s="49">
        <v>0</v>
      </c>
      <c r="BG3" s="48">
        <v>20</v>
      </c>
      <c r="BH3" s="49">
        <v>100</v>
      </c>
      <c r="BI3" s="48">
        <v>20</v>
      </c>
      <c r="BJ3" s="48"/>
      <c r="BK3" s="48"/>
      <c r="BL3" s="48"/>
      <c r="BM3" s="48"/>
      <c r="BN3" s="48"/>
      <c r="BO3" s="48"/>
      <c r="BP3" s="124" t="s">
        <v>1945</v>
      </c>
      <c r="BQ3" s="124" t="s">
        <v>1945</v>
      </c>
      <c r="BR3" s="124" t="s">
        <v>1971</v>
      </c>
      <c r="BS3" s="124" t="s">
        <v>1971</v>
      </c>
      <c r="BT3" s="3"/>
      <c r="BU3" s="3"/>
    </row>
    <row r="4" spans="1:76" ht="15">
      <c r="A4" s="65" t="s">
        <v>359</v>
      </c>
      <c r="B4" s="66"/>
      <c r="C4" s="66"/>
      <c r="D4" s="67">
        <v>800</v>
      </c>
      <c r="E4" s="69"/>
      <c r="F4" s="103" t="s">
        <v>1300</v>
      </c>
      <c r="G4" s="66"/>
      <c r="H4" s="70" t="s">
        <v>359</v>
      </c>
      <c r="I4" s="71"/>
      <c r="J4" s="71"/>
      <c r="K4" s="70" t="s">
        <v>1467</v>
      </c>
      <c r="L4" s="74">
        <v>9386.877551020409</v>
      </c>
      <c r="M4" s="75">
        <v>2120.869140625</v>
      </c>
      <c r="N4" s="75">
        <v>4502.27587890625</v>
      </c>
      <c r="O4" s="76"/>
      <c r="P4" s="77"/>
      <c r="Q4" s="77"/>
      <c r="R4" s="89"/>
      <c r="S4" s="48">
        <v>46</v>
      </c>
      <c r="T4" s="48">
        <v>1</v>
      </c>
      <c r="U4" s="49">
        <v>3095</v>
      </c>
      <c r="V4" s="49">
        <v>0.004255</v>
      </c>
      <c r="W4" s="49">
        <v>0.084348</v>
      </c>
      <c r="X4" s="49">
        <v>10.729067</v>
      </c>
      <c r="Y4" s="49">
        <v>0.022705314009661835</v>
      </c>
      <c r="Z4" s="49">
        <v>0.021739130434782608</v>
      </c>
      <c r="AA4" s="72">
        <v>4</v>
      </c>
      <c r="AB4" s="72"/>
      <c r="AC4" s="73"/>
      <c r="AD4" s="79" t="s">
        <v>896</v>
      </c>
      <c r="AE4" s="79">
        <v>245</v>
      </c>
      <c r="AF4" s="79">
        <v>29174</v>
      </c>
      <c r="AG4" s="79">
        <v>11071</v>
      </c>
      <c r="AH4" s="79">
        <v>6124</v>
      </c>
      <c r="AI4" s="79"/>
      <c r="AJ4" s="79" t="s">
        <v>1009</v>
      </c>
      <c r="AK4" s="79" t="s">
        <v>1108</v>
      </c>
      <c r="AL4" s="85" t="s">
        <v>1160</v>
      </c>
      <c r="AM4" s="79"/>
      <c r="AN4" s="81">
        <v>40764.88636574074</v>
      </c>
      <c r="AO4" s="85" t="s">
        <v>1190</v>
      </c>
      <c r="AP4" s="79" t="b">
        <v>0</v>
      </c>
      <c r="AQ4" s="79" t="b">
        <v>0</v>
      </c>
      <c r="AR4" s="79" t="b">
        <v>1</v>
      </c>
      <c r="AS4" s="79"/>
      <c r="AT4" s="79">
        <v>79</v>
      </c>
      <c r="AU4" s="85" t="s">
        <v>1290</v>
      </c>
      <c r="AV4" s="79" t="b">
        <v>1</v>
      </c>
      <c r="AW4" s="79" t="s">
        <v>1352</v>
      </c>
      <c r="AX4" s="85" t="s">
        <v>1354</v>
      </c>
      <c r="AY4" s="79" t="s">
        <v>66</v>
      </c>
      <c r="AZ4" s="79" t="str">
        <f>REPLACE(INDEX(GroupVertices[Group],MATCH(Vertices[[#This Row],[Vertex]],GroupVertices[Vertex],0)),1,1,"")</f>
        <v>1</v>
      </c>
      <c r="BA4" s="48">
        <v>0</v>
      </c>
      <c r="BB4" s="49">
        <v>0</v>
      </c>
      <c r="BC4" s="48">
        <v>0</v>
      </c>
      <c r="BD4" s="49">
        <v>0</v>
      </c>
      <c r="BE4" s="48">
        <v>0</v>
      </c>
      <c r="BF4" s="49">
        <v>0</v>
      </c>
      <c r="BG4" s="48">
        <v>20</v>
      </c>
      <c r="BH4" s="49">
        <v>100</v>
      </c>
      <c r="BI4" s="48">
        <v>20</v>
      </c>
      <c r="BJ4" s="48" t="s">
        <v>396</v>
      </c>
      <c r="BK4" s="48" t="s">
        <v>396</v>
      </c>
      <c r="BL4" s="48" t="s">
        <v>403</v>
      </c>
      <c r="BM4" s="48" t="s">
        <v>403</v>
      </c>
      <c r="BN4" s="48"/>
      <c r="BO4" s="48"/>
      <c r="BP4" s="124" t="s">
        <v>1945</v>
      </c>
      <c r="BQ4" s="124" t="s">
        <v>1945</v>
      </c>
      <c r="BR4" s="124" t="s">
        <v>1971</v>
      </c>
      <c r="BS4" s="124" t="s">
        <v>1971</v>
      </c>
      <c r="BT4" s="2"/>
      <c r="BU4" s="3"/>
      <c r="BV4" s="3"/>
      <c r="BW4" s="3"/>
      <c r="BX4" s="3"/>
    </row>
    <row r="5" spans="1:76" ht="15">
      <c r="A5" s="65" t="s">
        <v>360</v>
      </c>
      <c r="B5" s="66"/>
      <c r="C5" s="66"/>
      <c r="D5" s="67">
        <v>800</v>
      </c>
      <c r="E5" s="69"/>
      <c r="F5" s="103" t="s">
        <v>473</v>
      </c>
      <c r="G5" s="66"/>
      <c r="H5" s="70" t="s">
        <v>360</v>
      </c>
      <c r="I5" s="71"/>
      <c r="J5" s="71"/>
      <c r="K5" s="70" t="s">
        <v>1468</v>
      </c>
      <c r="L5" s="74">
        <v>9999</v>
      </c>
      <c r="M5" s="75">
        <v>2084.629150390625</v>
      </c>
      <c r="N5" s="75">
        <v>5558.77734375</v>
      </c>
      <c r="O5" s="76"/>
      <c r="P5" s="77"/>
      <c r="Q5" s="77"/>
      <c r="R5" s="89"/>
      <c r="S5" s="48">
        <v>49</v>
      </c>
      <c r="T5" s="48">
        <v>2</v>
      </c>
      <c r="U5" s="49">
        <v>3413</v>
      </c>
      <c r="V5" s="49">
        <v>0.004292</v>
      </c>
      <c r="W5" s="49">
        <v>0.094567</v>
      </c>
      <c r="X5" s="49">
        <v>11.405464</v>
      </c>
      <c r="Y5" s="49">
        <v>0.02171985815602837</v>
      </c>
      <c r="Z5" s="49">
        <v>0.020833333333333332</v>
      </c>
      <c r="AA5" s="72">
        <v>5</v>
      </c>
      <c r="AB5" s="72"/>
      <c r="AC5" s="73"/>
      <c r="AD5" s="79" t="s">
        <v>897</v>
      </c>
      <c r="AE5" s="79">
        <v>225</v>
      </c>
      <c r="AF5" s="79">
        <v>509807</v>
      </c>
      <c r="AG5" s="79">
        <v>76338</v>
      </c>
      <c r="AH5" s="79">
        <v>388</v>
      </c>
      <c r="AI5" s="79"/>
      <c r="AJ5" s="79" t="s">
        <v>1010</v>
      </c>
      <c r="AK5" s="79" t="s">
        <v>1109</v>
      </c>
      <c r="AL5" s="85" t="s">
        <v>1161</v>
      </c>
      <c r="AM5" s="79"/>
      <c r="AN5" s="81">
        <v>40764.83908564815</v>
      </c>
      <c r="AO5" s="85" t="s">
        <v>1191</v>
      </c>
      <c r="AP5" s="79" t="b">
        <v>0</v>
      </c>
      <c r="AQ5" s="79" t="b">
        <v>0</v>
      </c>
      <c r="AR5" s="79" t="b">
        <v>0</v>
      </c>
      <c r="AS5" s="79"/>
      <c r="AT5" s="79">
        <v>1486</v>
      </c>
      <c r="AU5" s="85" t="s">
        <v>1290</v>
      </c>
      <c r="AV5" s="79" t="b">
        <v>1</v>
      </c>
      <c r="AW5" s="79" t="s">
        <v>1352</v>
      </c>
      <c r="AX5" s="85" t="s">
        <v>1355</v>
      </c>
      <c r="AY5" s="79" t="s">
        <v>66</v>
      </c>
      <c r="AZ5" s="79" t="str">
        <f>REPLACE(INDEX(GroupVertices[Group],MATCH(Vertices[[#This Row],[Vertex]],GroupVertices[Vertex],0)),1,1,"")</f>
        <v>1</v>
      </c>
      <c r="BA5" s="48">
        <v>2</v>
      </c>
      <c r="BB5" s="49">
        <v>2.7777777777777777</v>
      </c>
      <c r="BC5" s="48">
        <v>0</v>
      </c>
      <c r="BD5" s="49">
        <v>0</v>
      </c>
      <c r="BE5" s="48">
        <v>0</v>
      </c>
      <c r="BF5" s="49">
        <v>0</v>
      </c>
      <c r="BG5" s="48">
        <v>70</v>
      </c>
      <c r="BH5" s="49">
        <v>97.22222222222223</v>
      </c>
      <c r="BI5" s="48">
        <v>72</v>
      </c>
      <c r="BJ5" s="48" t="s">
        <v>397</v>
      </c>
      <c r="BK5" s="48" t="s">
        <v>397</v>
      </c>
      <c r="BL5" s="48" t="s">
        <v>401</v>
      </c>
      <c r="BM5" s="48" t="s">
        <v>401</v>
      </c>
      <c r="BN5" s="48"/>
      <c r="BO5" s="48"/>
      <c r="BP5" s="124" t="s">
        <v>1946</v>
      </c>
      <c r="BQ5" s="124" t="s">
        <v>1965</v>
      </c>
      <c r="BR5" s="124" t="s">
        <v>1972</v>
      </c>
      <c r="BS5" s="124" t="s">
        <v>1989</v>
      </c>
      <c r="BT5" s="2"/>
      <c r="BU5" s="3"/>
      <c r="BV5" s="3"/>
      <c r="BW5" s="3"/>
      <c r="BX5" s="3"/>
    </row>
    <row r="6" spans="1:76" ht="15">
      <c r="A6" s="65" t="s">
        <v>256</v>
      </c>
      <c r="B6" s="66"/>
      <c r="C6" s="66"/>
      <c r="D6" s="67">
        <v>100</v>
      </c>
      <c r="E6" s="69"/>
      <c r="F6" s="103" t="s">
        <v>417</v>
      </c>
      <c r="G6" s="66"/>
      <c r="H6" s="70" t="s">
        <v>256</v>
      </c>
      <c r="I6" s="71"/>
      <c r="J6" s="71"/>
      <c r="K6" s="70" t="s">
        <v>1469</v>
      </c>
      <c r="L6" s="74">
        <v>1</v>
      </c>
      <c r="M6" s="75">
        <v>2631.98779296875</v>
      </c>
      <c r="N6" s="75">
        <v>418.1636657714844</v>
      </c>
      <c r="O6" s="76"/>
      <c r="P6" s="77"/>
      <c r="Q6" s="77"/>
      <c r="R6" s="89"/>
      <c r="S6" s="48">
        <v>0</v>
      </c>
      <c r="T6" s="48">
        <v>2</v>
      </c>
      <c r="U6" s="49">
        <v>0</v>
      </c>
      <c r="V6" s="49">
        <v>0.003049</v>
      </c>
      <c r="W6" s="49">
        <v>0.017144</v>
      </c>
      <c r="X6" s="49">
        <v>0.546104</v>
      </c>
      <c r="Y6" s="49">
        <v>1</v>
      </c>
      <c r="Z6" s="49">
        <v>0</v>
      </c>
      <c r="AA6" s="72">
        <v>6</v>
      </c>
      <c r="AB6" s="72"/>
      <c r="AC6" s="73"/>
      <c r="AD6" s="79" t="s">
        <v>898</v>
      </c>
      <c r="AE6" s="79">
        <v>806</v>
      </c>
      <c r="AF6" s="79">
        <v>702</v>
      </c>
      <c r="AG6" s="79">
        <v>1171</v>
      </c>
      <c r="AH6" s="79">
        <v>9484</v>
      </c>
      <c r="AI6" s="79"/>
      <c r="AJ6" s="79" t="s">
        <v>1011</v>
      </c>
      <c r="AK6" s="79" t="s">
        <v>1109</v>
      </c>
      <c r="AL6" s="79"/>
      <c r="AM6" s="79"/>
      <c r="AN6" s="81">
        <v>43328.993113425924</v>
      </c>
      <c r="AO6" s="85" t="s">
        <v>1192</v>
      </c>
      <c r="AP6" s="79" t="b">
        <v>1</v>
      </c>
      <c r="AQ6" s="79" t="b">
        <v>0</v>
      </c>
      <c r="AR6" s="79" t="b">
        <v>0</v>
      </c>
      <c r="AS6" s="79"/>
      <c r="AT6" s="79">
        <v>0</v>
      </c>
      <c r="AU6" s="79"/>
      <c r="AV6" s="79" t="b">
        <v>0</v>
      </c>
      <c r="AW6" s="79" t="s">
        <v>1352</v>
      </c>
      <c r="AX6" s="85" t="s">
        <v>1356</v>
      </c>
      <c r="AY6" s="79" t="s">
        <v>66</v>
      </c>
      <c r="AZ6" s="79" t="str">
        <f>REPLACE(INDEX(GroupVertices[Group],MATCH(Vertices[[#This Row],[Vertex]],GroupVertices[Vertex],0)),1,1,"")</f>
        <v>1</v>
      </c>
      <c r="BA6" s="48">
        <v>0</v>
      </c>
      <c r="BB6" s="49">
        <v>0</v>
      </c>
      <c r="BC6" s="48">
        <v>0</v>
      </c>
      <c r="BD6" s="49">
        <v>0</v>
      </c>
      <c r="BE6" s="48">
        <v>0</v>
      </c>
      <c r="BF6" s="49">
        <v>0</v>
      </c>
      <c r="BG6" s="48">
        <v>20</v>
      </c>
      <c r="BH6" s="49">
        <v>100</v>
      </c>
      <c r="BI6" s="48">
        <v>20</v>
      </c>
      <c r="BJ6" s="48"/>
      <c r="BK6" s="48"/>
      <c r="BL6" s="48"/>
      <c r="BM6" s="48"/>
      <c r="BN6" s="48"/>
      <c r="BO6" s="48"/>
      <c r="BP6" s="124" t="s">
        <v>1945</v>
      </c>
      <c r="BQ6" s="124" t="s">
        <v>1945</v>
      </c>
      <c r="BR6" s="124" t="s">
        <v>1971</v>
      </c>
      <c r="BS6" s="124" t="s">
        <v>1971</v>
      </c>
      <c r="BT6" s="2"/>
      <c r="BU6" s="3"/>
      <c r="BV6" s="3"/>
      <c r="BW6" s="3"/>
      <c r="BX6" s="3"/>
    </row>
    <row r="7" spans="1:76" ht="15">
      <c r="A7" s="65" t="s">
        <v>257</v>
      </c>
      <c r="B7" s="66"/>
      <c r="C7" s="66"/>
      <c r="D7" s="67">
        <v>100</v>
      </c>
      <c r="E7" s="69"/>
      <c r="F7" s="103" t="s">
        <v>418</v>
      </c>
      <c r="G7" s="66"/>
      <c r="H7" s="70" t="s">
        <v>257</v>
      </c>
      <c r="I7" s="71"/>
      <c r="J7" s="71"/>
      <c r="K7" s="70" t="s">
        <v>1470</v>
      </c>
      <c r="L7" s="74">
        <v>1</v>
      </c>
      <c r="M7" s="75">
        <v>186.56956481933594</v>
      </c>
      <c r="N7" s="75">
        <v>5879.94189453125</v>
      </c>
      <c r="O7" s="76"/>
      <c r="P7" s="77"/>
      <c r="Q7" s="77"/>
      <c r="R7" s="89"/>
      <c r="S7" s="48">
        <v>0</v>
      </c>
      <c r="T7" s="48">
        <v>2</v>
      </c>
      <c r="U7" s="49">
        <v>0</v>
      </c>
      <c r="V7" s="49">
        <v>0.003049</v>
      </c>
      <c r="W7" s="49">
        <v>0.017144</v>
      </c>
      <c r="X7" s="49">
        <v>0.546104</v>
      </c>
      <c r="Y7" s="49">
        <v>1</v>
      </c>
      <c r="Z7" s="49">
        <v>0</v>
      </c>
      <c r="AA7" s="72">
        <v>7</v>
      </c>
      <c r="AB7" s="72"/>
      <c r="AC7" s="73"/>
      <c r="AD7" s="79" t="s">
        <v>899</v>
      </c>
      <c r="AE7" s="79">
        <v>4988</v>
      </c>
      <c r="AF7" s="79">
        <v>4257</v>
      </c>
      <c r="AG7" s="79">
        <v>57958</v>
      </c>
      <c r="AH7" s="79">
        <v>50461</v>
      </c>
      <c r="AI7" s="79"/>
      <c r="AJ7" s="79" t="s">
        <v>1012</v>
      </c>
      <c r="AK7" s="79"/>
      <c r="AL7" s="79"/>
      <c r="AM7" s="79"/>
      <c r="AN7" s="81">
        <v>39872.75917824074</v>
      </c>
      <c r="AO7" s="85" t="s">
        <v>1193</v>
      </c>
      <c r="AP7" s="79" t="b">
        <v>0</v>
      </c>
      <c r="AQ7" s="79" t="b">
        <v>0</v>
      </c>
      <c r="AR7" s="79" t="b">
        <v>1</v>
      </c>
      <c r="AS7" s="79"/>
      <c r="AT7" s="79">
        <v>22</v>
      </c>
      <c r="AU7" s="85" t="s">
        <v>1291</v>
      </c>
      <c r="AV7" s="79" t="b">
        <v>0</v>
      </c>
      <c r="AW7" s="79" t="s">
        <v>1352</v>
      </c>
      <c r="AX7" s="85" t="s">
        <v>1357</v>
      </c>
      <c r="AY7" s="79" t="s">
        <v>66</v>
      </c>
      <c r="AZ7" s="79" t="str">
        <f>REPLACE(INDEX(GroupVertices[Group],MATCH(Vertices[[#This Row],[Vertex]],GroupVertices[Vertex],0)),1,1,"")</f>
        <v>1</v>
      </c>
      <c r="BA7" s="48">
        <v>0</v>
      </c>
      <c r="BB7" s="49">
        <v>0</v>
      </c>
      <c r="BC7" s="48">
        <v>0</v>
      </c>
      <c r="BD7" s="49">
        <v>0</v>
      </c>
      <c r="BE7" s="48">
        <v>0</v>
      </c>
      <c r="BF7" s="49">
        <v>0</v>
      </c>
      <c r="BG7" s="48">
        <v>20</v>
      </c>
      <c r="BH7" s="49">
        <v>100</v>
      </c>
      <c r="BI7" s="48">
        <v>20</v>
      </c>
      <c r="BJ7" s="48"/>
      <c r="BK7" s="48"/>
      <c r="BL7" s="48"/>
      <c r="BM7" s="48"/>
      <c r="BN7" s="48"/>
      <c r="BO7" s="48"/>
      <c r="BP7" s="124" t="s">
        <v>1945</v>
      </c>
      <c r="BQ7" s="124" t="s">
        <v>1945</v>
      </c>
      <c r="BR7" s="124" t="s">
        <v>1971</v>
      </c>
      <c r="BS7" s="124" t="s">
        <v>1971</v>
      </c>
      <c r="BT7" s="2"/>
      <c r="BU7" s="3"/>
      <c r="BV7" s="3"/>
      <c r="BW7" s="3"/>
      <c r="BX7" s="3"/>
    </row>
    <row r="8" spans="1:76" ht="15">
      <c r="A8" s="65" t="s">
        <v>258</v>
      </c>
      <c r="B8" s="66"/>
      <c r="C8" s="66"/>
      <c r="D8" s="67">
        <v>100</v>
      </c>
      <c r="E8" s="69"/>
      <c r="F8" s="103" t="s">
        <v>419</v>
      </c>
      <c r="G8" s="66"/>
      <c r="H8" s="70" t="s">
        <v>258</v>
      </c>
      <c r="I8" s="71"/>
      <c r="J8" s="71"/>
      <c r="K8" s="70" t="s">
        <v>1471</v>
      </c>
      <c r="L8" s="74">
        <v>1</v>
      </c>
      <c r="M8" s="75">
        <v>2895.12841796875</v>
      </c>
      <c r="N8" s="75">
        <v>1865.28076171875</v>
      </c>
      <c r="O8" s="76"/>
      <c r="P8" s="77"/>
      <c r="Q8" s="77"/>
      <c r="R8" s="89"/>
      <c r="S8" s="48">
        <v>0</v>
      </c>
      <c r="T8" s="48">
        <v>2</v>
      </c>
      <c r="U8" s="49">
        <v>0</v>
      </c>
      <c r="V8" s="49">
        <v>0.003049</v>
      </c>
      <c r="W8" s="49">
        <v>0.017144</v>
      </c>
      <c r="X8" s="49">
        <v>0.546104</v>
      </c>
      <c r="Y8" s="49">
        <v>1</v>
      </c>
      <c r="Z8" s="49">
        <v>0</v>
      </c>
      <c r="AA8" s="72">
        <v>8</v>
      </c>
      <c r="AB8" s="72"/>
      <c r="AC8" s="73"/>
      <c r="AD8" s="79" t="s">
        <v>900</v>
      </c>
      <c r="AE8" s="79">
        <v>1235</v>
      </c>
      <c r="AF8" s="79">
        <v>1093</v>
      </c>
      <c r="AG8" s="79">
        <v>11159</v>
      </c>
      <c r="AH8" s="79">
        <v>14245</v>
      </c>
      <c r="AI8" s="79"/>
      <c r="AJ8" s="79" t="s">
        <v>1013</v>
      </c>
      <c r="AK8" s="79"/>
      <c r="AL8" s="79"/>
      <c r="AM8" s="79"/>
      <c r="AN8" s="81">
        <v>42155.85424768519</v>
      </c>
      <c r="AO8" s="85" t="s">
        <v>1194</v>
      </c>
      <c r="AP8" s="79" t="b">
        <v>1</v>
      </c>
      <c r="AQ8" s="79" t="b">
        <v>0</v>
      </c>
      <c r="AR8" s="79" t="b">
        <v>1</v>
      </c>
      <c r="AS8" s="79"/>
      <c r="AT8" s="79">
        <v>4</v>
      </c>
      <c r="AU8" s="85" t="s">
        <v>1290</v>
      </c>
      <c r="AV8" s="79" t="b">
        <v>0</v>
      </c>
      <c r="AW8" s="79" t="s">
        <v>1352</v>
      </c>
      <c r="AX8" s="85" t="s">
        <v>1358</v>
      </c>
      <c r="AY8" s="79" t="s">
        <v>66</v>
      </c>
      <c r="AZ8" s="79" t="str">
        <f>REPLACE(INDEX(GroupVertices[Group],MATCH(Vertices[[#This Row],[Vertex]],GroupVertices[Vertex],0)),1,1,"")</f>
        <v>1</v>
      </c>
      <c r="BA8" s="48">
        <v>0</v>
      </c>
      <c r="BB8" s="49">
        <v>0</v>
      </c>
      <c r="BC8" s="48">
        <v>0</v>
      </c>
      <c r="BD8" s="49">
        <v>0</v>
      </c>
      <c r="BE8" s="48">
        <v>0</v>
      </c>
      <c r="BF8" s="49">
        <v>0</v>
      </c>
      <c r="BG8" s="48">
        <v>20</v>
      </c>
      <c r="BH8" s="49">
        <v>100</v>
      </c>
      <c r="BI8" s="48">
        <v>20</v>
      </c>
      <c r="BJ8" s="48"/>
      <c r="BK8" s="48"/>
      <c r="BL8" s="48"/>
      <c r="BM8" s="48"/>
      <c r="BN8" s="48"/>
      <c r="BO8" s="48"/>
      <c r="BP8" s="124" t="s">
        <v>1945</v>
      </c>
      <c r="BQ8" s="124" t="s">
        <v>1945</v>
      </c>
      <c r="BR8" s="124" t="s">
        <v>1971</v>
      </c>
      <c r="BS8" s="124" t="s">
        <v>1971</v>
      </c>
      <c r="BT8" s="2"/>
      <c r="BU8" s="3"/>
      <c r="BV8" s="3"/>
      <c r="BW8" s="3"/>
      <c r="BX8" s="3"/>
    </row>
    <row r="9" spans="1:76" ht="15">
      <c r="A9" s="65" t="s">
        <v>259</v>
      </c>
      <c r="B9" s="66"/>
      <c r="C9" s="66"/>
      <c r="D9" s="67">
        <v>100</v>
      </c>
      <c r="E9" s="69"/>
      <c r="F9" s="103" t="s">
        <v>420</v>
      </c>
      <c r="G9" s="66"/>
      <c r="H9" s="70" t="s">
        <v>259</v>
      </c>
      <c r="I9" s="71"/>
      <c r="J9" s="71"/>
      <c r="K9" s="70" t="s">
        <v>1472</v>
      </c>
      <c r="L9" s="74">
        <v>1</v>
      </c>
      <c r="M9" s="75">
        <v>2214.95849609375</v>
      </c>
      <c r="N9" s="75">
        <v>195.06719970703125</v>
      </c>
      <c r="O9" s="76"/>
      <c r="P9" s="77"/>
      <c r="Q9" s="77"/>
      <c r="R9" s="89"/>
      <c r="S9" s="48">
        <v>0</v>
      </c>
      <c r="T9" s="48">
        <v>2</v>
      </c>
      <c r="U9" s="49">
        <v>0</v>
      </c>
      <c r="V9" s="49">
        <v>0.003049</v>
      </c>
      <c r="W9" s="49">
        <v>0.017144</v>
      </c>
      <c r="X9" s="49">
        <v>0.546104</v>
      </c>
      <c r="Y9" s="49">
        <v>1</v>
      </c>
      <c r="Z9" s="49">
        <v>0</v>
      </c>
      <c r="AA9" s="72">
        <v>9</v>
      </c>
      <c r="AB9" s="72"/>
      <c r="AC9" s="73"/>
      <c r="AD9" s="79" t="s">
        <v>901</v>
      </c>
      <c r="AE9" s="79">
        <v>7587</v>
      </c>
      <c r="AF9" s="79">
        <v>8579</v>
      </c>
      <c r="AG9" s="79">
        <v>35648</v>
      </c>
      <c r="AH9" s="79">
        <v>68668</v>
      </c>
      <c r="AI9" s="79"/>
      <c r="AJ9" s="79" t="s">
        <v>1014</v>
      </c>
      <c r="AK9" s="79" t="s">
        <v>1110</v>
      </c>
      <c r="AL9" s="79"/>
      <c r="AM9" s="79"/>
      <c r="AN9" s="81">
        <v>39914.94207175926</v>
      </c>
      <c r="AO9" s="85" t="s">
        <v>1195</v>
      </c>
      <c r="AP9" s="79" t="b">
        <v>0</v>
      </c>
      <c r="AQ9" s="79" t="b">
        <v>0</v>
      </c>
      <c r="AR9" s="79" t="b">
        <v>1</v>
      </c>
      <c r="AS9" s="79"/>
      <c r="AT9" s="79">
        <v>29</v>
      </c>
      <c r="AU9" s="85" t="s">
        <v>1290</v>
      </c>
      <c r="AV9" s="79" t="b">
        <v>0</v>
      </c>
      <c r="AW9" s="79" t="s">
        <v>1352</v>
      </c>
      <c r="AX9" s="85" t="s">
        <v>1359</v>
      </c>
      <c r="AY9" s="79" t="s">
        <v>66</v>
      </c>
      <c r="AZ9" s="79" t="str">
        <f>REPLACE(INDEX(GroupVertices[Group],MATCH(Vertices[[#This Row],[Vertex]],GroupVertices[Vertex],0)),1,1,"")</f>
        <v>1</v>
      </c>
      <c r="BA9" s="48">
        <v>0</v>
      </c>
      <c r="BB9" s="49">
        <v>0</v>
      </c>
      <c r="BC9" s="48">
        <v>0</v>
      </c>
      <c r="BD9" s="49">
        <v>0</v>
      </c>
      <c r="BE9" s="48">
        <v>0</v>
      </c>
      <c r="BF9" s="49">
        <v>0</v>
      </c>
      <c r="BG9" s="48">
        <v>20</v>
      </c>
      <c r="BH9" s="49">
        <v>100</v>
      </c>
      <c r="BI9" s="48">
        <v>20</v>
      </c>
      <c r="BJ9" s="48"/>
      <c r="BK9" s="48"/>
      <c r="BL9" s="48"/>
      <c r="BM9" s="48"/>
      <c r="BN9" s="48"/>
      <c r="BO9" s="48"/>
      <c r="BP9" s="124" t="s">
        <v>1945</v>
      </c>
      <c r="BQ9" s="124" t="s">
        <v>1945</v>
      </c>
      <c r="BR9" s="124" t="s">
        <v>1971</v>
      </c>
      <c r="BS9" s="124" t="s">
        <v>1971</v>
      </c>
      <c r="BT9" s="2"/>
      <c r="BU9" s="3"/>
      <c r="BV9" s="3"/>
      <c r="BW9" s="3"/>
      <c r="BX9" s="3"/>
    </row>
    <row r="10" spans="1:76" ht="15">
      <c r="A10" s="65" t="s">
        <v>260</v>
      </c>
      <c r="B10" s="66"/>
      <c r="C10" s="66"/>
      <c r="D10" s="67">
        <v>100</v>
      </c>
      <c r="E10" s="69"/>
      <c r="F10" s="103" t="s">
        <v>421</v>
      </c>
      <c r="G10" s="66"/>
      <c r="H10" s="70" t="s">
        <v>260</v>
      </c>
      <c r="I10" s="71"/>
      <c r="J10" s="71"/>
      <c r="K10" s="70" t="s">
        <v>1473</v>
      </c>
      <c r="L10" s="74">
        <v>1</v>
      </c>
      <c r="M10" s="75">
        <v>2964.42138671875</v>
      </c>
      <c r="N10" s="75">
        <v>5115.74462890625</v>
      </c>
      <c r="O10" s="76"/>
      <c r="P10" s="77"/>
      <c r="Q10" s="77"/>
      <c r="R10" s="89"/>
      <c r="S10" s="48">
        <v>0</v>
      </c>
      <c r="T10" s="48">
        <v>2</v>
      </c>
      <c r="U10" s="49">
        <v>0</v>
      </c>
      <c r="V10" s="49">
        <v>0.003049</v>
      </c>
      <c r="W10" s="49">
        <v>0.017144</v>
      </c>
      <c r="X10" s="49">
        <v>0.546104</v>
      </c>
      <c r="Y10" s="49">
        <v>1</v>
      </c>
      <c r="Z10" s="49">
        <v>0</v>
      </c>
      <c r="AA10" s="72">
        <v>10</v>
      </c>
      <c r="AB10" s="72"/>
      <c r="AC10" s="73"/>
      <c r="AD10" s="79" t="s">
        <v>902</v>
      </c>
      <c r="AE10" s="79">
        <v>115</v>
      </c>
      <c r="AF10" s="79">
        <v>653</v>
      </c>
      <c r="AG10" s="79">
        <v>6190</v>
      </c>
      <c r="AH10" s="79">
        <v>5949</v>
      </c>
      <c r="AI10" s="79"/>
      <c r="AJ10" s="79" t="s">
        <v>1015</v>
      </c>
      <c r="AK10" s="79" t="s">
        <v>1111</v>
      </c>
      <c r="AL10" s="85" t="s">
        <v>1162</v>
      </c>
      <c r="AM10" s="79"/>
      <c r="AN10" s="81">
        <v>43162.51627314815</v>
      </c>
      <c r="AO10" s="85" t="s">
        <v>1196</v>
      </c>
      <c r="AP10" s="79" t="b">
        <v>1</v>
      </c>
      <c r="AQ10" s="79" t="b">
        <v>0</v>
      </c>
      <c r="AR10" s="79" t="b">
        <v>0</v>
      </c>
      <c r="AS10" s="79"/>
      <c r="AT10" s="79">
        <v>3</v>
      </c>
      <c r="AU10" s="79"/>
      <c r="AV10" s="79" t="b">
        <v>0</v>
      </c>
      <c r="AW10" s="79" t="s">
        <v>1352</v>
      </c>
      <c r="AX10" s="85" t="s">
        <v>1360</v>
      </c>
      <c r="AY10" s="79" t="s">
        <v>66</v>
      </c>
      <c r="AZ10" s="79" t="str">
        <f>REPLACE(INDEX(GroupVertices[Group],MATCH(Vertices[[#This Row],[Vertex]],GroupVertices[Vertex],0)),1,1,"")</f>
        <v>1</v>
      </c>
      <c r="BA10" s="48">
        <v>0</v>
      </c>
      <c r="BB10" s="49">
        <v>0</v>
      </c>
      <c r="BC10" s="48">
        <v>0</v>
      </c>
      <c r="BD10" s="49">
        <v>0</v>
      </c>
      <c r="BE10" s="48">
        <v>0</v>
      </c>
      <c r="BF10" s="49">
        <v>0</v>
      </c>
      <c r="BG10" s="48">
        <v>20</v>
      </c>
      <c r="BH10" s="49">
        <v>100</v>
      </c>
      <c r="BI10" s="48">
        <v>20</v>
      </c>
      <c r="BJ10" s="48"/>
      <c r="BK10" s="48"/>
      <c r="BL10" s="48"/>
      <c r="BM10" s="48"/>
      <c r="BN10" s="48"/>
      <c r="BO10" s="48"/>
      <c r="BP10" s="124" t="s">
        <v>1945</v>
      </c>
      <c r="BQ10" s="124" t="s">
        <v>1945</v>
      </c>
      <c r="BR10" s="124" t="s">
        <v>1971</v>
      </c>
      <c r="BS10" s="124" t="s">
        <v>1971</v>
      </c>
      <c r="BT10" s="2"/>
      <c r="BU10" s="3"/>
      <c r="BV10" s="3"/>
      <c r="BW10" s="3"/>
      <c r="BX10" s="3"/>
    </row>
    <row r="11" spans="1:76" ht="15">
      <c r="A11" s="65" t="s">
        <v>261</v>
      </c>
      <c r="B11" s="66"/>
      <c r="C11" s="66"/>
      <c r="D11" s="67">
        <v>100</v>
      </c>
      <c r="E11" s="69"/>
      <c r="F11" s="103" t="s">
        <v>422</v>
      </c>
      <c r="G11" s="66"/>
      <c r="H11" s="70" t="s">
        <v>261</v>
      </c>
      <c r="I11" s="71"/>
      <c r="J11" s="71"/>
      <c r="K11" s="70" t="s">
        <v>1474</v>
      </c>
      <c r="L11" s="74">
        <v>1</v>
      </c>
      <c r="M11" s="75">
        <v>3264.308837890625</v>
      </c>
      <c r="N11" s="75">
        <v>6534.271484375</v>
      </c>
      <c r="O11" s="76"/>
      <c r="P11" s="77"/>
      <c r="Q11" s="77"/>
      <c r="R11" s="89"/>
      <c r="S11" s="48">
        <v>0</v>
      </c>
      <c r="T11" s="48">
        <v>2</v>
      </c>
      <c r="U11" s="49">
        <v>0</v>
      </c>
      <c r="V11" s="49">
        <v>0.003049</v>
      </c>
      <c r="W11" s="49">
        <v>0.017144</v>
      </c>
      <c r="X11" s="49">
        <v>0.546104</v>
      </c>
      <c r="Y11" s="49">
        <v>1</v>
      </c>
      <c r="Z11" s="49">
        <v>0</v>
      </c>
      <c r="AA11" s="72">
        <v>11</v>
      </c>
      <c r="AB11" s="72"/>
      <c r="AC11" s="73"/>
      <c r="AD11" s="79" t="s">
        <v>903</v>
      </c>
      <c r="AE11" s="79">
        <v>2701</v>
      </c>
      <c r="AF11" s="79">
        <v>1892</v>
      </c>
      <c r="AG11" s="79">
        <v>17880</v>
      </c>
      <c r="AH11" s="79">
        <v>32813</v>
      </c>
      <c r="AI11" s="79"/>
      <c r="AJ11" s="79" t="s">
        <v>1016</v>
      </c>
      <c r="AK11" s="79" t="s">
        <v>1111</v>
      </c>
      <c r="AL11" s="79"/>
      <c r="AM11" s="79"/>
      <c r="AN11" s="81">
        <v>41012.52517361111</v>
      </c>
      <c r="AO11" s="85" t="s">
        <v>1197</v>
      </c>
      <c r="AP11" s="79" t="b">
        <v>0</v>
      </c>
      <c r="AQ11" s="79" t="b">
        <v>0</v>
      </c>
      <c r="AR11" s="79" t="b">
        <v>0</v>
      </c>
      <c r="AS11" s="79"/>
      <c r="AT11" s="79">
        <v>6</v>
      </c>
      <c r="AU11" s="85" t="s">
        <v>1292</v>
      </c>
      <c r="AV11" s="79" t="b">
        <v>0</v>
      </c>
      <c r="AW11" s="79" t="s">
        <v>1352</v>
      </c>
      <c r="AX11" s="85" t="s">
        <v>1361</v>
      </c>
      <c r="AY11" s="79" t="s">
        <v>66</v>
      </c>
      <c r="AZ11" s="79" t="str">
        <f>REPLACE(INDEX(GroupVertices[Group],MATCH(Vertices[[#This Row],[Vertex]],GroupVertices[Vertex],0)),1,1,"")</f>
        <v>1</v>
      </c>
      <c r="BA11" s="48">
        <v>0</v>
      </c>
      <c r="BB11" s="49">
        <v>0</v>
      </c>
      <c r="BC11" s="48">
        <v>0</v>
      </c>
      <c r="BD11" s="49">
        <v>0</v>
      </c>
      <c r="BE11" s="48">
        <v>0</v>
      </c>
      <c r="BF11" s="49">
        <v>0</v>
      </c>
      <c r="BG11" s="48">
        <v>20</v>
      </c>
      <c r="BH11" s="49">
        <v>100</v>
      </c>
      <c r="BI11" s="48">
        <v>20</v>
      </c>
      <c r="BJ11" s="48"/>
      <c r="BK11" s="48"/>
      <c r="BL11" s="48"/>
      <c r="BM11" s="48"/>
      <c r="BN11" s="48"/>
      <c r="BO11" s="48"/>
      <c r="BP11" s="124" t="s">
        <v>1945</v>
      </c>
      <c r="BQ11" s="124" t="s">
        <v>1945</v>
      </c>
      <c r="BR11" s="124" t="s">
        <v>1971</v>
      </c>
      <c r="BS11" s="124" t="s">
        <v>1971</v>
      </c>
      <c r="BT11" s="2"/>
      <c r="BU11" s="3"/>
      <c r="BV11" s="3"/>
      <c r="BW11" s="3"/>
      <c r="BX11" s="3"/>
    </row>
    <row r="12" spans="1:76" ht="15">
      <c r="A12" s="65" t="s">
        <v>262</v>
      </c>
      <c r="B12" s="66"/>
      <c r="C12" s="66"/>
      <c r="D12" s="67">
        <v>100</v>
      </c>
      <c r="E12" s="69"/>
      <c r="F12" s="103" t="s">
        <v>423</v>
      </c>
      <c r="G12" s="66"/>
      <c r="H12" s="70" t="s">
        <v>262</v>
      </c>
      <c r="I12" s="71"/>
      <c r="J12" s="71"/>
      <c r="K12" s="70" t="s">
        <v>1475</v>
      </c>
      <c r="L12" s="74">
        <v>1</v>
      </c>
      <c r="M12" s="75">
        <v>4118.48388671875</v>
      </c>
      <c r="N12" s="75">
        <v>5058.81982421875</v>
      </c>
      <c r="O12" s="76"/>
      <c r="P12" s="77"/>
      <c r="Q12" s="77"/>
      <c r="R12" s="89"/>
      <c r="S12" s="48">
        <v>0</v>
      </c>
      <c r="T12" s="48">
        <v>2</v>
      </c>
      <c r="U12" s="49">
        <v>0</v>
      </c>
      <c r="V12" s="49">
        <v>0.003049</v>
      </c>
      <c r="W12" s="49">
        <v>0.017144</v>
      </c>
      <c r="X12" s="49">
        <v>0.546104</v>
      </c>
      <c r="Y12" s="49">
        <v>1</v>
      </c>
      <c r="Z12" s="49">
        <v>0</v>
      </c>
      <c r="AA12" s="72">
        <v>12</v>
      </c>
      <c r="AB12" s="72"/>
      <c r="AC12" s="73"/>
      <c r="AD12" s="79" t="s">
        <v>904</v>
      </c>
      <c r="AE12" s="79">
        <v>5449</v>
      </c>
      <c r="AF12" s="79">
        <v>7457</v>
      </c>
      <c r="AG12" s="79">
        <v>54402</v>
      </c>
      <c r="AH12" s="79">
        <v>102740</v>
      </c>
      <c r="AI12" s="79"/>
      <c r="AJ12" s="79" t="s">
        <v>1017</v>
      </c>
      <c r="AK12" s="79" t="s">
        <v>1112</v>
      </c>
      <c r="AL12" s="79"/>
      <c r="AM12" s="79"/>
      <c r="AN12" s="81">
        <v>40599.81715277778</v>
      </c>
      <c r="AO12" s="85" t="s">
        <v>1198</v>
      </c>
      <c r="AP12" s="79" t="b">
        <v>1</v>
      </c>
      <c r="AQ12" s="79" t="b">
        <v>0</v>
      </c>
      <c r="AR12" s="79" t="b">
        <v>0</v>
      </c>
      <c r="AS12" s="79"/>
      <c r="AT12" s="79">
        <v>48</v>
      </c>
      <c r="AU12" s="85" t="s">
        <v>1290</v>
      </c>
      <c r="AV12" s="79" t="b">
        <v>0</v>
      </c>
      <c r="AW12" s="79" t="s">
        <v>1352</v>
      </c>
      <c r="AX12" s="85" t="s">
        <v>1362</v>
      </c>
      <c r="AY12" s="79" t="s">
        <v>66</v>
      </c>
      <c r="AZ12" s="79" t="str">
        <f>REPLACE(INDEX(GroupVertices[Group],MATCH(Vertices[[#This Row],[Vertex]],GroupVertices[Vertex],0)),1,1,"")</f>
        <v>1</v>
      </c>
      <c r="BA12" s="48">
        <v>0</v>
      </c>
      <c r="BB12" s="49">
        <v>0</v>
      </c>
      <c r="BC12" s="48">
        <v>0</v>
      </c>
      <c r="BD12" s="49">
        <v>0</v>
      </c>
      <c r="BE12" s="48">
        <v>0</v>
      </c>
      <c r="BF12" s="49">
        <v>0</v>
      </c>
      <c r="BG12" s="48">
        <v>20</v>
      </c>
      <c r="BH12" s="49">
        <v>100</v>
      </c>
      <c r="BI12" s="48">
        <v>20</v>
      </c>
      <c r="BJ12" s="48"/>
      <c r="BK12" s="48"/>
      <c r="BL12" s="48"/>
      <c r="BM12" s="48"/>
      <c r="BN12" s="48"/>
      <c r="BO12" s="48"/>
      <c r="BP12" s="124" t="s">
        <v>1945</v>
      </c>
      <c r="BQ12" s="124" t="s">
        <v>1945</v>
      </c>
      <c r="BR12" s="124" t="s">
        <v>1971</v>
      </c>
      <c r="BS12" s="124" t="s">
        <v>1971</v>
      </c>
      <c r="BT12" s="2"/>
      <c r="BU12" s="3"/>
      <c r="BV12" s="3"/>
      <c r="BW12" s="3"/>
      <c r="BX12" s="3"/>
    </row>
    <row r="13" spans="1:76" ht="15">
      <c r="A13" s="65" t="s">
        <v>263</v>
      </c>
      <c r="B13" s="66"/>
      <c r="C13" s="66"/>
      <c r="D13" s="67">
        <v>100</v>
      </c>
      <c r="E13" s="69"/>
      <c r="F13" s="103" t="s">
        <v>1301</v>
      </c>
      <c r="G13" s="66"/>
      <c r="H13" s="70" t="s">
        <v>263</v>
      </c>
      <c r="I13" s="71"/>
      <c r="J13" s="71"/>
      <c r="K13" s="70" t="s">
        <v>1476</v>
      </c>
      <c r="L13" s="74">
        <v>1</v>
      </c>
      <c r="M13" s="75">
        <v>8870.3056640625</v>
      </c>
      <c r="N13" s="75">
        <v>7482.5537109375</v>
      </c>
      <c r="O13" s="76"/>
      <c r="P13" s="77"/>
      <c r="Q13" s="77"/>
      <c r="R13" s="89"/>
      <c r="S13" s="48">
        <v>0</v>
      </c>
      <c r="T13" s="48">
        <v>1</v>
      </c>
      <c r="U13" s="49">
        <v>0</v>
      </c>
      <c r="V13" s="49">
        <v>0.002882</v>
      </c>
      <c r="W13" s="49">
        <v>3.8E-05</v>
      </c>
      <c r="X13" s="49">
        <v>0.536966</v>
      </c>
      <c r="Y13" s="49">
        <v>0</v>
      </c>
      <c r="Z13" s="49">
        <v>0</v>
      </c>
      <c r="AA13" s="72">
        <v>13</v>
      </c>
      <c r="AB13" s="72"/>
      <c r="AC13" s="73"/>
      <c r="AD13" s="79" t="s">
        <v>905</v>
      </c>
      <c r="AE13" s="79">
        <v>722</v>
      </c>
      <c r="AF13" s="79">
        <v>788</v>
      </c>
      <c r="AG13" s="79">
        <v>67682</v>
      </c>
      <c r="AH13" s="79">
        <v>82629</v>
      </c>
      <c r="AI13" s="79"/>
      <c r="AJ13" s="79" t="s">
        <v>1018</v>
      </c>
      <c r="AK13" s="79" t="s">
        <v>1113</v>
      </c>
      <c r="AL13" s="79"/>
      <c r="AM13" s="79"/>
      <c r="AN13" s="81">
        <v>42056.41271990741</v>
      </c>
      <c r="AO13" s="85" t="s">
        <v>1199</v>
      </c>
      <c r="AP13" s="79" t="b">
        <v>1</v>
      </c>
      <c r="AQ13" s="79" t="b">
        <v>0</v>
      </c>
      <c r="AR13" s="79" t="b">
        <v>0</v>
      </c>
      <c r="AS13" s="79"/>
      <c r="AT13" s="79">
        <v>64</v>
      </c>
      <c r="AU13" s="85" t="s">
        <v>1290</v>
      </c>
      <c r="AV13" s="79" t="b">
        <v>0</v>
      </c>
      <c r="AW13" s="79" t="s">
        <v>1352</v>
      </c>
      <c r="AX13" s="85" t="s">
        <v>1363</v>
      </c>
      <c r="AY13" s="79" t="s">
        <v>66</v>
      </c>
      <c r="AZ13" s="79" t="str">
        <f>REPLACE(INDEX(GroupVertices[Group],MATCH(Vertices[[#This Row],[Vertex]],GroupVertices[Vertex],0)),1,1,"")</f>
        <v>2</v>
      </c>
      <c r="BA13" s="48">
        <v>0</v>
      </c>
      <c r="BB13" s="49">
        <v>0</v>
      </c>
      <c r="BC13" s="48">
        <v>0</v>
      </c>
      <c r="BD13" s="49">
        <v>0</v>
      </c>
      <c r="BE13" s="48">
        <v>0</v>
      </c>
      <c r="BF13" s="49">
        <v>0</v>
      </c>
      <c r="BG13" s="48">
        <v>9</v>
      </c>
      <c r="BH13" s="49">
        <v>100</v>
      </c>
      <c r="BI13" s="48">
        <v>9</v>
      </c>
      <c r="BJ13" s="48"/>
      <c r="BK13" s="48"/>
      <c r="BL13" s="48"/>
      <c r="BM13" s="48"/>
      <c r="BN13" s="48"/>
      <c r="BO13" s="48"/>
      <c r="BP13" s="124" t="s">
        <v>1947</v>
      </c>
      <c r="BQ13" s="124" t="s">
        <v>1947</v>
      </c>
      <c r="BR13" s="124" t="s">
        <v>1973</v>
      </c>
      <c r="BS13" s="124" t="s">
        <v>1973</v>
      </c>
      <c r="BT13" s="2"/>
      <c r="BU13" s="3"/>
      <c r="BV13" s="3"/>
      <c r="BW13" s="3"/>
      <c r="BX13" s="3"/>
    </row>
    <row r="14" spans="1:76" ht="15">
      <c r="A14" s="65" t="s">
        <v>348</v>
      </c>
      <c r="B14" s="66"/>
      <c r="C14" s="66"/>
      <c r="D14" s="67">
        <v>800</v>
      </c>
      <c r="E14" s="69"/>
      <c r="F14" s="103" t="s">
        <v>1302</v>
      </c>
      <c r="G14" s="66"/>
      <c r="H14" s="70" t="s">
        <v>348</v>
      </c>
      <c r="I14" s="71"/>
      <c r="J14" s="71"/>
      <c r="K14" s="70" t="s">
        <v>1477</v>
      </c>
      <c r="L14" s="74">
        <v>9182.836734693878</v>
      </c>
      <c r="M14" s="75">
        <v>7032.57177734375</v>
      </c>
      <c r="N14" s="75">
        <v>6653.98681640625</v>
      </c>
      <c r="O14" s="76"/>
      <c r="P14" s="77"/>
      <c r="Q14" s="77"/>
      <c r="R14" s="89"/>
      <c r="S14" s="48">
        <v>45</v>
      </c>
      <c r="T14" s="48">
        <v>1</v>
      </c>
      <c r="U14" s="49">
        <v>6450</v>
      </c>
      <c r="V14" s="49">
        <v>0.003984</v>
      </c>
      <c r="W14" s="49">
        <v>0.000393</v>
      </c>
      <c r="X14" s="49">
        <v>20.486448</v>
      </c>
      <c r="Y14" s="49">
        <v>0</v>
      </c>
      <c r="Z14" s="49">
        <v>0</v>
      </c>
      <c r="AA14" s="72">
        <v>14</v>
      </c>
      <c r="AB14" s="72"/>
      <c r="AC14" s="73"/>
      <c r="AD14" s="79" t="s">
        <v>906</v>
      </c>
      <c r="AE14" s="79">
        <v>6875</v>
      </c>
      <c r="AF14" s="79">
        <v>61117</v>
      </c>
      <c r="AG14" s="79">
        <v>83042</v>
      </c>
      <c r="AH14" s="79">
        <v>87027</v>
      </c>
      <c r="AI14" s="79"/>
      <c r="AJ14" s="79" t="s">
        <v>1019</v>
      </c>
      <c r="AK14" s="79"/>
      <c r="AL14" s="85" t="s">
        <v>1163</v>
      </c>
      <c r="AM14" s="79"/>
      <c r="AN14" s="81">
        <v>40973.00144675926</v>
      </c>
      <c r="AO14" s="85" t="s">
        <v>1200</v>
      </c>
      <c r="AP14" s="79" t="b">
        <v>1</v>
      </c>
      <c r="AQ14" s="79" t="b">
        <v>0</v>
      </c>
      <c r="AR14" s="79" t="b">
        <v>1</v>
      </c>
      <c r="AS14" s="79"/>
      <c r="AT14" s="79">
        <v>217</v>
      </c>
      <c r="AU14" s="85" t="s">
        <v>1290</v>
      </c>
      <c r="AV14" s="79" t="b">
        <v>0</v>
      </c>
      <c r="AW14" s="79" t="s">
        <v>1352</v>
      </c>
      <c r="AX14" s="85" t="s">
        <v>1364</v>
      </c>
      <c r="AY14" s="79" t="s">
        <v>66</v>
      </c>
      <c r="AZ14" s="79" t="str">
        <f>REPLACE(INDEX(GroupVertices[Group],MATCH(Vertices[[#This Row],[Vertex]],GroupVertices[Vertex],0)),1,1,"")</f>
        <v>2</v>
      </c>
      <c r="BA14" s="48">
        <v>0</v>
      </c>
      <c r="BB14" s="49">
        <v>0</v>
      </c>
      <c r="BC14" s="48">
        <v>0</v>
      </c>
      <c r="BD14" s="49">
        <v>0</v>
      </c>
      <c r="BE14" s="48">
        <v>0</v>
      </c>
      <c r="BF14" s="49">
        <v>0</v>
      </c>
      <c r="BG14" s="48">
        <v>9</v>
      </c>
      <c r="BH14" s="49">
        <v>100</v>
      </c>
      <c r="BI14" s="48">
        <v>9</v>
      </c>
      <c r="BJ14" s="48"/>
      <c r="BK14" s="48"/>
      <c r="BL14" s="48"/>
      <c r="BM14" s="48"/>
      <c r="BN14" s="48"/>
      <c r="BO14" s="48"/>
      <c r="BP14" s="124" t="s">
        <v>1947</v>
      </c>
      <c r="BQ14" s="124" t="s">
        <v>1947</v>
      </c>
      <c r="BR14" s="124" t="s">
        <v>1973</v>
      </c>
      <c r="BS14" s="124" t="s">
        <v>1973</v>
      </c>
      <c r="BT14" s="2"/>
      <c r="BU14" s="3"/>
      <c r="BV14" s="3"/>
      <c r="BW14" s="3"/>
      <c r="BX14" s="3"/>
    </row>
    <row r="15" spans="1:76" ht="15">
      <c r="A15" s="65" t="s">
        <v>264</v>
      </c>
      <c r="B15" s="66"/>
      <c r="C15" s="66"/>
      <c r="D15" s="67">
        <v>100</v>
      </c>
      <c r="E15" s="69"/>
      <c r="F15" s="103" t="s">
        <v>1303</v>
      </c>
      <c r="G15" s="66"/>
      <c r="H15" s="70" t="s">
        <v>264</v>
      </c>
      <c r="I15" s="71"/>
      <c r="J15" s="71"/>
      <c r="K15" s="70" t="s">
        <v>1478</v>
      </c>
      <c r="L15" s="74">
        <v>1</v>
      </c>
      <c r="M15" s="75">
        <v>4558.3046875</v>
      </c>
      <c r="N15" s="75">
        <v>8240.431640625</v>
      </c>
      <c r="O15" s="76"/>
      <c r="P15" s="77"/>
      <c r="Q15" s="77"/>
      <c r="R15" s="89"/>
      <c r="S15" s="48">
        <v>0</v>
      </c>
      <c r="T15" s="48">
        <v>1</v>
      </c>
      <c r="U15" s="49">
        <v>0</v>
      </c>
      <c r="V15" s="49">
        <v>0.002882</v>
      </c>
      <c r="W15" s="49">
        <v>3.8E-05</v>
      </c>
      <c r="X15" s="49">
        <v>0.536966</v>
      </c>
      <c r="Y15" s="49">
        <v>0</v>
      </c>
      <c r="Z15" s="49">
        <v>0</v>
      </c>
      <c r="AA15" s="72">
        <v>15</v>
      </c>
      <c r="AB15" s="72"/>
      <c r="AC15" s="73"/>
      <c r="AD15" s="79" t="s">
        <v>907</v>
      </c>
      <c r="AE15" s="79">
        <v>541</v>
      </c>
      <c r="AF15" s="79">
        <v>196</v>
      </c>
      <c r="AG15" s="79">
        <v>23405</v>
      </c>
      <c r="AH15" s="79">
        <v>26771</v>
      </c>
      <c r="AI15" s="79"/>
      <c r="AJ15" s="79" t="s">
        <v>1020</v>
      </c>
      <c r="AK15" s="79" t="s">
        <v>1114</v>
      </c>
      <c r="AL15" s="79"/>
      <c r="AM15" s="79"/>
      <c r="AN15" s="81">
        <v>40000.37642361111</v>
      </c>
      <c r="AO15" s="85" t="s">
        <v>1201</v>
      </c>
      <c r="AP15" s="79" t="b">
        <v>0</v>
      </c>
      <c r="AQ15" s="79" t="b">
        <v>0</v>
      </c>
      <c r="AR15" s="79" t="b">
        <v>1</v>
      </c>
      <c r="AS15" s="79"/>
      <c r="AT15" s="79">
        <v>7</v>
      </c>
      <c r="AU15" s="85" t="s">
        <v>1293</v>
      </c>
      <c r="AV15" s="79" t="b">
        <v>0</v>
      </c>
      <c r="AW15" s="79" t="s">
        <v>1352</v>
      </c>
      <c r="AX15" s="85" t="s">
        <v>1365</v>
      </c>
      <c r="AY15" s="79" t="s">
        <v>66</v>
      </c>
      <c r="AZ15" s="79" t="str">
        <f>REPLACE(INDEX(GroupVertices[Group],MATCH(Vertices[[#This Row],[Vertex]],GroupVertices[Vertex],0)),1,1,"")</f>
        <v>2</v>
      </c>
      <c r="BA15" s="48">
        <v>0</v>
      </c>
      <c r="BB15" s="49">
        <v>0</v>
      </c>
      <c r="BC15" s="48">
        <v>0</v>
      </c>
      <c r="BD15" s="49">
        <v>0</v>
      </c>
      <c r="BE15" s="48">
        <v>0</v>
      </c>
      <c r="BF15" s="49">
        <v>0</v>
      </c>
      <c r="BG15" s="48">
        <v>9</v>
      </c>
      <c r="BH15" s="49">
        <v>100</v>
      </c>
      <c r="BI15" s="48">
        <v>9</v>
      </c>
      <c r="BJ15" s="48"/>
      <c r="BK15" s="48"/>
      <c r="BL15" s="48"/>
      <c r="BM15" s="48"/>
      <c r="BN15" s="48"/>
      <c r="BO15" s="48"/>
      <c r="BP15" s="124" t="s">
        <v>1947</v>
      </c>
      <c r="BQ15" s="124" t="s">
        <v>1947</v>
      </c>
      <c r="BR15" s="124" t="s">
        <v>1973</v>
      </c>
      <c r="BS15" s="124" t="s">
        <v>1973</v>
      </c>
      <c r="BT15" s="2"/>
      <c r="BU15" s="3"/>
      <c r="BV15" s="3"/>
      <c r="BW15" s="3"/>
      <c r="BX15" s="3"/>
    </row>
    <row r="16" spans="1:76" ht="15">
      <c r="A16" s="65" t="s">
        <v>265</v>
      </c>
      <c r="B16" s="66"/>
      <c r="C16" s="66"/>
      <c r="D16" s="67">
        <v>100</v>
      </c>
      <c r="E16" s="69"/>
      <c r="F16" s="103" t="s">
        <v>1304</v>
      </c>
      <c r="G16" s="66"/>
      <c r="H16" s="70" t="s">
        <v>265</v>
      </c>
      <c r="I16" s="71"/>
      <c r="J16" s="71"/>
      <c r="K16" s="70" t="s">
        <v>1479</v>
      </c>
      <c r="L16" s="74">
        <v>1</v>
      </c>
      <c r="M16" s="75">
        <v>9855.703125</v>
      </c>
      <c r="N16" s="75">
        <v>6681.453125</v>
      </c>
      <c r="O16" s="76"/>
      <c r="P16" s="77"/>
      <c r="Q16" s="77"/>
      <c r="R16" s="89"/>
      <c r="S16" s="48">
        <v>0</v>
      </c>
      <c r="T16" s="48">
        <v>1</v>
      </c>
      <c r="U16" s="49">
        <v>0</v>
      </c>
      <c r="V16" s="49">
        <v>0.002882</v>
      </c>
      <c r="W16" s="49">
        <v>3.8E-05</v>
      </c>
      <c r="X16" s="49">
        <v>0.536966</v>
      </c>
      <c r="Y16" s="49">
        <v>0</v>
      </c>
      <c r="Z16" s="49">
        <v>0</v>
      </c>
      <c r="AA16" s="72">
        <v>16</v>
      </c>
      <c r="AB16" s="72"/>
      <c r="AC16" s="73"/>
      <c r="AD16" s="79" t="s">
        <v>908</v>
      </c>
      <c r="AE16" s="79">
        <v>413</v>
      </c>
      <c r="AF16" s="79">
        <v>160</v>
      </c>
      <c r="AG16" s="79">
        <v>4555</v>
      </c>
      <c r="AH16" s="79">
        <v>5504</v>
      </c>
      <c r="AI16" s="79"/>
      <c r="AJ16" s="79"/>
      <c r="AK16" s="79" t="s">
        <v>1115</v>
      </c>
      <c r="AL16" s="79"/>
      <c r="AM16" s="79"/>
      <c r="AN16" s="81">
        <v>43306.72907407407</v>
      </c>
      <c r="AO16" s="85" t="s">
        <v>1202</v>
      </c>
      <c r="AP16" s="79" t="b">
        <v>1</v>
      </c>
      <c r="AQ16" s="79" t="b">
        <v>0</v>
      </c>
      <c r="AR16" s="79" t="b">
        <v>0</v>
      </c>
      <c r="AS16" s="79"/>
      <c r="AT16" s="79">
        <v>0</v>
      </c>
      <c r="AU16" s="79"/>
      <c r="AV16" s="79" t="b">
        <v>0</v>
      </c>
      <c r="AW16" s="79" t="s">
        <v>1352</v>
      </c>
      <c r="AX16" s="85" t="s">
        <v>1366</v>
      </c>
      <c r="AY16" s="79" t="s">
        <v>66</v>
      </c>
      <c r="AZ16" s="79" t="str">
        <f>REPLACE(INDEX(GroupVertices[Group],MATCH(Vertices[[#This Row],[Vertex]],GroupVertices[Vertex],0)),1,1,"")</f>
        <v>2</v>
      </c>
      <c r="BA16" s="48">
        <v>0</v>
      </c>
      <c r="BB16" s="49">
        <v>0</v>
      </c>
      <c r="BC16" s="48">
        <v>0</v>
      </c>
      <c r="BD16" s="49">
        <v>0</v>
      </c>
      <c r="BE16" s="48">
        <v>0</v>
      </c>
      <c r="BF16" s="49">
        <v>0</v>
      </c>
      <c r="BG16" s="48">
        <v>9</v>
      </c>
      <c r="BH16" s="49">
        <v>100</v>
      </c>
      <c r="BI16" s="48">
        <v>9</v>
      </c>
      <c r="BJ16" s="48"/>
      <c r="BK16" s="48"/>
      <c r="BL16" s="48"/>
      <c r="BM16" s="48"/>
      <c r="BN16" s="48"/>
      <c r="BO16" s="48"/>
      <c r="BP16" s="124" t="s">
        <v>1947</v>
      </c>
      <c r="BQ16" s="124" t="s">
        <v>1947</v>
      </c>
      <c r="BR16" s="124" t="s">
        <v>1973</v>
      </c>
      <c r="BS16" s="124" t="s">
        <v>1973</v>
      </c>
      <c r="BT16" s="2"/>
      <c r="BU16" s="3"/>
      <c r="BV16" s="3"/>
      <c r="BW16" s="3"/>
      <c r="BX16" s="3"/>
    </row>
    <row r="17" spans="1:76" ht="15">
      <c r="A17" s="65" t="s">
        <v>266</v>
      </c>
      <c r="B17" s="66"/>
      <c r="C17" s="66"/>
      <c r="D17" s="67">
        <v>100</v>
      </c>
      <c r="E17" s="69"/>
      <c r="F17" s="103" t="s">
        <v>1305</v>
      </c>
      <c r="G17" s="66"/>
      <c r="H17" s="70" t="s">
        <v>266</v>
      </c>
      <c r="I17" s="71"/>
      <c r="J17" s="71"/>
      <c r="K17" s="70" t="s">
        <v>1480</v>
      </c>
      <c r="L17" s="74">
        <v>1</v>
      </c>
      <c r="M17" s="75">
        <v>6746.22314453125</v>
      </c>
      <c r="N17" s="75">
        <v>4421.9873046875</v>
      </c>
      <c r="O17" s="76"/>
      <c r="P17" s="77"/>
      <c r="Q17" s="77"/>
      <c r="R17" s="89"/>
      <c r="S17" s="48">
        <v>0</v>
      </c>
      <c r="T17" s="48">
        <v>1</v>
      </c>
      <c r="U17" s="49">
        <v>0</v>
      </c>
      <c r="V17" s="49">
        <v>0.002882</v>
      </c>
      <c r="W17" s="49">
        <v>3.8E-05</v>
      </c>
      <c r="X17" s="49">
        <v>0.536966</v>
      </c>
      <c r="Y17" s="49">
        <v>0</v>
      </c>
      <c r="Z17" s="49">
        <v>0</v>
      </c>
      <c r="AA17" s="72">
        <v>17</v>
      </c>
      <c r="AB17" s="72"/>
      <c r="AC17" s="73"/>
      <c r="AD17" s="79" t="s">
        <v>909</v>
      </c>
      <c r="AE17" s="79">
        <v>2061</v>
      </c>
      <c r="AF17" s="79">
        <v>31461</v>
      </c>
      <c r="AG17" s="79">
        <v>52725</v>
      </c>
      <c r="AH17" s="79">
        <v>2572</v>
      </c>
      <c r="AI17" s="79"/>
      <c r="AJ17" s="79" t="s">
        <v>1021</v>
      </c>
      <c r="AK17" s="79" t="s">
        <v>1116</v>
      </c>
      <c r="AL17" s="85" t="s">
        <v>1164</v>
      </c>
      <c r="AM17" s="79"/>
      <c r="AN17" s="81">
        <v>39799.881053240744</v>
      </c>
      <c r="AO17" s="79"/>
      <c r="AP17" s="79" t="b">
        <v>0</v>
      </c>
      <c r="AQ17" s="79" t="b">
        <v>0</v>
      </c>
      <c r="AR17" s="79" t="b">
        <v>0</v>
      </c>
      <c r="AS17" s="79"/>
      <c r="AT17" s="79">
        <v>605</v>
      </c>
      <c r="AU17" s="85" t="s">
        <v>1292</v>
      </c>
      <c r="AV17" s="79" t="b">
        <v>1</v>
      </c>
      <c r="AW17" s="79" t="s">
        <v>1352</v>
      </c>
      <c r="AX17" s="85" t="s">
        <v>1367</v>
      </c>
      <c r="AY17" s="79" t="s">
        <v>66</v>
      </c>
      <c r="AZ17" s="79" t="str">
        <f>REPLACE(INDEX(GroupVertices[Group],MATCH(Vertices[[#This Row],[Vertex]],GroupVertices[Vertex],0)),1,1,"")</f>
        <v>2</v>
      </c>
      <c r="BA17" s="48">
        <v>0</v>
      </c>
      <c r="BB17" s="49">
        <v>0</v>
      </c>
      <c r="BC17" s="48">
        <v>0</v>
      </c>
      <c r="BD17" s="49">
        <v>0</v>
      </c>
      <c r="BE17" s="48">
        <v>0</v>
      </c>
      <c r="BF17" s="49">
        <v>0</v>
      </c>
      <c r="BG17" s="48">
        <v>9</v>
      </c>
      <c r="BH17" s="49">
        <v>100</v>
      </c>
      <c r="BI17" s="48">
        <v>9</v>
      </c>
      <c r="BJ17" s="48"/>
      <c r="BK17" s="48"/>
      <c r="BL17" s="48"/>
      <c r="BM17" s="48"/>
      <c r="BN17" s="48"/>
      <c r="BO17" s="48"/>
      <c r="BP17" s="124" t="s">
        <v>1947</v>
      </c>
      <c r="BQ17" s="124" t="s">
        <v>1947</v>
      </c>
      <c r="BR17" s="124" t="s">
        <v>1973</v>
      </c>
      <c r="BS17" s="124" t="s">
        <v>1973</v>
      </c>
      <c r="BT17" s="2"/>
      <c r="BU17" s="3"/>
      <c r="BV17" s="3"/>
      <c r="BW17" s="3"/>
      <c r="BX17" s="3"/>
    </row>
    <row r="18" spans="1:76" ht="15">
      <c r="A18" s="65" t="s">
        <v>267</v>
      </c>
      <c r="B18" s="66"/>
      <c r="C18" s="66"/>
      <c r="D18" s="67">
        <v>100</v>
      </c>
      <c r="E18" s="69"/>
      <c r="F18" s="103" t="s">
        <v>1306</v>
      </c>
      <c r="G18" s="66"/>
      <c r="H18" s="70" t="s">
        <v>267</v>
      </c>
      <c r="I18" s="71"/>
      <c r="J18" s="71"/>
      <c r="K18" s="70" t="s">
        <v>1481</v>
      </c>
      <c r="L18" s="74">
        <v>1</v>
      </c>
      <c r="M18" s="75">
        <v>7468.560546875</v>
      </c>
      <c r="N18" s="75">
        <v>9803.9326171875</v>
      </c>
      <c r="O18" s="76"/>
      <c r="P18" s="77"/>
      <c r="Q18" s="77"/>
      <c r="R18" s="89"/>
      <c r="S18" s="48">
        <v>0</v>
      </c>
      <c r="T18" s="48">
        <v>1</v>
      </c>
      <c r="U18" s="49">
        <v>0</v>
      </c>
      <c r="V18" s="49">
        <v>0.002882</v>
      </c>
      <c r="W18" s="49">
        <v>3.8E-05</v>
      </c>
      <c r="X18" s="49">
        <v>0.536966</v>
      </c>
      <c r="Y18" s="49">
        <v>0</v>
      </c>
      <c r="Z18" s="49">
        <v>0</v>
      </c>
      <c r="AA18" s="72">
        <v>18</v>
      </c>
      <c r="AB18" s="72"/>
      <c r="AC18" s="73"/>
      <c r="AD18" s="79" t="s">
        <v>910</v>
      </c>
      <c r="AE18" s="79">
        <v>699</v>
      </c>
      <c r="AF18" s="79">
        <v>76</v>
      </c>
      <c r="AG18" s="79">
        <v>8207</v>
      </c>
      <c r="AH18" s="79">
        <v>23007</v>
      </c>
      <c r="AI18" s="79"/>
      <c r="AJ18" s="79" t="s">
        <v>1022</v>
      </c>
      <c r="AK18" s="79" t="s">
        <v>1117</v>
      </c>
      <c r="AL18" s="79"/>
      <c r="AM18" s="79"/>
      <c r="AN18" s="81">
        <v>42912.593148148146</v>
      </c>
      <c r="AO18" s="79"/>
      <c r="AP18" s="79" t="b">
        <v>1</v>
      </c>
      <c r="AQ18" s="79" t="b">
        <v>0</v>
      </c>
      <c r="AR18" s="79" t="b">
        <v>0</v>
      </c>
      <c r="AS18" s="79"/>
      <c r="AT18" s="79">
        <v>0</v>
      </c>
      <c r="AU18" s="79"/>
      <c r="AV18" s="79" t="b">
        <v>0</v>
      </c>
      <c r="AW18" s="79" t="s">
        <v>1352</v>
      </c>
      <c r="AX18" s="85" t="s">
        <v>1368</v>
      </c>
      <c r="AY18" s="79" t="s">
        <v>66</v>
      </c>
      <c r="AZ18" s="79" t="str">
        <f>REPLACE(INDEX(GroupVertices[Group],MATCH(Vertices[[#This Row],[Vertex]],GroupVertices[Vertex],0)),1,1,"")</f>
        <v>2</v>
      </c>
      <c r="BA18" s="48">
        <v>0</v>
      </c>
      <c r="BB18" s="49">
        <v>0</v>
      </c>
      <c r="BC18" s="48">
        <v>0</v>
      </c>
      <c r="BD18" s="49">
        <v>0</v>
      </c>
      <c r="BE18" s="48">
        <v>0</v>
      </c>
      <c r="BF18" s="49">
        <v>0</v>
      </c>
      <c r="BG18" s="48">
        <v>9</v>
      </c>
      <c r="BH18" s="49">
        <v>100</v>
      </c>
      <c r="BI18" s="48">
        <v>9</v>
      </c>
      <c r="BJ18" s="48"/>
      <c r="BK18" s="48"/>
      <c r="BL18" s="48"/>
      <c r="BM18" s="48"/>
      <c r="BN18" s="48"/>
      <c r="BO18" s="48"/>
      <c r="BP18" s="124" t="s">
        <v>1947</v>
      </c>
      <c r="BQ18" s="124" t="s">
        <v>1947</v>
      </c>
      <c r="BR18" s="124" t="s">
        <v>1973</v>
      </c>
      <c r="BS18" s="124" t="s">
        <v>1973</v>
      </c>
      <c r="BT18" s="2"/>
      <c r="BU18" s="3"/>
      <c r="BV18" s="3"/>
      <c r="BW18" s="3"/>
      <c r="BX18" s="3"/>
    </row>
    <row r="19" spans="1:76" ht="15">
      <c r="A19" s="65" t="s">
        <v>268</v>
      </c>
      <c r="B19" s="66"/>
      <c r="C19" s="66"/>
      <c r="D19" s="67">
        <v>100</v>
      </c>
      <c r="E19" s="69"/>
      <c r="F19" s="103" t="s">
        <v>1307</v>
      </c>
      <c r="G19" s="66"/>
      <c r="H19" s="70" t="s">
        <v>268</v>
      </c>
      <c r="I19" s="71"/>
      <c r="J19" s="71"/>
      <c r="K19" s="70" t="s">
        <v>1482</v>
      </c>
      <c r="L19" s="74">
        <v>1</v>
      </c>
      <c r="M19" s="75">
        <v>9532.5947265625</v>
      </c>
      <c r="N19" s="75">
        <v>8161.1328125</v>
      </c>
      <c r="O19" s="76"/>
      <c r="P19" s="77"/>
      <c r="Q19" s="77"/>
      <c r="R19" s="89"/>
      <c r="S19" s="48">
        <v>0</v>
      </c>
      <c r="T19" s="48">
        <v>1</v>
      </c>
      <c r="U19" s="49">
        <v>0</v>
      </c>
      <c r="V19" s="49">
        <v>0.002882</v>
      </c>
      <c r="W19" s="49">
        <v>3.8E-05</v>
      </c>
      <c r="X19" s="49">
        <v>0.536966</v>
      </c>
      <c r="Y19" s="49">
        <v>0</v>
      </c>
      <c r="Z19" s="49">
        <v>0</v>
      </c>
      <c r="AA19" s="72">
        <v>19</v>
      </c>
      <c r="AB19" s="72"/>
      <c r="AC19" s="73"/>
      <c r="AD19" s="79" t="s">
        <v>911</v>
      </c>
      <c r="AE19" s="79">
        <v>580</v>
      </c>
      <c r="AF19" s="79">
        <v>655</v>
      </c>
      <c r="AG19" s="79">
        <v>50036</v>
      </c>
      <c r="AH19" s="79">
        <v>14844</v>
      </c>
      <c r="AI19" s="79"/>
      <c r="AJ19" s="79" t="s">
        <v>1023</v>
      </c>
      <c r="AK19" s="79" t="s">
        <v>1118</v>
      </c>
      <c r="AL19" s="79"/>
      <c r="AM19" s="79"/>
      <c r="AN19" s="81">
        <v>40032.042905092596</v>
      </c>
      <c r="AO19" s="85" t="s">
        <v>1203</v>
      </c>
      <c r="AP19" s="79" t="b">
        <v>0</v>
      </c>
      <c r="AQ19" s="79" t="b">
        <v>0</v>
      </c>
      <c r="AR19" s="79" t="b">
        <v>1</v>
      </c>
      <c r="AS19" s="79"/>
      <c r="AT19" s="79">
        <v>58</v>
      </c>
      <c r="AU19" s="85" t="s">
        <v>1294</v>
      </c>
      <c r="AV19" s="79" t="b">
        <v>0</v>
      </c>
      <c r="AW19" s="79" t="s">
        <v>1352</v>
      </c>
      <c r="AX19" s="85" t="s">
        <v>1369</v>
      </c>
      <c r="AY19" s="79" t="s">
        <v>66</v>
      </c>
      <c r="AZ19" s="79" t="str">
        <f>REPLACE(INDEX(GroupVertices[Group],MATCH(Vertices[[#This Row],[Vertex]],GroupVertices[Vertex],0)),1,1,"")</f>
        <v>2</v>
      </c>
      <c r="BA19" s="48">
        <v>0</v>
      </c>
      <c r="BB19" s="49">
        <v>0</v>
      </c>
      <c r="BC19" s="48">
        <v>0</v>
      </c>
      <c r="BD19" s="49">
        <v>0</v>
      </c>
      <c r="BE19" s="48">
        <v>0</v>
      </c>
      <c r="BF19" s="49">
        <v>0</v>
      </c>
      <c r="BG19" s="48">
        <v>9</v>
      </c>
      <c r="BH19" s="49">
        <v>100</v>
      </c>
      <c r="BI19" s="48">
        <v>9</v>
      </c>
      <c r="BJ19" s="48"/>
      <c r="BK19" s="48"/>
      <c r="BL19" s="48"/>
      <c r="BM19" s="48"/>
      <c r="BN19" s="48"/>
      <c r="BO19" s="48"/>
      <c r="BP19" s="124" t="s">
        <v>1947</v>
      </c>
      <c r="BQ19" s="124" t="s">
        <v>1947</v>
      </c>
      <c r="BR19" s="124" t="s">
        <v>1973</v>
      </c>
      <c r="BS19" s="124" t="s">
        <v>1973</v>
      </c>
      <c r="BT19" s="2"/>
      <c r="BU19" s="3"/>
      <c r="BV19" s="3"/>
      <c r="BW19" s="3"/>
      <c r="BX19" s="3"/>
    </row>
    <row r="20" spans="1:76" ht="15">
      <c r="A20" s="65" t="s">
        <v>269</v>
      </c>
      <c r="B20" s="66"/>
      <c r="C20" s="66"/>
      <c r="D20" s="67">
        <v>100</v>
      </c>
      <c r="E20" s="69"/>
      <c r="F20" s="103" t="s">
        <v>1308</v>
      </c>
      <c r="G20" s="66"/>
      <c r="H20" s="70" t="s">
        <v>269</v>
      </c>
      <c r="I20" s="71"/>
      <c r="J20" s="71"/>
      <c r="K20" s="70" t="s">
        <v>1483</v>
      </c>
      <c r="L20" s="74">
        <v>1</v>
      </c>
      <c r="M20" s="75">
        <v>6833.11474609375</v>
      </c>
      <c r="N20" s="75">
        <v>9803.9326171875</v>
      </c>
      <c r="O20" s="76"/>
      <c r="P20" s="77"/>
      <c r="Q20" s="77"/>
      <c r="R20" s="89"/>
      <c r="S20" s="48">
        <v>0</v>
      </c>
      <c r="T20" s="48">
        <v>1</v>
      </c>
      <c r="U20" s="49">
        <v>0</v>
      </c>
      <c r="V20" s="49">
        <v>0.002882</v>
      </c>
      <c r="W20" s="49">
        <v>3.8E-05</v>
      </c>
      <c r="X20" s="49">
        <v>0.536966</v>
      </c>
      <c r="Y20" s="49">
        <v>0</v>
      </c>
      <c r="Z20" s="49">
        <v>0</v>
      </c>
      <c r="AA20" s="72">
        <v>20</v>
      </c>
      <c r="AB20" s="72"/>
      <c r="AC20" s="73"/>
      <c r="AD20" s="79" t="s">
        <v>912</v>
      </c>
      <c r="AE20" s="79">
        <v>798</v>
      </c>
      <c r="AF20" s="79">
        <v>681</v>
      </c>
      <c r="AG20" s="79">
        <v>36243</v>
      </c>
      <c r="AH20" s="79">
        <v>38273</v>
      </c>
      <c r="AI20" s="79"/>
      <c r="AJ20" s="79" t="s">
        <v>1024</v>
      </c>
      <c r="AK20" s="79" t="s">
        <v>1119</v>
      </c>
      <c r="AL20" s="79"/>
      <c r="AM20" s="79"/>
      <c r="AN20" s="81">
        <v>41243.76934027778</v>
      </c>
      <c r="AO20" s="85" t="s">
        <v>1204</v>
      </c>
      <c r="AP20" s="79" t="b">
        <v>0</v>
      </c>
      <c r="AQ20" s="79" t="b">
        <v>0</v>
      </c>
      <c r="AR20" s="79" t="b">
        <v>1</v>
      </c>
      <c r="AS20" s="79"/>
      <c r="AT20" s="79">
        <v>23</v>
      </c>
      <c r="AU20" s="85" t="s">
        <v>1290</v>
      </c>
      <c r="AV20" s="79" t="b">
        <v>0</v>
      </c>
      <c r="AW20" s="79" t="s">
        <v>1352</v>
      </c>
      <c r="AX20" s="85" t="s">
        <v>1370</v>
      </c>
      <c r="AY20" s="79" t="s">
        <v>66</v>
      </c>
      <c r="AZ20" s="79" t="str">
        <f>REPLACE(INDEX(GroupVertices[Group],MATCH(Vertices[[#This Row],[Vertex]],GroupVertices[Vertex],0)),1,1,"")</f>
        <v>2</v>
      </c>
      <c r="BA20" s="48">
        <v>0</v>
      </c>
      <c r="BB20" s="49">
        <v>0</v>
      </c>
      <c r="BC20" s="48">
        <v>0</v>
      </c>
      <c r="BD20" s="49">
        <v>0</v>
      </c>
      <c r="BE20" s="48">
        <v>0</v>
      </c>
      <c r="BF20" s="49">
        <v>0</v>
      </c>
      <c r="BG20" s="48">
        <v>9</v>
      </c>
      <c r="BH20" s="49">
        <v>100</v>
      </c>
      <c r="BI20" s="48">
        <v>9</v>
      </c>
      <c r="BJ20" s="48"/>
      <c r="BK20" s="48"/>
      <c r="BL20" s="48"/>
      <c r="BM20" s="48"/>
      <c r="BN20" s="48"/>
      <c r="BO20" s="48"/>
      <c r="BP20" s="124" t="s">
        <v>1947</v>
      </c>
      <c r="BQ20" s="124" t="s">
        <v>1947</v>
      </c>
      <c r="BR20" s="124" t="s">
        <v>1973</v>
      </c>
      <c r="BS20" s="124" t="s">
        <v>1973</v>
      </c>
      <c r="BT20" s="2"/>
      <c r="BU20" s="3"/>
      <c r="BV20" s="3"/>
      <c r="BW20" s="3"/>
      <c r="BX20" s="3"/>
    </row>
    <row r="21" spans="1:76" ht="15">
      <c r="A21" s="65" t="s">
        <v>270</v>
      </c>
      <c r="B21" s="66"/>
      <c r="C21" s="66"/>
      <c r="D21" s="67">
        <v>100</v>
      </c>
      <c r="E21" s="69"/>
      <c r="F21" s="103" t="s">
        <v>424</v>
      </c>
      <c r="G21" s="66"/>
      <c r="H21" s="70" t="s">
        <v>270</v>
      </c>
      <c r="I21" s="71"/>
      <c r="J21" s="71"/>
      <c r="K21" s="70" t="s">
        <v>1484</v>
      </c>
      <c r="L21" s="74">
        <v>1</v>
      </c>
      <c r="M21" s="75">
        <v>5212.18408203125</v>
      </c>
      <c r="N21" s="75">
        <v>195.06719970703125</v>
      </c>
      <c r="O21" s="76"/>
      <c r="P21" s="77"/>
      <c r="Q21" s="77"/>
      <c r="R21" s="89"/>
      <c r="S21" s="48">
        <v>0</v>
      </c>
      <c r="T21" s="48">
        <v>2</v>
      </c>
      <c r="U21" s="49">
        <v>4664</v>
      </c>
      <c r="V21" s="49">
        <v>0.004149</v>
      </c>
      <c r="W21" s="49">
        <v>0.002091</v>
      </c>
      <c r="X21" s="49">
        <v>0.760913</v>
      </c>
      <c r="Y21" s="49">
        <v>0</v>
      </c>
      <c r="Z21" s="49">
        <v>0</v>
      </c>
      <c r="AA21" s="72">
        <v>21</v>
      </c>
      <c r="AB21" s="72"/>
      <c r="AC21" s="73"/>
      <c r="AD21" s="79" t="s">
        <v>913</v>
      </c>
      <c r="AE21" s="79">
        <v>1553</v>
      </c>
      <c r="AF21" s="79">
        <v>2129</v>
      </c>
      <c r="AG21" s="79">
        <v>106837</v>
      </c>
      <c r="AH21" s="79">
        <v>256109</v>
      </c>
      <c r="AI21" s="79"/>
      <c r="AJ21" s="79" t="s">
        <v>1025</v>
      </c>
      <c r="AK21" s="79" t="s">
        <v>1120</v>
      </c>
      <c r="AL21" s="85" t="s">
        <v>1165</v>
      </c>
      <c r="AM21" s="79"/>
      <c r="AN21" s="81">
        <v>41281.02710648148</v>
      </c>
      <c r="AO21" s="85" t="s">
        <v>1205</v>
      </c>
      <c r="AP21" s="79" t="b">
        <v>0</v>
      </c>
      <c r="AQ21" s="79" t="b">
        <v>0</v>
      </c>
      <c r="AR21" s="79" t="b">
        <v>1</v>
      </c>
      <c r="AS21" s="79"/>
      <c r="AT21" s="79">
        <v>68</v>
      </c>
      <c r="AU21" s="85" t="s">
        <v>1290</v>
      </c>
      <c r="AV21" s="79" t="b">
        <v>0</v>
      </c>
      <c r="AW21" s="79" t="s">
        <v>1352</v>
      </c>
      <c r="AX21" s="85" t="s">
        <v>1371</v>
      </c>
      <c r="AY21" s="79" t="s">
        <v>66</v>
      </c>
      <c r="AZ21" s="79" t="str">
        <f>REPLACE(INDEX(GroupVertices[Group],MATCH(Vertices[[#This Row],[Vertex]],GroupVertices[Vertex],0)),1,1,"")</f>
        <v>3</v>
      </c>
      <c r="BA21" s="48">
        <v>3</v>
      </c>
      <c r="BB21" s="49">
        <v>10</v>
      </c>
      <c r="BC21" s="48">
        <v>0</v>
      </c>
      <c r="BD21" s="49">
        <v>0</v>
      </c>
      <c r="BE21" s="48">
        <v>0</v>
      </c>
      <c r="BF21" s="49">
        <v>0</v>
      </c>
      <c r="BG21" s="48">
        <v>27</v>
      </c>
      <c r="BH21" s="49">
        <v>90</v>
      </c>
      <c r="BI21" s="48">
        <v>30</v>
      </c>
      <c r="BJ21" s="48"/>
      <c r="BK21" s="48"/>
      <c r="BL21" s="48"/>
      <c r="BM21" s="48"/>
      <c r="BN21" s="48"/>
      <c r="BO21" s="48"/>
      <c r="BP21" s="124" t="s">
        <v>1948</v>
      </c>
      <c r="BQ21" s="124" t="s">
        <v>1948</v>
      </c>
      <c r="BR21" s="124" t="s">
        <v>1974</v>
      </c>
      <c r="BS21" s="124" t="s">
        <v>1974</v>
      </c>
      <c r="BT21" s="2"/>
      <c r="BU21" s="3"/>
      <c r="BV21" s="3"/>
      <c r="BW21" s="3"/>
      <c r="BX21" s="3"/>
    </row>
    <row r="22" spans="1:76" ht="15">
      <c r="A22" s="65" t="s">
        <v>357</v>
      </c>
      <c r="B22" s="66"/>
      <c r="C22" s="66"/>
      <c r="D22" s="67">
        <v>450</v>
      </c>
      <c r="E22" s="69"/>
      <c r="F22" s="103" t="s">
        <v>471</v>
      </c>
      <c r="G22" s="66"/>
      <c r="H22" s="70" t="s">
        <v>357</v>
      </c>
      <c r="I22" s="71"/>
      <c r="J22" s="71"/>
      <c r="K22" s="70" t="s">
        <v>1485</v>
      </c>
      <c r="L22" s="74">
        <v>613.1224489795918</v>
      </c>
      <c r="M22" s="75">
        <v>5150.23193359375</v>
      </c>
      <c r="N22" s="75">
        <v>1178.8572998046875</v>
      </c>
      <c r="O22" s="76"/>
      <c r="P22" s="77"/>
      <c r="Q22" s="77"/>
      <c r="R22" s="89"/>
      <c r="S22" s="48">
        <v>3</v>
      </c>
      <c r="T22" s="48">
        <v>3</v>
      </c>
      <c r="U22" s="49">
        <v>4680</v>
      </c>
      <c r="V22" s="49">
        <v>0.004292</v>
      </c>
      <c r="W22" s="49">
        <v>0.021431</v>
      </c>
      <c r="X22" s="49">
        <v>1.317338</v>
      </c>
      <c r="Y22" s="49">
        <v>0.3333333333333333</v>
      </c>
      <c r="Z22" s="49">
        <v>0</v>
      </c>
      <c r="AA22" s="72">
        <v>22</v>
      </c>
      <c r="AB22" s="72"/>
      <c r="AC22" s="73"/>
      <c r="AD22" s="79" t="s">
        <v>914</v>
      </c>
      <c r="AE22" s="79">
        <v>1490</v>
      </c>
      <c r="AF22" s="79">
        <v>47655</v>
      </c>
      <c r="AG22" s="79">
        <v>91751</v>
      </c>
      <c r="AH22" s="79">
        <v>2565</v>
      </c>
      <c r="AI22" s="79"/>
      <c r="AJ22" s="79" t="s">
        <v>1026</v>
      </c>
      <c r="AK22" s="79" t="s">
        <v>1121</v>
      </c>
      <c r="AL22" s="79"/>
      <c r="AM22" s="79"/>
      <c r="AN22" s="81">
        <v>39930.619155092594</v>
      </c>
      <c r="AO22" s="85" t="s">
        <v>1206</v>
      </c>
      <c r="AP22" s="79" t="b">
        <v>0</v>
      </c>
      <c r="AQ22" s="79" t="b">
        <v>0</v>
      </c>
      <c r="AR22" s="79" t="b">
        <v>1</v>
      </c>
      <c r="AS22" s="79"/>
      <c r="AT22" s="79">
        <v>404</v>
      </c>
      <c r="AU22" s="85" t="s">
        <v>1292</v>
      </c>
      <c r="AV22" s="79" t="b">
        <v>1</v>
      </c>
      <c r="AW22" s="79" t="s">
        <v>1352</v>
      </c>
      <c r="AX22" s="85" t="s">
        <v>1372</v>
      </c>
      <c r="AY22" s="79" t="s">
        <v>66</v>
      </c>
      <c r="AZ22" s="79" t="str">
        <f>REPLACE(INDEX(GroupVertices[Group],MATCH(Vertices[[#This Row],[Vertex]],GroupVertices[Vertex],0)),1,1,"")</f>
        <v>3</v>
      </c>
      <c r="BA22" s="48">
        <v>3</v>
      </c>
      <c r="BB22" s="49">
        <v>8.823529411764707</v>
      </c>
      <c r="BC22" s="48">
        <v>0</v>
      </c>
      <c r="BD22" s="49">
        <v>0</v>
      </c>
      <c r="BE22" s="48">
        <v>0</v>
      </c>
      <c r="BF22" s="49">
        <v>0</v>
      </c>
      <c r="BG22" s="48">
        <v>31</v>
      </c>
      <c r="BH22" s="49">
        <v>91.17647058823529</v>
      </c>
      <c r="BI22" s="48">
        <v>34</v>
      </c>
      <c r="BJ22" s="48" t="s">
        <v>392</v>
      </c>
      <c r="BK22" s="48" t="s">
        <v>392</v>
      </c>
      <c r="BL22" s="48" t="s">
        <v>401</v>
      </c>
      <c r="BM22" s="48" t="s">
        <v>401</v>
      </c>
      <c r="BN22" s="48"/>
      <c r="BO22" s="48"/>
      <c r="BP22" s="124" t="s">
        <v>1948</v>
      </c>
      <c r="BQ22" s="124" t="s">
        <v>1948</v>
      </c>
      <c r="BR22" s="124" t="s">
        <v>1974</v>
      </c>
      <c r="BS22" s="124" t="s">
        <v>1974</v>
      </c>
      <c r="BT22" s="2"/>
      <c r="BU22" s="3"/>
      <c r="BV22" s="3"/>
      <c r="BW22" s="3"/>
      <c r="BX22" s="3"/>
    </row>
    <row r="23" spans="1:76" ht="15">
      <c r="A23" s="65" t="s">
        <v>271</v>
      </c>
      <c r="B23" s="66"/>
      <c r="C23" s="66"/>
      <c r="D23" s="67">
        <v>100</v>
      </c>
      <c r="E23" s="69"/>
      <c r="F23" s="103" t="s">
        <v>425</v>
      </c>
      <c r="G23" s="66"/>
      <c r="H23" s="70" t="s">
        <v>271</v>
      </c>
      <c r="I23" s="71"/>
      <c r="J23" s="71"/>
      <c r="K23" s="70" t="s">
        <v>1486</v>
      </c>
      <c r="L23" s="74">
        <v>1</v>
      </c>
      <c r="M23" s="75">
        <v>2330.930419921875</v>
      </c>
      <c r="N23" s="75">
        <v>8678.529296875</v>
      </c>
      <c r="O23" s="76"/>
      <c r="P23" s="77"/>
      <c r="Q23" s="77"/>
      <c r="R23" s="89"/>
      <c r="S23" s="48">
        <v>0</v>
      </c>
      <c r="T23" s="48">
        <v>2</v>
      </c>
      <c r="U23" s="49">
        <v>0</v>
      </c>
      <c r="V23" s="49">
        <v>0.003049</v>
      </c>
      <c r="W23" s="49">
        <v>0.017144</v>
      </c>
      <c r="X23" s="49">
        <v>0.546104</v>
      </c>
      <c r="Y23" s="49">
        <v>1</v>
      </c>
      <c r="Z23" s="49">
        <v>0</v>
      </c>
      <c r="AA23" s="72">
        <v>23</v>
      </c>
      <c r="AB23" s="72"/>
      <c r="AC23" s="73"/>
      <c r="AD23" s="79" t="s">
        <v>915</v>
      </c>
      <c r="AE23" s="79">
        <v>1681</v>
      </c>
      <c r="AF23" s="79">
        <v>1257</v>
      </c>
      <c r="AG23" s="79">
        <v>1851</v>
      </c>
      <c r="AH23" s="79">
        <v>26202</v>
      </c>
      <c r="AI23" s="79"/>
      <c r="AJ23" s="79" t="s">
        <v>1027</v>
      </c>
      <c r="AK23" s="79" t="s">
        <v>1122</v>
      </c>
      <c r="AL23" s="79"/>
      <c r="AM23" s="79"/>
      <c r="AN23" s="81">
        <v>43182.72980324074</v>
      </c>
      <c r="AO23" s="85" t="s">
        <v>1207</v>
      </c>
      <c r="AP23" s="79" t="b">
        <v>1</v>
      </c>
      <c r="AQ23" s="79" t="b">
        <v>0</v>
      </c>
      <c r="AR23" s="79" t="b">
        <v>0</v>
      </c>
      <c r="AS23" s="79"/>
      <c r="AT23" s="79">
        <v>0</v>
      </c>
      <c r="AU23" s="79"/>
      <c r="AV23" s="79" t="b">
        <v>0</v>
      </c>
      <c r="AW23" s="79" t="s">
        <v>1352</v>
      </c>
      <c r="AX23" s="85" t="s">
        <v>1373</v>
      </c>
      <c r="AY23" s="79" t="s">
        <v>66</v>
      </c>
      <c r="AZ23" s="79" t="str">
        <f>REPLACE(INDEX(GroupVertices[Group],MATCH(Vertices[[#This Row],[Vertex]],GroupVertices[Vertex],0)),1,1,"")</f>
        <v>1</v>
      </c>
      <c r="BA23" s="48">
        <v>0</v>
      </c>
      <c r="BB23" s="49">
        <v>0</v>
      </c>
      <c r="BC23" s="48">
        <v>0</v>
      </c>
      <c r="BD23" s="49">
        <v>0</v>
      </c>
      <c r="BE23" s="48">
        <v>0</v>
      </c>
      <c r="BF23" s="49">
        <v>0</v>
      </c>
      <c r="BG23" s="48">
        <v>20</v>
      </c>
      <c r="BH23" s="49">
        <v>100</v>
      </c>
      <c r="BI23" s="48">
        <v>20</v>
      </c>
      <c r="BJ23" s="48"/>
      <c r="BK23" s="48"/>
      <c r="BL23" s="48"/>
      <c r="BM23" s="48"/>
      <c r="BN23" s="48"/>
      <c r="BO23" s="48"/>
      <c r="BP23" s="124" t="s">
        <v>1945</v>
      </c>
      <c r="BQ23" s="124" t="s">
        <v>1945</v>
      </c>
      <c r="BR23" s="124" t="s">
        <v>1971</v>
      </c>
      <c r="BS23" s="124" t="s">
        <v>1971</v>
      </c>
      <c r="BT23" s="2"/>
      <c r="BU23" s="3"/>
      <c r="BV23" s="3"/>
      <c r="BW23" s="3"/>
      <c r="BX23" s="3"/>
    </row>
    <row r="24" spans="1:76" ht="15">
      <c r="A24" s="65" t="s">
        <v>272</v>
      </c>
      <c r="B24" s="66"/>
      <c r="C24" s="66"/>
      <c r="D24" s="67">
        <v>100</v>
      </c>
      <c r="E24" s="69"/>
      <c r="F24" s="103" t="s">
        <v>1309</v>
      </c>
      <c r="G24" s="66"/>
      <c r="H24" s="70" t="s">
        <v>272</v>
      </c>
      <c r="I24" s="71"/>
      <c r="J24" s="71"/>
      <c r="K24" s="70" t="s">
        <v>1487</v>
      </c>
      <c r="L24" s="74">
        <v>1</v>
      </c>
      <c r="M24" s="75">
        <v>8681.6474609375</v>
      </c>
      <c r="N24" s="75">
        <v>9317.2177734375</v>
      </c>
      <c r="O24" s="76"/>
      <c r="P24" s="77"/>
      <c r="Q24" s="77"/>
      <c r="R24" s="89"/>
      <c r="S24" s="48">
        <v>0</v>
      </c>
      <c r="T24" s="48">
        <v>1</v>
      </c>
      <c r="U24" s="49">
        <v>0</v>
      </c>
      <c r="V24" s="49">
        <v>0.002882</v>
      </c>
      <c r="W24" s="49">
        <v>3.8E-05</v>
      </c>
      <c r="X24" s="49">
        <v>0.536966</v>
      </c>
      <c r="Y24" s="49">
        <v>0</v>
      </c>
      <c r="Z24" s="49">
        <v>0</v>
      </c>
      <c r="AA24" s="72">
        <v>24</v>
      </c>
      <c r="AB24" s="72"/>
      <c r="AC24" s="73"/>
      <c r="AD24" s="79" t="s">
        <v>916</v>
      </c>
      <c r="AE24" s="79">
        <v>814</v>
      </c>
      <c r="AF24" s="79">
        <v>2586</v>
      </c>
      <c r="AG24" s="79">
        <v>171515</v>
      </c>
      <c r="AH24" s="79">
        <v>31048</v>
      </c>
      <c r="AI24" s="79"/>
      <c r="AJ24" s="88" t="s">
        <v>1028</v>
      </c>
      <c r="AK24" s="79" t="s">
        <v>1123</v>
      </c>
      <c r="AL24" s="85" t="s">
        <v>1166</v>
      </c>
      <c r="AM24" s="79"/>
      <c r="AN24" s="81">
        <v>39640.98780092593</v>
      </c>
      <c r="AO24" s="85" t="s">
        <v>1208</v>
      </c>
      <c r="AP24" s="79" t="b">
        <v>0</v>
      </c>
      <c r="AQ24" s="79" t="b">
        <v>0</v>
      </c>
      <c r="AR24" s="79" t="b">
        <v>1</v>
      </c>
      <c r="AS24" s="79"/>
      <c r="AT24" s="79">
        <v>101</v>
      </c>
      <c r="AU24" s="85" t="s">
        <v>1290</v>
      </c>
      <c r="AV24" s="79" t="b">
        <v>0</v>
      </c>
      <c r="AW24" s="79" t="s">
        <v>1352</v>
      </c>
      <c r="AX24" s="85" t="s">
        <v>1374</v>
      </c>
      <c r="AY24" s="79" t="s">
        <v>66</v>
      </c>
      <c r="AZ24" s="79" t="str">
        <f>REPLACE(INDEX(GroupVertices[Group],MATCH(Vertices[[#This Row],[Vertex]],GroupVertices[Vertex],0)),1,1,"")</f>
        <v>2</v>
      </c>
      <c r="BA24" s="48">
        <v>0</v>
      </c>
      <c r="BB24" s="49">
        <v>0</v>
      </c>
      <c r="BC24" s="48">
        <v>0</v>
      </c>
      <c r="BD24" s="49">
        <v>0</v>
      </c>
      <c r="BE24" s="48">
        <v>0</v>
      </c>
      <c r="BF24" s="49">
        <v>0</v>
      </c>
      <c r="BG24" s="48">
        <v>9</v>
      </c>
      <c r="BH24" s="49">
        <v>100</v>
      </c>
      <c r="BI24" s="48">
        <v>9</v>
      </c>
      <c r="BJ24" s="48"/>
      <c r="BK24" s="48"/>
      <c r="BL24" s="48"/>
      <c r="BM24" s="48"/>
      <c r="BN24" s="48"/>
      <c r="BO24" s="48"/>
      <c r="BP24" s="124" t="s">
        <v>1947</v>
      </c>
      <c r="BQ24" s="124" t="s">
        <v>1947</v>
      </c>
      <c r="BR24" s="124" t="s">
        <v>1973</v>
      </c>
      <c r="BS24" s="124" t="s">
        <v>1973</v>
      </c>
      <c r="BT24" s="2"/>
      <c r="BU24" s="3"/>
      <c r="BV24" s="3"/>
      <c r="BW24" s="3"/>
      <c r="BX24" s="3"/>
    </row>
    <row r="25" spans="1:76" ht="15">
      <c r="A25" s="65" t="s">
        <v>273</v>
      </c>
      <c r="B25" s="66"/>
      <c r="C25" s="66"/>
      <c r="D25" s="67">
        <v>100</v>
      </c>
      <c r="E25" s="69"/>
      <c r="F25" s="103" t="s">
        <v>1310</v>
      </c>
      <c r="G25" s="66"/>
      <c r="H25" s="70" t="s">
        <v>273</v>
      </c>
      <c r="I25" s="71"/>
      <c r="J25" s="71"/>
      <c r="K25" s="70" t="s">
        <v>1488</v>
      </c>
      <c r="L25" s="74">
        <v>1</v>
      </c>
      <c r="M25" s="75">
        <v>6463.42919921875</v>
      </c>
      <c r="N25" s="75">
        <v>7698.37060546875</v>
      </c>
      <c r="O25" s="76"/>
      <c r="P25" s="77"/>
      <c r="Q25" s="77"/>
      <c r="R25" s="89"/>
      <c r="S25" s="48">
        <v>0</v>
      </c>
      <c r="T25" s="48">
        <v>1</v>
      </c>
      <c r="U25" s="49">
        <v>0</v>
      </c>
      <c r="V25" s="49">
        <v>0.002882</v>
      </c>
      <c r="W25" s="49">
        <v>3.8E-05</v>
      </c>
      <c r="X25" s="49">
        <v>0.536966</v>
      </c>
      <c r="Y25" s="49">
        <v>0</v>
      </c>
      <c r="Z25" s="49">
        <v>0</v>
      </c>
      <c r="AA25" s="72">
        <v>25</v>
      </c>
      <c r="AB25" s="72"/>
      <c r="AC25" s="73"/>
      <c r="AD25" s="79" t="s">
        <v>917</v>
      </c>
      <c r="AE25" s="79">
        <v>2628</v>
      </c>
      <c r="AF25" s="79">
        <v>1352</v>
      </c>
      <c r="AG25" s="79">
        <v>71103</v>
      </c>
      <c r="AH25" s="79">
        <v>130767</v>
      </c>
      <c r="AI25" s="79"/>
      <c r="AJ25" s="79"/>
      <c r="AK25" s="79" t="s">
        <v>1124</v>
      </c>
      <c r="AL25" s="85" t="s">
        <v>1167</v>
      </c>
      <c r="AM25" s="79"/>
      <c r="AN25" s="81">
        <v>40455.65586805555</v>
      </c>
      <c r="AO25" s="85" t="s">
        <v>1209</v>
      </c>
      <c r="AP25" s="79" t="b">
        <v>0</v>
      </c>
      <c r="AQ25" s="79" t="b">
        <v>0</v>
      </c>
      <c r="AR25" s="79" t="b">
        <v>1</v>
      </c>
      <c r="AS25" s="79"/>
      <c r="AT25" s="79">
        <v>10</v>
      </c>
      <c r="AU25" s="85" t="s">
        <v>1290</v>
      </c>
      <c r="AV25" s="79" t="b">
        <v>0</v>
      </c>
      <c r="AW25" s="79" t="s">
        <v>1352</v>
      </c>
      <c r="AX25" s="85" t="s">
        <v>1375</v>
      </c>
      <c r="AY25" s="79" t="s">
        <v>66</v>
      </c>
      <c r="AZ25" s="79" t="str">
        <f>REPLACE(INDEX(GroupVertices[Group],MATCH(Vertices[[#This Row],[Vertex]],GroupVertices[Vertex],0)),1,1,"")</f>
        <v>2</v>
      </c>
      <c r="BA25" s="48">
        <v>0</v>
      </c>
      <c r="BB25" s="49">
        <v>0</v>
      </c>
      <c r="BC25" s="48">
        <v>0</v>
      </c>
      <c r="BD25" s="49">
        <v>0</v>
      </c>
      <c r="BE25" s="48">
        <v>0</v>
      </c>
      <c r="BF25" s="49">
        <v>0</v>
      </c>
      <c r="BG25" s="48">
        <v>9</v>
      </c>
      <c r="BH25" s="49">
        <v>100</v>
      </c>
      <c r="BI25" s="48">
        <v>9</v>
      </c>
      <c r="BJ25" s="48"/>
      <c r="BK25" s="48"/>
      <c r="BL25" s="48"/>
      <c r="BM25" s="48"/>
      <c r="BN25" s="48"/>
      <c r="BO25" s="48"/>
      <c r="BP25" s="124" t="s">
        <v>1947</v>
      </c>
      <c r="BQ25" s="124" t="s">
        <v>1947</v>
      </c>
      <c r="BR25" s="124" t="s">
        <v>1973</v>
      </c>
      <c r="BS25" s="124" t="s">
        <v>1973</v>
      </c>
      <c r="BT25" s="2"/>
      <c r="BU25" s="3"/>
      <c r="BV25" s="3"/>
      <c r="BW25" s="3"/>
      <c r="BX25" s="3"/>
    </row>
    <row r="26" spans="1:76" ht="15">
      <c r="A26" s="65" t="s">
        <v>274</v>
      </c>
      <c r="B26" s="66"/>
      <c r="C26" s="66"/>
      <c r="D26" s="67">
        <v>100</v>
      </c>
      <c r="E26" s="69"/>
      <c r="F26" s="103" t="s">
        <v>426</v>
      </c>
      <c r="G26" s="66"/>
      <c r="H26" s="70" t="s">
        <v>274</v>
      </c>
      <c r="I26" s="71"/>
      <c r="J26" s="71"/>
      <c r="K26" s="70" t="s">
        <v>1489</v>
      </c>
      <c r="L26" s="74">
        <v>1</v>
      </c>
      <c r="M26" s="75">
        <v>8072.68212890625</v>
      </c>
      <c r="N26" s="75">
        <v>9626.5341796875</v>
      </c>
      <c r="O26" s="76"/>
      <c r="P26" s="77"/>
      <c r="Q26" s="77"/>
      <c r="R26" s="89"/>
      <c r="S26" s="48">
        <v>0</v>
      </c>
      <c r="T26" s="48">
        <v>1</v>
      </c>
      <c r="U26" s="49">
        <v>0</v>
      </c>
      <c r="V26" s="49">
        <v>0.002882</v>
      </c>
      <c r="W26" s="49">
        <v>3.8E-05</v>
      </c>
      <c r="X26" s="49">
        <v>0.536966</v>
      </c>
      <c r="Y26" s="49">
        <v>0</v>
      </c>
      <c r="Z26" s="49">
        <v>0</v>
      </c>
      <c r="AA26" s="72">
        <v>26</v>
      </c>
      <c r="AB26" s="72"/>
      <c r="AC26" s="73"/>
      <c r="AD26" s="79" t="s">
        <v>918</v>
      </c>
      <c r="AE26" s="79">
        <v>40</v>
      </c>
      <c r="AF26" s="79">
        <v>12</v>
      </c>
      <c r="AG26" s="79">
        <v>2453</v>
      </c>
      <c r="AH26" s="79">
        <v>3154</v>
      </c>
      <c r="AI26" s="79"/>
      <c r="AJ26" s="79" t="s">
        <v>1029</v>
      </c>
      <c r="AK26" s="79"/>
      <c r="AL26" s="79"/>
      <c r="AM26" s="79"/>
      <c r="AN26" s="81">
        <v>42199.41092592593</v>
      </c>
      <c r="AO26" s="79"/>
      <c r="AP26" s="79" t="b">
        <v>1</v>
      </c>
      <c r="AQ26" s="79" t="b">
        <v>0</v>
      </c>
      <c r="AR26" s="79" t="b">
        <v>0</v>
      </c>
      <c r="AS26" s="79"/>
      <c r="AT26" s="79">
        <v>0</v>
      </c>
      <c r="AU26" s="85" t="s">
        <v>1290</v>
      </c>
      <c r="AV26" s="79" t="b">
        <v>0</v>
      </c>
      <c r="AW26" s="79" t="s">
        <v>1352</v>
      </c>
      <c r="AX26" s="85" t="s">
        <v>1376</v>
      </c>
      <c r="AY26" s="79" t="s">
        <v>66</v>
      </c>
      <c r="AZ26" s="79" t="str">
        <f>REPLACE(INDEX(GroupVertices[Group],MATCH(Vertices[[#This Row],[Vertex]],GroupVertices[Vertex],0)),1,1,"")</f>
        <v>2</v>
      </c>
      <c r="BA26" s="48">
        <v>0</v>
      </c>
      <c r="BB26" s="49">
        <v>0</v>
      </c>
      <c r="BC26" s="48">
        <v>1</v>
      </c>
      <c r="BD26" s="49">
        <v>20</v>
      </c>
      <c r="BE26" s="48">
        <v>0</v>
      </c>
      <c r="BF26" s="49">
        <v>0</v>
      </c>
      <c r="BG26" s="48">
        <v>4</v>
      </c>
      <c r="BH26" s="49">
        <v>80</v>
      </c>
      <c r="BI26" s="48">
        <v>5</v>
      </c>
      <c r="BJ26" s="48"/>
      <c r="BK26" s="48"/>
      <c r="BL26" s="48"/>
      <c r="BM26" s="48"/>
      <c r="BN26" s="48"/>
      <c r="BO26" s="48"/>
      <c r="BP26" s="124" t="s">
        <v>1949</v>
      </c>
      <c r="BQ26" s="124" t="s">
        <v>1949</v>
      </c>
      <c r="BR26" s="124" t="s">
        <v>1975</v>
      </c>
      <c r="BS26" s="124" t="s">
        <v>1975</v>
      </c>
      <c r="BT26" s="2"/>
      <c r="BU26" s="3"/>
      <c r="BV26" s="3"/>
      <c r="BW26" s="3"/>
      <c r="BX26" s="3"/>
    </row>
    <row r="27" spans="1:76" ht="15">
      <c r="A27" s="65" t="s">
        <v>275</v>
      </c>
      <c r="B27" s="66"/>
      <c r="C27" s="66"/>
      <c r="D27" s="67">
        <v>100</v>
      </c>
      <c r="E27" s="69"/>
      <c r="F27" s="103" t="s">
        <v>427</v>
      </c>
      <c r="G27" s="66"/>
      <c r="H27" s="70" t="s">
        <v>275</v>
      </c>
      <c r="I27" s="71"/>
      <c r="J27" s="71"/>
      <c r="K27" s="70" t="s">
        <v>1490</v>
      </c>
      <c r="L27" s="74">
        <v>1</v>
      </c>
      <c r="M27" s="75">
        <v>389.13714599609375</v>
      </c>
      <c r="N27" s="75">
        <v>2568.887451171875</v>
      </c>
      <c r="O27" s="76"/>
      <c r="P27" s="77"/>
      <c r="Q27" s="77"/>
      <c r="R27" s="89"/>
      <c r="S27" s="48">
        <v>0</v>
      </c>
      <c r="T27" s="48">
        <v>2</v>
      </c>
      <c r="U27" s="49">
        <v>0</v>
      </c>
      <c r="V27" s="49">
        <v>0.003049</v>
      </c>
      <c r="W27" s="49">
        <v>0.017144</v>
      </c>
      <c r="X27" s="49">
        <v>0.546104</v>
      </c>
      <c r="Y27" s="49">
        <v>1</v>
      </c>
      <c r="Z27" s="49">
        <v>0</v>
      </c>
      <c r="AA27" s="72">
        <v>27</v>
      </c>
      <c r="AB27" s="72"/>
      <c r="AC27" s="73"/>
      <c r="AD27" s="79" t="s">
        <v>919</v>
      </c>
      <c r="AE27" s="79">
        <v>971</v>
      </c>
      <c r="AF27" s="79">
        <v>888</v>
      </c>
      <c r="AG27" s="79">
        <v>4803</v>
      </c>
      <c r="AH27" s="79">
        <v>1561</v>
      </c>
      <c r="AI27" s="79"/>
      <c r="AJ27" s="79" t="s">
        <v>1030</v>
      </c>
      <c r="AK27" s="79"/>
      <c r="AL27" s="79"/>
      <c r="AM27" s="79"/>
      <c r="AN27" s="81">
        <v>42172.11263888889</v>
      </c>
      <c r="AO27" s="85" t="s">
        <v>1210</v>
      </c>
      <c r="AP27" s="79" t="b">
        <v>1</v>
      </c>
      <c r="AQ27" s="79" t="b">
        <v>0</v>
      </c>
      <c r="AR27" s="79" t="b">
        <v>1</v>
      </c>
      <c r="AS27" s="79"/>
      <c r="AT27" s="79">
        <v>4</v>
      </c>
      <c r="AU27" s="85" t="s">
        <v>1290</v>
      </c>
      <c r="AV27" s="79" t="b">
        <v>0</v>
      </c>
      <c r="AW27" s="79" t="s">
        <v>1352</v>
      </c>
      <c r="AX27" s="85" t="s">
        <v>1377</v>
      </c>
      <c r="AY27" s="79" t="s">
        <v>66</v>
      </c>
      <c r="AZ27" s="79" t="str">
        <f>REPLACE(INDEX(GroupVertices[Group],MATCH(Vertices[[#This Row],[Vertex]],GroupVertices[Vertex],0)),1,1,"")</f>
        <v>1</v>
      </c>
      <c r="BA27" s="48">
        <v>0</v>
      </c>
      <c r="BB27" s="49">
        <v>0</v>
      </c>
      <c r="BC27" s="48">
        <v>0</v>
      </c>
      <c r="BD27" s="49">
        <v>0</v>
      </c>
      <c r="BE27" s="48">
        <v>0</v>
      </c>
      <c r="BF27" s="49">
        <v>0</v>
      </c>
      <c r="BG27" s="48">
        <v>20</v>
      </c>
      <c r="BH27" s="49">
        <v>100</v>
      </c>
      <c r="BI27" s="48">
        <v>20</v>
      </c>
      <c r="BJ27" s="48"/>
      <c r="BK27" s="48"/>
      <c r="BL27" s="48"/>
      <c r="BM27" s="48"/>
      <c r="BN27" s="48"/>
      <c r="BO27" s="48"/>
      <c r="BP27" s="124" t="s">
        <v>1945</v>
      </c>
      <c r="BQ27" s="124" t="s">
        <v>1945</v>
      </c>
      <c r="BR27" s="124" t="s">
        <v>1971</v>
      </c>
      <c r="BS27" s="124" t="s">
        <v>1971</v>
      </c>
      <c r="BT27" s="2"/>
      <c r="BU27" s="3"/>
      <c r="BV27" s="3"/>
      <c r="BW27" s="3"/>
      <c r="BX27" s="3"/>
    </row>
    <row r="28" spans="1:76" ht="15">
      <c r="A28" s="65" t="s">
        <v>276</v>
      </c>
      <c r="B28" s="66"/>
      <c r="C28" s="66"/>
      <c r="D28" s="67">
        <v>100</v>
      </c>
      <c r="E28" s="69"/>
      <c r="F28" s="103" t="s">
        <v>1311</v>
      </c>
      <c r="G28" s="66"/>
      <c r="H28" s="70" t="s">
        <v>276</v>
      </c>
      <c r="I28" s="71"/>
      <c r="J28" s="71"/>
      <c r="K28" s="70" t="s">
        <v>1491</v>
      </c>
      <c r="L28" s="74">
        <v>1</v>
      </c>
      <c r="M28" s="75">
        <v>7111.3125</v>
      </c>
      <c r="N28" s="75">
        <v>3424.512939453125</v>
      </c>
      <c r="O28" s="76"/>
      <c r="P28" s="77"/>
      <c r="Q28" s="77"/>
      <c r="R28" s="89"/>
      <c r="S28" s="48">
        <v>0</v>
      </c>
      <c r="T28" s="48">
        <v>1</v>
      </c>
      <c r="U28" s="49">
        <v>0</v>
      </c>
      <c r="V28" s="49">
        <v>0.002882</v>
      </c>
      <c r="W28" s="49">
        <v>3.8E-05</v>
      </c>
      <c r="X28" s="49">
        <v>0.536966</v>
      </c>
      <c r="Y28" s="49">
        <v>0</v>
      </c>
      <c r="Z28" s="49">
        <v>0</v>
      </c>
      <c r="AA28" s="72">
        <v>28</v>
      </c>
      <c r="AB28" s="72"/>
      <c r="AC28" s="73"/>
      <c r="AD28" s="79" t="s">
        <v>920</v>
      </c>
      <c r="AE28" s="79">
        <v>549</v>
      </c>
      <c r="AF28" s="79">
        <v>155</v>
      </c>
      <c r="AG28" s="79">
        <v>8334</v>
      </c>
      <c r="AH28" s="79">
        <v>20842</v>
      </c>
      <c r="AI28" s="79"/>
      <c r="AJ28" s="79" t="s">
        <v>1031</v>
      </c>
      <c r="AK28" s="79" t="s">
        <v>1125</v>
      </c>
      <c r="AL28" s="79"/>
      <c r="AM28" s="79"/>
      <c r="AN28" s="81">
        <v>43586.064409722225</v>
      </c>
      <c r="AO28" s="85" t="s">
        <v>1211</v>
      </c>
      <c r="AP28" s="79" t="b">
        <v>1</v>
      </c>
      <c r="AQ28" s="79" t="b">
        <v>0</v>
      </c>
      <c r="AR28" s="79" t="b">
        <v>0</v>
      </c>
      <c r="AS28" s="79"/>
      <c r="AT28" s="79">
        <v>0</v>
      </c>
      <c r="AU28" s="79"/>
      <c r="AV28" s="79" t="b">
        <v>0</v>
      </c>
      <c r="AW28" s="79" t="s">
        <v>1352</v>
      </c>
      <c r="AX28" s="85" t="s">
        <v>1378</v>
      </c>
      <c r="AY28" s="79" t="s">
        <v>66</v>
      </c>
      <c r="AZ28" s="79" t="str">
        <f>REPLACE(INDEX(GroupVertices[Group],MATCH(Vertices[[#This Row],[Vertex]],GroupVertices[Vertex],0)),1,1,"")</f>
        <v>2</v>
      </c>
      <c r="BA28" s="48">
        <v>0</v>
      </c>
      <c r="BB28" s="49">
        <v>0</v>
      </c>
      <c r="BC28" s="48">
        <v>0</v>
      </c>
      <c r="BD28" s="49">
        <v>0</v>
      </c>
      <c r="BE28" s="48">
        <v>0</v>
      </c>
      <c r="BF28" s="49">
        <v>0</v>
      </c>
      <c r="BG28" s="48">
        <v>9</v>
      </c>
      <c r="BH28" s="49">
        <v>100</v>
      </c>
      <c r="BI28" s="48">
        <v>9</v>
      </c>
      <c r="BJ28" s="48"/>
      <c r="BK28" s="48"/>
      <c r="BL28" s="48"/>
      <c r="BM28" s="48"/>
      <c r="BN28" s="48"/>
      <c r="BO28" s="48"/>
      <c r="BP28" s="124" t="s">
        <v>1947</v>
      </c>
      <c r="BQ28" s="124" t="s">
        <v>1947</v>
      </c>
      <c r="BR28" s="124" t="s">
        <v>1973</v>
      </c>
      <c r="BS28" s="124" t="s">
        <v>1973</v>
      </c>
      <c r="BT28" s="2"/>
      <c r="BU28" s="3"/>
      <c r="BV28" s="3"/>
      <c r="BW28" s="3"/>
      <c r="BX28" s="3"/>
    </row>
    <row r="29" spans="1:76" ht="15">
      <c r="A29" s="65" t="s">
        <v>277</v>
      </c>
      <c r="B29" s="66"/>
      <c r="C29" s="66"/>
      <c r="D29" s="67">
        <v>100</v>
      </c>
      <c r="E29" s="69"/>
      <c r="F29" s="103" t="s">
        <v>428</v>
      </c>
      <c r="G29" s="66"/>
      <c r="H29" s="70" t="s">
        <v>277</v>
      </c>
      <c r="I29" s="71"/>
      <c r="J29" s="71"/>
      <c r="K29" s="70" t="s">
        <v>1492</v>
      </c>
      <c r="L29" s="74">
        <v>1</v>
      </c>
      <c r="M29" s="75">
        <v>1602.22705078125</v>
      </c>
      <c r="N29" s="75">
        <v>6956.37451171875</v>
      </c>
      <c r="O29" s="76"/>
      <c r="P29" s="77"/>
      <c r="Q29" s="77"/>
      <c r="R29" s="89"/>
      <c r="S29" s="48">
        <v>0</v>
      </c>
      <c r="T29" s="48">
        <v>2</v>
      </c>
      <c r="U29" s="49">
        <v>0</v>
      </c>
      <c r="V29" s="49">
        <v>0.003049</v>
      </c>
      <c r="W29" s="49">
        <v>0.017144</v>
      </c>
      <c r="X29" s="49">
        <v>0.546104</v>
      </c>
      <c r="Y29" s="49">
        <v>1</v>
      </c>
      <c r="Z29" s="49">
        <v>0</v>
      </c>
      <c r="AA29" s="72">
        <v>29</v>
      </c>
      <c r="AB29" s="72"/>
      <c r="AC29" s="73"/>
      <c r="AD29" s="79" t="s">
        <v>921</v>
      </c>
      <c r="AE29" s="79">
        <v>1406</v>
      </c>
      <c r="AF29" s="79">
        <v>1413</v>
      </c>
      <c r="AG29" s="79">
        <v>7996</v>
      </c>
      <c r="AH29" s="79">
        <v>46859</v>
      </c>
      <c r="AI29" s="79"/>
      <c r="AJ29" s="79" t="s">
        <v>1032</v>
      </c>
      <c r="AK29" s="79" t="s">
        <v>1126</v>
      </c>
      <c r="AL29" s="79"/>
      <c r="AM29" s="79"/>
      <c r="AN29" s="81">
        <v>40679.44170138889</v>
      </c>
      <c r="AO29" s="85" t="s">
        <v>1212</v>
      </c>
      <c r="AP29" s="79" t="b">
        <v>0</v>
      </c>
      <c r="AQ29" s="79" t="b">
        <v>0</v>
      </c>
      <c r="AR29" s="79" t="b">
        <v>1</v>
      </c>
      <c r="AS29" s="79"/>
      <c r="AT29" s="79">
        <v>8</v>
      </c>
      <c r="AU29" s="85" t="s">
        <v>1290</v>
      </c>
      <c r="AV29" s="79" t="b">
        <v>0</v>
      </c>
      <c r="AW29" s="79" t="s">
        <v>1352</v>
      </c>
      <c r="AX29" s="85" t="s">
        <v>1379</v>
      </c>
      <c r="AY29" s="79" t="s">
        <v>66</v>
      </c>
      <c r="AZ29" s="79" t="str">
        <f>REPLACE(INDEX(GroupVertices[Group],MATCH(Vertices[[#This Row],[Vertex]],GroupVertices[Vertex],0)),1,1,"")</f>
        <v>1</v>
      </c>
      <c r="BA29" s="48">
        <v>0</v>
      </c>
      <c r="BB29" s="49">
        <v>0</v>
      </c>
      <c r="BC29" s="48">
        <v>0</v>
      </c>
      <c r="BD29" s="49">
        <v>0</v>
      </c>
      <c r="BE29" s="48">
        <v>0</v>
      </c>
      <c r="BF29" s="49">
        <v>0</v>
      </c>
      <c r="BG29" s="48">
        <v>20</v>
      </c>
      <c r="BH29" s="49">
        <v>100</v>
      </c>
      <c r="BI29" s="48">
        <v>20</v>
      </c>
      <c r="BJ29" s="48"/>
      <c r="BK29" s="48"/>
      <c r="BL29" s="48"/>
      <c r="BM29" s="48"/>
      <c r="BN29" s="48"/>
      <c r="BO29" s="48"/>
      <c r="BP29" s="124" t="s">
        <v>1945</v>
      </c>
      <c r="BQ29" s="124" t="s">
        <v>1945</v>
      </c>
      <c r="BR29" s="124" t="s">
        <v>1971</v>
      </c>
      <c r="BS29" s="124" t="s">
        <v>1971</v>
      </c>
      <c r="BT29" s="2"/>
      <c r="BU29" s="3"/>
      <c r="BV29" s="3"/>
      <c r="BW29" s="3"/>
      <c r="BX29" s="3"/>
    </row>
    <row r="30" spans="1:76" ht="15">
      <c r="A30" s="65" t="s">
        <v>278</v>
      </c>
      <c r="B30" s="66"/>
      <c r="C30" s="66"/>
      <c r="D30" s="67">
        <v>100</v>
      </c>
      <c r="E30" s="69"/>
      <c r="F30" s="103" t="s">
        <v>1312</v>
      </c>
      <c r="G30" s="66"/>
      <c r="H30" s="70" t="s">
        <v>278</v>
      </c>
      <c r="I30" s="71"/>
      <c r="J30" s="71"/>
      <c r="K30" s="70" t="s">
        <v>1493</v>
      </c>
      <c r="L30" s="74">
        <v>1</v>
      </c>
      <c r="M30" s="75">
        <v>6157.333984375</v>
      </c>
      <c r="N30" s="75">
        <v>9786.6142578125</v>
      </c>
      <c r="O30" s="76"/>
      <c r="P30" s="77"/>
      <c r="Q30" s="77"/>
      <c r="R30" s="89"/>
      <c r="S30" s="48">
        <v>0</v>
      </c>
      <c r="T30" s="48">
        <v>1</v>
      </c>
      <c r="U30" s="49">
        <v>0</v>
      </c>
      <c r="V30" s="49">
        <v>0.002882</v>
      </c>
      <c r="W30" s="49">
        <v>3.8E-05</v>
      </c>
      <c r="X30" s="49">
        <v>0.536966</v>
      </c>
      <c r="Y30" s="49">
        <v>0</v>
      </c>
      <c r="Z30" s="49">
        <v>0</v>
      </c>
      <c r="AA30" s="72">
        <v>30</v>
      </c>
      <c r="AB30" s="72"/>
      <c r="AC30" s="73"/>
      <c r="AD30" s="79" t="s">
        <v>922</v>
      </c>
      <c r="AE30" s="79">
        <v>419</v>
      </c>
      <c r="AF30" s="79">
        <v>304</v>
      </c>
      <c r="AG30" s="79">
        <v>3623</v>
      </c>
      <c r="AH30" s="79">
        <v>7290</v>
      </c>
      <c r="AI30" s="79"/>
      <c r="AJ30" s="79" t="s">
        <v>1033</v>
      </c>
      <c r="AK30" s="79"/>
      <c r="AL30" s="79"/>
      <c r="AM30" s="79"/>
      <c r="AN30" s="81">
        <v>40974.87982638889</v>
      </c>
      <c r="AO30" s="85" t="s">
        <v>1213</v>
      </c>
      <c r="AP30" s="79" t="b">
        <v>0</v>
      </c>
      <c r="AQ30" s="79" t="b">
        <v>0</v>
      </c>
      <c r="AR30" s="79" t="b">
        <v>1</v>
      </c>
      <c r="AS30" s="79"/>
      <c r="AT30" s="79">
        <v>0</v>
      </c>
      <c r="AU30" s="85" t="s">
        <v>1290</v>
      </c>
      <c r="AV30" s="79" t="b">
        <v>0</v>
      </c>
      <c r="AW30" s="79" t="s">
        <v>1352</v>
      </c>
      <c r="AX30" s="85" t="s">
        <v>1380</v>
      </c>
      <c r="AY30" s="79" t="s">
        <v>66</v>
      </c>
      <c r="AZ30" s="79" t="str">
        <f>REPLACE(INDEX(GroupVertices[Group],MATCH(Vertices[[#This Row],[Vertex]],GroupVertices[Vertex],0)),1,1,"")</f>
        <v>2</v>
      </c>
      <c r="BA30" s="48">
        <v>0</v>
      </c>
      <c r="BB30" s="49">
        <v>0</v>
      </c>
      <c r="BC30" s="48">
        <v>0</v>
      </c>
      <c r="BD30" s="49">
        <v>0</v>
      </c>
      <c r="BE30" s="48">
        <v>0</v>
      </c>
      <c r="BF30" s="49">
        <v>0</v>
      </c>
      <c r="BG30" s="48">
        <v>9</v>
      </c>
      <c r="BH30" s="49">
        <v>100</v>
      </c>
      <c r="BI30" s="48">
        <v>9</v>
      </c>
      <c r="BJ30" s="48"/>
      <c r="BK30" s="48"/>
      <c r="BL30" s="48"/>
      <c r="BM30" s="48"/>
      <c r="BN30" s="48"/>
      <c r="BO30" s="48"/>
      <c r="BP30" s="124" t="s">
        <v>1947</v>
      </c>
      <c r="BQ30" s="124" t="s">
        <v>1947</v>
      </c>
      <c r="BR30" s="124" t="s">
        <v>1973</v>
      </c>
      <c r="BS30" s="124" t="s">
        <v>1973</v>
      </c>
      <c r="BT30" s="2"/>
      <c r="BU30" s="3"/>
      <c r="BV30" s="3"/>
      <c r="BW30" s="3"/>
      <c r="BX30" s="3"/>
    </row>
    <row r="31" spans="1:76" ht="15">
      <c r="A31" s="65" t="s">
        <v>279</v>
      </c>
      <c r="B31" s="66"/>
      <c r="C31" s="66"/>
      <c r="D31" s="67">
        <v>100</v>
      </c>
      <c r="E31" s="69"/>
      <c r="F31" s="103" t="s">
        <v>429</v>
      </c>
      <c r="G31" s="66"/>
      <c r="H31" s="70" t="s">
        <v>279</v>
      </c>
      <c r="I31" s="71"/>
      <c r="J31" s="71"/>
      <c r="K31" s="70" t="s">
        <v>1494</v>
      </c>
      <c r="L31" s="74">
        <v>1</v>
      </c>
      <c r="M31" s="75">
        <v>6492.72412109375</v>
      </c>
      <c r="N31" s="75">
        <v>195.06719970703125</v>
      </c>
      <c r="O31" s="76"/>
      <c r="P31" s="77"/>
      <c r="Q31" s="77"/>
      <c r="R31" s="89"/>
      <c r="S31" s="48">
        <v>0</v>
      </c>
      <c r="T31" s="48">
        <v>1</v>
      </c>
      <c r="U31" s="49">
        <v>0</v>
      </c>
      <c r="V31" s="49">
        <v>0.111111</v>
      </c>
      <c r="W31" s="49">
        <v>0</v>
      </c>
      <c r="X31" s="49">
        <v>0.585364</v>
      </c>
      <c r="Y31" s="49">
        <v>0</v>
      </c>
      <c r="Z31" s="49">
        <v>0</v>
      </c>
      <c r="AA31" s="72">
        <v>31</v>
      </c>
      <c r="AB31" s="72"/>
      <c r="AC31" s="73"/>
      <c r="AD31" s="79" t="s">
        <v>923</v>
      </c>
      <c r="AE31" s="79">
        <v>717</v>
      </c>
      <c r="AF31" s="79">
        <v>379</v>
      </c>
      <c r="AG31" s="79">
        <v>5828</v>
      </c>
      <c r="AH31" s="79">
        <v>7518</v>
      </c>
      <c r="AI31" s="79"/>
      <c r="AJ31" s="79"/>
      <c r="AK31" s="79"/>
      <c r="AL31" s="79"/>
      <c r="AM31" s="79"/>
      <c r="AN31" s="81">
        <v>40954.68827546296</v>
      </c>
      <c r="AO31" s="85" t="s">
        <v>1214</v>
      </c>
      <c r="AP31" s="79" t="b">
        <v>0</v>
      </c>
      <c r="AQ31" s="79" t="b">
        <v>0</v>
      </c>
      <c r="AR31" s="79" t="b">
        <v>1</v>
      </c>
      <c r="AS31" s="79"/>
      <c r="AT31" s="79">
        <v>2</v>
      </c>
      <c r="AU31" s="85" t="s">
        <v>1290</v>
      </c>
      <c r="AV31" s="79" t="b">
        <v>0</v>
      </c>
      <c r="AW31" s="79" t="s">
        <v>1352</v>
      </c>
      <c r="AX31" s="85" t="s">
        <v>1381</v>
      </c>
      <c r="AY31" s="79" t="s">
        <v>66</v>
      </c>
      <c r="AZ31" s="79" t="str">
        <f>REPLACE(INDEX(GroupVertices[Group],MATCH(Vertices[[#This Row],[Vertex]],GroupVertices[Vertex],0)),1,1,"")</f>
        <v>4</v>
      </c>
      <c r="BA31" s="48">
        <v>0</v>
      </c>
      <c r="BB31" s="49">
        <v>0</v>
      </c>
      <c r="BC31" s="48">
        <v>0</v>
      </c>
      <c r="BD31" s="49">
        <v>0</v>
      </c>
      <c r="BE31" s="48">
        <v>0</v>
      </c>
      <c r="BF31" s="49">
        <v>0</v>
      </c>
      <c r="BG31" s="48">
        <v>20</v>
      </c>
      <c r="BH31" s="49">
        <v>100</v>
      </c>
      <c r="BI31" s="48">
        <v>20</v>
      </c>
      <c r="BJ31" s="48"/>
      <c r="BK31" s="48"/>
      <c r="BL31" s="48"/>
      <c r="BM31" s="48"/>
      <c r="BN31" s="48"/>
      <c r="BO31" s="48"/>
      <c r="BP31" s="124" t="s">
        <v>1950</v>
      </c>
      <c r="BQ31" s="124" t="s">
        <v>1950</v>
      </c>
      <c r="BR31" s="124" t="s">
        <v>1895</v>
      </c>
      <c r="BS31" s="124" t="s">
        <v>1895</v>
      </c>
      <c r="BT31" s="2"/>
      <c r="BU31" s="3"/>
      <c r="BV31" s="3"/>
      <c r="BW31" s="3"/>
      <c r="BX31" s="3"/>
    </row>
    <row r="32" spans="1:76" ht="15">
      <c r="A32" s="65" t="s">
        <v>298</v>
      </c>
      <c r="B32" s="66"/>
      <c r="C32" s="66"/>
      <c r="D32" s="67">
        <v>800</v>
      </c>
      <c r="E32" s="69"/>
      <c r="F32" s="103" t="s">
        <v>1313</v>
      </c>
      <c r="G32" s="66"/>
      <c r="H32" s="70" t="s">
        <v>298</v>
      </c>
      <c r="I32" s="71"/>
      <c r="J32" s="71"/>
      <c r="K32" s="70" t="s">
        <v>1495</v>
      </c>
      <c r="L32" s="74">
        <v>1225.2448979591836</v>
      </c>
      <c r="M32" s="75">
        <v>6835.388671875</v>
      </c>
      <c r="N32" s="75">
        <v>1640.7740478515625</v>
      </c>
      <c r="O32" s="76"/>
      <c r="P32" s="77"/>
      <c r="Q32" s="77"/>
      <c r="R32" s="89"/>
      <c r="S32" s="48">
        <v>6</v>
      </c>
      <c r="T32" s="48">
        <v>1</v>
      </c>
      <c r="U32" s="49">
        <v>20</v>
      </c>
      <c r="V32" s="49">
        <v>0.2</v>
      </c>
      <c r="W32" s="49">
        <v>0</v>
      </c>
      <c r="X32" s="49">
        <v>3.073157</v>
      </c>
      <c r="Y32" s="49">
        <v>0</v>
      </c>
      <c r="Z32" s="49">
        <v>0</v>
      </c>
      <c r="AA32" s="72">
        <v>32</v>
      </c>
      <c r="AB32" s="72"/>
      <c r="AC32" s="73"/>
      <c r="AD32" s="79" t="s">
        <v>924</v>
      </c>
      <c r="AE32" s="79">
        <v>1747</v>
      </c>
      <c r="AF32" s="79">
        <v>1293</v>
      </c>
      <c r="AG32" s="79">
        <v>3175</v>
      </c>
      <c r="AH32" s="79">
        <v>5847</v>
      </c>
      <c r="AI32" s="79"/>
      <c r="AJ32" s="79" t="s">
        <v>1034</v>
      </c>
      <c r="AK32" s="79" t="s">
        <v>1109</v>
      </c>
      <c r="AL32" s="79"/>
      <c r="AM32" s="79"/>
      <c r="AN32" s="81">
        <v>43669.669490740744</v>
      </c>
      <c r="AO32" s="85" t="s">
        <v>1215</v>
      </c>
      <c r="AP32" s="79" t="b">
        <v>1</v>
      </c>
      <c r="AQ32" s="79" t="b">
        <v>0</v>
      </c>
      <c r="AR32" s="79" t="b">
        <v>1</v>
      </c>
      <c r="AS32" s="79"/>
      <c r="AT32" s="79">
        <v>2</v>
      </c>
      <c r="AU32" s="79"/>
      <c r="AV32" s="79" t="b">
        <v>0</v>
      </c>
      <c r="AW32" s="79" t="s">
        <v>1352</v>
      </c>
      <c r="AX32" s="85" t="s">
        <v>1382</v>
      </c>
      <c r="AY32" s="79" t="s">
        <v>66</v>
      </c>
      <c r="AZ32" s="79" t="str">
        <f>REPLACE(INDEX(GroupVertices[Group],MATCH(Vertices[[#This Row],[Vertex]],GroupVertices[Vertex],0)),1,1,"")</f>
        <v>4</v>
      </c>
      <c r="BA32" s="48">
        <v>0</v>
      </c>
      <c r="BB32" s="49">
        <v>0</v>
      </c>
      <c r="BC32" s="48">
        <v>0</v>
      </c>
      <c r="BD32" s="49">
        <v>0</v>
      </c>
      <c r="BE32" s="48">
        <v>0</v>
      </c>
      <c r="BF32" s="49">
        <v>0</v>
      </c>
      <c r="BG32" s="48">
        <v>20</v>
      </c>
      <c r="BH32" s="49">
        <v>100</v>
      </c>
      <c r="BI32" s="48">
        <v>20</v>
      </c>
      <c r="BJ32" s="48"/>
      <c r="BK32" s="48"/>
      <c r="BL32" s="48"/>
      <c r="BM32" s="48"/>
      <c r="BN32" s="48"/>
      <c r="BO32" s="48"/>
      <c r="BP32" s="124" t="s">
        <v>1950</v>
      </c>
      <c r="BQ32" s="124" t="s">
        <v>1950</v>
      </c>
      <c r="BR32" s="124" t="s">
        <v>1895</v>
      </c>
      <c r="BS32" s="124" t="s">
        <v>1895</v>
      </c>
      <c r="BT32" s="2"/>
      <c r="BU32" s="3"/>
      <c r="BV32" s="3"/>
      <c r="BW32" s="3"/>
      <c r="BX32" s="3"/>
    </row>
    <row r="33" spans="1:76" ht="15">
      <c r="A33" s="65" t="s">
        <v>280</v>
      </c>
      <c r="B33" s="66"/>
      <c r="C33" s="66"/>
      <c r="D33" s="67">
        <v>100</v>
      </c>
      <c r="E33" s="69"/>
      <c r="F33" s="103" t="s">
        <v>430</v>
      </c>
      <c r="G33" s="66"/>
      <c r="H33" s="70" t="s">
        <v>280</v>
      </c>
      <c r="I33" s="71"/>
      <c r="J33" s="71"/>
      <c r="K33" s="70" t="s">
        <v>1496</v>
      </c>
      <c r="L33" s="74">
        <v>1</v>
      </c>
      <c r="M33" s="75">
        <v>6060.96484375</v>
      </c>
      <c r="N33" s="75">
        <v>1872.0960693359375</v>
      </c>
      <c r="O33" s="76"/>
      <c r="P33" s="77"/>
      <c r="Q33" s="77"/>
      <c r="R33" s="89"/>
      <c r="S33" s="48">
        <v>0</v>
      </c>
      <c r="T33" s="48">
        <v>1</v>
      </c>
      <c r="U33" s="49">
        <v>0</v>
      </c>
      <c r="V33" s="49">
        <v>0.111111</v>
      </c>
      <c r="W33" s="49">
        <v>0</v>
      </c>
      <c r="X33" s="49">
        <v>0.585364</v>
      </c>
      <c r="Y33" s="49">
        <v>0</v>
      </c>
      <c r="Z33" s="49">
        <v>0</v>
      </c>
      <c r="AA33" s="72">
        <v>33</v>
      </c>
      <c r="AB33" s="72"/>
      <c r="AC33" s="73"/>
      <c r="AD33" s="79" t="s">
        <v>925</v>
      </c>
      <c r="AE33" s="79">
        <v>1135</v>
      </c>
      <c r="AF33" s="79">
        <v>401</v>
      </c>
      <c r="AG33" s="79">
        <v>9367</v>
      </c>
      <c r="AH33" s="79">
        <v>5087</v>
      </c>
      <c r="AI33" s="79"/>
      <c r="AJ33" s="79" t="s">
        <v>1035</v>
      </c>
      <c r="AK33" s="79" t="s">
        <v>1109</v>
      </c>
      <c r="AL33" s="85" t="s">
        <v>1168</v>
      </c>
      <c r="AM33" s="79"/>
      <c r="AN33" s="81">
        <v>43138.902395833335</v>
      </c>
      <c r="AO33" s="85" t="s">
        <v>1216</v>
      </c>
      <c r="AP33" s="79" t="b">
        <v>1</v>
      </c>
      <c r="AQ33" s="79" t="b">
        <v>0</v>
      </c>
      <c r="AR33" s="79" t="b">
        <v>1</v>
      </c>
      <c r="AS33" s="79"/>
      <c r="AT33" s="79">
        <v>4</v>
      </c>
      <c r="AU33" s="79"/>
      <c r="AV33" s="79" t="b">
        <v>0</v>
      </c>
      <c r="AW33" s="79" t="s">
        <v>1352</v>
      </c>
      <c r="AX33" s="85" t="s">
        <v>1383</v>
      </c>
      <c r="AY33" s="79" t="s">
        <v>66</v>
      </c>
      <c r="AZ33" s="79" t="str">
        <f>REPLACE(INDEX(GroupVertices[Group],MATCH(Vertices[[#This Row],[Vertex]],GroupVertices[Vertex],0)),1,1,"")</f>
        <v>4</v>
      </c>
      <c r="BA33" s="48">
        <v>0</v>
      </c>
      <c r="BB33" s="49">
        <v>0</v>
      </c>
      <c r="BC33" s="48">
        <v>0</v>
      </c>
      <c r="BD33" s="49">
        <v>0</v>
      </c>
      <c r="BE33" s="48">
        <v>0</v>
      </c>
      <c r="BF33" s="49">
        <v>0</v>
      </c>
      <c r="BG33" s="48">
        <v>20</v>
      </c>
      <c r="BH33" s="49">
        <v>100</v>
      </c>
      <c r="BI33" s="48">
        <v>20</v>
      </c>
      <c r="BJ33" s="48"/>
      <c r="BK33" s="48"/>
      <c r="BL33" s="48"/>
      <c r="BM33" s="48"/>
      <c r="BN33" s="48"/>
      <c r="BO33" s="48"/>
      <c r="BP33" s="124" t="s">
        <v>1950</v>
      </c>
      <c r="BQ33" s="124" t="s">
        <v>1950</v>
      </c>
      <c r="BR33" s="124" t="s">
        <v>1895</v>
      </c>
      <c r="BS33" s="124" t="s">
        <v>1895</v>
      </c>
      <c r="BT33" s="2"/>
      <c r="BU33" s="3"/>
      <c r="BV33" s="3"/>
      <c r="BW33" s="3"/>
      <c r="BX33" s="3"/>
    </row>
    <row r="34" spans="1:76" ht="15">
      <c r="A34" s="65" t="s">
        <v>281</v>
      </c>
      <c r="B34" s="66"/>
      <c r="C34" s="66"/>
      <c r="D34" s="67">
        <v>100</v>
      </c>
      <c r="E34" s="69"/>
      <c r="F34" s="103" t="s">
        <v>431</v>
      </c>
      <c r="G34" s="66"/>
      <c r="H34" s="70" t="s">
        <v>281</v>
      </c>
      <c r="I34" s="71"/>
      <c r="J34" s="71"/>
      <c r="K34" s="70" t="s">
        <v>1497</v>
      </c>
      <c r="L34" s="74">
        <v>1</v>
      </c>
      <c r="M34" s="75">
        <v>989.1126098632812</v>
      </c>
      <c r="N34" s="75">
        <v>971.5790405273438</v>
      </c>
      <c r="O34" s="76"/>
      <c r="P34" s="77"/>
      <c r="Q34" s="77"/>
      <c r="R34" s="89"/>
      <c r="S34" s="48">
        <v>0</v>
      </c>
      <c r="T34" s="48">
        <v>2</v>
      </c>
      <c r="U34" s="49">
        <v>0</v>
      </c>
      <c r="V34" s="49">
        <v>0.003049</v>
      </c>
      <c r="W34" s="49">
        <v>0.017144</v>
      </c>
      <c r="X34" s="49">
        <v>0.546104</v>
      </c>
      <c r="Y34" s="49">
        <v>1</v>
      </c>
      <c r="Z34" s="49">
        <v>0</v>
      </c>
      <c r="AA34" s="72">
        <v>34</v>
      </c>
      <c r="AB34" s="72"/>
      <c r="AC34" s="73"/>
      <c r="AD34" s="79" t="s">
        <v>926</v>
      </c>
      <c r="AE34" s="79">
        <v>454</v>
      </c>
      <c r="AF34" s="79">
        <v>576</v>
      </c>
      <c r="AG34" s="79">
        <v>5089</v>
      </c>
      <c r="AH34" s="79">
        <v>25450</v>
      </c>
      <c r="AI34" s="79"/>
      <c r="AJ34" s="79" t="s">
        <v>1036</v>
      </c>
      <c r="AK34" s="79" t="s">
        <v>1127</v>
      </c>
      <c r="AL34" s="79"/>
      <c r="AM34" s="79"/>
      <c r="AN34" s="81">
        <v>43321.28792824074</v>
      </c>
      <c r="AO34" s="85" t="s">
        <v>1217</v>
      </c>
      <c r="AP34" s="79" t="b">
        <v>1</v>
      </c>
      <c r="AQ34" s="79" t="b">
        <v>0</v>
      </c>
      <c r="AR34" s="79" t="b">
        <v>0</v>
      </c>
      <c r="AS34" s="79"/>
      <c r="AT34" s="79">
        <v>2</v>
      </c>
      <c r="AU34" s="79"/>
      <c r="AV34" s="79" t="b">
        <v>0</v>
      </c>
      <c r="AW34" s="79" t="s">
        <v>1352</v>
      </c>
      <c r="AX34" s="85" t="s">
        <v>1384</v>
      </c>
      <c r="AY34" s="79" t="s">
        <v>66</v>
      </c>
      <c r="AZ34" s="79" t="str">
        <f>REPLACE(INDEX(GroupVertices[Group],MATCH(Vertices[[#This Row],[Vertex]],GroupVertices[Vertex],0)),1,1,"")</f>
        <v>1</v>
      </c>
      <c r="BA34" s="48">
        <v>0</v>
      </c>
      <c r="BB34" s="49">
        <v>0</v>
      </c>
      <c r="BC34" s="48">
        <v>0</v>
      </c>
      <c r="BD34" s="49">
        <v>0</v>
      </c>
      <c r="BE34" s="48">
        <v>0</v>
      </c>
      <c r="BF34" s="49">
        <v>0</v>
      </c>
      <c r="BG34" s="48">
        <v>20</v>
      </c>
      <c r="BH34" s="49">
        <v>100</v>
      </c>
      <c r="BI34" s="48">
        <v>20</v>
      </c>
      <c r="BJ34" s="48"/>
      <c r="BK34" s="48"/>
      <c r="BL34" s="48"/>
      <c r="BM34" s="48"/>
      <c r="BN34" s="48"/>
      <c r="BO34" s="48"/>
      <c r="BP34" s="124" t="s">
        <v>1945</v>
      </c>
      <c r="BQ34" s="124" t="s">
        <v>1945</v>
      </c>
      <c r="BR34" s="124" t="s">
        <v>1971</v>
      </c>
      <c r="BS34" s="124" t="s">
        <v>1971</v>
      </c>
      <c r="BT34" s="2"/>
      <c r="BU34" s="3"/>
      <c r="BV34" s="3"/>
      <c r="BW34" s="3"/>
      <c r="BX34" s="3"/>
    </row>
    <row r="35" spans="1:76" ht="15">
      <c r="A35" s="65" t="s">
        <v>282</v>
      </c>
      <c r="B35" s="66"/>
      <c r="C35" s="66"/>
      <c r="D35" s="67">
        <v>100</v>
      </c>
      <c r="E35" s="69"/>
      <c r="F35" s="103" t="s">
        <v>432</v>
      </c>
      <c r="G35" s="66"/>
      <c r="H35" s="70" t="s">
        <v>282</v>
      </c>
      <c r="I35" s="71"/>
      <c r="J35" s="71"/>
      <c r="K35" s="70" t="s">
        <v>1498</v>
      </c>
      <c r="L35" s="74">
        <v>1</v>
      </c>
      <c r="M35" s="75">
        <v>7525.78662109375</v>
      </c>
      <c r="N35" s="75">
        <v>2422.560546875</v>
      </c>
      <c r="O35" s="76"/>
      <c r="P35" s="77"/>
      <c r="Q35" s="77"/>
      <c r="R35" s="89"/>
      <c r="S35" s="48">
        <v>0</v>
      </c>
      <c r="T35" s="48">
        <v>1</v>
      </c>
      <c r="U35" s="49">
        <v>0</v>
      </c>
      <c r="V35" s="49">
        <v>0.111111</v>
      </c>
      <c r="W35" s="49">
        <v>0</v>
      </c>
      <c r="X35" s="49">
        <v>0.585364</v>
      </c>
      <c r="Y35" s="49">
        <v>0</v>
      </c>
      <c r="Z35" s="49">
        <v>0</v>
      </c>
      <c r="AA35" s="72">
        <v>35</v>
      </c>
      <c r="AB35" s="72"/>
      <c r="AC35" s="73"/>
      <c r="AD35" s="79" t="s">
        <v>927</v>
      </c>
      <c r="AE35" s="79">
        <v>595</v>
      </c>
      <c r="AF35" s="79">
        <v>673</v>
      </c>
      <c r="AG35" s="79">
        <v>8798</v>
      </c>
      <c r="AH35" s="79">
        <v>25195</v>
      </c>
      <c r="AI35" s="79"/>
      <c r="AJ35" s="79" t="s">
        <v>1037</v>
      </c>
      <c r="AK35" s="79" t="s">
        <v>1128</v>
      </c>
      <c r="AL35" s="85" t="s">
        <v>1169</v>
      </c>
      <c r="AM35" s="79"/>
      <c r="AN35" s="81">
        <v>43300.055393518516</v>
      </c>
      <c r="AO35" s="85" t="s">
        <v>1218</v>
      </c>
      <c r="AP35" s="79" t="b">
        <v>1</v>
      </c>
      <c r="AQ35" s="79" t="b">
        <v>0</v>
      </c>
      <c r="AR35" s="79" t="b">
        <v>1</v>
      </c>
      <c r="AS35" s="79"/>
      <c r="AT35" s="79">
        <v>0</v>
      </c>
      <c r="AU35" s="79"/>
      <c r="AV35" s="79" t="b">
        <v>0</v>
      </c>
      <c r="AW35" s="79" t="s">
        <v>1352</v>
      </c>
      <c r="AX35" s="85" t="s">
        <v>1385</v>
      </c>
      <c r="AY35" s="79" t="s">
        <v>66</v>
      </c>
      <c r="AZ35" s="79" t="str">
        <f>REPLACE(INDEX(GroupVertices[Group],MATCH(Vertices[[#This Row],[Vertex]],GroupVertices[Vertex],0)),1,1,"")</f>
        <v>4</v>
      </c>
      <c r="BA35" s="48">
        <v>0</v>
      </c>
      <c r="BB35" s="49">
        <v>0</v>
      </c>
      <c r="BC35" s="48">
        <v>0</v>
      </c>
      <c r="BD35" s="49">
        <v>0</v>
      </c>
      <c r="BE35" s="48">
        <v>0</v>
      </c>
      <c r="BF35" s="49">
        <v>0</v>
      </c>
      <c r="BG35" s="48">
        <v>20</v>
      </c>
      <c r="BH35" s="49">
        <v>100</v>
      </c>
      <c r="BI35" s="48">
        <v>20</v>
      </c>
      <c r="BJ35" s="48"/>
      <c r="BK35" s="48"/>
      <c r="BL35" s="48"/>
      <c r="BM35" s="48"/>
      <c r="BN35" s="48"/>
      <c r="BO35" s="48"/>
      <c r="BP35" s="124" t="s">
        <v>1950</v>
      </c>
      <c r="BQ35" s="124" t="s">
        <v>1950</v>
      </c>
      <c r="BR35" s="124" t="s">
        <v>1895</v>
      </c>
      <c r="BS35" s="124" t="s">
        <v>1895</v>
      </c>
      <c r="BT35" s="2"/>
      <c r="BU35" s="3"/>
      <c r="BV35" s="3"/>
      <c r="BW35" s="3"/>
      <c r="BX35" s="3"/>
    </row>
    <row r="36" spans="1:76" ht="15">
      <c r="A36" s="65" t="s">
        <v>283</v>
      </c>
      <c r="B36" s="66"/>
      <c r="C36" s="66"/>
      <c r="D36" s="67">
        <v>333.33333333333337</v>
      </c>
      <c r="E36" s="69"/>
      <c r="F36" s="103" t="s">
        <v>433</v>
      </c>
      <c r="G36" s="66"/>
      <c r="H36" s="70" t="s">
        <v>283</v>
      </c>
      <c r="I36" s="71"/>
      <c r="J36" s="71"/>
      <c r="K36" s="70" t="s">
        <v>1499</v>
      </c>
      <c r="L36" s="74">
        <v>409.0816326530612</v>
      </c>
      <c r="M36" s="75">
        <v>799.1075439453125</v>
      </c>
      <c r="N36" s="75">
        <v>3755.705810546875</v>
      </c>
      <c r="O36" s="76"/>
      <c r="P36" s="77"/>
      <c r="Q36" s="77"/>
      <c r="R36" s="89"/>
      <c r="S36" s="48">
        <v>2</v>
      </c>
      <c r="T36" s="48">
        <v>3</v>
      </c>
      <c r="U36" s="49">
        <v>0</v>
      </c>
      <c r="V36" s="49">
        <v>0.003058</v>
      </c>
      <c r="W36" s="49">
        <v>0.020991</v>
      </c>
      <c r="X36" s="49">
        <v>0.96362</v>
      </c>
      <c r="Y36" s="49">
        <v>0.6666666666666666</v>
      </c>
      <c r="Z36" s="49">
        <v>0</v>
      </c>
      <c r="AA36" s="72">
        <v>36</v>
      </c>
      <c r="AB36" s="72"/>
      <c r="AC36" s="73"/>
      <c r="AD36" s="79" t="s">
        <v>928</v>
      </c>
      <c r="AE36" s="79">
        <v>964</v>
      </c>
      <c r="AF36" s="79">
        <v>1222</v>
      </c>
      <c r="AG36" s="79">
        <v>15206</v>
      </c>
      <c r="AH36" s="79">
        <v>27751</v>
      </c>
      <c r="AI36" s="79"/>
      <c r="AJ36" s="79" t="s">
        <v>1038</v>
      </c>
      <c r="AK36" s="79"/>
      <c r="AL36" s="85" t="s">
        <v>1170</v>
      </c>
      <c r="AM36" s="79"/>
      <c r="AN36" s="81">
        <v>43581.14534722222</v>
      </c>
      <c r="AO36" s="85" t="s">
        <v>1219</v>
      </c>
      <c r="AP36" s="79" t="b">
        <v>1</v>
      </c>
      <c r="AQ36" s="79" t="b">
        <v>0</v>
      </c>
      <c r="AR36" s="79" t="b">
        <v>0</v>
      </c>
      <c r="AS36" s="79"/>
      <c r="AT36" s="79">
        <v>1</v>
      </c>
      <c r="AU36" s="79"/>
      <c r="AV36" s="79" t="b">
        <v>0</v>
      </c>
      <c r="AW36" s="79" t="s">
        <v>1352</v>
      </c>
      <c r="AX36" s="85" t="s">
        <v>1386</v>
      </c>
      <c r="AY36" s="79" t="s">
        <v>66</v>
      </c>
      <c r="AZ36" s="79" t="str">
        <f>REPLACE(INDEX(GroupVertices[Group],MATCH(Vertices[[#This Row],[Vertex]],GroupVertices[Vertex],0)),1,1,"")</f>
        <v>1</v>
      </c>
      <c r="BA36" s="48">
        <v>1</v>
      </c>
      <c r="BB36" s="49">
        <v>2.127659574468085</v>
      </c>
      <c r="BC36" s="48">
        <v>1</v>
      </c>
      <c r="BD36" s="49">
        <v>2.127659574468085</v>
      </c>
      <c r="BE36" s="48">
        <v>0</v>
      </c>
      <c r="BF36" s="49">
        <v>0</v>
      </c>
      <c r="BG36" s="48">
        <v>45</v>
      </c>
      <c r="BH36" s="49">
        <v>95.74468085106383</v>
      </c>
      <c r="BI36" s="48">
        <v>47</v>
      </c>
      <c r="BJ36" s="48"/>
      <c r="BK36" s="48"/>
      <c r="BL36" s="48"/>
      <c r="BM36" s="48"/>
      <c r="BN36" s="48"/>
      <c r="BO36" s="48"/>
      <c r="BP36" s="124" t="s">
        <v>1951</v>
      </c>
      <c r="BQ36" s="124" t="s">
        <v>1966</v>
      </c>
      <c r="BR36" s="124" t="s">
        <v>1976</v>
      </c>
      <c r="BS36" s="124" t="s">
        <v>1990</v>
      </c>
      <c r="BT36" s="2"/>
      <c r="BU36" s="3"/>
      <c r="BV36" s="3"/>
      <c r="BW36" s="3"/>
      <c r="BX36" s="3"/>
    </row>
    <row r="37" spans="1:76" ht="15">
      <c r="A37" s="65" t="s">
        <v>284</v>
      </c>
      <c r="B37" s="66"/>
      <c r="C37" s="66"/>
      <c r="D37" s="67">
        <v>100</v>
      </c>
      <c r="E37" s="69"/>
      <c r="F37" s="103" t="s">
        <v>434</v>
      </c>
      <c r="G37" s="66"/>
      <c r="H37" s="70" t="s">
        <v>284</v>
      </c>
      <c r="I37" s="71"/>
      <c r="J37" s="71"/>
      <c r="K37" s="70" t="s">
        <v>1500</v>
      </c>
      <c r="L37" s="74">
        <v>1</v>
      </c>
      <c r="M37" s="75">
        <v>635.3426513671875</v>
      </c>
      <c r="N37" s="75">
        <v>4922.642578125</v>
      </c>
      <c r="O37" s="76"/>
      <c r="P37" s="77"/>
      <c r="Q37" s="77"/>
      <c r="R37" s="89"/>
      <c r="S37" s="48">
        <v>0</v>
      </c>
      <c r="T37" s="48">
        <v>3</v>
      </c>
      <c r="U37" s="49">
        <v>0</v>
      </c>
      <c r="V37" s="49">
        <v>0.003058</v>
      </c>
      <c r="W37" s="49">
        <v>0.019155</v>
      </c>
      <c r="X37" s="49">
        <v>0.750873</v>
      </c>
      <c r="Y37" s="49">
        <v>0.6666666666666666</v>
      </c>
      <c r="Z37" s="49">
        <v>0</v>
      </c>
      <c r="AA37" s="72">
        <v>37</v>
      </c>
      <c r="AB37" s="72"/>
      <c r="AC37" s="73"/>
      <c r="AD37" s="79" t="s">
        <v>929</v>
      </c>
      <c r="AE37" s="79">
        <v>5741</v>
      </c>
      <c r="AF37" s="79">
        <v>6078</v>
      </c>
      <c r="AG37" s="79">
        <v>13277</v>
      </c>
      <c r="AH37" s="79">
        <v>38657</v>
      </c>
      <c r="AI37" s="79"/>
      <c r="AJ37" s="79" t="s">
        <v>1039</v>
      </c>
      <c r="AK37" s="79"/>
      <c r="AL37" s="79"/>
      <c r="AM37" s="79"/>
      <c r="AN37" s="81">
        <v>42253.35178240741</v>
      </c>
      <c r="AO37" s="85" t="s">
        <v>1220</v>
      </c>
      <c r="AP37" s="79" t="b">
        <v>1</v>
      </c>
      <c r="AQ37" s="79" t="b">
        <v>0</v>
      </c>
      <c r="AR37" s="79" t="b">
        <v>1</v>
      </c>
      <c r="AS37" s="79"/>
      <c r="AT37" s="79">
        <v>6</v>
      </c>
      <c r="AU37" s="85" t="s">
        <v>1290</v>
      </c>
      <c r="AV37" s="79" t="b">
        <v>0</v>
      </c>
      <c r="AW37" s="79" t="s">
        <v>1352</v>
      </c>
      <c r="AX37" s="85" t="s">
        <v>1387</v>
      </c>
      <c r="AY37" s="79" t="s">
        <v>66</v>
      </c>
      <c r="AZ37" s="79" t="str">
        <f>REPLACE(INDEX(GroupVertices[Group],MATCH(Vertices[[#This Row],[Vertex]],GroupVertices[Vertex],0)),1,1,"")</f>
        <v>1</v>
      </c>
      <c r="BA37" s="48">
        <v>1</v>
      </c>
      <c r="BB37" s="49">
        <v>2.127659574468085</v>
      </c>
      <c r="BC37" s="48">
        <v>1</v>
      </c>
      <c r="BD37" s="49">
        <v>2.127659574468085</v>
      </c>
      <c r="BE37" s="48">
        <v>0</v>
      </c>
      <c r="BF37" s="49">
        <v>0</v>
      </c>
      <c r="BG37" s="48">
        <v>45</v>
      </c>
      <c r="BH37" s="49">
        <v>95.74468085106383</v>
      </c>
      <c r="BI37" s="48">
        <v>47</v>
      </c>
      <c r="BJ37" s="48"/>
      <c r="BK37" s="48"/>
      <c r="BL37" s="48"/>
      <c r="BM37" s="48"/>
      <c r="BN37" s="48"/>
      <c r="BO37" s="48"/>
      <c r="BP37" s="124" t="s">
        <v>1951</v>
      </c>
      <c r="BQ37" s="124" t="s">
        <v>1966</v>
      </c>
      <c r="BR37" s="124" t="s">
        <v>1976</v>
      </c>
      <c r="BS37" s="124" t="s">
        <v>1990</v>
      </c>
      <c r="BT37" s="2"/>
      <c r="BU37" s="3"/>
      <c r="BV37" s="3"/>
      <c r="BW37" s="3"/>
      <c r="BX37" s="3"/>
    </row>
    <row r="38" spans="1:76" ht="15">
      <c r="A38" s="65" t="s">
        <v>285</v>
      </c>
      <c r="B38" s="66"/>
      <c r="C38" s="66"/>
      <c r="D38" s="67">
        <v>100</v>
      </c>
      <c r="E38" s="69"/>
      <c r="F38" s="103" t="s">
        <v>1314</v>
      </c>
      <c r="G38" s="66"/>
      <c r="H38" s="70" t="s">
        <v>285</v>
      </c>
      <c r="I38" s="71"/>
      <c r="J38" s="71"/>
      <c r="K38" s="70" t="s">
        <v>1501</v>
      </c>
      <c r="L38" s="74">
        <v>1</v>
      </c>
      <c r="M38" s="75">
        <v>5067.84033203125</v>
      </c>
      <c r="N38" s="75">
        <v>5889.4970703125</v>
      </c>
      <c r="O38" s="76"/>
      <c r="P38" s="77"/>
      <c r="Q38" s="77"/>
      <c r="R38" s="89"/>
      <c r="S38" s="48">
        <v>0</v>
      </c>
      <c r="T38" s="48">
        <v>1</v>
      </c>
      <c r="U38" s="49">
        <v>0</v>
      </c>
      <c r="V38" s="49">
        <v>0.002882</v>
      </c>
      <c r="W38" s="49">
        <v>3.8E-05</v>
      </c>
      <c r="X38" s="49">
        <v>0.536966</v>
      </c>
      <c r="Y38" s="49">
        <v>0</v>
      </c>
      <c r="Z38" s="49">
        <v>0</v>
      </c>
      <c r="AA38" s="72">
        <v>38</v>
      </c>
      <c r="AB38" s="72"/>
      <c r="AC38" s="73"/>
      <c r="AD38" s="79" t="s">
        <v>930</v>
      </c>
      <c r="AE38" s="79">
        <v>4966</v>
      </c>
      <c r="AF38" s="79">
        <v>1273</v>
      </c>
      <c r="AG38" s="79">
        <v>7801</v>
      </c>
      <c r="AH38" s="79">
        <v>59785</v>
      </c>
      <c r="AI38" s="79"/>
      <c r="AJ38" s="79" t="s">
        <v>1040</v>
      </c>
      <c r="AK38" s="79" t="s">
        <v>1129</v>
      </c>
      <c r="AL38" s="79"/>
      <c r="AM38" s="79"/>
      <c r="AN38" s="81">
        <v>43422.03585648148</v>
      </c>
      <c r="AO38" s="85" t="s">
        <v>1221</v>
      </c>
      <c r="AP38" s="79" t="b">
        <v>1</v>
      </c>
      <c r="AQ38" s="79" t="b">
        <v>0</v>
      </c>
      <c r="AR38" s="79" t="b">
        <v>1</v>
      </c>
      <c r="AS38" s="79"/>
      <c r="AT38" s="79">
        <v>0</v>
      </c>
      <c r="AU38" s="79"/>
      <c r="AV38" s="79" t="b">
        <v>0</v>
      </c>
      <c r="AW38" s="79" t="s">
        <v>1352</v>
      </c>
      <c r="AX38" s="85" t="s">
        <v>1388</v>
      </c>
      <c r="AY38" s="79" t="s">
        <v>66</v>
      </c>
      <c r="AZ38" s="79" t="str">
        <f>REPLACE(INDEX(GroupVertices[Group],MATCH(Vertices[[#This Row],[Vertex]],GroupVertices[Vertex],0)),1,1,"")</f>
        <v>2</v>
      </c>
      <c r="BA38" s="48">
        <v>0</v>
      </c>
      <c r="BB38" s="49">
        <v>0</v>
      </c>
      <c r="BC38" s="48">
        <v>0</v>
      </c>
      <c r="BD38" s="49">
        <v>0</v>
      </c>
      <c r="BE38" s="48">
        <v>0</v>
      </c>
      <c r="BF38" s="49">
        <v>0</v>
      </c>
      <c r="BG38" s="48">
        <v>9</v>
      </c>
      <c r="BH38" s="49">
        <v>100</v>
      </c>
      <c r="BI38" s="48">
        <v>9</v>
      </c>
      <c r="BJ38" s="48"/>
      <c r="BK38" s="48"/>
      <c r="BL38" s="48"/>
      <c r="BM38" s="48"/>
      <c r="BN38" s="48"/>
      <c r="BO38" s="48"/>
      <c r="BP38" s="124" t="s">
        <v>1947</v>
      </c>
      <c r="BQ38" s="124" t="s">
        <v>1947</v>
      </c>
      <c r="BR38" s="124" t="s">
        <v>1973</v>
      </c>
      <c r="BS38" s="124" t="s">
        <v>1973</v>
      </c>
      <c r="BT38" s="2"/>
      <c r="BU38" s="3"/>
      <c r="BV38" s="3"/>
      <c r="BW38" s="3"/>
      <c r="BX38" s="3"/>
    </row>
    <row r="39" spans="1:76" ht="15">
      <c r="A39" s="65" t="s">
        <v>286</v>
      </c>
      <c r="B39" s="66"/>
      <c r="C39" s="66"/>
      <c r="D39" s="67">
        <v>100</v>
      </c>
      <c r="E39" s="69"/>
      <c r="F39" s="103" t="s">
        <v>1315</v>
      </c>
      <c r="G39" s="66"/>
      <c r="H39" s="70" t="s">
        <v>286</v>
      </c>
      <c r="I39" s="71"/>
      <c r="J39" s="71"/>
      <c r="K39" s="70" t="s">
        <v>1502</v>
      </c>
      <c r="L39" s="74">
        <v>1</v>
      </c>
      <c r="M39" s="75">
        <v>8441.11328125</v>
      </c>
      <c r="N39" s="75">
        <v>3833.639404296875</v>
      </c>
      <c r="O39" s="76"/>
      <c r="P39" s="77"/>
      <c r="Q39" s="77"/>
      <c r="R39" s="89"/>
      <c r="S39" s="48">
        <v>0</v>
      </c>
      <c r="T39" s="48">
        <v>1</v>
      </c>
      <c r="U39" s="49">
        <v>0</v>
      </c>
      <c r="V39" s="49">
        <v>0.002882</v>
      </c>
      <c r="W39" s="49">
        <v>3.8E-05</v>
      </c>
      <c r="X39" s="49">
        <v>0.536966</v>
      </c>
      <c r="Y39" s="49">
        <v>0</v>
      </c>
      <c r="Z39" s="49">
        <v>0</v>
      </c>
      <c r="AA39" s="72">
        <v>39</v>
      </c>
      <c r="AB39" s="72"/>
      <c r="AC39" s="73"/>
      <c r="AD39" s="79" t="s">
        <v>931</v>
      </c>
      <c r="AE39" s="79">
        <v>1257</v>
      </c>
      <c r="AF39" s="79">
        <v>656</v>
      </c>
      <c r="AG39" s="79">
        <v>25273</v>
      </c>
      <c r="AH39" s="79">
        <v>177123</v>
      </c>
      <c r="AI39" s="79"/>
      <c r="AJ39" s="79" t="s">
        <v>1041</v>
      </c>
      <c r="AK39" s="79" t="s">
        <v>1130</v>
      </c>
      <c r="AL39" s="85" t="s">
        <v>1171</v>
      </c>
      <c r="AM39" s="79"/>
      <c r="AN39" s="81">
        <v>41212.930451388886</v>
      </c>
      <c r="AO39" s="85" t="s">
        <v>1222</v>
      </c>
      <c r="AP39" s="79" t="b">
        <v>0</v>
      </c>
      <c r="AQ39" s="79" t="b">
        <v>0</v>
      </c>
      <c r="AR39" s="79" t="b">
        <v>1</v>
      </c>
      <c r="AS39" s="79"/>
      <c r="AT39" s="79">
        <v>8</v>
      </c>
      <c r="AU39" s="85" t="s">
        <v>1295</v>
      </c>
      <c r="AV39" s="79" t="b">
        <v>0</v>
      </c>
      <c r="AW39" s="79" t="s">
        <v>1352</v>
      </c>
      <c r="AX39" s="85" t="s">
        <v>1389</v>
      </c>
      <c r="AY39" s="79" t="s">
        <v>66</v>
      </c>
      <c r="AZ39" s="79" t="str">
        <f>REPLACE(INDEX(GroupVertices[Group],MATCH(Vertices[[#This Row],[Vertex]],GroupVertices[Vertex],0)),1,1,"")</f>
        <v>2</v>
      </c>
      <c r="BA39" s="48">
        <v>0</v>
      </c>
      <c r="BB39" s="49">
        <v>0</v>
      </c>
      <c r="BC39" s="48">
        <v>0</v>
      </c>
      <c r="BD39" s="49">
        <v>0</v>
      </c>
      <c r="BE39" s="48">
        <v>0</v>
      </c>
      <c r="BF39" s="49">
        <v>0</v>
      </c>
      <c r="BG39" s="48">
        <v>9</v>
      </c>
      <c r="BH39" s="49">
        <v>100</v>
      </c>
      <c r="BI39" s="48">
        <v>9</v>
      </c>
      <c r="BJ39" s="48"/>
      <c r="BK39" s="48"/>
      <c r="BL39" s="48"/>
      <c r="BM39" s="48"/>
      <c r="BN39" s="48"/>
      <c r="BO39" s="48"/>
      <c r="BP39" s="124" t="s">
        <v>1947</v>
      </c>
      <c r="BQ39" s="124" t="s">
        <v>1947</v>
      </c>
      <c r="BR39" s="124" t="s">
        <v>1973</v>
      </c>
      <c r="BS39" s="124" t="s">
        <v>1973</v>
      </c>
      <c r="BT39" s="2"/>
      <c r="BU39" s="3"/>
      <c r="BV39" s="3"/>
      <c r="BW39" s="3"/>
      <c r="BX39" s="3"/>
    </row>
    <row r="40" spans="1:76" ht="15">
      <c r="A40" s="65" t="s">
        <v>287</v>
      </c>
      <c r="B40" s="66"/>
      <c r="C40" s="66"/>
      <c r="D40" s="67">
        <v>100</v>
      </c>
      <c r="E40" s="69"/>
      <c r="F40" s="103" t="s">
        <v>435</v>
      </c>
      <c r="G40" s="66"/>
      <c r="H40" s="70" t="s">
        <v>287</v>
      </c>
      <c r="I40" s="71"/>
      <c r="J40" s="71"/>
      <c r="K40" s="70" t="s">
        <v>1503</v>
      </c>
      <c r="L40" s="74">
        <v>1</v>
      </c>
      <c r="M40" s="75">
        <v>7398.0341796875</v>
      </c>
      <c r="N40" s="75">
        <v>484.7003173828125</v>
      </c>
      <c r="O40" s="76"/>
      <c r="P40" s="77"/>
      <c r="Q40" s="77"/>
      <c r="R40" s="89"/>
      <c r="S40" s="48">
        <v>0</v>
      </c>
      <c r="T40" s="48">
        <v>1</v>
      </c>
      <c r="U40" s="49">
        <v>0</v>
      </c>
      <c r="V40" s="49">
        <v>0.111111</v>
      </c>
      <c r="W40" s="49">
        <v>0</v>
      </c>
      <c r="X40" s="49">
        <v>0.585364</v>
      </c>
      <c r="Y40" s="49">
        <v>0</v>
      </c>
      <c r="Z40" s="49">
        <v>0</v>
      </c>
      <c r="AA40" s="72">
        <v>40</v>
      </c>
      <c r="AB40" s="72"/>
      <c r="AC40" s="73"/>
      <c r="AD40" s="79" t="s">
        <v>932</v>
      </c>
      <c r="AE40" s="79">
        <v>1017</v>
      </c>
      <c r="AF40" s="79">
        <v>529</v>
      </c>
      <c r="AG40" s="79">
        <v>1398</v>
      </c>
      <c r="AH40" s="79">
        <v>6042</v>
      </c>
      <c r="AI40" s="79"/>
      <c r="AJ40" s="79" t="s">
        <v>1042</v>
      </c>
      <c r="AK40" s="79"/>
      <c r="AL40" s="79"/>
      <c r="AM40" s="79"/>
      <c r="AN40" s="81">
        <v>43709.895208333335</v>
      </c>
      <c r="AO40" s="85" t="s">
        <v>1223</v>
      </c>
      <c r="AP40" s="79" t="b">
        <v>1</v>
      </c>
      <c r="AQ40" s="79" t="b">
        <v>0</v>
      </c>
      <c r="AR40" s="79" t="b">
        <v>0</v>
      </c>
      <c r="AS40" s="79"/>
      <c r="AT40" s="79">
        <v>0</v>
      </c>
      <c r="AU40" s="79"/>
      <c r="AV40" s="79" t="b">
        <v>0</v>
      </c>
      <c r="AW40" s="79" t="s">
        <v>1352</v>
      </c>
      <c r="AX40" s="85" t="s">
        <v>1390</v>
      </c>
      <c r="AY40" s="79" t="s">
        <v>66</v>
      </c>
      <c r="AZ40" s="79" t="str">
        <f>REPLACE(INDEX(GroupVertices[Group],MATCH(Vertices[[#This Row],[Vertex]],GroupVertices[Vertex],0)),1,1,"")</f>
        <v>4</v>
      </c>
      <c r="BA40" s="48">
        <v>0</v>
      </c>
      <c r="BB40" s="49">
        <v>0</v>
      </c>
      <c r="BC40" s="48">
        <v>0</v>
      </c>
      <c r="BD40" s="49">
        <v>0</v>
      </c>
      <c r="BE40" s="48">
        <v>0</v>
      </c>
      <c r="BF40" s="49">
        <v>0</v>
      </c>
      <c r="BG40" s="48">
        <v>20</v>
      </c>
      <c r="BH40" s="49">
        <v>100</v>
      </c>
      <c r="BI40" s="48">
        <v>20</v>
      </c>
      <c r="BJ40" s="48"/>
      <c r="BK40" s="48"/>
      <c r="BL40" s="48"/>
      <c r="BM40" s="48"/>
      <c r="BN40" s="48"/>
      <c r="BO40" s="48"/>
      <c r="BP40" s="124" t="s">
        <v>1950</v>
      </c>
      <c r="BQ40" s="124" t="s">
        <v>1950</v>
      </c>
      <c r="BR40" s="124" t="s">
        <v>1895</v>
      </c>
      <c r="BS40" s="124" t="s">
        <v>1895</v>
      </c>
      <c r="BT40" s="2"/>
      <c r="BU40" s="3"/>
      <c r="BV40" s="3"/>
      <c r="BW40" s="3"/>
      <c r="BX40" s="3"/>
    </row>
    <row r="41" spans="1:76" ht="15">
      <c r="A41" s="65" t="s">
        <v>288</v>
      </c>
      <c r="B41" s="66"/>
      <c r="C41" s="66"/>
      <c r="D41" s="67">
        <v>100</v>
      </c>
      <c r="E41" s="69"/>
      <c r="F41" s="103" t="s">
        <v>1316</v>
      </c>
      <c r="G41" s="66"/>
      <c r="H41" s="70" t="s">
        <v>288</v>
      </c>
      <c r="I41" s="71"/>
      <c r="J41" s="71"/>
      <c r="K41" s="70" t="s">
        <v>1504</v>
      </c>
      <c r="L41" s="74">
        <v>1</v>
      </c>
      <c r="M41" s="75">
        <v>5239.04296875</v>
      </c>
      <c r="N41" s="75">
        <v>4121.64990234375</v>
      </c>
      <c r="O41" s="76"/>
      <c r="P41" s="77"/>
      <c r="Q41" s="77"/>
      <c r="R41" s="89"/>
      <c r="S41" s="48">
        <v>0</v>
      </c>
      <c r="T41" s="48">
        <v>1</v>
      </c>
      <c r="U41" s="49">
        <v>0</v>
      </c>
      <c r="V41" s="49">
        <v>0.002882</v>
      </c>
      <c r="W41" s="49">
        <v>3.8E-05</v>
      </c>
      <c r="X41" s="49">
        <v>0.536966</v>
      </c>
      <c r="Y41" s="49">
        <v>0</v>
      </c>
      <c r="Z41" s="49">
        <v>0</v>
      </c>
      <c r="AA41" s="72">
        <v>41</v>
      </c>
      <c r="AB41" s="72"/>
      <c r="AC41" s="73"/>
      <c r="AD41" s="79" t="s">
        <v>933</v>
      </c>
      <c r="AE41" s="79">
        <v>1608</v>
      </c>
      <c r="AF41" s="79">
        <v>186</v>
      </c>
      <c r="AG41" s="79">
        <v>1112</v>
      </c>
      <c r="AH41" s="79">
        <v>2570</v>
      </c>
      <c r="AI41" s="79"/>
      <c r="AJ41" s="79"/>
      <c r="AK41" s="79" t="s">
        <v>1131</v>
      </c>
      <c r="AL41" s="79"/>
      <c r="AM41" s="79"/>
      <c r="AN41" s="81">
        <v>41279.6621875</v>
      </c>
      <c r="AO41" s="85" t="s">
        <v>1224</v>
      </c>
      <c r="AP41" s="79" t="b">
        <v>1</v>
      </c>
      <c r="AQ41" s="79" t="b">
        <v>0</v>
      </c>
      <c r="AR41" s="79" t="b">
        <v>0</v>
      </c>
      <c r="AS41" s="79"/>
      <c r="AT41" s="79">
        <v>4</v>
      </c>
      <c r="AU41" s="85" t="s">
        <v>1290</v>
      </c>
      <c r="AV41" s="79" t="b">
        <v>0</v>
      </c>
      <c r="AW41" s="79" t="s">
        <v>1352</v>
      </c>
      <c r="AX41" s="85" t="s">
        <v>1391</v>
      </c>
      <c r="AY41" s="79" t="s">
        <v>66</v>
      </c>
      <c r="AZ41" s="79" t="str">
        <f>REPLACE(INDEX(GroupVertices[Group],MATCH(Vertices[[#This Row],[Vertex]],GroupVertices[Vertex],0)),1,1,"")</f>
        <v>2</v>
      </c>
      <c r="BA41" s="48">
        <v>0</v>
      </c>
      <c r="BB41" s="49">
        <v>0</v>
      </c>
      <c r="BC41" s="48">
        <v>0</v>
      </c>
      <c r="BD41" s="49">
        <v>0</v>
      </c>
      <c r="BE41" s="48">
        <v>0</v>
      </c>
      <c r="BF41" s="49">
        <v>0</v>
      </c>
      <c r="BG41" s="48">
        <v>9</v>
      </c>
      <c r="BH41" s="49">
        <v>100</v>
      </c>
      <c r="BI41" s="48">
        <v>9</v>
      </c>
      <c r="BJ41" s="48"/>
      <c r="BK41" s="48"/>
      <c r="BL41" s="48"/>
      <c r="BM41" s="48"/>
      <c r="BN41" s="48"/>
      <c r="BO41" s="48"/>
      <c r="BP41" s="124" t="s">
        <v>1947</v>
      </c>
      <c r="BQ41" s="124" t="s">
        <v>1947</v>
      </c>
      <c r="BR41" s="124" t="s">
        <v>1973</v>
      </c>
      <c r="BS41" s="124" t="s">
        <v>1973</v>
      </c>
      <c r="BT41" s="2"/>
      <c r="BU41" s="3"/>
      <c r="BV41" s="3"/>
      <c r="BW41" s="3"/>
      <c r="BX41" s="3"/>
    </row>
    <row r="42" spans="1:76" ht="15">
      <c r="A42" s="65" t="s">
        <v>289</v>
      </c>
      <c r="B42" s="66"/>
      <c r="C42" s="66"/>
      <c r="D42" s="67">
        <v>100</v>
      </c>
      <c r="E42" s="69"/>
      <c r="F42" s="103" t="s">
        <v>1317</v>
      </c>
      <c r="G42" s="66"/>
      <c r="H42" s="70" t="s">
        <v>289</v>
      </c>
      <c r="I42" s="71"/>
      <c r="J42" s="71"/>
      <c r="K42" s="70" t="s">
        <v>1505</v>
      </c>
      <c r="L42" s="74">
        <v>1</v>
      </c>
      <c r="M42" s="75">
        <v>8952.193359375</v>
      </c>
      <c r="N42" s="75">
        <v>4292.16015625</v>
      </c>
      <c r="O42" s="76"/>
      <c r="P42" s="77"/>
      <c r="Q42" s="77"/>
      <c r="R42" s="89"/>
      <c r="S42" s="48">
        <v>0</v>
      </c>
      <c r="T42" s="48">
        <v>1</v>
      </c>
      <c r="U42" s="49">
        <v>0</v>
      </c>
      <c r="V42" s="49">
        <v>0.002882</v>
      </c>
      <c r="W42" s="49">
        <v>3.8E-05</v>
      </c>
      <c r="X42" s="49">
        <v>0.536966</v>
      </c>
      <c r="Y42" s="49">
        <v>0</v>
      </c>
      <c r="Z42" s="49">
        <v>0</v>
      </c>
      <c r="AA42" s="72">
        <v>42</v>
      </c>
      <c r="AB42" s="72"/>
      <c r="AC42" s="73"/>
      <c r="AD42" s="79" t="s">
        <v>934</v>
      </c>
      <c r="AE42" s="79">
        <v>322</v>
      </c>
      <c r="AF42" s="79">
        <v>382</v>
      </c>
      <c r="AG42" s="79">
        <v>38389</v>
      </c>
      <c r="AH42" s="79">
        <v>18762</v>
      </c>
      <c r="AI42" s="79"/>
      <c r="AJ42" s="79" t="s">
        <v>1043</v>
      </c>
      <c r="AK42" s="79" t="s">
        <v>1132</v>
      </c>
      <c r="AL42" s="79"/>
      <c r="AM42" s="79"/>
      <c r="AN42" s="81">
        <v>40701.67864583333</v>
      </c>
      <c r="AO42" s="85" t="s">
        <v>1225</v>
      </c>
      <c r="AP42" s="79" t="b">
        <v>1</v>
      </c>
      <c r="AQ42" s="79" t="b">
        <v>0</v>
      </c>
      <c r="AR42" s="79" t="b">
        <v>1</v>
      </c>
      <c r="AS42" s="79"/>
      <c r="AT42" s="79">
        <v>9</v>
      </c>
      <c r="AU42" s="85" t="s">
        <v>1290</v>
      </c>
      <c r="AV42" s="79" t="b">
        <v>0</v>
      </c>
      <c r="AW42" s="79" t="s">
        <v>1352</v>
      </c>
      <c r="AX42" s="85" t="s">
        <v>1392</v>
      </c>
      <c r="AY42" s="79" t="s">
        <v>66</v>
      </c>
      <c r="AZ42" s="79" t="str">
        <f>REPLACE(INDEX(GroupVertices[Group],MATCH(Vertices[[#This Row],[Vertex]],GroupVertices[Vertex],0)),1,1,"")</f>
        <v>2</v>
      </c>
      <c r="BA42" s="48">
        <v>0</v>
      </c>
      <c r="BB42" s="49">
        <v>0</v>
      </c>
      <c r="BC42" s="48">
        <v>0</v>
      </c>
      <c r="BD42" s="49">
        <v>0</v>
      </c>
      <c r="BE42" s="48">
        <v>0</v>
      </c>
      <c r="BF42" s="49">
        <v>0</v>
      </c>
      <c r="BG42" s="48">
        <v>9</v>
      </c>
      <c r="BH42" s="49">
        <v>100</v>
      </c>
      <c r="BI42" s="48">
        <v>9</v>
      </c>
      <c r="BJ42" s="48"/>
      <c r="BK42" s="48"/>
      <c r="BL42" s="48"/>
      <c r="BM42" s="48"/>
      <c r="BN42" s="48"/>
      <c r="BO42" s="48"/>
      <c r="BP42" s="124" t="s">
        <v>1947</v>
      </c>
      <c r="BQ42" s="124" t="s">
        <v>1947</v>
      </c>
      <c r="BR42" s="124" t="s">
        <v>1973</v>
      </c>
      <c r="BS42" s="124" t="s">
        <v>1973</v>
      </c>
      <c r="BT42" s="2"/>
      <c r="BU42" s="3"/>
      <c r="BV42" s="3"/>
      <c r="BW42" s="3"/>
      <c r="BX42" s="3"/>
    </row>
    <row r="43" spans="1:76" ht="15">
      <c r="A43" s="65" t="s">
        <v>290</v>
      </c>
      <c r="B43" s="66"/>
      <c r="C43" s="66"/>
      <c r="D43" s="67">
        <v>100</v>
      </c>
      <c r="E43" s="69"/>
      <c r="F43" s="103" t="s">
        <v>1318</v>
      </c>
      <c r="G43" s="66"/>
      <c r="H43" s="70" t="s">
        <v>290</v>
      </c>
      <c r="I43" s="71"/>
      <c r="J43" s="71"/>
      <c r="K43" s="70" t="s">
        <v>1506</v>
      </c>
      <c r="L43" s="74">
        <v>1</v>
      </c>
      <c r="M43" s="75">
        <v>7778.15869140625</v>
      </c>
      <c r="N43" s="75">
        <v>7407.64306640625</v>
      </c>
      <c r="O43" s="76"/>
      <c r="P43" s="77"/>
      <c r="Q43" s="77"/>
      <c r="R43" s="89"/>
      <c r="S43" s="48">
        <v>0</v>
      </c>
      <c r="T43" s="48">
        <v>1</v>
      </c>
      <c r="U43" s="49">
        <v>0</v>
      </c>
      <c r="V43" s="49">
        <v>0.002882</v>
      </c>
      <c r="W43" s="49">
        <v>3.8E-05</v>
      </c>
      <c r="X43" s="49">
        <v>0.536966</v>
      </c>
      <c r="Y43" s="49">
        <v>0</v>
      </c>
      <c r="Z43" s="49">
        <v>0</v>
      </c>
      <c r="AA43" s="72">
        <v>43</v>
      </c>
      <c r="AB43" s="72"/>
      <c r="AC43" s="73"/>
      <c r="AD43" s="79" t="s">
        <v>935</v>
      </c>
      <c r="AE43" s="79">
        <v>484</v>
      </c>
      <c r="AF43" s="79">
        <v>65</v>
      </c>
      <c r="AG43" s="79">
        <v>1137</v>
      </c>
      <c r="AH43" s="79">
        <v>2613</v>
      </c>
      <c r="AI43" s="79"/>
      <c r="AJ43" s="79" t="s">
        <v>1044</v>
      </c>
      <c r="AK43" s="79" t="s">
        <v>1109</v>
      </c>
      <c r="AL43" s="79"/>
      <c r="AM43" s="79"/>
      <c r="AN43" s="81">
        <v>41453.41284722222</v>
      </c>
      <c r="AO43" s="85" t="s">
        <v>1226</v>
      </c>
      <c r="AP43" s="79" t="b">
        <v>1</v>
      </c>
      <c r="AQ43" s="79" t="b">
        <v>0</v>
      </c>
      <c r="AR43" s="79" t="b">
        <v>0</v>
      </c>
      <c r="AS43" s="79"/>
      <c r="AT43" s="79">
        <v>1</v>
      </c>
      <c r="AU43" s="85" t="s">
        <v>1290</v>
      </c>
      <c r="AV43" s="79" t="b">
        <v>0</v>
      </c>
      <c r="AW43" s="79" t="s">
        <v>1352</v>
      </c>
      <c r="AX43" s="85" t="s">
        <v>1393</v>
      </c>
      <c r="AY43" s="79" t="s">
        <v>66</v>
      </c>
      <c r="AZ43" s="79" t="str">
        <f>REPLACE(INDEX(GroupVertices[Group],MATCH(Vertices[[#This Row],[Vertex]],GroupVertices[Vertex],0)),1,1,"")</f>
        <v>2</v>
      </c>
      <c r="BA43" s="48">
        <v>0</v>
      </c>
      <c r="BB43" s="49">
        <v>0</v>
      </c>
      <c r="BC43" s="48">
        <v>0</v>
      </c>
      <c r="BD43" s="49">
        <v>0</v>
      </c>
      <c r="BE43" s="48">
        <v>0</v>
      </c>
      <c r="BF43" s="49">
        <v>0</v>
      </c>
      <c r="BG43" s="48">
        <v>9</v>
      </c>
      <c r="BH43" s="49">
        <v>100</v>
      </c>
      <c r="BI43" s="48">
        <v>9</v>
      </c>
      <c r="BJ43" s="48"/>
      <c r="BK43" s="48"/>
      <c r="BL43" s="48"/>
      <c r="BM43" s="48"/>
      <c r="BN43" s="48"/>
      <c r="BO43" s="48"/>
      <c r="BP43" s="124" t="s">
        <v>1947</v>
      </c>
      <c r="BQ43" s="124" t="s">
        <v>1947</v>
      </c>
      <c r="BR43" s="124" t="s">
        <v>1973</v>
      </c>
      <c r="BS43" s="124" t="s">
        <v>1973</v>
      </c>
      <c r="BT43" s="2"/>
      <c r="BU43" s="3"/>
      <c r="BV43" s="3"/>
      <c r="BW43" s="3"/>
      <c r="BX43" s="3"/>
    </row>
    <row r="44" spans="1:76" ht="15">
      <c r="A44" s="65" t="s">
        <v>291</v>
      </c>
      <c r="B44" s="66"/>
      <c r="C44" s="66"/>
      <c r="D44" s="67">
        <v>100</v>
      </c>
      <c r="E44" s="69"/>
      <c r="F44" s="103" t="s">
        <v>1319</v>
      </c>
      <c r="G44" s="66"/>
      <c r="H44" s="70" t="s">
        <v>291</v>
      </c>
      <c r="I44" s="71"/>
      <c r="J44" s="71"/>
      <c r="K44" s="70" t="s">
        <v>1507</v>
      </c>
      <c r="L44" s="74">
        <v>1</v>
      </c>
      <c r="M44" s="75">
        <v>7237.1669921875</v>
      </c>
      <c r="N44" s="75">
        <v>8742.4453125</v>
      </c>
      <c r="O44" s="76"/>
      <c r="P44" s="77"/>
      <c r="Q44" s="77"/>
      <c r="R44" s="89"/>
      <c r="S44" s="48">
        <v>0</v>
      </c>
      <c r="T44" s="48">
        <v>1</v>
      </c>
      <c r="U44" s="49">
        <v>0</v>
      </c>
      <c r="V44" s="49">
        <v>0.002882</v>
      </c>
      <c r="W44" s="49">
        <v>3.8E-05</v>
      </c>
      <c r="X44" s="49">
        <v>0.536966</v>
      </c>
      <c r="Y44" s="49">
        <v>0</v>
      </c>
      <c r="Z44" s="49">
        <v>0</v>
      </c>
      <c r="AA44" s="72">
        <v>44</v>
      </c>
      <c r="AB44" s="72"/>
      <c r="AC44" s="73"/>
      <c r="AD44" s="79" t="s">
        <v>936</v>
      </c>
      <c r="AE44" s="79">
        <v>1523</v>
      </c>
      <c r="AF44" s="79">
        <v>261</v>
      </c>
      <c r="AG44" s="79">
        <v>8127</v>
      </c>
      <c r="AH44" s="79">
        <v>57422</v>
      </c>
      <c r="AI44" s="79"/>
      <c r="AJ44" s="79" t="s">
        <v>1045</v>
      </c>
      <c r="AK44" s="79" t="s">
        <v>1109</v>
      </c>
      <c r="AL44" s="79"/>
      <c r="AM44" s="79"/>
      <c r="AN44" s="81">
        <v>42720.494791666664</v>
      </c>
      <c r="AO44" s="85" t="s">
        <v>1227</v>
      </c>
      <c r="AP44" s="79" t="b">
        <v>1</v>
      </c>
      <c r="AQ44" s="79" t="b">
        <v>0</v>
      </c>
      <c r="AR44" s="79" t="b">
        <v>0</v>
      </c>
      <c r="AS44" s="79"/>
      <c r="AT44" s="79">
        <v>1</v>
      </c>
      <c r="AU44" s="79"/>
      <c r="AV44" s="79" t="b">
        <v>0</v>
      </c>
      <c r="AW44" s="79" t="s">
        <v>1352</v>
      </c>
      <c r="AX44" s="85" t="s">
        <v>1394</v>
      </c>
      <c r="AY44" s="79" t="s">
        <v>66</v>
      </c>
      <c r="AZ44" s="79" t="str">
        <f>REPLACE(INDEX(GroupVertices[Group],MATCH(Vertices[[#This Row],[Vertex]],GroupVertices[Vertex],0)),1,1,"")</f>
        <v>2</v>
      </c>
      <c r="BA44" s="48">
        <v>0</v>
      </c>
      <c r="BB44" s="49">
        <v>0</v>
      </c>
      <c r="BC44" s="48">
        <v>0</v>
      </c>
      <c r="BD44" s="49">
        <v>0</v>
      </c>
      <c r="BE44" s="48">
        <v>0</v>
      </c>
      <c r="BF44" s="49">
        <v>0</v>
      </c>
      <c r="BG44" s="48">
        <v>9</v>
      </c>
      <c r="BH44" s="49">
        <v>100</v>
      </c>
      <c r="BI44" s="48">
        <v>9</v>
      </c>
      <c r="BJ44" s="48"/>
      <c r="BK44" s="48"/>
      <c r="BL44" s="48"/>
      <c r="BM44" s="48"/>
      <c r="BN44" s="48"/>
      <c r="BO44" s="48"/>
      <c r="BP44" s="124" t="s">
        <v>1947</v>
      </c>
      <c r="BQ44" s="124" t="s">
        <v>1947</v>
      </c>
      <c r="BR44" s="124" t="s">
        <v>1973</v>
      </c>
      <c r="BS44" s="124" t="s">
        <v>1973</v>
      </c>
      <c r="BT44" s="2"/>
      <c r="BU44" s="3"/>
      <c r="BV44" s="3"/>
      <c r="BW44" s="3"/>
      <c r="BX44" s="3"/>
    </row>
    <row r="45" spans="1:76" ht="15">
      <c r="A45" s="65" t="s">
        <v>292</v>
      </c>
      <c r="B45" s="66"/>
      <c r="C45" s="66"/>
      <c r="D45" s="67">
        <v>100</v>
      </c>
      <c r="E45" s="69"/>
      <c r="F45" s="103" t="s">
        <v>1320</v>
      </c>
      <c r="G45" s="66"/>
      <c r="H45" s="70" t="s">
        <v>292</v>
      </c>
      <c r="I45" s="71"/>
      <c r="J45" s="71"/>
      <c r="K45" s="70" t="s">
        <v>1508</v>
      </c>
      <c r="L45" s="74">
        <v>1</v>
      </c>
      <c r="M45" s="75">
        <v>4224.63037109375</v>
      </c>
      <c r="N45" s="75">
        <v>6107.7841796875</v>
      </c>
      <c r="O45" s="76"/>
      <c r="P45" s="77"/>
      <c r="Q45" s="77"/>
      <c r="R45" s="89"/>
      <c r="S45" s="48">
        <v>0</v>
      </c>
      <c r="T45" s="48">
        <v>1</v>
      </c>
      <c r="U45" s="49">
        <v>0</v>
      </c>
      <c r="V45" s="49">
        <v>0.002882</v>
      </c>
      <c r="W45" s="49">
        <v>3.8E-05</v>
      </c>
      <c r="X45" s="49">
        <v>0.536966</v>
      </c>
      <c r="Y45" s="49">
        <v>0</v>
      </c>
      <c r="Z45" s="49">
        <v>0</v>
      </c>
      <c r="AA45" s="72">
        <v>45</v>
      </c>
      <c r="AB45" s="72"/>
      <c r="AC45" s="73"/>
      <c r="AD45" s="79" t="s">
        <v>937</v>
      </c>
      <c r="AE45" s="79">
        <v>480</v>
      </c>
      <c r="AF45" s="79">
        <v>157</v>
      </c>
      <c r="AG45" s="79">
        <v>887</v>
      </c>
      <c r="AH45" s="79">
        <v>3573</v>
      </c>
      <c r="AI45" s="79"/>
      <c r="AJ45" s="79" t="s">
        <v>1046</v>
      </c>
      <c r="AK45" s="79"/>
      <c r="AL45" s="79"/>
      <c r="AM45" s="79"/>
      <c r="AN45" s="81">
        <v>41076.326365740744</v>
      </c>
      <c r="AO45" s="85" t="s">
        <v>1228</v>
      </c>
      <c r="AP45" s="79" t="b">
        <v>0</v>
      </c>
      <c r="AQ45" s="79" t="b">
        <v>0</v>
      </c>
      <c r="AR45" s="79" t="b">
        <v>0</v>
      </c>
      <c r="AS45" s="79"/>
      <c r="AT45" s="79">
        <v>1</v>
      </c>
      <c r="AU45" s="85" t="s">
        <v>1290</v>
      </c>
      <c r="AV45" s="79" t="b">
        <v>0</v>
      </c>
      <c r="AW45" s="79" t="s">
        <v>1352</v>
      </c>
      <c r="AX45" s="85" t="s">
        <v>1395</v>
      </c>
      <c r="AY45" s="79" t="s">
        <v>66</v>
      </c>
      <c r="AZ45" s="79" t="str">
        <f>REPLACE(INDEX(GroupVertices[Group],MATCH(Vertices[[#This Row],[Vertex]],GroupVertices[Vertex],0)),1,1,"")</f>
        <v>2</v>
      </c>
      <c r="BA45" s="48">
        <v>0</v>
      </c>
      <c r="BB45" s="49">
        <v>0</v>
      </c>
      <c r="BC45" s="48">
        <v>0</v>
      </c>
      <c r="BD45" s="49">
        <v>0</v>
      </c>
      <c r="BE45" s="48">
        <v>0</v>
      </c>
      <c r="BF45" s="49">
        <v>0</v>
      </c>
      <c r="BG45" s="48">
        <v>9</v>
      </c>
      <c r="BH45" s="49">
        <v>100</v>
      </c>
      <c r="BI45" s="48">
        <v>9</v>
      </c>
      <c r="BJ45" s="48"/>
      <c r="BK45" s="48"/>
      <c r="BL45" s="48"/>
      <c r="BM45" s="48"/>
      <c r="BN45" s="48"/>
      <c r="BO45" s="48"/>
      <c r="BP45" s="124" t="s">
        <v>1947</v>
      </c>
      <c r="BQ45" s="124" t="s">
        <v>1947</v>
      </c>
      <c r="BR45" s="124" t="s">
        <v>1973</v>
      </c>
      <c r="BS45" s="124" t="s">
        <v>1973</v>
      </c>
      <c r="BT45" s="2"/>
      <c r="BU45" s="3"/>
      <c r="BV45" s="3"/>
      <c r="BW45" s="3"/>
      <c r="BX45" s="3"/>
    </row>
    <row r="46" spans="1:76" ht="15">
      <c r="A46" s="65" t="s">
        <v>293</v>
      </c>
      <c r="B46" s="66"/>
      <c r="C46" s="66"/>
      <c r="D46" s="67">
        <v>100</v>
      </c>
      <c r="E46" s="69"/>
      <c r="F46" s="103" t="s">
        <v>436</v>
      </c>
      <c r="G46" s="66"/>
      <c r="H46" s="70" t="s">
        <v>293</v>
      </c>
      <c r="I46" s="71"/>
      <c r="J46" s="71"/>
      <c r="K46" s="70" t="s">
        <v>1509</v>
      </c>
      <c r="L46" s="74">
        <v>1</v>
      </c>
      <c r="M46" s="75">
        <v>3661.551513671875</v>
      </c>
      <c r="N46" s="75">
        <v>2192.52783203125</v>
      </c>
      <c r="O46" s="76"/>
      <c r="P46" s="77"/>
      <c r="Q46" s="77"/>
      <c r="R46" s="89"/>
      <c r="S46" s="48">
        <v>0</v>
      </c>
      <c r="T46" s="48">
        <v>2</v>
      </c>
      <c r="U46" s="49">
        <v>0</v>
      </c>
      <c r="V46" s="49">
        <v>0.003049</v>
      </c>
      <c r="W46" s="49">
        <v>0.017144</v>
      </c>
      <c r="X46" s="49">
        <v>0.546104</v>
      </c>
      <c r="Y46" s="49">
        <v>1</v>
      </c>
      <c r="Z46" s="49">
        <v>0</v>
      </c>
      <c r="AA46" s="72">
        <v>46</v>
      </c>
      <c r="AB46" s="72"/>
      <c r="AC46" s="73"/>
      <c r="AD46" s="79" t="s">
        <v>938</v>
      </c>
      <c r="AE46" s="79">
        <v>59</v>
      </c>
      <c r="AF46" s="79">
        <v>79</v>
      </c>
      <c r="AG46" s="79">
        <v>160</v>
      </c>
      <c r="AH46" s="79">
        <v>58</v>
      </c>
      <c r="AI46" s="79"/>
      <c r="AJ46" s="79" t="s">
        <v>1047</v>
      </c>
      <c r="AK46" s="79" t="s">
        <v>1109</v>
      </c>
      <c r="AL46" s="79"/>
      <c r="AM46" s="79"/>
      <c r="AN46" s="81">
        <v>43164.662152777775</v>
      </c>
      <c r="AO46" s="85" t="s">
        <v>1229</v>
      </c>
      <c r="AP46" s="79" t="b">
        <v>1</v>
      </c>
      <c r="AQ46" s="79" t="b">
        <v>0</v>
      </c>
      <c r="AR46" s="79" t="b">
        <v>0</v>
      </c>
      <c r="AS46" s="79"/>
      <c r="AT46" s="79">
        <v>0</v>
      </c>
      <c r="AU46" s="79"/>
      <c r="AV46" s="79" t="b">
        <v>0</v>
      </c>
      <c r="AW46" s="79" t="s">
        <v>1352</v>
      </c>
      <c r="AX46" s="85" t="s">
        <v>1396</v>
      </c>
      <c r="AY46" s="79" t="s">
        <v>66</v>
      </c>
      <c r="AZ46" s="79" t="str">
        <f>REPLACE(INDEX(GroupVertices[Group],MATCH(Vertices[[#This Row],[Vertex]],GroupVertices[Vertex],0)),1,1,"")</f>
        <v>1</v>
      </c>
      <c r="BA46" s="48">
        <v>0</v>
      </c>
      <c r="BB46" s="49">
        <v>0</v>
      </c>
      <c r="BC46" s="48">
        <v>0</v>
      </c>
      <c r="BD46" s="49">
        <v>0</v>
      </c>
      <c r="BE46" s="48">
        <v>0</v>
      </c>
      <c r="BF46" s="49">
        <v>0</v>
      </c>
      <c r="BG46" s="48">
        <v>20</v>
      </c>
      <c r="BH46" s="49">
        <v>100</v>
      </c>
      <c r="BI46" s="48">
        <v>20</v>
      </c>
      <c r="BJ46" s="48"/>
      <c r="BK46" s="48"/>
      <c r="BL46" s="48"/>
      <c r="BM46" s="48"/>
      <c r="BN46" s="48"/>
      <c r="BO46" s="48"/>
      <c r="BP46" s="124" t="s">
        <v>1945</v>
      </c>
      <c r="BQ46" s="124" t="s">
        <v>1945</v>
      </c>
      <c r="BR46" s="124" t="s">
        <v>1971</v>
      </c>
      <c r="BS46" s="124" t="s">
        <v>1971</v>
      </c>
      <c r="BT46" s="2"/>
      <c r="BU46" s="3"/>
      <c r="BV46" s="3"/>
      <c r="BW46" s="3"/>
      <c r="BX46" s="3"/>
    </row>
    <row r="47" spans="1:76" ht="15">
      <c r="A47" s="65" t="s">
        <v>294</v>
      </c>
      <c r="B47" s="66"/>
      <c r="C47" s="66"/>
      <c r="D47" s="67">
        <v>100</v>
      </c>
      <c r="E47" s="69"/>
      <c r="F47" s="103" t="s">
        <v>1321</v>
      </c>
      <c r="G47" s="66"/>
      <c r="H47" s="70" t="s">
        <v>294</v>
      </c>
      <c r="I47" s="71"/>
      <c r="J47" s="71"/>
      <c r="K47" s="70" t="s">
        <v>1510</v>
      </c>
      <c r="L47" s="74">
        <v>1</v>
      </c>
      <c r="M47" s="75">
        <v>6067.5908203125</v>
      </c>
      <c r="N47" s="75">
        <v>6060.54931640625</v>
      </c>
      <c r="O47" s="76"/>
      <c r="P47" s="77"/>
      <c r="Q47" s="77"/>
      <c r="R47" s="89"/>
      <c r="S47" s="48">
        <v>0</v>
      </c>
      <c r="T47" s="48">
        <v>1</v>
      </c>
      <c r="U47" s="49">
        <v>0</v>
      </c>
      <c r="V47" s="49">
        <v>0.002882</v>
      </c>
      <c r="W47" s="49">
        <v>3.8E-05</v>
      </c>
      <c r="X47" s="49">
        <v>0.536966</v>
      </c>
      <c r="Y47" s="49">
        <v>0</v>
      </c>
      <c r="Z47" s="49">
        <v>0</v>
      </c>
      <c r="AA47" s="72">
        <v>47</v>
      </c>
      <c r="AB47" s="72"/>
      <c r="AC47" s="73"/>
      <c r="AD47" s="79" t="s">
        <v>939</v>
      </c>
      <c r="AE47" s="79">
        <v>991</v>
      </c>
      <c r="AF47" s="79">
        <v>464</v>
      </c>
      <c r="AG47" s="79">
        <v>16729</v>
      </c>
      <c r="AH47" s="79">
        <v>58457</v>
      </c>
      <c r="AI47" s="79"/>
      <c r="AJ47" s="79" t="s">
        <v>1048</v>
      </c>
      <c r="AK47" s="79" t="s">
        <v>1109</v>
      </c>
      <c r="AL47" s="79"/>
      <c r="AM47" s="79"/>
      <c r="AN47" s="81">
        <v>39948.49107638889</v>
      </c>
      <c r="AO47" s="85" t="s">
        <v>1230</v>
      </c>
      <c r="AP47" s="79" t="b">
        <v>0</v>
      </c>
      <c r="AQ47" s="79" t="b">
        <v>0</v>
      </c>
      <c r="AR47" s="79" t="b">
        <v>1</v>
      </c>
      <c r="AS47" s="79"/>
      <c r="AT47" s="79">
        <v>8</v>
      </c>
      <c r="AU47" s="85" t="s">
        <v>1290</v>
      </c>
      <c r="AV47" s="79" t="b">
        <v>0</v>
      </c>
      <c r="AW47" s="79" t="s">
        <v>1352</v>
      </c>
      <c r="AX47" s="85" t="s">
        <v>1397</v>
      </c>
      <c r="AY47" s="79" t="s">
        <v>66</v>
      </c>
      <c r="AZ47" s="79" t="str">
        <f>REPLACE(INDEX(GroupVertices[Group],MATCH(Vertices[[#This Row],[Vertex]],GroupVertices[Vertex],0)),1,1,"")</f>
        <v>2</v>
      </c>
      <c r="BA47" s="48">
        <v>0</v>
      </c>
      <c r="BB47" s="49">
        <v>0</v>
      </c>
      <c r="BC47" s="48">
        <v>0</v>
      </c>
      <c r="BD47" s="49">
        <v>0</v>
      </c>
      <c r="BE47" s="48">
        <v>0</v>
      </c>
      <c r="BF47" s="49">
        <v>0</v>
      </c>
      <c r="BG47" s="48">
        <v>9</v>
      </c>
      <c r="BH47" s="49">
        <v>100</v>
      </c>
      <c r="BI47" s="48">
        <v>9</v>
      </c>
      <c r="BJ47" s="48"/>
      <c r="BK47" s="48"/>
      <c r="BL47" s="48"/>
      <c r="BM47" s="48"/>
      <c r="BN47" s="48"/>
      <c r="BO47" s="48"/>
      <c r="BP47" s="124" t="s">
        <v>1947</v>
      </c>
      <c r="BQ47" s="124" t="s">
        <v>1947</v>
      </c>
      <c r="BR47" s="124" t="s">
        <v>1973</v>
      </c>
      <c r="BS47" s="124" t="s">
        <v>1973</v>
      </c>
      <c r="BT47" s="2"/>
      <c r="BU47" s="3"/>
      <c r="BV47" s="3"/>
      <c r="BW47" s="3"/>
      <c r="BX47" s="3"/>
    </row>
    <row r="48" spans="1:76" ht="15">
      <c r="A48" s="65" t="s">
        <v>295</v>
      </c>
      <c r="B48" s="66"/>
      <c r="C48" s="66"/>
      <c r="D48" s="67">
        <v>100</v>
      </c>
      <c r="E48" s="69"/>
      <c r="F48" s="103" t="s">
        <v>1322</v>
      </c>
      <c r="G48" s="66"/>
      <c r="H48" s="70" t="s">
        <v>295</v>
      </c>
      <c r="I48" s="71"/>
      <c r="J48" s="71"/>
      <c r="K48" s="70" t="s">
        <v>1511</v>
      </c>
      <c r="L48" s="74">
        <v>1</v>
      </c>
      <c r="M48" s="75">
        <v>5823.80615234375</v>
      </c>
      <c r="N48" s="75">
        <v>3746.78076171875</v>
      </c>
      <c r="O48" s="76"/>
      <c r="P48" s="77"/>
      <c r="Q48" s="77"/>
      <c r="R48" s="89"/>
      <c r="S48" s="48">
        <v>0</v>
      </c>
      <c r="T48" s="48">
        <v>1</v>
      </c>
      <c r="U48" s="49">
        <v>0</v>
      </c>
      <c r="V48" s="49">
        <v>0.002882</v>
      </c>
      <c r="W48" s="49">
        <v>3.8E-05</v>
      </c>
      <c r="X48" s="49">
        <v>0.536966</v>
      </c>
      <c r="Y48" s="49">
        <v>0</v>
      </c>
      <c r="Z48" s="49">
        <v>0</v>
      </c>
      <c r="AA48" s="72">
        <v>48</v>
      </c>
      <c r="AB48" s="72"/>
      <c r="AC48" s="73"/>
      <c r="AD48" s="79" t="s">
        <v>940</v>
      </c>
      <c r="AE48" s="79">
        <v>2255</v>
      </c>
      <c r="AF48" s="79">
        <v>774</v>
      </c>
      <c r="AG48" s="79">
        <v>56289</v>
      </c>
      <c r="AH48" s="79">
        <v>49124</v>
      </c>
      <c r="AI48" s="79"/>
      <c r="AJ48" s="79" t="s">
        <v>1049</v>
      </c>
      <c r="AK48" s="79"/>
      <c r="AL48" s="79"/>
      <c r="AM48" s="79"/>
      <c r="AN48" s="81">
        <v>40843.681805555556</v>
      </c>
      <c r="AO48" s="85" t="s">
        <v>1231</v>
      </c>
      <c r="AP48" s="79" t="b">
        <v>1</v>
      </c>
      <c r="AQ48" s="79" t="b">
        <v>0</v>
      </c>
      <c r="AR48" s="79" t="b">
        <v>0</v>
      </c>
      <c r="AS48" s="79"/>
      <c r="AT48" s="79">
        <v>18</v>
      </c>
      <c r="AU48" s="85" t="s">
        <v>1290</v>
      </c>
      <c r="AV48" s="79" t="b">
        <v>0</v>
      </c>
      <c r="AW48" s="79" t="s">
        <v>1352</v>
      </c>
      <c r="AX48" s="85" t="s">
        <v>1398</v>
      </c>
      <c r="AY48" s="79" t="s">
        <v>66</v>
      </c>
      <c r="AZ48" s="79" t="str">
        <f>REPLACE(INDEX(GroupVertices[Group],MATCH(Vertices[[#This Row],[Vertex]],GroupVertices[Vertex],0)),1,1,"")</f>
        <v>2</v>
      </c>
      <c r="BA48" s="48">
        <v>0</v>
      </c>
      <c r="BB48" s="49">
        <v>0</v>
      </c>
      <c r="BC48" s="48">
        <v>0</v>
      </c>
      <c r="BD48" s="49">
        <v>0</v>
      </c>
      <c r="BE48" s="48">
        <v>0</v>
      </c>
      <c r="BF48" s="49">
        <v>0</v>
      </c>
      <c r="BG48" s="48">
        <v>9</v>
      </c>
      <c r="BH48" s="49">
        <v>100</v>
      </c>
      <c r="BI48" s="48">
        <v>9</v>
      </c>
      <c r="BJ48" s="48"/>
      <c r="BK48" s="48"/>
      <c r="BL48" s="48"/>
      <c r="BM48" s="48"/>
      <c r="BN48" s="48"/>
      <c r="BO48" s="48"/>
      <c r="BP48" s="124" t="s">
        <v>1947</v>
      </c>
      <c r="BQ48" s="124" t="s">
        <v>1947</v>
      </c>
      <c r="BR48" s="124" t="s">
        <v>1973</v>
      </c>
      <c r="BS48" s="124" t="s">
        <v>1973</v>
      </c>
      <c r="BT48" s="2"/>
      <c r="BU48" s="3"/>
      <c r="BV48" s="3"/>
      <c r="BW48" s="3"/>
      <c r="BX48" s="3"/>
    </row>
    <row r="49" spans="1:76" ht="15">
      <c r="A49" s="65" t="s">
        <v>296</v>
      </c>
      <c r="B49" s="66"/>
      <c r="C49" s="66"/>
      <c r="D49" s="67">
        <v>100</v>
      </c>
      <c r="E49" s="69"/>
      <c r="F49" s="103" t="s">
        <v>437</v>
      </c>
      <c r="G49" s="66"/>
      <c r="H49" s="70" t="s">
        <v>296</v>
      </c>
      <c r="I49" s="71"/>
      <c r="J49" s="71"/>
      <c r="K49" s="70" t="s">
        <v>1512</v>
      </c>
      <c r="L49" s="74">
        <v>1</v>
      </c>
      <c r="M49" s="75">
        <v>362.2626647949219</v>
      </c>
      <c r="N49" s="75">
        <v>6765.736328125</v>
      </c>
      <c r="O49" s="76"/>
      <c r="P49" s="77"/>
      <c r="Q49" s="77"/>
      <c r="R49" s="89"/>
      <c r="S49" s="48">
        <v>0</v>
      </c>
      <c r="T49" s="48">
        <v>2</v>
      </c>
      <c r="U49" s="49">
        <v>0</v>
      </c>
      <c r="V49" s="49">
        <v>0.003049</v>
      </c>
      <c r="W49" s="49">
        <v>0.017144</v>
      </c>
      <c r="X49" s="49">
        <v>0.546104</v>
      </c>
      <c r="Y49" s="49">
        <v>1</v>
      </c>
      <c r="Z49" s="49">
        <v>0</v>
      </c>
      <c r="AA49" s="72">
        <v>49</v>
      </c>
      <c r="AB49" s="72"/>
      <c r="AC49" s="73"/>
      <c r="AD49" s="79" t="s">
        <v>941</v>
      </c>
      <c r="AE49" s="79">
        <v>1470</v>
      </c>
      <c r="AF49" s="79">
        <v>476</v>
      </c>
      <c r="AG49" s="79">
        <v>1955</v>
      </c>
      <c r="AH49" s="79">
        <v>38247</v>
      </c>
      <c r="AI49" s="79"/>
      <c r="AJ49" s="79" t="s">
        <v>1050</v>
      </c>
      <c r="AK49" s="79" t="s">
        <v>1127</v>
      </c>
      <c r="AL49" s="79"/>
      <c r="AM49" s="79"/>
      <c r="AN49" s="81">
        <v>42953.62599537037</v>
      </c>
      <c r="AO49" s="85" t="s">
        <v>1232</v>
      </c>
      <c r="AP49" s="79" t="b">
        <v>1</v>
      </c>
      <c r="AQ49" s="79" t="b">
        <v>0</v>
      </c>
      <c r="AR49" s="79" t="b">
        <v>0</v>
      </c>
      <c r="AS49" s="79"/>
      <c r="AT49" s="79">
        <v>1</v>
      </c>
      <c r="AU49" s="79"/>
      <c r="AV49" s="79" t="b">
        <v>0</v>
      </c>
      <c r="AW49" s="79" t="s">
        <v>1352</v>
      </c>
      <c r="AX49" s="85" t="s">
        <v>1399</v>
      </c>
      <c r="AY49" s="79" t="s">
        <v>66</v>
      </c>
      <c r="AZ49" s="79" t="str">
        <f>REPLACE(INDEX(GroupVertices[Group],MATCH(Vertices[[#This Row],[Vertex]],GroupVertices[Vertex],0)),1,1,"")</f>
        <v>1</v>
      </c>
      <c r="BA49" s="48">
        <v>0</v>
      </c>
      <c r="BB49" s="49">
        <v>0</v>
      </c>
      <c r="BC49" s="48">
        <v>0</v>
      </c>
      <c r="BD49" s="49">
        <v>0</v>
      </c>
      <c r="BE49" s="48">
        <v>0</v>
      </c>
      <c r="BF49" s="49">
        <v>0</v>
      </c>
      <c r="BG49" s="48">
        <v>20</v>
      </c>
      <c r="BH49" s="49">
        <v>100</v>
      </c>
      <c r="BI49" s="48">
        <v>20</v>
      </c>
      <c r="BJ49" s="48"/>
      <c r="BK49" s="48"/>
      <c r="BL49" s="48"/>
      <c r="BM49" s="48"/>
      <c r="BN49" s="48"/>
      <c r="BO49" s="48"/>
      <c r="BP49" s="124" t="s">
        <v>1945</v>
      </c>
      <c r="BQ49" s="124" t="s">
        <v>1945</v>
      </c>
      <c r="BR49" s="124" t="s">
        <v>1971</v>
      </c>
      <c r="BS49" s="124" t="s">
        <v>1971</v>
      </c>
      <c r="BT49" s="2"/>
      <c r="BU49" s="3"/>
      <c r="BV49" s="3"/>
      <c r="BW49" s="3"/>
      <c r="BX49" s="3"/>
    </row>
    <row r="50" spans="1:76" ht="15">
      <c r="A50" s="65" t="s">
        <v>297</v>
      </c>
      <c r="B50" s="66"/>
      <c r="C50" s="66"/>
      <c r="D50" s="67">
        <v>216.66666666666669</v>
      </c>
      <c r="E50" s="69"/>
      <c r="F50" s="103" t="s">
        <v>438</v>
      </c>
      <c r="G50" s="66"/>
      <c r="H50" s="70" t="s">
        <v>297</v>
      </c>
      <c r="I50" s="71"/>
      <c r="J50" s="71"/>
      <c r="K50" s="70" t="s">
        <v>1513</v>
      </c>
      <c r="L50" s="74">
        <v>205.0408163265306</v>
      </c>
      <c r="M50" s="75">
        <v>8173.2802734375</v>
      </c>
      <c r="N50" s="75">
        <v>473.21856689453125</v>
      </c>
      <c r="O50" s="76"/>
      <c r="P50" s="77"/>
      <c r="Q50" s="77"/>
      <c r="R50" s="89"/>
      <c r="S50" s="48">
        <v>1</v>
      </c>
      <c r="T50" s="48">
        <v>1</v>
      </c>
      <c r="U50" s="49">
        <v>0</v>
      </c>
      <c r="V50" s="49">
        <v>0</v>
      </c>
      <c r="W50" s="49">
        <v>0</v>
      </c>
      <c r="X50" s="49">
        <v>0.999996</v>
      </c>
      <c r="Y50" s="49">
        <v>0</v>
      </c>
      <c r="Z50" s="49" t="s">
        <v>1598</v>
      </c>
      <c r="AA50" s="72">
        <v>50</v>
      </c>
      <c r="AB50" s="72"/>
      <c r="AC50" s="73"/>
      <c r="AD50" s="79" t="s">
        <v>942</v>
      </c>
      <c r="AE50" s="79">
        <v>1112</v>
      </c>
      <c r="AF50" s="79">
        <v>945</v>
      </c>
      <c r="AG50" s="79">
        <v>15420</v>
      </c>
      <c r="AH50" s="79">
        <v>10598</v>
      </c>
      <c r="AI50" s="79"/>
      <c r="AJ50" s="79" t="s">
        <v>1051</v>
      </c>
      <c r="AK50" s="79" t="s">
        <v>1133</v>
      </c>
      <c r="AL50" s="79"/>
      <c r="AM50" s="79"/>
      <c r="AN50" s="81">
        <v>40876.96965277778</v>
      </c>
      <c r="AO50" s="85" t="s">
        <v>1233</v>
      </c>
      <c r="AP50" s="79" t="b">
        <v>0</v>
      </c>
      <c r="AQ50" s="79" t="b">
        <v>0</v>
      </c>
      <c r="AR50" s="79" t="b">
        <v>0</v>
      </c>
      <c r="AS50" s="79"/>
      <c r="AT50" s="79">
        <v>11</v>
      </c>
      <c r="AU50" s="85" t="s">
        <v>1290</v>
      </c>
      <c r="AV50" s="79" t="b">
        <v>0</v>
      </c>
      <c r="AW50" s="79" t="s">
        <v>1352</v>
      </c>
      <c r="AX50" s="85" t="s">
        <v>1400</v>
      </c>
      <c r="AY50" s="79" t="s">
        <v>66</v>
      </c>
      <c r="AZ50" s="79" t="str">
        <f>REPLACE(INDEX(GroupVertices[Group],MATCH(Vertices[[#This Row],[Vertex]],GroupVertices[Vertex],0)),1,1,"")</f>
        <v>7</v>
      </c>
      <c r="BA50" s="48">
        <v>1</v>
      </c>
      <c r="BB50" s="49">
        <v>4.3478260869565215</v>
      </c>
      <c r="BC50" s="48">
        <v>0</v>
      </c>
      <c r="BD50" s="49">
        <v>0</v>
      </c>
      <c r="BE50" s="48">
        <v>0</v>
      </c>
      <c r="BF50" s="49">
        <v>0</v>
      </c>
      <c r="BG50" s="48">
        <v>22</v>
      </c>
      <c r="BH50" s="49">
        <v>95.65217391304348</v>
      </c>
      <c r="BI50" s="48">
        <v>23</v>
      </c>
      <c r="BJ50" s="48" t="s">
        <v>389</v>
      </c>
      <c r="BK50" s="48" t="s">
        <v>389</v>
      </c>
      <c r="BL50" s="48" t="s">
        <v>399</v>
      </c>
      <c r="BM50" s="48" t="s">
        <v>399</v>
      </c>
      <c r="BN50" s="48"/>
      <c r="BO50" s="48"/>
      <c r="BP50" s="124" t="s">
        <v>1952</v>
      </c>
      <c r="BQ50" s="124" t="s">
        <v>1952</v>
      </c>
      <c r="BR50" s="124" t="s">
        <v>1977</v>
      </c>
      <c r="BS50" s="124" t="s">
        <v>1977</v>
      </c>
      <c r="BT50" s="2"/>
      <c r="BU50" s="3"/>
      <c r="BV50" s="3"/>
      <c r="BW50" s="3"/>
      <c r="BX50" s="3"/>
    </row>
    <row r="51" spans="1:76" ht="15">
      <c r="A51" s="65" t="s">
        <v>299</v>
      </c>
      <c r="B51" s="66"/>
      <c r="C51" s="66"/>
      <c r="D51" s="67">
        <v>100</v>
      </c>
      <c r="E51" s="69"/>
      <c r="F51" s="103" t="s">
        <v>439</v>
      </c>
      <c r="G51" s="66"/>
      <c r="H51" s="70" t="s">
        <v>299</v>
      </c>
      <c r="I51" s="71"/>
      <c r="J51" s="71"/>
      <c r="K51" s="70" t="s">
        <v>1514</v>
      </c>
      <c r="L51" s="74">
        <v>1</v>
      </c>
      <c r="M51" s="75">
        <v>6699.4326171875</v>
      </c>
      <c r="N51" s="75">
        <v>3280.018798828125</v>
      </c>
      <c r="O51" s="76"/>
      <c r="P51" s="77"/>
      <c r="Q51" s="77"/>
      <c r="R51" s="89"/>
      <c r="S51" s="48">
        <v>0</v>
      </c>
      <c r="T51" s="48">
        <v>1</v>
      </c>
      <c r="U51" s="49">
        <v>0</v>
      </c>
      <c r="V51" s="49">
        <v>0.111111</v>
      </c>
      <c r="W51" s="49">
        <v>0</v>
      </c>
      <c r="X51" s="49">
        <v>0.585364</v>
      </c>
      <c r="Y51" s="49">
        <v>0</v>
      </c>
      <c r="Z51" s="49">
        <v>0</v>
      </c>
      <c r="AA51" s="72">
        <v>51</v>
      </c>
      <c r="AB51" s="72"/>
      <c r="AC51" s="73"/>
      <c r="AD51" s="79" t="s">
        <v>943</v>
      </c>
      <c r="AE51" s="79">
        <v>1492</v>
      </c>
      <c r="AF51" s="79">
        <v>1064</v>
      </c>
      <c r="AG51" s="79">
        <v>3843</v>
      </c>
      <c r="AH51" s="79">
        <v>2602</v>
      </c>
      <c r="AI51" s="79"/>
      <c r="AJ51" s="79" t="s">
        <v>1052</v>
      </c>
      <c r="AK51" s="79" t="s">
        <v>1109</v>
      </c>
      <c r="AL51" s="85" t="s">
        <v>1172</v>
      </c>
      <c r="AM51" s="79"/>
      <c r="AN51" s="81">
        <v>43141.91092592593</v>
      </c>
      <c r="AO51" s="85" t="s">
        <v>1234</v>
      </c>
      <c r="AP51" s="79" t="b">
        <v>1</v>
      </c>
      <c r="AQ51" s="79" t="b">
        <v>0</v>
      </c>
      <c r="AR51" s="79" t="b">
        <v>0</v>
      </c>
      <c r="AS51" s="79"/>
      <c r="AT51" s="79">
        <v>1</v>
      </c>
      <c r="AU51" s="79"/>
      <c r="AV51" s="79" t="b">
        <v>0</v>
      </c>
      <c r="AW51" s="79" t="s">
        <v>1352</v>
      </c>
      <c r="AX51" s="85" t="s">
        <v>1401</v>
      </c>
      <c r="AY51" s="79" t="s">
        <v>66</v>
      </c>
      <c r="AZ51" s="79" t="str">
        <f>REPLACE(INDEX(GroupVertices[Group],MATCH(Vertices[[#This Row],[Vertex]],GroupVertices[Vertex],0)),1,1,"")</f>
        <v>4</v>
      </c>
      <c r="BA51" s="48">
        <v>0</v>
      </c>
      <c r="BB51" s="49">
        <v>0</v>
      </c>
      <c r="BC51" s="48">
        <v>0</v>
      </c>
      <c r="BD51" s="49">
        <v>0</v>
      </c>
      <c r="BE51" s="48">
        <v>0</v>
      </c>
      <c r="BF51" s="49">
        <v>0</v>
      </c>
      <c r="BG51" s="48">
        <v>20</v>
      </c>
      <c r="BH51" s="49">
        <v>100</v>
      </c>
      <c r="BI51" s="48">
        <v>20</v>
      </c>
      <c r="BJ51" s="48"/>
      <c r="BK51" s="48"/>
      <c r="BL51" s="48"/>
      <c r="BM51" s="48"/>
      <c r="BN51" s="48"/>
      <c r="BO51" s="48"/>
      <c r="BP51" s="124" t="s">
        <v>1950</v>
      </c>
      <c r="BQ51" s="124" t="s">
        <v>1950</v>
      </c>
      <c r="BR51" s="124" t="s">
        <v>1895</v>
      </c>
      <c r="BS51" s="124" t="s">
        <v>1895</v>
      </c>
      <c r="BT51" s="2"/>
      <c r="BU51" s="3"/>
      <c r="BV51" s="3"/>
      <c r="BW51" s="3"/>
      <c r="BX51" s="3"/>
    </row>
    <row r="52" spans="1:76" ht="15">
      <c r="A52" s="65" t="s">
        <v>300</v>
      </c>
      <c r="B52" s="66"/>
      <c r="C52" s="66"/>
      <c r="D52" s="67">
        <v>100</v>
      </c>
      <c r="E52" s="69"/>
      <c r="F52" s="103" t="s">
        <v>440</v>
      </c>
      <c r="G52" s="66"/>
      <c r="H52" s="70" t="s">
        <v>300</v>
      </c>
      <c r="I52" s="71"/>
      <c r="J52" s="71"/>
      <c r="K52" s="70" t="s">
        <v>1515</v>
      </c>
      <c r="L52" s="74">
        <v>1</v>
      </c>
      <c r="M52" s="75">
        <v>1208.0340576171875</v>
      </c>
      <c r="N52" s="75">
        <v>8824.0009765625</v>
      </c>
      <c r="O52" s="76"/>
      <c r="P52" s="77"/>
      <c r="Q52" s="77"/>
      <c r="R52" s="89"/>
      <c r="S52" s="48">
        <v>0</v>
      </c>
      <c r="T52" s="48">
        <v>2</v>
      </c>
      <c r="U52" s="49">
        <v>0</v>
      </c>
      <c r="V52" s="49">
        <v>0.003049</v>
      </c>
      <c r="W52" s="49">
        <v>0.017144</v>
      </c>
      <c r="X52" s="49">
        <v>0.546104</v>
      </c>
      <c r="Y52" s="49">
        <v>1</v>
      </c>
      <c r="Z52" s="49">
        <v>0</v>
      </c>
      <c r="AA52" s="72">
        <v>52</v>
      </c>
      <c r="AB52" s="72"/>
      <c r="AC52" s="73"/>
      <c r="AD52" s="79" t="s">
        <v>944</v>
      </c>
      <c r="AE52" s="79">
        <v>3070</v>
      </c>
      <c r="AF52" s="79">
        <v>3218</v>
      </c>
      <c r="AG52" s="79">
        <v>53517</v>
      </c>
      <c r="AH52" s="79">
        <v>68133</v>
      </c>
      <c r="AI52" s="79"/>
      <c r="AJ52" s="79" t="s">
        <v>1053</v>
      </c>
      <c r="AK52" s="79" t="s">
        <v>1109</v>
      </c>
      <c r="AL52" s="79"/>
      <c r="AM52" s="79"/>
      <c r="AN52" s="81">
        <v>42669.743622685186</v>
      </c>
      <c r="AO52" s="85" t="s">
        <v>1235</v>
      </c>
      <c r="AP52" s="79" t="b">
        <v>1</v>
      </c>
      <c r="AQ52" s="79" t="b">
        <v>0</v>
      </c>
      <c r="AR52" s="79" t="b">
        <v>1</v>
      </c>
      <c r="AS52" s="79"/>
      <c r="AT52" s="79">
        <v>119</v>
      </c>
      <c r="AU52" s="79"/>
      <c r="AV52" s="79" t="b">
        <v>0</v>
      </c>
      <c r="AW52" s="79" t="s">
        <v>1352</v>
      </c>
      <c r="AX52" s="85" t="s">
        <v>1402</v>
      </c>
      <c r="AY52" s="79" t="s">
        <v>66</v>
      </c>
      <c r="AZ52" s="79" t="str">
        <f>REPLACE(INDEX(GroupVertices[Group],MATCH(Vertices[[#This Row],[Vertex]],GroupVertices[Vertex],0)),1,1,"")</f>
        <v>1</v>
      </c>
      <c r="BA52" s="48">
        <v>0</v>
      </c>
      <c r="BB52" s="49">
        <v>0</v>
      </c>
      <c r="BC52" s="48">
        <v>0</v>
      </c>
      <c r="BD52" s="49">
        <v>0</v>
      </c>
      <c r="BE52" s="48">
        <v>0</v>
      </c>
      <c r="BF52" s="49">
        <v>0</v>
      </c>
      <c r="BG52" s="48">
        <v>20</v>
      </c>
      <c r="BH52" s="49">
        <v>100</v>
      </c>
      <c r="BI52" s="48">
        <v>20</v>
      </c>
      <c r="BJ52" s="48"/>
      <c r="BK52" s="48"/>
      <c r="BL52" s="48"/>
      <c r="BM52" s="48"/>
      <c r="BN52" s="48"/>
      <c r="BO52" s="48"/>
      <c r="BP52" s="124" t="s">
        <v>1945</v>
      </c>
      <c r="BQ52" s="124" t="s">
        <v>1945</v>
      </c>
      <c r="BR52" s="124" t="s">
        <v>1971</v>
      </c>
      <c r="BS52" s="124" t="s">
        <v>1971</v>
      </c>
      <c r="BT52" s="2"/>
      <c r="BU52" s="3"/>
      <c r="BV52" s="3"/>
      <c r="BW52" s="3"/>
      <c r="BX52" s="3"/>
    </row>
    <row r="53" spans="1:76" ht="15">
      <c r="A53" s="65" t="s">
        <v>301</v>
      </c>
      <c r="B53" s="66"/>
      <c r="C53" s="66"/>
      <c r="D53" s="67">
        <v>100</v>
      </c>
      <c r="E53" s="69"/>
      <c r="F53" s="103" t="s">
        <v>1323</v>
      </c>
      <c r="G53" s="66"/>
      <c r="H53" s="70" t="s">
        <v>301</v>
      </c>
      <c r="I53" s="71"/>
      <c r="J53" s="71"/>
      <c r="K53" s="70" t="s">
        <v>1516</v>
      </c>
      <c r="L53" s="74">
        <v>1</v>
      </c>
      <c r="M53" s="75">
        <v>4267.8046875</v>
      </c>
      <c r="N53" s="75">
        <v>6842.478515625</v>
      </c>
      <c r="O53" s="76"/>
      <c r="P53" s="77"/>
      <c r="Q53" s="77"/>
      <c r="R53" s="89"/>
      <c r="S53" s="48">
        <v>0</v>
      </c>
      <c r="T53" s="48">
        <v>1</v>
      </c>
      <c r="U53" s="49">
        <v>0</v>
      </c>
      <c r="V53" s="49">
        <v>0.002882</v>
      </c>
      <c r="W53" s="49">
        <v>3.8E-05</v>
      </c>
      <c r="X53" s="49">
        <v>0.536966</v>
      </c>
      <c r="Y53" s="49">
        <v>0</v>
      </c>
      <c r="Z53" s="49">
        <v>0</v>
      </c>
      <c r="AA53" s="72">
        <v>53</v>
      </c>
      <c r="AB53" s="72"/>
      <c r="AC53" s="73"/>
      <c r="AD53" s="79" t="s">
        <v>945</v>
      </c>
      <c r="AE53" s="79">
        <v>1823</v>
      </c>
      <c r="AF53" s="79">
        <v>1581</v>
      </c>
      <c r="AG53" s="79">
        <v>28371</v>
      </c>
      <c r="AH53" s="79">
        <v>54300</v>
      </c>
      <c r="AI53" s="79"/>
      <c r="AJ53" s="79" t="s">
        <v>1054</v>
      </c>
      <c r="AK53" s="79"/>
      <c r="AL53" s="79"/>
      <c r="AM53" s="79"/>
      <c r="AN53" s="81">
        <v>40800.847037037034</v>
      </c>
      <c r="AO53" s="85" t="s">
        <v>1236</v>
      </c>
      <c r="AP53" s="79" t="b">
        <v>0</v>
      </c>
      <c r="AQ53" s="79" t="b">
        <v>0</v>
      </c>
      <c r="AR53" s="79" t="b">
        <v>1</v>
      </c>
      <c r="AS53" s="79"/>
      <c r="AT53" s="79">
        <v>5</v>
      </c>
      <c r="AU53" s="85" t="s">
        <v>1296</v>
      </c>
      <c r="AV53" s="79" t="b">
        <v>0</v>
      </c>
      <c r="AW53" s="79" t="s">
        <v>1352</v>
      </c>
      <c r="AX53" s="85" t="s">
        <v>1403</v>
      </c>
      <c r="AY53" s="79" t="s">
        <v>66</v>
      </c>
      <c r="AZ53" s="79" t="str">
        <f>REPLACE(INDEX(GroupVertices[Group],MATCH(Vertices[[#This Row],[Vertex]],GroupVertices[Vertex],0)),1,1,"")</f>
        <v>2</v>
      </c>
      <c r="BA53" s="48">
        <v>0</v>
      </c>
      <c r="BB53" s="49">
        <v>0</v>
      </c>
      <c r="BC53" s="48">
        <v>0</v>
      </c>
      <c r="BD53" s="49">
        <v>0</v>
      </c>
      <c r="BE53" s="48">
        <v>0</v>
      </c>
      <c r="BF53" s="49">
        <v>0</v>
      </c>
      <c r="BG53" s="48">
        <v>9</v>
      </c>
      <c r="BH53" s="49">
        <v>100</v>
      </c>
      <c r="BI53" s="48">
        <v>9</v>
      </c>
      <c r="BJ53" s="48"/>
      <c r="BK53" s="48"/>
      <c r="BL53" s="48"/>
      <c r="BM53" s="48"/>
      <c r="BN53" s="48"/>
      <c r="BO53" s="48"/>
      <c r="BP53" s="124" t="s">
        <v>1947</v>
      </c>
      <c r="BQ53" s="124" t="s">
        <v>1947</v>
      </c>
      <c r="BR53" s="124" t="s">
        <v>1973</v>
      </c>
      <c r="BS53" s="124" t="s">
        <v>1973</v>
      </c>
      <c r="BT53" s="2"/>
      <c r="BU53" s="3"/>
      <c r="BV53" s="3"/>
      <c r="BW53" s="3"/>
      <c r="BX53" s="3"/>
    </row>
    <row r="54" spans="1:76" ht="15">
      <c r="A54" s="65" t="s">
        <v>302</v>
      </c>
      <c r="B54" s="66"/>
      <c r="C54" s="66"/>
      <c r="D54" s="67">
        <v>100</v>
      </c>
      <c r="E54" s="69"/>
      <c r="F54" s="103" t="s">
        <v>1324</v>
      </c>
      <c r="G54" s="66"/>
      <c r="H54" s="70" t="s">
        <v>302</v>
      </c>
      <c r="I54" s="71"/>
      <c r="J54" s="71"/>
      <c r="K54" s="70" t="s">
        <v>1517</v>
      </c>
      <c r="L54" s="74">
        <v>1</v>
      </c>
      <c r="M54" s="75">
        <v>4434.0068359375</v>
      </c>
      <c r="N54" s="75">
        <v>5301.7890625</v>
      </c>
      <c r="O54" s="76"/>
      <c r="P54" s="77"/>
      <c r="Q54" s="77"/>
      <c r="R54" s="89"/>
      <c r="S54" s="48">
        <v>0</v>
      </c>
      <c r="T54" s="48">
        <v>1</v>
      </c>
      <c r="U54" s="49">
        <v>0</v>
      </c>
      <c r="V54" s="49">
        <v>0.002882</v>
      </c>
      <c r="W54" s="49">
        <v>3.8E-05</v>
      </c>
      <c r="X54" s="49">
        <v>0.536966</v>
      </c>
      <c r="Y54" s="49">
        <v>0</v>
      </c>
      <c r="Z54" s="49">
        <v>0</v>
      </c>
      <c r="AA54" s="72">
        <v>54</v>
      </c>
      <c r="AB54" s="72"/>
      <c r="AC54" s="73"/>
      <c r="AD54" s="79" t="s">
        <v>946</v>
      </c>
      <c r="AE54" s="79">
        <v>260</v>
      </c>
      <c r="AF54" s="79">
        <v>531</v>
      </c>
      <c r="AG54" s="79">
        <v>13906</v>
      </c>
      <c r="AH54" s="79">
        <v>18049</v>
      </c>
      <c r="AI54" s="79"/>
      <c r="AJ54" s="79" t="s">
        <v>1055</v>
      </c>
      <c r="AK54" s="79" t="s">
        <v>1109</v>
      </c>
      <c r="AL54" s="85" t="s">
        <v>1173</v>
      </c>
      <c r="AM54" s="79"/>
      <c r="AN54" s="81">
        <v>42387.91505787037</v>
      </c>
      <c r="AO54" s="85" t="s">
        <v>1237</v>
      </c>
      <c r="AP54" s="79" t="b">
        <v>1</v>
      </c>
      <c r="AQ54" s="79" t="b">
        <v>0</v>
      </c>
      <c r="AR54" s="79" t="b">
        <v>1</v>
      </c>
      <c r="AS54" s="79"/>
      <c r="AT54" s="79">
        <v>0</v>
      </c>
      <c r="AU54" s="79"/>
      <c r="AV54" s="79" t="b">
        <v>0</v>
      </c>
      <c r="AW54" s="79" t="s">
        <v>1352</v>
      </c>
      <c r="AX54" s="85" t="s">
        <v>1404</v>
      </c>
      <c r="AY54" s="79" t="s">
        <v>66</v>
      </c>
      <c r="AZ54" s="79" t="str">
        <f>REPLACE(INDEX(GroupVertices[Group],MATCH(Vertices[[#This Row],[Vertex]],GroupVertices[Vertex],0)),1,1,"")</f>
        <v>2</v>
      </c>
      <c r="BA54" s="48">
        <v>0</v>
      </c>
      <c r="BB54" s="49">
        <v>0</v>
      </c>
      <c r="BC54" s="48">
        <v>0</v>
      </c>
      <c r="BD54" s="49">
        <v>0</v>
      </c>
      <c r="BE54" s="48">
        <v>0</v>
      </c>
      <c r="BF54" s="49">
        <v>0</v>
      </c>
      <c r="BG54" s="48">
        <v>9</v>
      </c>
      <c r="BH54" s="49">
        <v>100</v>
      </c>
      <c r="BI54" s="48">
        <v>9</v>
      </c>
      <c r="BJ54" s="48"/>
      <c r="BK54" s="48"/>
      <c r="BL54" s="48"/>
      <c r="BM54" s="48"/>
      <c r="BN54" s="48"/>
      <c r="BO54" s="48"/>
      <c r="BP54" s="124" t="s">
        <v>1947</v>
      </c>
      <c r="BQ54" s="124" t="s">
        <v>1947</v>
      </c>
      <c r="BR54" s="124" t="s">
        <v>1973</v>
      </c>
      <c r="BS54" s="124" t="s">
        <v>1973</v>
      </c>
      <c r="BT54" s="2"/>
      <c r="BU54" s="3"/>
      <c r="BV54" s="3"/>
      <c r="BW54" s="3"/>
      <c r="BX54" s="3"/>
    </row>
    <row r="55" spans="1:76" ht="15">
      <c r="A55" s="65" t="s">
        <v>303</v>
      </c>
      <c r="B55" s="66"/>
      <c r="C55" s="66"/>
      <c r="D55" s="67">
        <v>100</v>
      </c>
      <c r="E55" s="69"/>
      <c r="F55" s="103" t="s">
        <v>441</v>
      </c>
      <c r="G55" s="66"/>
      <c r="H55" s="70" t="s">
        <v>303</v>
      </c>
      <c r="I55" s="71"/>
      <c r="J55" s="71"/>
      <c r="K55" s="70" t="s">
        <v>1518</v>
      </c>
      <c r="L55" s="74">
        <v>1</v>
      </c>
      <c r="M55" s="75">
        <v>541.4910278320312</v>
      </c>
      <c r="N55" s="75">
        <v>7685.27734375</v>
      </c>
      <c r="O55" s="76"/>
      <c r="P55" s="77"/>
      <c r="Q55" s="77"/>
      <c r="R55" s="89"/>
      <c r="S55" s="48">
        <v>0</v>
      </c>
      <c r="T55" s="48">
        <v>2</v>
      </c>
      <c r="U55" s="49">
        <v>0</v>
      </c>
      <c r="V55" s="49">
        <v>0.003049</v>
      </c>
      <c r="W55" s="49">
        <v>0.017144</v>
      </c>
      <c r="X55" s="49">
        <v>0.546104</v>
      </c>
      <c r="Y55" s="49">
        <v>1</v>
      </c>
      <c r="Z55" s="49">
        <v>0</v>
      </c>
      <c r="AA55" s="72">
        <v>55</v>
      </c>
      <c r="AB55" s="72"/>
      <c r="AC55" s="73"/>
      <c r="AD55" s="79" t="s">
        <v>947</v>
      </c>
      <c r="AE55" s="79">
        <v>995</v>
      </c>
      <c r="AF55" s="79">
        <v>4144</v>
      </c>
      <c r="AG55" s="79">
        <v>99918</v>
      </c>
      <c r="AH55" s="79">
        <v>19</v>
      </c>
      <c r="AI55" s="79"/>
      <c r="AJ55" s="79" t="s">
        <v>1056</v>
      </c>
      <c r="AK55" s="79" t="s">
        <v>1134</v>
      </c>
      <c r="AL55" s="79"/>
      <c r="AM55" s="79"/>
      <c r="AN55" s="81">
        <v>40516.75929398148</v>
      </c>
      <c r="AO55" s="85" t="s">
        <v>1238</v>
      </c>
      <c r="AP55" s="79" t="b">
        <v>0</v>
      </c>
      <c r="AQ55" s="79" t="b">
        <v>0</v>
      </c>
      <c r="AR55" s="79" t="b">
        <v>1</v>
      </c>
      <c r="AS55" s="79"/>
      <c r="AT55" s="79">
        <v>63</v>
      </c>
      <c r="AU55" s="85" t="s">
        <v>1290</v>
      </c>
      <c r="AV55" s="79" t="b">
        <v>0</v>
      </c>
      <c r="AW55" s="79" t="s">
        <v>1352</v>
      </c>
      <c r="AX55" s="85" t="s">
        <v>1405</v>
      </c>
      <c r="AY55" s="79" t="s">
        <v>66</v>
      </c>
      <c r="AZ55" s="79" t="str">
        <f>REPLACE(INDEX(GroupVertices[Group],MATCH(Vertices[[#This Row],[Vertex]],GroupVertices[Vertex],0)),1,1,"")</f>
        <v>1</v>
      </c>
      <c r="BA55" s="48">
        <v>0</v>
      </c>
      <c r="BB55" s="49">
        <v>0</v>
      </c>
      <c r="BC55" s="48">
        <v>0</v>
      </c>
      <c r="BD55" s="49">
        <v>0</v>
      </c>
      <c r="BE55" s="48">
        <v>0</v>
      </c>
      <c r="BF55" s="49">
        <v>0</v>
      </c>
      <c r="BG55" s="48">
        <v>20</v>
      </c>
      <c r="BH55" s="49">
        <v>100</v>
      </c>
      <c r="BI55" s="48">
        <v>20</v>
      </c>
      <c r="BJ55" s="48"/>
      <c r="BK55" s="48"/>
      <c r="BL55" s="48"/>
      <c r="BM55" s="48"/>
      <c r="BN55" s="48"/>
      <c r="BO55" s="48"/>
      <c r="BP55" s="124" t="s">
        <v>1945</v>
      </c>
      <c r="BQ55" s="124" t="s">
        <v>1945</v>
      </c>
      <c r="BR55" s="124" t="s">
        <v>1971</v>
      </c>
      <c r="BS55" s="124" t="s">
        <v>1971</v>
      </c>
      <c r="BT55" s="2"/>
      <c r="BU55" s="3"/>
      <c r="BV55" s="3"/>
      <c r="BW55" s="3"/>
      <c r="BX55" s="3"/>
    </row>
    <row r="56" spans="1:76" ht="15">
      <c r="A56" s="65" t="s">
        <v>304</v>
      </c>
      <c r="B56" s="66"/>
      <c r="C56" s="66"/>
      <c r="D56" s="67">
        <v>100</v>
      </c>
      <c r="E56" s="69"/>
      <c r="F56" s="103" t="s">
        <v>1325</v>
      </c>
      <c r="G56" s="66"/>
      <c r="H56" s="70" t="s">
        <v>304</v>
      </c>
      <c r="I56" s="71"/>
      <c r="J56" s="71"/>
      <c r="K56" s="70" t="s">
        <v>1519</v>
      </c>
      <c r="L56" s="74">
        <v>1</v>
      </c>
      <c r="M56" s="75">
        <v>5501.97216796875</v>
      </c>
      <c r="N56" s="75">
        <v>9395.068359375</v>
      </c>
      <c r="O56" s="76"/>
      <c r="P56" s="77"/>
      <c r="Q56" s="77"/>
      <c r="R56" s="89"/>
      <c r="S56" s="48">
        <v>0</v>
      </c>
      <c r="T56" s="48">
        <v>1</v>
      </c>
      <c r="U56" s="49">
        <v>0</v>
      </c>
      <c r="V56" s="49">
        <v>0.002882</v>
      </c>
      <c r="W56" s="49">
        <v>3.8E-05</v>
      </c>
      <c r="X56" s="49">
        <v>0.536966</v>
      </c>
      <c r="Y56" s="49">
        <v>0</v>
      </c>
      <c r="Z56" s="49">
        <v>0</v>
      </c>
      <c r="AA56" s="72">
        <v>56</v>
      </c>
      <c r="AB56" s="72"/>
      <c r="AC56" s="73"/>
      <c r="AD56" s="79" t="s">
        <v>948</v>
      </c>
      <c r="AE56" s="79">
        <v>649</v>
      </c>
      <c r="AF56" s="79">
        <v>431</v>
      </c>
      <c r="AG56" s="79">
        <v>2635</v>
      </c>
      <c r="AH56" s="79">
        <v>12188</v>
      </c>
      <c r="AI56" s="79"/>
      <c r="AJ56" s="79" t="s">
        <v>1057</v>
      </c>
      <c r="AK56" s="79"/>
      <c r="AL56" s="79"/>
      <c r="AM56" s="79"/>
      <c r="AN56" s="81">
        <v>41313.75827546296</v>
      </c>
      <c r="AO56" s="85" t="s">
        <v>1239</v>
      </c>
      <c r="AP56" s="79" t="b">
        <v>1</v>
      </c>
      <c r="AQ56" s="79" t="b">
        <v>0</v>
      </c>
      <c r="AR56" s="79" t="b">
        <v>0</v>
      </c>
      <c r="AS56" s="79"/>
      <c r="AT56" s="79">
        <v>0</v>
      </c>
      <c r="AU56" s="85" t="s">
        <v>1290</v>
      </c>
      <c r="AV56" s="79" t="b">
        <v>0</v>
      </c>
      <c r="AW56" s="79" t="s">
        <v>1352</v>
      </c>
      <c r="AX56" s="85" t="s">
        <v>1406</v>
      </c>
      <c r="AY56" s="79" t="s">
        <v>66</v>
      </c>
      <c r="AZ56" s="79" t="str">
        <f>REPLACE(INDEX(GroupVertices[Group],MATCH(Vertices[[#This Row],[Vertex]],GroupVertices[Vertex],0)),1,1,"")</f>
        <v>2</v>
      </c>
      <c r="BA56" s="48">
        <v>0</v>
      </c>
      <c r="BB56" s="49">
        <v>0</v>
      </c>
      <c r="BC56" s="48">
        <v>0</v>
      </c>
      <c r="BD56" s="49">
        <v>0</v>
      </c>
      <c r="BE56" s="48">
        <v>0</v>
      </c>
      <c r="BF56" s="49">
        <v>0</v>
      </c>
      <c r="BG56" s="48">
        <v>9</v>
      </c>
      <c r="BH56" s="49">
        <v>100</v>
      </c>
      <c r="BI56" s="48">
        <v>9</v>
      </c>
      <c r="BJ56" s="48"/>
      <c r="BK56" s="48"/>
      <c r="BL56" s="48"/>
      <c r="BM56" s="48"/>
      <c r="BN56" s="48"/>
      <c r="BO56" s="48"/>
      <c r="BP56" s="124" t="s">
        <v>1947</v>
      </c>
      <c r="BQ56" s="124" t="s">
        <v>1947</v>
      </c>
      <c r="BR56" s="124" t="s">
        <v>1973</v>
      </c>
      <c r="BS56" s="124" t="s">
        <v>1973</v>
      </c>
      <c r="BT56" s="2"/>
      <c r="BU56" s="3"/>
      <c r="BV56" s="3"/>
      <c r="BW56" s="3"/>
      <c r="BX56" s="3"/>
    </row>
    <row r="57" spans="1:76" ht="15">
      <c r="A57" s="65" t="s">
        <v>305</v>
      </c>
      <c r="B57" s="66"/>
      <c r="C57" s="66"/>
      <c r="D57" s="67">
        <v>100</v>
      </c>
      <c r="E57" s="69"/>
      <c r="F57" s="103" t="s">
        <v>1326</v>
      </c>
      <c r="G57" s="66"/>
      <c r="H57" s="70" t="s">
        <v>305</v>
      </c>
      <c r="I57" s="71"/>
      <c r="J57" s="71"/>
      <c r="K57" s="70" t="s">
        <v>1520</v>
      </c>
      <c r="L57" s="74">
        <v>1</v>
      </c>
      <c r="M57" s="75">
        <v>7240.95458984375</v>
      </c>
      <c r="N57" s="75">
        <v>5493.5771484375</v>
      </c>
      <c r="O57" s="76"/>
      <c r="P57" s="77"/>
      <c r="Q57" s="77"/>
      <c r="R57" s="89"/>
      <c r="S57" s="48">
        <v>0</v>
      </c>
      <c r="T57" s="48">
        <v>1</v>
      </c>
      <c r="U57" s="49">
        <v>0</v>
      </c>
      <c r="V57" s="49">
        <v>0.002882</v>
      </c>
      <c r="W57" s="49">
        <v>3.8E-05</v>
      </c>
      <c r="X57" s="49">
        <v>0.536966</v>
      </c>
      <c r="Y57" s="49">
        <v>0</v>
      </c>
      <c r="Z57" s="49">
        <v>0</v>
      </c>
      <c r="AA57" s="72">
        <v>57</v>
      </c>
      <c r="AB57" s="72"/>
      <c r="AC57" s="73"/>
      <c r="AD57" s="79" t="s">
        <v>949</v>
      </c>
      <c r="AE57" s="79">
        <v>476</v>
      </c>
      <c r="AF57" s="79">
        <v>451</v>
      </c>
      <c r="AG57" s="79">
        <v>5914</v>
      </c>
      <c r="AH57" s="79">
        <v>34906</v>
      </c>
      <c r="AI57" s="79"/>
      <c r="AJ57" s="79" t="s">
        <v>1058</v>
      </c>
      <c r="AK57" s="79" t="s">
        <v>1109</v>
      </c>
      <c r="AL57" s="79"/>
      <c r="AM57" s="79"/>
      <c r="AN57" s="81">
        <v>41730.50195601852</v>
      </c>
      <c r="AO57" s="79"/>
      <c r="AP57" s="79" t="b">
        <v>1</v>
      </c>
      <c r="AQ57" s="79" t="b">
        <v>0</v>
      </c>
      <c r="AR57" s="79" t="b">
        <v>0</v>
      </c>
      <c r="AS57" s="79"/>
      <c r="AT57" s="79">
        <v>0</v>
      </c>
      <c r="AU57" s="85" t="s">
        <v>1290</v>
      </c>
      <c r="AV57" s="79" t="b">
        <v>0</v>
      </c>
      <c r="AW57" s="79" t="s">
        <v>1352</v>
      </c>
      <c r="AX57" s="85" t="s">
        <v>1407</v>
      </c>
      <c r="AY57" s="79" t="s">
        <v>66</v>
      </c>
      <c r="AZ57" s="79" t="str">
        <f>REPLACE(INDEX(GroupVertices[Group],MATCH(Vertices[[#This Row],[Vertex]],GroupVertices[Vertex],0)),1,1,"")</f>
        <v>2</v>
      </c>
      <c r="BA57" s="48">
        <v>0</v>
      </c>
      <c r="BB57" s="49">
        <v>0</v>
      </c>
      <c r="BC57" s="48">
        <v>0</v>
      </c>
      <c r="BD57" s="49">
        <v>0</v>
      </c>
      <c r="BE57" s="48">
        <v>0</v>
      </c>
      <c r="BF57" s="49">
        <v>0</v>
      </c>
      <c r="BG57" s="48">
        <v>9</v>
      </c>
      <c r="BH57" s="49">
        <v>100</v>
      </c>
      <c r="BI57" s="48">
        <v>9</v>
      </c>
      <c r="BJ57" s="48"/>
      <c r="BK57" s="48"/>
      <c r="BL57" s="48"/>
      <c r="BM57" s="48"/>
      <c r="BN57" s="48"/>
      <c r="BO57" s="48"/>
      <c r="BP57" s="124" t="s">
        <v>1947</v>
      </c>
      <c r="BQ57" s="124" t="s">
        <v>1947</v>
      </c>
      <c r="BR57" s="124" t="s">
        <v>1973</v>
      </c>
      <c r="BS57" s="124" t="s">
        <v>1973</v>
      </c>
      <c r="BT57" s="2"/>
      <c r="BU57" s="3"/>
      <c r="BV57" s="3"/>
      <c r="BW57" s="3"/>
      <c r="BX57" s="3"/>
    </row>
    <row r="58" spans="1:76" ht="15">
      <c r="A58" s="65" t="s">
        <v>306</v>
      </c>
      <c r="B58" s="66"/>
      <c r="C58" s="66"/>
      <c r="D58" s="67">
        <v>100</v>
      </c>
      <c r="E58" s="69"/>
      <c r="F58" s="103" t="s">
        <v>442</v>
      </c>
      <c r="G58" s="66"/>
      <c r="H58" s="70" t="s">
        <v>306</v>
      </c>
      <c r="I58" s="71"/>
      <c r="J58" s="71"/>
      <c r="K58" s="70" t="s">
        <v>1521</v>
      </c>
      <c r="L58" s="74">
        <v>1</v>
      </c>
      <c r="M58" s="75">
        <v>986.9388427734375</v>
      </c>
      <c r="N58" s="75">
        <v>6683.6591796875</v>
      </c>
      <c r="O58" s="76"/>
      <c r="P58" s="77"/>
      <c r="Q58" s="77"/>
      <c r="R58" s="89"/>
      <c r="S58" s="48">
        <v>0</v>
      </c>
      <c r="T58" s="48">
        <v>2</v>
      </c>
      <c r="U58" s="49">
        <v>0</v>
      </c>
      <c r="V58" s="49">
        <v>0.003049</v>
      </c>
      <c r="W58" s="49">
        <v>0.017144</v>
      </c>
      <c r="X58" s="49">
        <v>0.546104</v>
      </c>
      <c r="Y58" s="49">
        <v>1</v>
      </c>
      <c r="Z58" s="49">
        <v>0</v>
      </c>
      <c r="AA58" s="72">
        <v>58</v>
      </c>
      <c r="AB58" s="72"/>
      <c r="AC58" s="73"/>
      <c r="AD58" s="79" t="s">
        <v>950</v>
      </c>
      <c r="AE58" s="79">
        <v>1136</v>
      </c>
      <c r="AF58" s="79">
        <v>732</v>
      </c>
      <c r="AG58" s="79">
        <v>6391</v>
      </c>
      <c r="AH58" s="79">
        <v>12398</v>
      </c>
      <c r="AI58" s="79"/>
      <c r="AJ58" s="79" t="s">
        <v>1059</v>
      </c>
      <c r="AK58" s="79" t="s">
        <v>1135</v>
      </c>
      <c r="AL58" s="79"/>
      <c r="AM58" s="79"/>
      <c r="AN58" s="81">
        <v>41128.575787037036</v>
      </c>
      <c r="AO58" s="85" t="s">
        <v>1240</v>
      </c>
      <c r="AP58" s="79" t="b">
        <v>0</v>
      </c>
      <c r="AQ58" s="79" t="b">
        <v>0</v>
      </c>
      <c r="AR58" s="79" t="b">
        <v>1</v>
      </c>
      <c r="AS58" s="79"/>
      <c r="AT58" s="79">
        <v>14</v>
      </c>
      <c r="AU58" s="85" t="s">
        <v>1290</v>
      </c>
      <c r="AV58" s="79" t="b">
        <v>0</v>
      </c>
      <c r="AW58" s="79" t="s">
        <v>1352</v>
      </c>
      <c r="AX58" s="85" t="s">
        <v>1408</v>
      </c>
      <c r="AY58" s="79" t="s">
        <v>66</v>
      </c>
      <c r="AZ58" s="79" t="str">
        <f>REPLACE(INDEX(GroupVertices[Group],MATCH(Vertices[[#This Row],[Vertex]],GroupVertices[Vertex],0)),1,1,"")</f>
        <v>1</v>
      </c>
      <c r="BA58" s="48">
        <v>0</v>
      </c>
      <c r="BB58" s="49">
        <v>0</v>
      </c>
      <c r="BC58" s="48">
        <v>0</v>
      </c>
      <c r="BD58" s="49">
        <v>0</v>
      </c>
      <c r="BE58" s="48">
        <v>0</v>
      </c>
      <c r="BF58" s="49">
        <v>0</v>
      </c>
      <c r="BG58" s="48">
        <v>20</v>
      </c>
      <c r="BH58" s="49">
        <v>100</v>
      </c>
      <c r="BI58" s="48">
        <v>20</v>
      </c>
      <c r="BJ58" s="48"/>
      <c r="BK58" s="48"/>
      <c r="BL58" s="48"/>
      <c r="BM58" s="48"/>
      <c r="BN58" s="48"/>
      <c r="BO58" s="48"/>
      <c r="BP58" s="124" t="s">
        <v>1945</v>
      </c>
      <c r="BQ58" s="124" t="s">
        <v>1945</v>
      </c>
      <c r="BR58" s="124" t="s">
        <v>1971</v>
      </c>
      <c r="BS58" s="124" t="s">
        <v>1971</v>
      </c>
      <c r="BT58" s="2"/>
      <c r="BU58" s="3"/>
      <c r="BV58" s="3"/>
      <c r="BW58" s="3"/>
      <c r="BX58" s="3"/>
    </row>
    <row r="59" spans="1:76" ht="15">
      <c r="A59" s="65" t="s">
        <v>307</v>
      </c>
      <c r="B59" s="66"/>
      <c r="C59" s="66"/>
      <c r="D59" s="67">
        <v>100</v>
      </c>
      <c r="E59" s="69"/>
      <c r="F59" s="103" t="s">
        <v>443</v>
      </c>
      <c r="G59" s="66"/>
      <c r="H59" s="70" t="s">
        <v>307</v>
      </c>
      <c r="I59" s="71"/>
      <c r="J59" s="71"/>
      <c r="K59" s="70" t="s">
        <v>1522</v>
      </c>
      <c r="L59" s="74">
        <v>1</v>
      </c>
      <c r="M59" s="75">
        <v>191.67929077148438</v>
      </c>
      <c r="N59" s="75">
        <v>3574.576171875</v>
      </c>
      <c r="O59" s="76"/>
      <c r="P59" s="77"/>
      <c r="Q59" s="77"/>
      <c r="R59" s="89"/>
      <c r="S59" s="48">
        <v>0</v>
      </c>
      <c r="T59" s="48">
        <v>2</v>
      </c>
      <c r="U59" s="49">
        <v>0</v>
      </c>
      <c r="V59" s="49">
        <v>0.003049</v>
      </c>
      <c r="W59" s="49">
        <v>0.017144</v>
      </c>
      <c r="X59" s="49">
        <v>0.546104</v>
      </c>
      <c r="Y59" s="49">
        <v>1</v>
      </c>
      <c r="Z59" s="49">
        <v>0</v>
      </c>
      <c r="AA59" s="72">
        <v>59</v>
      </c>
      <c r="AB59" s="72"/>
      <c r="AC59" s="73"/>
      <c r="AD59" s="79" t="s">
        <v>951</v>
      </c>
      <c r="AE59" s="79">
        <v>348</v>
      </c>
      <c r="AF59" s="79">
        <v>267</v>
      </c>
      <c r="AG59" s="79">
        <v>25201</v>
      </c>
      <c r="AH59" s="79">
        <v>8146</v>
      </c>
      <c r="AI59" s="79"/>
      <c r="AJ59" s="79"/>
      <c r="AK59" s="79"/>
      <c r="AL59" s="79"/>
      <c r="AM59" s="79"/>
      <c r="AN59" s="81">
        <v>41012.63949074074</v>
      </c>
      <c r="AO59" s="85" t="s">
        <v>1241</v>
      </c>
      <c r="AP59" s="79" t="b">
        <v>1</v>
      </c>
      <c r="AQ59" s="79" t="b">
        <v>0</v>
      </c>
      <c r="AR59" s="79" t="b">
        <v>1</v>
      </c>
      <c r="AS59" s="79"/>
      <c r="AT59" s="79">
        <v>18</v>
      </c>
      <c r="AU59" s="85" t="s">
        <v>1290</v>
      </c>
      <c r="AV59" s="79" t="b">
        <v>0</v>
      </c>
      <c r="AW59" s="79" t="s">
        <v>1352</v>
      </c>
      <c r="AX59" s="85" t="s">
        <v>1409</v>
      </c>
      <c r="AY59" s="79" t="s">
        <v>66</v>
      </c>
      <c r="AZ59" s="79" t="str">
        <f>REPLACE(INDEX(GroupVertices[Group],MATCH(Vertices[[#This Row],[Vertex]],GroupVertices[Vertex],0)),1,1,"")</f>
        <v>1</v>
      </c>
      <c r="BA59" s="48">
        <v>0</v>
      </c>
      <c r="BB59" s="49">
        <v>0</v>
      </c>
      <c r="BC59" s="48">
        <v>0</v>
      </c>
      <c r="BD59" s="49">
        <v>0</v>
      </c>
      <c r="BE59" s="48">
        <v>0</v>
      </c>
      <c r="BF59" s="49">
        <v>0</v>
      </c>
      <c r="BG59" s="48">
        <v>20</v>
      </c>
      <c r="BH59" s="49">
        <v>100</v>
      </c>
      <c r="BI59" s="48">
        <v>20</v>
      </c>
      <c r="BJ59" s="48"/>
      <c r="BK59" s="48"/>
      <c r="BL59" s="48"/>
      <c r="BM59" s="48"/>
      <c r="BN59" s="48"/>
      <c r="BO59" s="48"/>
      <c r="BP59" s="124" t="s">
        <v>1945</v>
      </c>
      <c r="BQ59" s="124" t="s">
        <v>1945</v>
      </c>
      <c r="BR59" s="124" t="s">
        <v>1971</v>
      </c>
      <c r="BS59" s="124" t="s">
        <v>1971</v>
      </c>
      <c r="BT59" s="2"/>
      <c r="BU59" s="3"/>
      <c r="BV59" s="3"/>
      <c r="BW59" s="3"/>
      <c r="BX59" s="3"/>
    </row>
    <row r="60" spans="1:76" ht="15">
      <c r="A60" s="65" t="s">
        <v>308</v>
      </c>
      <c r="B60" s="66"/>
      <c r="C60" s="66"/>
      <c r="D60" s="67">
        <v>216.66666666666669</v>
      </c>
      <c r="E60" s="69"/>
      <c r="F60" s="103" t="s">
        <v>1327</v>
      </c>
      <c r="G60" s="66"/>
      <c r="H60" s="70" t="s">
        <v>308</v>
      </c>
      <c r="I60" s="71"/>
      <c r="J60" s="71"/>
      <c r="K60" s="70" t="s">
        <v>1523</v>
      </c>
      <c r="L60" s="74">
        <v>205.0408163265306</v>
      </c>
      <c r="M60" s="75">
        <v>8173.2802734375</v>
      </c>
      <c r="N60" s="75">
        <v>1130.667236328125</v>
      </c>
      <c r="O60" s="76"/>
      <c r="P60" s="77"/>
      <c r="Q60" s="77"/>
      <c r="R60" s="89"/>
      <c r="S60" s="48">
        <v>1</v>
      </c>
      <c r="T60" s="48">
        <v>1</v>
      </c>
      <c r="U60" s="49">
        <v>0</v>
      </c>
      <c r="V60" s="49">
        <v>0</v>
      </c>
      <c r="W60" s="49">
        <v>0</v>
      </c>
      <c r="X60" s="49">
        <v>0.999996</v>
      </c>
      <c r="Y60" s="49">
        <v>0</v>
      </c>
      <c r="Z60" s="49" t="s">
        <v>1598</v>
      </c>
      <c r="AA60" s="72">
        <v>60</v>
      </c>
      <c r="AB60" s="72"/>
      <c r="AC60" s="73"/>
      <c r="AD60" s="79" t="s">
        <v>952</v>
      </c>
      <c r="AE60" s="79">
        <v>3248</v>
      </c>
      <c r="AF60" s="79">
        <v>1435</v>
      </c>
      <c r="AG60" s="79">
        <v>24483</v>
      </c>
      <c r="AH60" s="79">
        <v>3</v>
      </c>
      <c r="AI60" s="79"/>
      <c r="AJ60" s="79" t="s">
        <v>1060</v>
      </c>
      <c r="AK60" s="79" t="s">
        <v>1136</v>
      </c>
      <c r="AL60" s="85" t="s">
        <v>1174</v>
      </c>
      <c r="AM60" s="79"/>
      <c r="AN60" s="81">
        <v>43572.343935185185</v>
      </c>
      <c r="AO60" s="79"/>
      <c r="AP60" s="79" t="b">
        <v>1</v>
      </c>
      <c r="AQ60" s="79" t="b">
        <v>0</v>
      </c>
      <c r="AR60" s="79" t="b">
        <v>0</v>
      </c>
      <c r="AS60" s="79"/>
      <c r="AT60" s="79">
        <v>0</v>
      </c>
      <c r="AU60" s="79"/>
      <c r="AV60" s="79" t="b">
        <v>0</v>
      </c>
      <c r="AW60" s="79" t="s">
        <v>1352</v>
      </c>
      <c r="AX60" s="85" t="s">
        <v>1410</v>
      </c>
      <c r="AY60" s="79" t="s">
        <v>66</v>
      </c>
      <c r="AZ60" s="79" t="str">
        <f>REPLACE(INDEX(GroupVertices[Group],MATCH(Vertices[[#This Row],[Vertex]],GroupVertices[Vertex],0)),1,1,"")</f>
        <v>7</v>
      </c>
      <c r="BA60" s="48">
        <v>1</v>
      </c>
      <c r="BB60" s="49">
        <v>4.166666666666667</v>
      </c>
      <c r="BC60" s="48">
        <v>0</v>
      </c>
      <c r="BD60" s="49">
        <v>0</v>
      </c>
      <c r="BE60" s="48">
        <v>0</v>
      </c>
      <c r="BF60" s="49">
        <v>0</v>
      </c>
      <c r="BG60" s="48">
        <v>23</v>
      </c>
      <c r="BH60" s="49">
        <v>95.83333333333333</v>
      </c>
      <c r="BI60" s="48">
        <v>24</v>
      </c>
      <c r="BJ60" s="48" t="s">
        <v>1936</v>
      </c>
      <c r="BK60" s="48" t="s">
        <v>1936</v>
      </c>
      <c r="BL60" s="48" t="s">
        <v>400</v>
      </c>
      <c r="BM60" s="48" t="s">
        <v>400</v>
      </c>
      <c r="BN60" s="48"/>
      <c r="BO60" s="48"/>
      <c r="BP60" s="124" t="s">
        <v>1953</v>
      </c>
      <c r="BQ60" s="124" t="s">
        <v>1967</v>
      </c>
      <c r="BR60" s="124" t="s">
        <v>1978</v>
      </c>
      <c r="BS60" s="124" t="s">
        <v>1991</v>
      </c>
      <c r="BT60" s="2"/>
      <c r="BU60" s="3"/>
      <c r="BV60" s="3"/>
      <c r="BW60" s="3"/>
      <c r="BX60" s="3"/>
    </row>
    <row r="61" spans="1:76" ht="15">
      <c r="A61" s="65" t="s">
        <v>309</v>
      </c>
      <c r="B61" s="66"/>
      <c r="C61" s="66"/>
      <c r="D61" s="67">
        <v>100</v>
      </c>
      <c r="E61" s="69"/>
      <c r="F61" s="103" t="s">
        <v>1328</v>
      </c>
      <c r="G61" s="66"/>
      <c r="H61" s="70" t="s">
        <v>309</v>
      </c>
      <c r="I61" s="71"/>
      <c r="J61" s="71"/>
      <c r="K61" s="70" t="s">
        <v>1524</v>
      </c>
      <c r="L61" s="74">
        <v>1</v>
      </c>
      <c r="M61" s="75">
        <v>8432.60546875</v>
      </c>
      <c r="N61" s="75">
        <v>5361.97021484375</v>
      </c>
      <c r="O61" s="76"/>
      <c r="P61" s="77"/>
      <c r="Q61" s="77"/>
      <c r="R61" s="89"/>
      <c r="S61" s="48">
        <v>0</v>
      </c>
      <c r="T61" s="48">
        <v>1</v>
      </c>
      <c r="U61" s="49">
        <v>0</v>
      </c>
      <c r="V61" s="49">
        <v>0.002882</v>
      </c>
      <c r="W61" s="49">
        <v>3.8E-05</v>
      </c>
      <c r="X61" s="49">
        <v>0.536966</v>
      </c>
      <c r="Y61" s="49">
        <v>0</v>
      </c>
      <c r="Z61" s="49">
        <v>0</v>
      </c>
      <c r="AA61" s="72">
        <v>61</v>
      </c>
      <c r="AB61" s="72"/>
      <c r="AC61" s="73"/>
      <c r="AD61" s="79" t="s">
        <v>953</v>
      </c>
      <c r="AE61" s="79">
        <v>593</v>
      </c>
      <c r="AF61" s="79">
        <v>520</v>
      </c>
      <c r="AG61" s="79">
        <v>2266</v>
      </c>
      <c r="AH61" s="79">
        <v>7204</v>
      </c>
      <c r="AI61" s="79"/>
      <c r="AJ61" s="79" t="s">
        <v>1061</v>
      </c>
      <c r="AK61" s="79" t="s">
        <v>1137</v>
      </c>
      <c r="AL61" s="79"/>
      <c r="AM61" s="79"/>
      <c r="AN61" s="81">
        <v>40808.568240740744</v>
      </c>
      <c r="AO61" s="85" t="s">
        <v>1242</v>
      </c>
      <c r="AP61" s="79" t="b">
        <v>0</v>
      </c>
      <c r="AQ61" s="79" t="b">
        <v>0</v>
      </c>
      <c r="AR61" s="79" t="b">
        <v>1</v>
      </c>
      <c r="AS61" s="79"/>
      <c r="AT61" s="79">
        <v>0</v>
      </c>
      <c r="AU61" s="85" t="s">
        <v>1294</v>
      </c>
      <c r="AV61" s="79" t="b">
        <v>0</v>
      </c>
      <c r="AW61" s="79" t="s">
        <v>1352</v>
      </c>
      <c r="AX61" s="85" t="s">
        <v>1411</v>
      </c>
      <c r="AY61" s="79" t="s">
        <v>66</v>
      </c>
      <c r="AZ61" s="79" t="str">
        <f>REPLACE(INDEX(GroupVertices[Group],MATCH(Vertices[[#This Row],[Vertex]],GroupVertices[Vertex],0)),1,1,"")</f>
        <v>2</v>
      </c>
      <c r="BA61" s="48">
        <v>0</v>
      </c>
      <c r="BB61" s="49">
        <v>0</v>
      </c>
      <c r="BC61" s="48">
        <v>0</v>
      </c>
      <c r="BD61" s="49">
        <v>0</v>
      </c>
      <c r="BE61" s="48">
        <v>0</v>
      </c>
      <c r="BF61" s="49">
        <v>0</v>
      </c>
      <c r="BG61" s="48">
        <v>9</v>
      </c>
      <c r="BH61" s="49">
        <v>100</v>
      </c>
      <c r="BI61" s="48">
        <v>9</v>
      </c>
      <c r="BJ61" s="48"/>
      <c r="BK61" s="48"/>
      <c r="BL61" s="48"/>
      <c r="BM61" s="48"/>
      <c r="BN61" s="48"/>
      <c r="BO61" s="48"/>
      <c r="BP61" s="124" t="s">
        <v>1947</v>
      </c>
      <c r="BQ61" s="124" t="s">
        <v>1947</v>
      </c>
      <c r="BR61" s="124" t="s">
        <v>1973</v>
      </c>
      <c r="BS61" s="124" t="s">
        <v>1973</v>
      </c>
      <c r="BT61" s="2"/>
      <c r="BU61" s="3"/>
      <c r="BV61" s="3"/>
      <c r="BW61" s="3"/>
      <c r="BX61" s="3"/>
    </row>
    <row r="62" spans="1:76" ht="15">
      <c r="A62" s="65" t="s">
        <v>310</v>
      </c>
      <c r="B62" s="66"/>
      <c r="C62" s="66"/>
      <c r="D62" s="67">
        <v>100</v>
      </c>
      <c r="E62" s="69"/>
      <c r="F62" s="103" t="s">
        <v>1329</v>
      </c>
      <c r="G62" s="66"/>
      <c r="H62" s="70" t="s">
        <v>310</v>
      </c>
      <c r="I62" s="71"/>
      <c r="J62" s="71"/>
      <c r="K62" s="70" t="s">
        <v>1525</v>
      </c>
      <c r="L62" s="74">
        <v>1</v>
      </c>
      <c r="M62" s="75">
        <v>9356.8134765625</v>
      </c>
      <c r="N62" s="75">
        <v>1130.667236328125</v>
      </c>
      <c r="O62" s="76"/>
      <c r="P62" s="77"/>
      <c r="Q62" s="77"/>
      <c r="R62" s="89"/>
      <c r="S62" s="48">
        <v>0</v>
      </c>
      <c r="T62" s="48">
        <v>1</v>
      </c>
      <c r="U62" s="49">
        <v>0</v>
      </c>
      <c r="V62" s="49">
        <v>1</v>
      </c>
      <c r="W62" s="49">
        <v>0</v>
      </c>
      <c r="X62" s="49">
        <v>0.999996</v>
      </c>
      <c r="Y62" s="49">
        <v>0</v>
      </c>
      <c r="Z62" s="49">
        <v>0</v>
      </c>
      <c r="AA62" s="72">
        <v>62</v>
      </c>
      <c r="AB62" s="72"/>
      <c r="AC62" s="73"/>
      <c r="AD62" s="79" t="s">
        <v>954</v>
      </c>
      <c r="AE62" s="79">
        <v>299</v>
      </c>
      <c r="AF62" s="79">
        <v>6285</v>
      </c>
      <c r="AG62" s="79">
        <v>9548</v>
      </c>
      <c r="AH62" s="79">
        <v>3986</v>
      </c>
      <c r="AI62" s="79"/>
      <c r="AJ62" s="79" t="s">
        <v>1062</v>
      </c>
      <c r="AK62" s="79" t="s">
        <v>1138</v>
      </c>
      <c r="AL62" s="79"/>
      <c r="AM62" s="79"/>
      <c r="AN62" s="81">
        <v>40478.72491898148</v>
      </c>
      <c r="AO62" s="85" t="s">
        <v>1243</v>
      </c>
      <c r="AP62" s="79" t="b">
        <v>0</v>
      </c>
      <c r="AQ62" s="79" t="b">
        <v>0</v>
      </c>
      <c r="AR62" s="79" t="b">
        <v>1</v>
      </c>
      <c r="AS62" s="79"/>
      <c r="AT62" s="79">
        <v>28</v>
      </c>
      <c r="AU62" s="85" t="s">
        <v>1297</v>
      </c>
      <c r="AV62" s="79" t="b">
        <v>0</v>
      </c>
      <c r="AW62" s="79" t="s">
        <v>1352</v>
      </c>
      <c r="AX62" s="85" t="s">
        <v>1412</v>
      </c>
      <c r="AY62" s="79" t="s">
        <v>66</v>
      </c>
      <c r="AZ62" s="79" t="str">
        <f>REPLACE(INDEX(GroupVertices[Group],MATCH(Vertices[[#This Row],[Vertex]],GroupVertices[Vertex],0)),1,1,"")</f>
        <v>6</v>
      </c>
      <c r="BA62" s="48">
        <v>0</v>
      </c>
      <c r="BB62" s="49">
        <v>0</v>
      </c>
      <c r="BC62" s="48">
        <v>0</v>
      </c>
      <c r="BD62" s="49">
        <v>0</v>
      </c>
      <c r="BE62" s="48">
        <v>0</v>
      </c>
      <c r="BF62" s="49">
        <v>0</v>
      </c>
      <c r="BG62" s="48">
        <v>13</v>
      </c>
      <c r="BH62" s="49">
        <v>100</v>
      </c>
      <c r="BI62" s="48">
        <v>13</v>
      </c>
      <c r="BJ62" s="48"/>
      <c r="BK62" s="48"/>
      <c r="BL62" s="48"/>
      <c r="BM62" s="48"/>
      <c r="BN62" s="48"/>
      <c r="BO62" s="48"/>
      <c r="BP62" s="124" t="s">
        <v>1954</v>
      </c>
      <c r="BQ62" s="124" t="s">
        <v>1954</v>
      </c>
      <c r="BR62" s="124" t="s">
        <v>1979</v>
      </c>
      <c r="BS62" s="124" t="s">
        <v>1979</v>
      </c>
      <c r="BT62" s="2"/>
      <c r="BU62" s="3"/>
      <c r="BV62" s="3"/>
      <c r="BW62" s="3"/>
      <c r="BX62" s="3"/>
    </row>
    <row r="63" spans="1:76" ht="15">
      <c r="A63" s="65" t="s">
        <v>364</v>
      </c>
      <c r="B63" s="66"/>
      <c r="C63" s="66"/>
      <c r="D63" s="67">
        <v>216.66666666666669</v>
      </c>
      <c r="E63" s="69"/>
      <c r="F63" s="103" t="s">
        <v>1330</v>
      </c>
      <c r="G63" s="66"/>
      <c r="H63" s="70" t="s">
        <v>364</v>
      </c>
      <c r="I63" s="71"/>
      <c r="J63" s="71"/>
      <c r="K63" s="70" t="s">
        <v>1526</v>
      </c>
      <c r="L63" s="74">
        <v>205.0408163265306</v>
      </c>
      <c r="M63" s="75">
        <v>9356.8134765625</v>
      </c>
      <c r="N63" s="75">
        <v>473.21856689453125</v>
      </c>
      <c r="O63" s="76"/>
      <c r="P63" s="77"/>
      <c r="Q63" s="77"/>
      <c r="R63" s="89"/>
      <c r="S63" s="48">
        <v>1</v>
      </c>
      <c r="T63" s="48">
        <v>0</v>
      </c>
      <c r="U63" s="49">
        <v>0</v>
      </c>
      <c r="V63" s="49">
        <v>1</v>
      </c>
      <c r="W63" s="49">
        <v>0</v>
      </c>
      <c r="X63" s="49">
        <v>0.999996</v>
      </c>
      <c r="Y63" s="49">
        <v>0</v>
      </c>
      <c r="Z63" s="49">
        <v>0</v>
      </c>
      <c r="AA63" s="72">
        <v>63</v>
      </c>
      <c r="AB63" s="72"/>
      <c r="AC63" s="73"/>
      <c r="AD63" s="79" t="s">
        <v>955</v>
      </c>
      <c r="AE63" s="79">
        <v>1914</v>
      </c>
      <c r="AF63" s="79">
        <v>499</v>
      </c>
      <c r="AG63" s="79">
        <v>2963</v>
      </c>
      <c r="AH63" s="79">
        <v>4418</v>
      </c>
      <c r="AI63" s="79"/>
      <c r="AJ63" s="79" t="s">
        <v>1063</v>
      </c>
      <c r="AK63" s="79" t="s">
        <v>1109</v>
      </c>
      <c r="AL63" s="85" t="s">
        <v>1175</v>
      </c>
      <c r="AM63" s="79"/>
      <c r="AN63" s="81">
        <v>42972.409166666665</v>
      </c>
      <c r="AO63" s="85" t="s">
        <v>1244</v>
      </c>
      <c r="AP63" s="79" t="b">
        <v>0</v>
      </c>
      <c r="AQ63" s="79" t="b">
        <v>0</v>
      </c>
      <c r="AR63" s="79" t="b">
        <v>0</v>
      </c>
      <c r="AS63" s="79"/>
      <c r="AT63" s="79">
        <v>5</v>
      </c>
      <c r="AU63" s="85" t="s">
        <v>1290</v>
      </c>
      <c r="AV63" s="79" t="b">
        <v>0</v>
      </c>
      <c r="AW63" s="79" t="s">
        <v>1352</v>
      </c>
      <c r="AX63" s="85" t="s">
        <v>1413</v>
      </c>
      <c r="AY63" s="79" t="s">
        <v>65</v>
      </c>
      <c r="AZ63" s="79" t="str">
        <f>REPLACE(INDEX(GroupVertices[Group],MATCH(Vertices[[#This Row],[Vertex]],GroupVertices[Vertex],0)),1,1,"")</f>
        <v>6</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5" t="s">
        <v>311</v>
      </c>
      <c r="B64" s="66"/>
      <c r="C64" s="66"/>
      <c r="D64" s="67">
        <v>100</v>
      </c>
      <c r="E64" s="69"/>
      <c r="F64" s="103" t="s">
        <v>1331</v>
      </c>
      <c r="G64" s="66"/>
      <c r="H64" s="70" t="s">
        <v>311</v>
      </c>
      <c r="I64" s="71"/>
      <c r="J64" s="71"/>
      <c r="K64" s="70" t="s">
        <v>1527</v>
      </c>
      <c r="L64" s="74">
        <v>1</v>
      </c>
      <c r="M64" s="75">
        <v>9149.2626953125</v>
      </c>
      <c r="N64" s="75">
        <v>8759.6416015625</v>
      </c>
      <c r="O64" s="76"/>
      <c r="P64" s="77"/>
      <c r="Q64" s="77"/>
      <c r="R64" s="89"/>
      <c r="S64" s="48">
        <v>0</v>
      </c>
      <c r="T64" s="48">
        <v>1</v>
      </c>
      <c r="U64" s="49">
        <v>0</v>
      </c>
      <c r="V64" s="49">
        <v>0.002882</v>
      </c>
      <c r="W64" s="49">
        <v>3.8E-05</v>
      </c>
      <c r="X64" s="49">
        <v>0.536966</v>
      </c>
      <c r="Y64" s="49">
        <v>0</v>
      </c>
      <c r="Z64" s="49">
        <v>0</v>
      </c>
      <c r="AA64" s="72">
        <v>64</v>
      </c>
      <c r="AB64" s="72"/>
      <c r="AC64" s="73"/>
      <c r="AD64" s="79" t="s">
        <v>956</v>
      </c>
      <c r="AE64" s="79">
        <v>172</v>
      </c>
      <c r="AF64" s="79">
        <v>55</v>
      </c>
      <c r="AG64" s="79">
        <v>432</v>
      </c>
      <c r="AH64" s="79">
        <v>380</v>
      </c>
      <c r="AI64" s="79"/>
      <c r="AJ64" s="79" t="s">
        <v>1064</v>
      </c>
      <c r="AK64" s="79" t="s">
        <v>1111</v>
      </c>
      <c r="AL64" s="79"/>
      <c r="AM64" s="79"/>
      <c r="AN64" s="81">
        <v>43127.08385416667</v>
      </c>
      <c r="AO64" s="79"/>
      <c r="AP64" s="79" t="b">
        <v>1</v>
      </c>
      <c r="AQ64" s="79" t="b">
        <v>0</v>
      </c>
      <c r="AR64" s="79" t="b">
        <v>0</v>
      </c>
      <c r="AS64" s="79"/>
      <c r="AT64" s="79">
        <v>0</v>
      </c>
      <c r="AU64" s="79"/>
      <c r="AV64" s="79" t="b">
        <v>0</v>
      </c>
      <c r="AW64" s="79" t="s">
        <v>1352</v>
      </c>
      <c r="AX64" s="85" t="s">
        <v>1414</v>
      </c>
      <c r="AY64" s="79" t="s">
        <v>66</v>
      </c>
      <c r="AZ64" s="79" t="str">
        <f>REPLACE(INDEX(GroupVertices[Group],MATCH(Vertices[[#This Row],[Vertex]],GroupVertices[Vertex],0)),1,1,"")</f>
        <v>2</v>
      </c>
      <c r="BA64" s="48">
        <v>0</v>
      </c>
      <c r="BB64" s="49">
        <v>0</v>
      </c>
      <c r="BC64" s="48">
        <v>0</v>
      </c>
      <c r="BD64" s="49">
        <v>0</v>
      </c>
      <c r="BE64" s="48">
        <v>0</v>
      </c>
      <c r="BF64" s="49">
        <v>0</v>
      </c>
      <c r="BG64" s="48">
        <v>9</v>
      </c>
      <c r="BH64" s="49">
        <v>100</v>
      </c>
      <c r="BI64" s="48">
        <v>9</v>
      </c>
      <c r="BJ64" s="48"/>
      <c r="BK64" s="48"/>
      <c r="BL64" s="48"/>
      <c r="BM64" s="48"/>
      <c r="BN64" s="48"/>
      <c r="BO64" s="48"/>
      <c r="BP64" s="124" t="s">
        <v>1947</v>
      </c>
      <c r="BQ64" s="124" t="s">
        <v>1947</v>
      </c>
      <c r="BR64" s="124" t="s">
        <v>1973</v>
      </c>
      <c r="BS64" s="124" t="s">
        <v>1973</v>
      </c>
      <c r="BT64" s="2"/>
      <c r="BU64" s="3"/>
      <c r="BV64" s="3"/>
      <c r="BW64" s="3"/>
      <c r="BX64" s="3"/>
    </row>
    <row r="65" spans="1:76" ht="15">
      <c r="A65" s="65" t="s">
        <v>312</v>
      </c>
      <c r="B65" s="66"/>
      <c r="C65" s="66"/>
      <c r="D65" s="67">
        <v>100</v>
      </c>
      <c r="E65" s="69"/>
      <c r="F65" s="103" t="s">
        <v>444</v>
      </c>
      <c r="G65" s="66"/>
      <c r="H65" s="70" t="s">
        <v>312</v>
      </c>
      <c r="I65" s="71"/>
      <c r="J65" s="71"/>
      <c r="K65" s="70" t="s">
        <v>1528</v>
      </c>
      <c r="L65" s="74">
        <v>1</v>
      </c>
      <c r="M65" s="75">
        <v>3295.44873046875</v>
      </c>
      <c r="N65" s="75">
        <v>3466.357177734375</v>
      </c>
      <c r="O65" s="76"/>
      <c r="P65" s="77"/>
      <c r="Q65" s="77"/>
      <c r="R65" s="89"/>
      <c r="S65" s="48">
        <v>0</v>
      </c>
      <c r="T65" s="48">
        <v>2</v>
      </c>
      <c r="U65" s="49">
        <v>0</v>
      </c>
      <c r="V65" s="49">
        <v>0.003049</v>
      </c>
      <c r="W65" s="49">
        <v>0.017144</v>
      </c>
      <c r="X65" s="49">
        <v>0.546104</v>
      </c>
      <c r="Y65" s="49">
        <v>1</v>
      </c>
      <c r="Z65" s="49">
        <v>0</v>
      </c>
      <c r="AA65" s="72">
        <v>65</v>
      </c>
      <c r="AB65" s="72"/>
      <c r="AC65" s="73"/>
      <c r="AD65" s="79" t="s">
        <v>957</v>
      </c>
      <c r="AE65" s="79">
        <v>2009</v>
      </c>
      <c r="AF65" s="79">
        <v>821</v>
      </c>
      <c r="AG65" s="79">
        <v>245514</v>
      </c>
      <c r="AH65" s="79">
        <v>22886</v>
      </c>
      <c r="AI65" s="79"/>
      <c r="AJ65" s="79" t="s">
        <v>1065</v>
      </c>
      <c r="AK65" s="79" t="s">
        <v>1139</v>
      </c>
      <c r="AL65" s="79"/>
      <c r="AM65" s="79"/>
      <c r="AN65" s="81">
        <v>41816.406319444446</v>
      </c>
      <c r="AO65" s="85" t="s">
        <v>1245</v>
      </c>
      <c r="AP65" s="79" t="b">
        <v>1</v>
      </c>
      <c r="AQ65" s="79" t="b">
        <v>0</v>
      </c>
      <c r="AR65" s="79" t="b">
        <v>1</v>
      </c>
      <c r="AS65" s="79"/>
      <c r="AT65" s="79">
        <v>27</v>
      </c>
      <c r="AU65" s="85" t="s">
        <v>1290</v>
      </c>
      <c r="AV65" s="79" t="b">
        <v>0</v>
      </c>
      <c r="AW65" s="79" t="s">
        <v>1352</v>
      </c>
      <c r="AX65" s="85" t="s">
        <v>1415</v>
      </c>
      <c r="AY65" s="79" t="s">
        <v>66</v>
      </c>
      <c r="AZ65" s="79" t="str">
        <f>REPLACE(INDEX(GroupVertices[Group],MATCH(Vertices[[#This Row],[Vertex]],GroupVertices[Vertex],0)),1,1,"")</f>
        <v>1</v>
      </c>
      <c r="BA65" s="48">
        <v>1</v>
      </c>
      <c r="BB65" s="49">
        <v>3.8461538461538463</v>
      </c>
      <c r="BC65" s="48">
        <v>0</v>
      </c>
      <c r="BD65" s="49">
        <v>0</v>
      </c>
      <c r="BE65" s="48">
        <v>0</v>
      </c>
      <c r="BF65" s="49">
        <v>0</v>
      </c>
      <c r="BG65" s="48">
        <v>25</v>
      </c>
      <c r="BH65" s="49">
        <v>96.15384615384616</v>
      </c>
      <c r="BI65" s="48">
        <v>26</v>
      </c>
      <c r="BJ65" s="48"/>
      <c r="BK65" s="48"/>
      <c r="BL65" s="48"/>
      <c r="BM65" s="48"/>
      <c r="BN65" s="48"/>
      <c r="BO65" s="48"/>
      <c r="BP65" s="124" t="s">
        <v>1955</v>
      </c>
      <c r="BQ65" s="124" t="s">
        <v>1955</v>
      </c>
      <c r="BR65" s="124" t="s">
        <v>1980</v>
      </c>
      <c r="BS65" s="124" t="s">
        <v>1980</v>
      </c>
      <c r="BT65" s="2"/>
      <c r="BU65" s="3"/>
      <c r="BV65" s="3"/>
      <c r="BW65" s="3"/>
      <c r="BX65" s="3"/>
    </row>
    <row r="66" spans="1:76" ht="15">
      <c r="A66" s="65" t="s">
        <v>313</v>
      </c>
      <c r="B66" s="66"/>
      <c r="C66" s="66"/>
      <c r="D66" s="67">
        <v>100</v>
      </c>
      <c r="E66" s="69"/>
      <c r="F66" s="103" t="s">
        <v>445</v>
      </c>
      <c r="G66" s="66"/>
      <c r="H66" s="70" t="s">
        <v>313</v>
      </c>
      <c r="I66" s="71"/>
      <c r="J66" s="71"/>
      <c r="K66" s="70" t="s">
        <v>1529</v>
      </c>
      <c r="L66" s="74">
        <v>1</v>
      </c>
      <c r="M66" s="75">
        <v>1685.8936767578125</v>
      </c>
      <c r="N66" s="75">
        <v>2627.96533203125</v>
      </c>
      <c r="O66" s="76"/>
      <c r="P66" s="77"/>
      <c r="Q66" s="77"/>
      <c r="R66" s="89"/>
      <c r="S66" s="48">
        <v>0</v>
      </c>
      <c r="T66" s="48">
        <v>2</v>
      </c>
      <c r="U66" s="49">
        <v>0</v>
      </c>
      <c r="V66" s="49">
        <v>0.003049</v>
      </c>
      <c r="W66" s="49">
        <v>0.017144</v>
      </c>
      <c r="X66" s="49">
        <v>0.546104</v>
      </c>
      <c r="Y66" s="49">
        <v>1</v>
      </c>
      <c r="Z66" s="49">
        <v>0</v>
      </c>
      <c r="AA66" s="72">
        <v>66</v>
      </c>
      <c r="AB66" s="72"/>
      <c r="AC66" s="73"/>
      <c r="AD66" s="79" t="s">
        <v>958</v>
      </c>
      <c r="AE66" s="79">
        <v>3339</v>
      </c>
      <c r="AF66" s="79">
        <v>1533</v>
      </c>
      <c r="AG66" s="79">
        <v>19880</v>
      </c>
      <c r="AH66" s="79">
        <v>18208</v>
      </c>
      <c r="AI66" s="79"/>
      <c r="AJ66" s="79" t="s">
        <v>1066</v>
      </c>
      <c r="AK66" s="79" t="s">
        <v>1127</v>
      </c>
      <c r="AL66" s="85" t="s">
        <v>1170</v>
      </c>
      <c r="AM66" s="79"/>
      <c r="AN66" s="81">
        <v>40035.79752314815</v>
      </c>
      <c r="AO66" s="85" t="s">
        <v>1246</v>
      </c>
      <c r="AP66" s="79" t="b">
        <v>0</v>
      </c>
      <c r="AQ66" s="79" t="b">
        <v>0</v>
      </c>
      <c r="AR66" s="79" t="b">
        <v>1</v>
      </c>
      <c r="AS66" s="79"/>
      <c r="AT66" s="79">
        <v>12</v>
      </c>
      <c r="AU66" s="85" t="s">
        <v>1290</v>
      </c>
      <c r="AV66" s="79" t="b">
        <v>0</v>
      </c>
      <c r="AW66" s="79" t="s">
        <v>1352</v>
      </c>
      <c r="AX66" s="85" t="s">
        <v>1416</v>
      </c>
      <c r="AY66" s="79" t="s">
        <v>66</v>
      </c>
      <c r="AZ66" s="79" t="str">
        <f>REPLACE(INDEX(GroupVertices[Group],MATCH(Vertices[[#This Row],[Vertex]],GroupVertices[Vertex],0)),1,1,"")</f>
        <v>1</v>
      </c>
      <c r="BA66" s="48">
        <v>1</v>
      </c>
      <c r="BB66" s="49">
        <v>3.8461538461538463</v>
      </c>
      <c r="BC66" s="48">
        <v>0</v>
      </c>
      <c r="BD66" s="49">
        <v>0</v>
      </c>
      <c r="BE66" s="48">
        <v>0</v>
      </c>
      <c r="BF66" s="49">
        <v>0</v>
      </c>
      <c r="BG66" s="48">
        <v>25</v>
      </c>
      <c r="BH66" s="49">
        <v>96.15384615384616</v>
      </c>
      <c r="BI66" s="48">
        <v>26</v>
      </c>
      <c r="BJ66" s="48"/>
      <c r="BK66" s="48"/>
      <c r="BL66" s="48"/>
      <c r="BM66" s="48"/>
      <c r="BN66" s="48"/>
      <c r="BO66" s="48"/>
      <c r="BP66" s="124" t="s">
        <v>1955</v>
      </c>
      <c r="BQ66" s="124" t="s">
        <v>1955</v>
      </c>
      <c r="BR66" s="124" t="s">
        <v>1980</v>
      </c>
      <c r="BS66" s="124" t="s">
        <v>1980</v>
      </c>
      <c r="BT66" s="2"/>
      <c r="BU66" s="3"/>
      <c r="BV66" s="3"/>
      <c r="BW66" s="3"/>
      <c r="BX66" s="3"/>
    </row>
    <row r="67" spans="1:76" ht="15">
      <c r="A67" s="65" t="s">
        <v>314</v>
      </c>
      <c r="B67" s="66"/>
      <c r="C67" s="66"/>
      <c r="D67" s="67">
        <v>100</v>
      </c>
      <c r="E67" s="69"/>
      <c r="F67" s="103" t="s">
        <v>446</v>
      </c>
      <c r="G67" s="66"/>
      <c r="H67" s="70" t="s">
        <v>314</v>
      </c>
      <c r="I67" s="71"/>
      <c r="J67" s="71"/>
      <c r="K67" s="70" t="s">
        <v>1530</v>
      </c>
      <c r="L67" s="74">
        <v>1</v>
      </c>
      <c r="M67" s="75">
        <v>2333.049072265625</v>
      </c>
      <c r="N67" s="75">
        <v>6938.15625</v>
      </c>
      <c r="O67" s="76"/>
      <c r="P67" s="77"/>
      <c r="Q67" s="77"/>
      <c r="R67" s="89"/>
      <c r="S67" s="48">
        <v>0</v>
      </c>
      <c r="T67" s="48">
        <v>2</v>
      </c>
      <c r="U67" s="49">
        <v>0</v>
      </c>
      <c r="V67" s="49">
        <v>0.003049</v>
      </c>
      <c r="W67" s="49">
        <v>0.017144</v>
      </c>
      <c r="X67" s="49">
        <v>0.546104</v>
      </c>
      <c r="Y67" s="49">
        <v>1</v>
      </c>
      <c r="Z67" s="49">
        <v>0</v>
      </c>
      <c r="AA67" s="72">
        <v>67</v>
      </c>
      <c r="AB67" s="72"/>
      <c r="AC67" s="73"/>
      <c r="AD67" s="79" t="s">
        <v>959</v>
      </c>
      <c r="AE67" s="79">
        <v>1695</v>
      </c>
      <c r="AF67" s="79">
        <v>853</v>
      </c>
      <c r="AG67" s="79">
        <v>89108</v>
      </c>
      <c r="AH67" s="79">
        <v>144495</v>
      </c>
      <c r="AI67" s="79"/>
      <c r="AJ67" s="79" t="s">
        <v>1067</v>
      </c>
      <c r="AK67" s="79"/>
      <c r="AL67" s="79"/>
      <c r="AM67" s="79"/>
      <c r="AN67" s="81">
        <v>42469.702210648145</v>
      </c>
      <c r="AO67" s="85" t="s">
        <v>1247</v>
      </c>
      <c r="AP67" s="79" t="b">
        <v>1</v>
      </c>
      <c r="AQ67" s="79" t="b">
        <v>0</v>
      </c>
      <c r="AR67" s="79" t="b">
        <v>0</v>
      </c>
      <c r="AS67" s="79"/>
      <c r="AT67" s="79">
        <v>0</v>
      </c>
      <c r="AU67" s="79"/>
      <c r="AV67" s="79" t="b">
        <v>0</v>
      </c>
      <c r="AW67" s="79" t="s">
        <v>1352</v>
      </c>
      <c r="AX67" s="85" t="s">
        <v>1417</v>
      </c>
      <c r="AY67" s="79" t="s">
        <v>66</v>
      </c>
      <c r="AZ67" s="79" t="str">
        <f>REPLACE(INDEX(GroupVertices[Group],MATCH(Vertices[[#This Row],[Vertex]],GroupVertices[Vertex],0)),1,1,"")</f>
        <v>1</v>
      </c>
      <c r="BA67" s="48">
        <v>1</v>
      </c>
      <c r="BB67" s="49">
        <v>3.8461538461538463</v>
      </c>
      <c r="BC67" s="48">
        <v>0</v>
      </c>
      <c r="BD67" s="49">
        <v>0</v>
      </c>
      <c r="BE67" s="48">
        <v>0</v>
      </c>
      <c r="BF67" s="49">
        <v>0</v>
      </c>
      <c r="BG67" s="48">
        <v>25</v>
      </c>
      <c r="BH67" s="49">
        <v>96.15384615384616</v>
      </c>
      <c r="BI67" s="48">
        <v>26</v>
      </c>
      <c r="BJ67" s="48"/>
      <c r="BK67" s="48"/>
      <c r="BL67" s="48"/>
      <c r="BM67" s="48"/>
      <c r="BN67" s="48"/>
      <c r="BO67" s="48"/>
      <c r="BP67" s="124" t="s">
        <v>1955</v>
      </c>
      <c r="BQ67" s="124" t="s">
        <v>1955</v>
      </c>
      <c r="BR67" s="124" t="s">
        <v>1980</v>
      </c>
      <c r="BS67" s="124" t="s">
        <v>1980</v>
      </c>
      <c r="BT67" s="2"/>
      <c r="BU67" s="3"/>
      <c r="BV67" s="3"/>
      <c r="BW67" s="3"/>
      <c r="BX67" s="3"/>
    </row>
    <row r="68" spans="1:76" ht="15">
      <c r="A68" s="65" t="s">
        <v>315</v>
      </c>
      <c r="B68" s="66"/>
      <c r="C68" s="66"/>
      <c r="D68" s="67">
        <v>100</v>
      </c>
      <c r="E68" s="69"/>
      <c r="F68" s="103" t="s">
        <v>447</v>
      </c>
      <c r="G68" s="66"/>
      <c r="H68" s="70" t="s">
        <v>315</v>
      </c>
      <c r="I68" s="71"/>
      <c r="J68" s="71"/>
      <c r="K68" s="70" t="s">
        <v>1531</v>
      </c>
      <c r="L68" s="74">
        <v>1</v>
      </c>
      <c r="M68" s="75">
        <v>4027.8486328125</v>
      </c>
      <c r="N68" s="75">
        <v>3928.370361328125</v>
      </c>
      <c r="O68" s="76"/>
      <c r="P68" s="77"/>
      <c r="Q68" s="77"/>
      <c r="R68" s="89"/>
      <c r="S68" s="48">
        <v>0</v>
      </c>
      <c r="T68" s="48">
        <v>2</v>
      </c>
      <c r="U68" s="49">
        <v>0</v>
      </c>
      <c r="V68" s="49">
        <v>0.003049</v>
      </c>
      <c r="W68" s="49">
        <v>0.017144</v>
      </c>
      <c r="X68" s="49">
        <v>0.546104</v>
      </c>
      <c r="Y68" s="49">
        <v>1</v>
      </c>
      <c r="Z68" s="49">
        <v>0</v>
      </c>
      <c r="AA68" s="72">
        <v>68</v>
      </c>
      <c r="AB68" s="72"/>
      <c r="AC68" s="73"/>
      <c r="AD68" s="79" t="s">
        <v>960</v>
      </c>
      <c r="AE68" s="79">
        <v>537</v>
      </c>
      <c r="AF68" s="79">
        <v>85</v>
      </c>
      <c r="AG68" s="79">
        <v>955</v>
      </c>
      <c r="AH68" s="79">
        <v>4078</v>
      </c>
      <c r="AI68" s="79"/>
      <c r="AJ68" s="79" t="s">
        <v>1068</v>
      </c>
      <c r="AK68" s="79" t="s">
        <v>1109</v>
      </c>
      <c r="AL68" s="79"/>
      <c r="AM68" s="79"/>
      <c r="AN68" s="81">
        <v>42401.958136574074</v>
      </c>
      <c r="AO68" s="85" t="s">
        <v>1248</v>
      </c>
      <c r="AP68" s="79" t="b">
        <v>1</v>
      </c>
      <c r="AQ68" s="79" t="b">
        <v>0</v>
      </c>
      <c r="AR68" s="79" t="b">
        <v>1</v>
      </c>
      <c r="AS68" s="79"/>
      <c r="AT68" s="79">
        <v>0</v>
      </c>
      <c r="AU68" s="79"/>
      <c r="AV68" s="79" t="b">
        <v>0</v>
      </c>
      <c r="AW68" s="79" t="s">
        <v>1352</v>
      </c>
      <c r="AX68" s="85" t="s">
        <v>1418</v>
      </c>
      <c r="AY68" s="79" t="s">
        <v>66</v>
      </c>
      <c r="AZ68" s="79" t="str">
        <f>REPLACE(INDEX(GroupVertices[Group],MATCH(Vertices[[#This Row],[Vertex]],GroupVertices[Vertex],0)),1,1,"")</f>
        <v>1</v>
      </c>
      <c r="BA68" s="48">
        <v>1</v>
      </c>
      <c r="BB68" s="49">
        <v>3.8461538461538463</v>
      </c>
      <c r="BC68" s="48">
        <v>0</v>
      </c>
      <c r="BD68" s="49">
        <v>0</v>
      </c>
      <c r="BE68" s="48">
        <v>0</v>
      </c>
      <c r="BF68" s="49">
        <v>0</v>
      </c>
      <c r="BG68" s="48">
        <v>25</v>
      </c>
      <c r="BH68" s="49">
        <v>96.15384615384616</v>
      </c>
      <c r="BI68" s="48">
        <v>26</v>
      </c>
      <c r="BJ68" s="48"/>
      <c r="BK68" s="48"/>
      <c r="BL68" s="48"/>
      <c r="BM68" s="48"/>
      <c r="BN68" s="48"/>
      <c r="BO68" s="48"/>
      <c r="BP68" s="124" t="s">
        <v>1955</v>
      </c>
      <c r="BQ68" s="124" t="s">
        <v>1955</v>
      </c>
      <c r="BR68" s="124" t="s">
        <v>1980</v>
      </c>
      <c r="BS68" s="124" t="s">
        <v>1980</v>
      </c>
      <c r="BT68" s="2"/>
      <c r="BU68" s="3"/>
      <c r="BV68" s="3"/>
      <c r="BW68" s="3"/>
      <c r="BX68" s="3"/>
    </row>
    <row r="69" spans="1:76" ht="15">
      <c r="A69" s="65" t="s">
        <v>316</v>
      </c>
      <c r="B69" s="66"/>
      <c r="C69" s="66"/>
      <c r="D69" s="67">
        <v>100</v>
      </c>
      <c r="E69" s="69"/>
      <c r="F69" s="103" t="s">
        <v>448</v>
      </c>
      <c r="G69" s="66"/>
      <c r="H69" s="70" t="s">
        <v>316</v>
      </c>
      <c r="I69" s="71"/>
      <c r="J69" s="71"/>
      <c r="K69" s="70" t="s">
        <v>1532</v>
      </c>
      <c r="L69" s="74">
        <v>1</v>
      </c>
      <c r="M69" s="75">
        <v>143.2977752685547</v>
      </c>
      <c r="N69" s="75">
        <v>4733.2412109375</v>
      </c>
      <c r="O69" s="76"/>
      <c r="P69" s="77"/>
      <c r="Q69" s="77"/>
      <c r="R69" s="89"/>
      <c r="S69" s="48">
        <v>0</v>
      </c>
      <c r="T69" s="48">
        <v>2</v>
      </c>
      <c r="U69" s="49">
        <v>0</v>
      </c>
      <c r="V69" s="49">
        <v>0.003049</v>
      </c>
      <c r="W69" s="49">
        <v>0.017144</v>
      </c>
      <c r="X69" s="49">
        <v>0.546104</v>
      </c>
      <c r="Y69" s="49">
        <v>1</v>
      </c>
      <c r="Z69" s="49">
        <v>0</v>
      </c>
      <c r="AA69" s="72">
        <v>69</v>
      </c>
      <c r="AB69" s="72"/>
      <c r="AC69" s="73"/>
      <c r="AD69" s="79" t="s">
        <v>961</v>
      </c>
      <c r="AE69" s="79">
        <v>4335</v>
      </c>
      <c r="AF69" s="79">
        <v>607</v>
      </c>
      <c r="AG69" s="79">
        <v>23794</v>
      </c>
      <c r="AH69" s="79">
        <v>11273</v>
      </c>
      <c r="AI69" s="79"/>
      <c r="AJ69" s="79"/>
      <c r="AK69" s="79"/>
      <c r="AL69" s="79"/>
      <c r="AM69" s="79"/>
      <c r="AN69" s="81">
        <v>43746.83232638889</v>
      </c>
      <c r="AO69" s="79"/>
      <c r="AP69" s="79" t="b">
        <v>1</v>
      </c>
      <c r="AQ69" s="79" t="b">
        <v>0</v>
      </c>
      <c r="AR69" s="79" t="b">
        <v>0</v>
      </c>
      <c r="AS69" s="79"/>
      <c r="AT69" s="79">
        <v>3</v>
      </c>
      <c r="AU69" s="79"/>
      <c r="AV69" s="79" t="b">
        <v>0</v>
      </c>
      <c r="AW69" s="79" t="s">
        <v>1352</v>
      </c>
      <c r="AX69" s="85" t="s">
        <v>1419</v>
      </c>
      <c r="AY69" s="79" t="s">
        <v>66</v>
      </c>
      <c r="AZ69" s="79" t="str">
        <f>REPLACE(INDEX(GroupVertices[Group],MATCH(Vertices[[#This Row],[Vertex]],GroupVertices[Vertex],0)),1,1,"")</f>
        <v>1</v>
      </c>
      <c r="BA69" s="48">
        <v>1</v>
      </c>
      <c r="BB69" s="49">
        <v>3.8461538461538463</v>
      </c>
      <c r="BC69" s="48">
        <v>0</v>
      </c>
      <c r="BD69" s="49">
        <v>0</v>
      </c>
      <c r="BE69" s="48">
        <v>0</v>
      </c>
      <c r="BF69" s="49">
        <v>0</v>
      </c>
      <c r="BG69" s="48">
        <v>25</v>
      </c>
      <c r="BH69" s="49">
        <v>96.15384615384616</v>
      </c>
      <c r="BI69" s="48">
        <v>26</v>
      </c>
      <c r="BJ69" s="48"/>
      <c r="BK69" s="48"/>
      <c r="BL69" s="48"/>
      <c r="BM69" s="48"/>
      <c r="BN69" s="48"/>
      <c r="BO69" s="48"/>
      <c r="BP69" s="124" t="s">
        <v>1955</v>
      </c>
      <c r="BQ69" s="124" t="s">
        <v>1955</v>
      </c>
      <c r="BR69" s="124" t="s">
        <v>1980</v>
      </c>
      <c r="BS69" s="124" t="s">
        <v>1980</v>
      </c>
      <c r="BT69" s="2"/>
      <c r="BU69" s="3"/>
      <c r="BV69" s="3"/>
      <c r="BW69" s="3"/>
      <c r="BX69" s="3"/>
    </row>
    <row r="70" spans="1:76" ht="15">
      <c r="A70" s="65" t="s">
        <v>317</v>
      </c>
      <c r="B70" s="66"/>
      <c r="C70" s="66"/>
      <c r="D70" s="67">
        <v>100</v>
      </c>
      <c r="E70" s="69"/>
      <c r="F70" s="103" t="s">
        <v>449</v>
      </c>
      <c r="G70" s="66"/>
      <c r="H70" s="70" t="s">
        <v>317</v>
      </c>
      <c r="I70" s="71"/>
      <c r="J70" s="71"/>
      <c r="K70" s="70" t="s">
        <v>1533</v>
      </c>
      <c r="L70" s="74">
        <v>1</v>
      </c>
      <c r="M70" s="75">
        <v>1380.10107421875</v>
      </c>
      <c r="N70" s="75">
        <v>637.2835693359375</v>
      </c>
      <c r="O70" s="76"/>
      <c r="P70" s="77"/>
      <c r="Q70" s="77"/>
      <c r="R70" s="89"/>
      <c r="S70" s="48">
        <v>0</v>
      </c>
      <c r="T70" s="48">
        <v>2</v>
      </c>
      <c r="U70" s="49">
        <v>0</v>
      </c>
      <c r="V70" s="49">
        <v>0.003049</v>
      </c>
      <c r="W70" s="49">
        <v>0.017144</v>
      </c>
      <c r="X70" s="49">
        <v>0.546104</v>
      </c>
      <c r="Y70" s="49">
        <v>1</v>
      </c>
      <c r="Z70" s="49">
        <v>0</v>
      </c>
      <c r="AA70" s="72">
        <v>70</v>
      </c>
      <c r="AB70" s="72"/>
      <c r="AC70" s="73"/>
      <c r="AD70" s="79" t="s">
        <v>962</v>
      </c>
      <c r="AE70" s="79">
        <v>713</v>
      </c>
      <c r="AF70" s="79">
        <v>368</v>
      </c>
      <c r="AG70" s="79">
        <v>31399</v>
      </c>
      <c r="AH70" s="79">
        <v>30898</v>
      </c>
      <c r="AI70" s="79"/>
      <c r="AJ70" s="79" t="s">
        <v>1069</v>
      </c>
      <c r="AK70" s="79" t="s">
        <v>1140</v>
      </c>
      <c r="AL70" s="79"/>
      <c r="AM70" s="79"/>
      <c r="AN70" s="81">
        <v>41378.845034722224</v>
      </c>
      <c r="AO70" s="85" t="s">
        <v>1249</v>
      </c>
      <c r="AP70" s="79" t="b">
        <v>0</v>
      </c>
      <c r="AQ70" s="79" t="b">
        <v>0</v>
      </c>
      <c r="AR70" s="79" t="b">
        <v>1</v>
      </c>
      <c r="AS70" s="79"/>
      <c r="AT70" s="79">
        <v>13</v>
      </c>
      <c r="AU70" s="85" t="s">
        <v>1290</v>
      </c>
      <c r="AV70" s="79" t="b">
        <v>0</v>
      </c>
      <c r="AW70" s="79" t="s">
        <v>1352</v>
      </c>
      <c r="AX70" s="85" t="s">
        <v>1420</v>
      </c>
      <c r="AY70" s="79" t="s">
        <v>66</v>
      </c>
      <c r="AZ70" s="79" t="str">
        <f>REPLACE(INDEX(GroupVertices[Group],MATCH(Vertices[[#This Row],[Vertex]],GroupVertices[Vertex],0)),1,1,"")</f>
        <v>1</v>
      </c>
      <c r="BA70" s="48">
        <v>1</v>
      </c>
      <c r="BB70" s="49">
        <v>2.1739130434782608</v>
      </c>
      <c r="BC70" s="48">
        <v>0</v>
      </c>
      <c r="BD70" s="49">
        <v>0</v>
      </c>
      <c r="BE70" s="48">
        <v>0</v>
      </c>
      <c r="BF70" s="49">
        <v>0</v>
      </c>
      <c r="BG70" s="48">
        <v>45</v>
      </c>
      <c r="BH70" s="49">
        <v>97.82608695652173</v>
      </c>
      <c r="BI70" s="48">
        <v>46</v>
      </c>
      <c r="BJ70" s="48"/>
      <c r="BK70" s="48"/>
      <c r="BL70" s="48"/>
      <c r="BM70" s="48"/>
      <c r="BN70" s="48"/>
      <c r="BO70" s="48"/>
      <c r="BP70" s="124" t="s">
        <v>1946</v>
      </c>
      <c r="BQ70" s="124" t="s">
        <v>1968</v>
      </c>
      <c r="BR70" s="124" t="s">
        <v>1972</v>
      </c>
      <c r="BS70" s="124" t="s">
        <v>1992</v>
      </c>
      <c r="BT70" s="2"/>
      <c r="BU70" s="3"/>
      <c r="BV70" s="3"/>
      <c r="BW70" s="3"/>
      <c r="BX70" s="3"/>
    </row>
    <row r="71" spans="1:76" ht="15">
      <c r="A71" s="65" t="s">
        <v>318</v>
      </c>
      <c r="B71" s="66"/>
      <c r="C71" s="66"/>
      <c r="D71" s="67">
        <v>100</v>
      </c>
      <c r="E71" s="69"/>
      <c r="F71" s="103" t="s">
        <v>450</v>
      </c>
      <c r="G71" s="66"/>
      <c r="H71" s="70" t="s">
        <v>318</v>
      </c>
      <c r="I71" s="71"/>
      <c r="J71" s="71"/>
      <c r="K71" s="70" t="s">
        <v>1534</v>
      </c>
      <c r="L71" s="74">
        <v>1</v>
      </c>
      <c r="M71" s="75">
        <v>2066.4208984375</v>
      </c>
      <c r="N71" s="75">
        <v>1413.1929931640625</v>
      </c>
      <c r="O71" s="76"/>
      <c r="P71" s="77"/>
      <c r="Q71" s="77"/>
      <c r="R71" s="89"/>
      <c r="S71" s="48">
        <v>0</v>
      </c>
      <c r="T71" s="48">
        <v>2</v>
      </c>
      <c r="U71" s="49">
        <v>0</v>
      </c>
      <c r="V71" s="49">
        <v>0.003049</v>
      </c>
      <c r="W71" s="49">
        <v>0.017144</v>
      </c>
      <c r="X71" s="49">
        <v>0.546104</v>
      </c>
      <c r="Y71" s="49">
        <v>1</v>
      </c>
      <c r="Z71" s="49">
        <v>0</v>
      </c>
      <c r="AA71" s="72">
        <v>71</v>
      </c>
      <c r="AB71" s="72"/>
      <c r="AC71" s="73"/>
      <c r="AD71" s="79" t="s">
        <v>963</v>
      </c>
      <c r="AE71" s="79">
        <v>2701</v>
      </c>
      <c r="AF71" s="79">
        <v>2909</v>
      </c>
      <c r="AG71" s="79">
        <v>47373</v>
      </c>
      <c r="AH71" s="79">
        <v>15495</v>
      </c>
      <c r="AI71" s="79"/>
      <c r="AJ71" s="79" t="s">
        <v>1070</v>
      </c>
      <c r="AK71" s="79" t="s">
        <v>1141</v>
      </c>
      <c r="AL71" s="79"/>
      <c r="AM71" s="79"/>
      <c r="AN71" s="81">
        <v>41244.852326388886</v>
      </c>
      <c r="AO71" s="85" t="s">
        <v>1250</v>
      </c>
      <c r="AP71" s="79" t="b">
        <v>1</v>
      </c>
      <c r="AQ71" s="79" t="b">
        <v>0</v>
      </c>
      <c r="AR71" s="79" t="b">
        <v>1</v>
      </c>
      <c r="AS71" s="79"/>
      <c r="AT71" s="79">
        <v>29</v>
      </c>
      <c r="AU71" s="85" t="s">
        <v>1290</v>
      </c>
      <c r="AV71" s="79" t="b">
        <v>0</v>
      </c>
      <c r="AW71" s="79" t="s">
        <v>1352</v>
      </c>
      <c r="AX71" s="85" t="s">
        <v>1421</v>
      </c>
      <c r="AY71" s="79" t="s">
        <v>66</v>
      </c>
      <c r="AZ71" s="79" t="str">
        <f>REPLACE(INDEX(GroupVertices[Group],MATCH(Vertices[[#This Row],[Vertex]],GroupVertices[Vertex],0)),1,1,"")</f>
        <v>1</v>
      </c>
      <c r="BA71" s="48">
        <v>1</v>
      </c>
      <c r="BB71" s="49">
        <v>2.1739130434782608</v>
      </c>
      <c r="BC71" s="48">
        <v>0</v>
      </c>
      <c r="BD71" s="49">
        <v>0</v>
      </c>
      <c r="BE71" s="48">
        <v>0</v>
      </c>
      <c r="BF71" s="49">
        <v>0</v>
      </c>
      <c r="BG71" s="48">
        <v>45</v>
      </c>
      <c r="BH71" s="49">
        <v>97.82608695652173</v>
      </c>
      <c r="BI71" s="48">
        <v>46</v>
      </c>
      <c r="BJ71" s="48"/>
      <c r="BK71" s="48"/>
      <c r="BL71" s="48"/>
      <c r="BM71" s="48"/>
      <c r="BN71" s="48"/>
      <c r="BO71" s="48"/>
      <c r="BP71" s="124" t="s">
        <v>1946</v>
      </c>
      <c r="BQ71" s="124" t="s">
        <v>1968</v>
      </c>
      <c r="BR71" s="124" t="s">
        <v>1972</v>
      </c>
      <c r="BS71" s="124" t="s">
        <v>1992</v>
      </c>
      <c r="BT71" s="2"/>
      <c r="BU71" s="3"/>
      <c r="BV71" s="3"/>
      <c r="BW71" s="3"/>
      <c r="BX71" s="3"/>
    </row>
    <row r="72" spans="1:76" ht="15">
      <c r="A72" s="65" t="s">
        <v>319</v>
      </c>
      <c r="B72" s="66"/>
      <c r="C72" s="66"/>
      <c r="D72" s="67">
        <v>100</v>
      </c>
      <c r="E72" s="69"/>
      <c r="F72" s="103" t="s">
        <v>451</v>
      </c>
      <c r="G72" s="66"/>
      <c r="H72" s="70" t="s">
        <v>319</v>
      </c>
      <c r="I72" s="71"/>
      <c r="J72" s="71"/>
      <c r="K72" s="70" t="s">
        <v>1535</v>
      </c>
      <c r="L72" s="74">
        <v>1</v>
      </c>
      <c r="M72" s="75">
        <v>3833.334228515625</v>
      </c>
      <c r="N72" s="75">
        <v>7112.21728515625</v>
      </c>
      <c r="O72" s="76"/>
      <c r="P72" s="77"/>
      <c r="Q72" s="77"/>
      <c r="R72" s="89"/>
      <c r="S72" s="48">
        <v>0</v>
      </c>
      <c r="T72" s="48">
        <v>2</v>
      </c>
      <c r="U72" s="49">
        <v>0</v>
      </c>
      <c r="V72" s="49">
        <v>0.003049</v>
      </c>
      <c r="W72" s="49">
        <v>0.017144</v>
      </c>
      <c r="X72" s="49">
        <v>0.546104</v>
      </c>
      <c r="Y72" s="49">
        <v>1</v>
      </c>
      <c r="Z72" s="49">
        <v>0</v>
      </c>
      <c r="AA72" s="72">
        <v>72</v>
      </c>
      <c r="AB72" s="72"/>
      <c r="AC72" s="73"/>
      <c r="AD72" s="79" t="s">
        <v>964</v>
      </c>
      <c r="AE72" s="79">
        <v>101</v>
      </c>
      <c r="AF72" s="79">
        <v>9</v>
      </c>
      <c r="AG72" s="79">
        <v>450</v>
      </c>
      <c r="AH72" s="79">
        <v>757</v>
      </c>
      <c r="AI72" s="79"/>
      <c r="AJ72" s="79"/>
      <c r="AK72" s="79"/>
      <c r="AL72" s="79"/>
      <c r="AM72" s="79"/>
      <c r="AN72" s="81">
        <v>43739.34767361111</v>
      </c>
      <c r="AO72" s="79"/>
      <c r="AP72" s="79" t="b">
        <v>1</v>
      </c>
      <c r="AQ72" s="79" t="b">
        <v>1</v>
      </c>
      <c r="AR72" s="79" t="b">
        <v>0</v>
      </c>
      <c r="AS72" s="79"/>
      <c r="AT72" s="79">
        <v>0</v>
      </c>
      <c r="AU72" s="79"/>
      <c r="AV72" s="79" t="b">
        <v>0</v>
      </c>
      <c r="AW72" s="79" t="s">
        <v>1352</v>
      </c>
      <c r="AX72" s="85" t="s">
        <v>1422</v>
      </c>
      <c r="AY72" s="79" t="s">
        <v>66</v>
      </c>
      <c r="AZ72" s="79" t="str">
        <f>REPLACE(INDEX(GroupVertices[Group],MATCH(Vertices[[#This Row],[Vertex]],GroupVertices[Vertex],0)),1,1,"")</f>
        <v>1</v>
      </c>
      <c r="BA72" s="48">
        <v>1</v>
      </c>
      <c r="BB72" s="49">
        <v>3.8461538461538463</v>
      </c>
      <c r="BC72" s="48">
        <v>0</v>
      </c>
      <c r="BD72" s="49">
        <v>0</v>
      </c>
      <c r="BE72" s="48">
        <v>0</v>
      </c>
      <c r="BF72" s="49">
        <v>0</v>
      </c>
      <c r="BG72" s="48">
        <v>25</v>
      </c>
      <c r="BH72" s="49">
        <v>96.15384615384616</v>
      </c>
      <c r="BI72" s="48">
        <v>26</v>
      </c>
      <c r="BJ72" s="48"/>
      <c r="BK72" s="48"/>
      <c r="BL72" s="48"/>
      <c r="BM72" s="48"/>
      <c r="BN72" s="48"/>
      <c r="BO72" s="48"/>
      <c r="BP72" s="124" t="s">
        <v>1955</v>
      </c>
      <c r="BQ72" s="124" t="s">
        <v>1955</v>
      </c>
      <c r="BR72" s="124" t="s">
        <v>1980</v>
      </c>
      <c r="BS72" s="124" t="s">
        <v>1980</v>
      </c>
      <c r="BT72" s="2"/>
      <c r="BU72" s="3"/>
      <c r="BV72" s="3"/>
      <c r="BW72" s="3"/>
      <c r="BX72" s="3"/>
    </row>
    <row r="73" spans="1:76" ht="15">
      <c r="A73" s="65" t="s">
        <v>320</v>
      </c>
      <c r="B73" s="66"/>
      <c r="C73" s="66"/>
      <c r="D73" s="67">
        <v>100</v>
      </c>
      <c r="E73" s="69"/>
      <c r="F73" s="103" t="s">
        <v>1332</v>
      </c>
      <c r="G73" s="66"/>
      <c r="H73" s="70" t="s">
        <v>320</v>
      </c>
      <c r="I73" s="71"/>
      <c r="J73" s="71"/>
      <c r="K73" s="70" t="s">
        <v>1536</v>
      </c>
      <c r="L73" s="74">
        <v>1</v>
      </c>
      <c r="M73" s="75">
        <v>9757.076171875</v>
      </c>
      <c r="N73" s="75">
        <v>7428.77001953125</v>
      </c>
      <c r="O73" s="76"/>
      <c r="P73" s="77"/>
      <c r="Q73" s="77"/>
      <c r="R73" s="89"/>
      <c r="S73" s="48">
        <v>0</v>
      </c>
      <c r="T73" s="48">
        <v>1</v>
      </c>
      <c r="U73" s="49">
        <v>0</v>
      </c>
      <c r="V73" s="49">
        <v>0.002882</v>
      </c>
      <c r="W73" s="49">
        <v>3.8E-05</v>
      </c>
      <c r="X73" s="49">
        <v>0.536966</v>
      </c>
      <c r="Y73" s="49">
        <v>0</v>
      </c>
      <c r="Z73" s="49">
        <v>0</v>
      </c>
      <c r="AA73" s="72">
        <v>73</v>
      </c>
      <c r="AB73" s="72"/>
      <c r="AC73" s="73"/>
      <c r="AD73" s="79" t="s">
        <v>965</v>
      </c>
      <c r="AE73" s="79">
        <v>930</v>
      </c>
      <c r="AF73" s="79">
        <v>898</v>
      </c>
      <c r="AG73" s="79">
        <v>17500</v>
      </c>
      <c r="AH73" s="79">
        <v>17313</v>
      </c>
      <c r="AI73" s="79"/>
      <c r="AJ73" s="79"/>
      <c r="AK73" s="79" t="s">
        <v>1142</v>
      </c>
      <c r="AL73" s="79"/>
      <c r="AM73" s="79"/>
      <c r="AN73" s="81">
        <v>42255.84415509259</v>
      </c>
      <c r="AO73" s="85" t="s">
        <v>1251</v>
      </c>
      <c r="AP73" s="79" t="b">
        <v>1</v>
      </c>
      <c r="AQ73" s="79" t="b">
        <v>0</v>
      </c>
      <c r="AR73" s="79" t="b">
        <v>1</v>
      </c>
      <c r="AS73" s="79"/>
      <c r="AT73" s="79">
        <v>2</v>
      </c>
      <c r="AU73" s="85" t="s">
        <v>1290</v>
      </c>
      <c r="AV73" s="79" t="b">
        <v>0</v>
      </c>
      <c r="AW73" s="79" t="s">
        <v>1352</v>
      </c>
      <c r="AX73" s="85" t="s">
        <v>1423</v>
      </c>
      <c r="AY73" s="79" t="s">
        <v>66</v>
      </c>
      <c r="AZ73" s="79" t="str">
        <f>REPLACE(INDEX(GroupVertices[Group],MATCH(Vertices[[#This Row],[Vertex]],GroupVertices[Vertex],0)),1,1,"")</f>
        <v>2</v>
      </c>
      <c r="BA73" s="48">
        <v>0</v>
      </c>
      <c r="BB73" s="49">
        <v>0</v>
      </c>
      <c r="BC73" s="48">
        <v>0</v>
      </c>
      <c r="BD73" s="49">
        <v>0</v>
      </c>
      <c r="BE73" s="48">
        <v>0</v>
      </c>
      <c r="BF73" s="49">
        <v>0</v>
      </c>
      <c r="BG73" s="48">
        <v>9</v>
      </c>
      <c r="BH73" s="49">
        <v>100</v>
      </c>
      <c r="BI73" s="48">
        <v>9</v>
      </c>
      <c r="BJ73" s="48"/>
      <c r="BK73" s="48"/>
      <c r="BL73" s="48"/>
      <c r="BM73" s="48"/>
      <c r="BN73" s="48"/>
      <c r="BO73" s="48"/>
      <c r="BP73" s="124" t="s">
        <v>1947</v>
      </c>
      <c r="BQ73" s="124" t="s">
        <v>1947</v>
      </c>
      <c r="BR73" s="124" t="s">
        <v>1973</v>
      </c>
      <c r="BS73" s="124" t="s">
        <v>1973</v>
      </c>
      <c r="BT73" s="2"/>
      <c r="BU73" s="3"/>
      <c r="BV73" s="3"/>
      <c r="BW73" s="3"/>
      <c r="BX73" s="3"/>
    </row>
    <row r="74" spans="1:76" ht="15">
      <c r="A74" s="65" t="s">
        <v>321</v>
      </c>
      <c r="B74" s="66"/>
      <c r="C74" s="66"/>
      <c r="D74" s="67">
        <v>100</v>
      </c>
      <c r="E74" s="69"/>
      <c r="F74" s="103" t="s">
        <v>1333</v>
      </c>
      <c r="G74" s="66"/>
      <c r="H74" s="70" t="s">
        <v>321</v>
      </c>
      <c r="I74" s="71"/>
      <c r="J74" s="71"/>
      <c r="K74" s="70" t="s">
        <v>1537</v>
      </c>
      <c r="L74" s="74">
        <v>1</v>
      </c>
      <c r="M74" s="75">
        <v>6250.58447265625</v>
      </c>
      <c r="N74" s="75">
        <v>8866.19921875</v>
      </c>
      <c r="O74" s="76"/>
      <c r="P74" s="77"/>
      <c r="Q74" s="77"/>
      <c r="R74" s="89"/>
      <c r="S74" s="48">
        <v>0</v>
      </c>
      <c r="T74" s="48">
        <v>1</v>
      </c>
      <c r="U74" s="49">
        <v>0</v>
      </c>
      <c r="V74" s="49">
        <v>0.002882</v>
      </c>
      <c r="W74" s="49">
        <v>3.8E-05</v>
      </c>
      <c r="X74" s="49">
        <v>0.536966</v>
      </c>
      <c r="Y74" s="49">
        <v>0</v>
      </c>
      <c r="Z74" s="49">
        <v>0</v>
      </c>
      <c r="AA74" s="72">
        <v>74</v>
      </c>
      <c r="AB74" s="72"/>
      <c r="AC74" s="73"/>
      <c r="AD74" s="79" t="s">
        <v>966</v>
      </c>
      <c r="AE74" s="79">
        <v>497</v>
      </c>
      <c r="AF74" s="79">
        <v>286</v>
      </c>
      <c r="AG74" s="79">
        <v>8741</v>
      </c>
      <c r="AH74" s="79">
        <v>10069</v>
      </c>
      <c r="AI74" s="79"/>
      <c r="AJ74" s="79"/>
      <c r="AK74" s="79" t="s">
        <v>1143</v>
      </c>
      <c r="AL74" s="79"/>
      <c r="AM74" s="79"/>
      <c r="AN74" s="81">
        <v>40064.887708333335</v>
      </c>
      <c r="AO74" s="85" t="s">
        <v>1252</v>
      </c>
      <c r="AP74" s="79" t="b">
        <v>0</v>
      </c>
      <c r="AQ74" s="79" t="b">
        <v>0</v>
      </c>
      <c r="AR74" s="79" t="b">
        <v>1</v>
      </c>
      <c r="AS74" s="79"/>
      <c r="AT74" s="79">
        <v>2</v>
      </c>
      <c r="AU74" s="85" t="s">
        <v>1293</v>
      </c>
      <c r="AV74" s="79" t="b">
        <v>0</v>
      </c>
      <c r="AW74" s="79" t="s">
        <v>1352</v>
      </c>
      <c r="AX74" s="85" t="s">
        <v>1424</v>
      </c>
      <c r="AY74" s="79" t="s">
        <v>66</v>
      </c>
      <c r="AZ74" s="79" t="str">
        <f>REPLACE(INDEX(GroupVertices[Group],MATCH(Vertices[[#This Row],[Vertex]],GroupVertices[Vertex],0)),1,1,"")</f>
        <v>2</v>
      </c>
      <c r="BA74" s="48">
        <v>0</v>
      </c>
      <c r="BB74" s="49">
        <v>0</v>
      </c>
      <c r="BC74" s="48">
        <v>0</v>
      </c>
      <c r="BD74" s="49">
        <v>0</v>
      </c>
      <c r="BE74" s="48">
        <v>0</v>
      </c>
      <c r="BF74" s="49">
        <v>0</v>
      </c>
      <c r="BG74" s="48">
        <v>9</v>
      </c>
      <c r="BH74" s="49">
        <v>100</v>
      </c>
      <c r="BI74" s="48">
        <v>9</v>
      </c>
      <c r="BJ74" s="48"/>
      <c r="BK74" s="48"/>
      <c r="BL74" s="48"/>
      <c r="BM74" s="48"/>
      <c r="BN74" s="48"/>
      <c r="BO74" s="48"/>
      <c r="BP74" s="124" t="s">
        <v>1947</v>
      </c>
      <c r="BQ74" s="124" t="s">
        <v>1947</v>
      </c>
      <c r="BR74" s="124" t="s">
        <v>1973</v>
      </c>
      <c r="BS74" s="124" t="s">
        <v>1973</v>
      </c>
      <c r="BT74" s="2"/>
      <c r="BU74" s="3"/>
      <c r="BV74" s="3"/>
      <c r="BW74" s="3"/>
      <c r="BX74" s="3"/>
    </row>
    <row r="75" spans="1:76" ht="15">
      <c r="A75" s="65" t="s">
        <v>322</v>
      </c>
      <c r="B75" s="66"/>
      <c r="C75" s="66"/>
      <c r="D75" s="67">
        <v>100</v>
      </c>
      <c r="E75" s="69"/>
      <c r="F75" s="103" t="s">
        <v>452</v>
      </c>
      <c r="G75" s="66"/>
      <c r="H75" s="70" t="s">
        <v>322</v>
      </c>
      <c r="I75" s="71"/>
      <c r="J75" s="71"/>
      <c r="K75" s="70" t="s">
        <v>1538</v>
      </c>
      <c r="L75" s="74">
        <v>1</v>
      </c>
      <c r="M75" s="75">
        <v>2873.934326171875</v>
      </c>
      <c r="N75" s="75">
        <v>7726.8388671875</v>
      </c>
      <c r="O75" s="76"/>
      <c r="P75" s="77"/>
      <c r="Q75" s="77"/>
      <c r="R75" s="89"/>
      <c r="S75" s="48">
        <v>0</v>
      </c>
      <c r="T75" s="48">
        <v>2</v>
      </c>
      <c r="U75" s="49">
        <v>0</v>
      </c>
      <c r="V75" s="49">
        <v>0.003049</v>
      </c>
      <c r="W75" s="49">
        <v>0.017144</v>
      </c>
      <c r="X75" s="49">
        <v>0.546104</v>
      </c>
      <c r="Y75" s="49">
        <v>1</v>
      </c>
      <c r="Z75" s="49">
        <v>0</v>
      </c>
      <c r="AA75" s="72">
        <v>75</v>
      </c>
      <c r="AB75" s="72"/>
      <c r="AC75" s="73"/>
      <c r="AD75" s="79" t="s">
        <v>967</v>
      </c>
      <c r="AE75" s="79">
        <v>515</v>
      </c>
      <c r="AF75" s="79">
        <v>159</v>
      </c>
      <c r="AG75" s="79">
        <v>818</v>
      </c>
      <c r="AH75" s="79">
        <v>913</v>
      </c>
      <c r="AI75" s="79"/>
      <c r="AJ75" s="79" t="s">
        <v>1071</v>
      </c>
      <c r="AK75" s="79" t="s">
        <v>1121</v>
      </c>
      <c r="AL75" s="79"/>
      <c r="AM75" s="79"/>
      <c r="AN75" s="81">
        <v>43130.02452546296</v>
      </c>
      <c r="AO75" s="85" t="s">
        <v>1253</v>
      </c>
      <c r="AP75" s="79" t="b">
        <v>1</v>
      </c>
      <c r="AQ75" s="79" t="b">
        <v>0</v>
      </c>
      <c r="AR75" s="79" t="b">
        <v>1</v>
      </c>
      <c r="AS75" s="79"/>
      <c r="AT75" s="79">
        <v>0</v>
      </c>
      <c r="AU75" s="79"/>
      <c r="AV75" s="79" t="b">
        <v>0</v>
      </c>
      <c r="AW75" s="79" t="s">
        <v>1352</v>
      </c>
      <c r="AX75" s="85" t="s">
        <v>1425</v>
      </c>
      <c r="AY75" s="79" t="s">
        <v>66</v>
      </c>
      <c r="AZ75" s="79" t="str">
        <f>REPLACE(INDEX(GroupVertices[Group],MATCH(Vertices[[#This Row],[Vertex]],GroupVertices[Vertex],0)),1,1,"")</f>
        <v>1</v>
      </c>
      <c r="BA75" s="48">
        <v>1</v>
      </c>
      <c r="BB75" s="49">
        <v>3.8461538461538463</v>
      </c>
      <c r="BC75" s="48">
        <v>0</v>
      </c>
      <c r="BD75" s="49">
        <v>0</v>
      </c>
      <c r="BE75" s="48">
        <v>0</v>
      </c>
      <c r="BF75" s="49">
        <v>0</v>
      </c>
      <c r="BG75" s="48">
        <v>25</v>
      </c>
      <c r="BH75" s="49">
        <v>96.15384615384616</v>
      </c>
      <c r="BI75" s="48">
        <v>26</v>
      </c>
      <c r="BJ75" s="48"/>
      <c r="BK75" s="48"/>
      <c r="BL75" s="48"/>
      <c r="BM75" s="48"/>
      <c r="BN75" s="48"/>
      <c r="BO75" s="48"/>
      <c r="BP75" s="124" t="s">
        <v>1955</v>
      </c>
      <c r="BQ75" s="124" t="s">
        <v>1955</v>
      </c>
      <c r="BR75" s="124" t="s">
        <v>1980</v>
      </c>
      <c r="BS75" s="124" t="s">
        <v>1980</v>
      </c>
      <c r="BT75" s="2"/>
      <c r="BU75" s="3"/>
      <c r="BV75" s="3"/>
      <c r="BW75" s="3"/>
      <c r="BX75" s="3"/>
    </row>
    <row r="76" spans="1:76" ht="15">
      <c r="A76" s="65" t="s">
        <v>323</v>
      </c>
      <c r="B76" s="66"/>
      <c r="C76" s="66"/>
      <c r="D76" s="67">
        <v>100</v>
      </c>
      <c r="E76" s="69"/>
      <c r="F76" s="103" t="s">
        <v>453</v>
      </c>
      <c r="G76" s="66"/>
      <c r="H76" s="70" t="s">
        <v>323</v>
      </c>
      <c r="I76" s="71"/>
      <c r="J76" s="71"/>
      <c r="K76" s="70" t="s">
        <v>1539</v>
      </c>
      <c r="L76" s="74">
        <v>1</v>
      </c>
      <c r="M76" s="75">
        <v>3449.55419921875</v>
      </c>
      <c r="N76" s="75">
        <v>1364.618408203125</v>
      </c>
      <c r="O76" s="76"/>
      <c r="P76" s="77"/>
      <c r="Q76" s="77"/>
      <c r="R76" s="89"/>
      <c r="S76" s="48">
        <v>0</v>
      </c>
      <c r="T76" s="48">
        <v>2</v>
      </c>
      <c r="U76" s="49">
        <v>0</v>
      </c>
      <c r="V76" s="49">
        <v>0.003049</v>
      </c>
      <c r="W76" s="49">
        <v>0.017144</v>
      </c>
      <c r="X76" s="49">
        <v>0.546104</v>
      </c>
      <c r="Y76" s="49">
        <v>1</v>
      </c>
      <c r="Z76" s="49">
        <v>0</v>
      </c>
      <c r="AA76" s="72">
        <v>76</v>
      </c>
      <c r="AB76" s="72"/>
      <c r="AC76" s="73"/>
      <c r="AD76" s="79" t="s">
        <v>968</v>
      </c>
      <c r="AE76" s="79">
        <v>922</v>
      </c>
      <c r="AF76" s="79">
        <v>303</v>
      </c>
      <c r="AG76" s="79">
        <v>2263</v>
      </c>
      <c r="AH76" s="79">
        <v>30574</v>
      </c>
      <c r="AI76" s="79"/>
      <c r="AJ76" s="79"/>
      <c r="AK76" s="79"/>
      <c r="AL76" s="79"/>
      <c r="AM76" s="79"/>
      <c r="AN76" s="81">
        <v>40630.960543981484</v>
      </c>
      <c r="AO76" s="85" t="s">
        <v>1254</v>
      </c>
      <c r="AP76" s="79" t="b">
        <v>1</v>
      </c>
      <c r="AQ76" s="79" t="b">
        <v>0</v>
      </c>
      <c r="AR76" s="79" t="b">
        <v>0</v>
      </c>
      <c r="AS76" s="79"/>
      <c r="AT76" s="79">
        <v>3</v>
      </c>
      <c r="AU76" s="85" t="s">
        <v>1290</v>
      </c>
      <c r="AV76" s="79" t="b">
        <v>0</v>
      </c>
      <c r="AW76" s="79" t="s">
        <v>1352</v>
      </c>
      <c r="AX76" s="85" t="s">
        <v>1426</v>
      </c>
      <c r="AY76" s="79" t="s">
        <v>66</v>
      </c>
      <c r="AZ76" s="79" t="str">
        <f>REPLACE(INDEX(GroupVertices[Group],MATCH(Vertices[[#This Row],[Vertex]],GroupVertices[Vertex],0)),1,1,"")</f>
        <v>1</v>
      </c>
      <c r="BA76" s="48">
        <v>1</v>
      </c>
      <c r="BB76" s="49">
        <v>3.8461538461538463</v>
      </c>
      <c r="BC76" s="48">
        <v>0</v>
      </c>
      <c r="BD76" s="49">
        <v>0</v>
      </c>
      <c r="BE76" s="48">
        <v>0</v>
      </c>
      <c r="BF76" s="49">
        <v>0</v>
      </c>
      <c r="BG76" s="48">
        <v>25</v>
      </c>
      <c r="BH76" s="49">
        <v>96.15384615384616</v>
      </c>
      <c r="BI76" s="48">
        <v>26</v>
      </c>
      <c r="BJ76" s="48"/>
      <c r="BK76" s="48"/>
      <c r="BL76" s="48"/>
      <c r="BM76" s="48"/>
      <c r="BN76" s="48"/>
      <c r="BO76" s="48"/>
      <c r="BP76" s="124" t="s">
        <v>1955</v>
      </c>
      <c r="BQ76" s="124" t="s">
        <v>1955</v>
      </c>
      <c r="BR76" s="124" t="s">
        <v>1980</v>
      </c>
      <c r="BS76" s="124" t="s">
        <v>1980</v>
      </c>
      <c r="BT76" s="2"/>
      <c r="BU76" s="3"/>
      <c r="BV76" s="3"/>
      <c r="BW76" s="3"/>
      <c r="BX76" s="3"/>
    </row>
    <row r="77" spans="1:76" ht="15">
      <c r="A77" s="65" t="s">
        <v>324</v>
      </c>
      <c r="B77" s="66"/>
      <c r="C77" s="66"/>
      <c r="D77" s="67">
        <v>100</v>
      </c>
      <c r="E77" s="69"/>
      <c r="F77" s="103" t="s">
        <v>1334</v>
      </c>
      <c r="G77" s="66"/>
      <c r="H77" s="70" t="s">
        <v>324</v>
      </c>
      <c r="I77" s="71"/>
      <c r="J77" s="71"/>
      <c r="K77" s="70" t="s">
        <v>1540</v>
      </c>
      <c r="L77" s="74">
        <v>1</v>
      </c>
      <c r="M77" s="75">
        <v>6435.3388671875</v>
      </c>
      <c r="N77" s="75">
        <v>3476.57958984375</v>
      </c>
      <c r="O77" s="76"/>
      <c r="P77" s="77"/>
      <c r="Q77" s="77"/>
      <c r="R77" s="89"/>
      <c r="S77" s="48">
        <v>0</v>
      </c>
      <c r="T77" s="48">
        <v>1</v>
      </c>
      <c r="U77" s="49">
        <v>0</v>
      </c>
      <c r="V77" s="49">
        <v>0.002882</v>
      </c>
      <c r="W77" s="49">
        <v>3.8E-05</v>
      </c>
      <c r="X77" s="49">
        <v>0.536966</v>
      </c>
      <c r="Y77" s="49">
        <v>0</v>
      </c>
      <c r="Z77" s="49">
        <v>0</v>
      </c>
      <c r="AA77" s="72">
        <v>77</v>
      </c>
      <c r="AB77" s="72"/>
      <c r="AC77" s="73"/>
      <c r="AD77" s="79" t="s">
        <v>969</v>
      </c>
      <c r="AE77" s="79">
        <v>648</v>
      </c>
      <c r="AF77" s="79">
        <v>273</v>
      </c>
      <c r="AG77" s="79">
        <v>17388</v>
      </c>
      <c r="AH77" s="79">
        <v>70682</v>
      </c>
      <c r="AI77" s="79"/>
      <c r="AJ77" s="79" t="s">
        <v>1072</v>
      </c>
      <c r="AK77" s="79" t="s">
        <v>1109</v>
      </c>
      <c r="AL77" s="79"/>
      <c r="AM77" s="79"/>
      <c r="AN77" s="81">
        <v>42481.914189814815</v>
      </c>
      <c r="AO77" s="85" t="s">
        <v>1255</v>
      </c>
      <c r="AP77" s="79" t="b">
        <v>1</v>
      </c>
      <c r="AQ77" s="79" t="b">
        <v>0</v>
      </c>
      <c r="AR77" s="79" t="b">
        <v>0</v>
      </c>
      <c r="AS77" s="79"/>
      <c r="AT77" s="79">
        <v>22</v>
      </c>
      <c r="AU77" s="79"/>
      <c r="AV77" s="79" t="b">
        <v>0</v>
      </c>
      <c r="AW77" s="79" t="s">
        <v>1352</v>
      </c>
      <c r="AX77" s="85" t="s">
        <v>1427</v>
      </c>
      <c r="AY77" s="79" t="s">
        <v>66</v>
      </c>
      <c r="AZ77" s="79" t="str">
        <f>REPLACE(INDEX(GroupVertices[Group],MATCH(Vertices[[#This Row],[Vertex]],GroupVertices[Vertex],0)),1,1,"")</f>
        <v>2</v>
      </c>
      <c r="BA77" s="48">
        <v>0</v>
      </c>
      <c r="BB77" s="49">
        <v>0</v>
      </c>
      <c r="BC77" s="48">
        <v>0</v>
      </c>
      <c r="BD77" s="49">
        <v>0</v>
      </c>
      <c r="BE77" s="48">
        <v>0</v>
      </c>
      <c r="BF77" s="49">
        <v>0</v>
      </c>
      <c r="BG77" s="48">
        <v>9</v>
      </c>
      <c r="BH77" s="49">
        <v>100</v>
      </c>
      <c r="BI77" s="48">
        <v>9</v>
      </c>
      <c r="BJ77" s="48"/>
      <c r="BK77" s="48"/>
      <c r="BL77" s="48"/>
      <c r="BM77" s="48"/>
      <c r="BN77" s="48"/>
      <c r="BO77" s="48"/>
      <c r="BP77" s="124" t="s">
        <v>1947</v>
      </c>
      <c r="BQ77" s="124" t="s">
        <v>1947</v>
      </c>
      <c r="BR77" s="124" t="s">
        <v>1973</v>
      </c>
      <c r="BS77" s="124" t="s">
        <v>1973</v>
      </c>
      <c r="BT77" s="2"/>
      <c r="BU77" s="3"/>
      <c r="BV77" s="3"/>
      <c r="BW77" s="3"/>
      <c r="BX77" s="3"/>
    </row>
    <row r="78" spans="1:76" ht="15">
      <c r="A78" s="65" t="s">
        <v>325</v>
      </c>
      <c r="B78" s="66"/>
      <c r="C78" s="66"/>
      <c r="D78" s="67">
        <v>100</v>
      </c>
      <c r="E78" s="69"/>
      <c r="F78" s="103" t="s">
        <v>454</v>
      </c>
      <c r="G78" s="66"/>
      <c r="H78" s="70" t="s">
        <v>325</v>
      </c>
      <c r="I78" s="71"/>
      <c r="J78" s="71"/>
      <c r="K78" s="70" t="s">
        <v>1541</v>
      </c>
      <c r="L78" s="74">
        <v>1</v>
      </c>
      <c r="M78" s="75">
        <v>1751.611083984375</v>
      </c>
      <c r="N78" s="75">
        <v>230.8485565185547</v>
      </c>
      <c r="O78" s="76"/>
      <c r="P78" s="77"/>
      <c r="Q78" s="77"/>
      <c r="R78" s="89"/>
      <c r="S78" s="48">
        <v>0</v>
      </c>
      <c r="T78" s="48">
        <v>2</v>
      </c>
      <c r="U78" s="49">
        <v>0</v>
      </c>
      <c r="V78" s="49">
        <v>0.003049</v>
      </c>
      <c r="W78" s="49">
        <v>0.017144</v>
      </c>
      <c r="X78" s="49">
        <v>0.546104</v>
      </c>
      <c r="Y78" s="49">
        <v>1</v>
      </c>
      <c r="Z78" s="49">
        <v>0</v>
      </c>
      <c r="AA78" s="72">
        <v>78</v>
      </c>
      <c r="AB78" s="72"/>
      <c r="AC78" s="73"/>
      <c r="AD78" s="79" t="s">
        <v>970</v>
      </c>
      <c r="AE78" s="79">
        <v>2535</v>
      </c>
      <c r="AF78" s="79">
        <v>1900</v>
      </c>
      <c r="AG78" s="79">
        <v>16022</v>
      </c>
      <c r="AH78" s="79">
        <v>31169</v>
      </c>
      <c r="AI78" s="79"/>
      <c r="AJ78" s="79" t="s">
        <v>1073</v>
      </c>
      <c r="AK78" s="79" t="s">
        <v>1127</v>
      </c>
      <c r="AL78" s="85" t="s">
        <v>1176</v>
      </c>
      <c r="AM78" s="79"/>
      <c r="AN78" s="81">
        <v>43328.538449074076</v>
      </c>
      <c r="AO78" s="85" t="s">
        <v>1256</v>
      </c>
      <c r="AP78" s="79" t="b">
        <v>1</v>
      </c>
      <c r="AQ78" s="79" t="b">
        <v>0</v>
      </c>
      <c r="AR78" s="79" t="b">
        <v>1</v>
      </c>
      <c r="AS78" s="79"/>
      <c r="AT78" s="79">
        <v>3</v>
      </c>
      <c r="AU78" s="79"/>
      <c r="AV78" s="79" t="b">
        <v>0</v>
      </c>
      <c r="AW78" s="79" t="s">
        <v>1352</v>
      </c>
      <c r="AX78" s="85" t="s">
        <v>1428</v>
      </c>
      <c r="AY78" s="79" t="s">
        <v>66</v>
      </c>
      <c r="AZ78" s="79" t="str">
        <f>REPLACE(INDEX(GroupVertices[Group],MATCH(Vertices[[#This Row],[Vertex]],GroupVertices[Vertex],0)),1,1,"")</f>
        <v>1</v>
      </c>
      <c r="BA78" s="48">
        <v>0</v>
      </c>
      <c r="BB78" s="49">
        <v>0</v>
      </c>
      <c r="BC78" s="48">
        <v>0</v>
      </c>
      <c r="BD78" s="49">
        <v>0</v>
      </c>
      <c r="BE78" s="48">
        <v>0</v>
      </c>
      <c r="BF78" s="49">
        <v>0</v>
      </c>
      <c r="BG78" s="48">
        <v>20</v>
      </c>
      <c r="BH78" s="49">
        <v>100</v>
      </c>
      <c r="BI78" s="48">
        <v>20</v>
      </c>
      <c r="BJ78" s="48"/>
      <c r="BK78" s="48"/>
      <c r="BL78" s="48"/>
      <c r="BM78" s="48"/>
      <c r="BN78" s="48"/>
      <c r="BO78" s="48"/>
      <c r="BP78" s="124" t="s">
        <v>1945</v>
      </c>
      <c r="BQ78" s="124" t="s">
        <v>1945</v>
      </c>
      <c r="BR78" s="124" t="s">
        <v>1971</v>
      </c>
      <c r="BS78" s="124" t="s">
        <v>1971</v>
      </c>
      <c r="BT78" s="2"/>
      <c r="BU78" s="3"/>
      <c r="BV78" s="3"/>
      <c r="BW78" s="3"/>
      <c r="BX78" s="3"/>
    </row>
    <row r="79" spans="1:76" ht="15">
      <c r="A79" s="65" t="s">
        <v>326</v>
      </c>
      <c r="B79" s="66"/>
      <c r="C79" s="66"/>
      <c r="D79" s="67">
        <v>100</v>
      </c>
      <c r="E79" s="69"/>
      <c r="F79" s="103" t="s">
        <v>455</v>
      </c>
      <c r="G79" s="66"/>
      <c r="H79" s="70" t="s">
        <v>326</v>
      </c>
      <c r="I79" s="71"/>
      <c r="J79" s="71"/>
      <c r="K79" s="70" t="s">
        <v>1542</v>
      </c>
      <c r="L79" s="74">
        <v>1</v>
      </c>
      <c r="M79" s="75">
        <v>3920.5283203125</v>
      </c>
      <c r="N79" s="75">
        <v>2968.69677734375</v>
      </c>
      <c r="O79" s="76"/>
      <c r="P79" s="77"/>
      <c r="Q79" s="77"/>
      <c r="R79" s="89"/>
      <c r="S79" s="48">
        <v>0</v>
      </c>
      <c r="T79" s="48">
        <v>2</v>
      </c>
      <c r="U79" s="49">
        <v>0</v>
      </c>
      <c r="V79" s="49">
        <v>0.003049</v>
      </c>
      <c r="W79" s="49">
        <v>0.017144</v>
      </c>
      <c r="X79" s="49">
        <v>0.546104</v>
      </c>
      <c r="Y79" s="49">
        <v>1</v>
      </c>
      <c r="Z79" s="49">
        <v>0</v>
      </c>
      <c r="AA79" s="72">
        <v>79</v>
      </c>
      <c r="AB79" s="72"/>
      <c r="AC79" s="73"/>
      <c r="AD79" s="79" t="s">
        <v>971</v>
      </c>
      <c r="AE79" s="79">
        <v>188</v>
      </c>
      <c r="AF79" s="79">
        <v>77</v>
      </c>
      <c r="AG79" s="79">
        <v>872</v>
      </c>
      <c r="AH79" s="79">
        <v>5642</v>
      </c>
      <c r="AI79" s="79"/>
      <c r="AJ79" s="79" t="s">
        <v>1074</v>
      </c>
      <c r="AK79" s="79" t="s">
        <v>1144</v>
      </c>
      <c r="AL79" s="85" t="s">
        <v>1177</v>
      </c>
      <c r="AM79" s="79"/>
      <c r="AN79" s="81">
        <v>42441.97415509259</v>
      </c>
      <c r="AO79" s="85" t="s">
        <v>1257</v>
      </c>
      <c r="AP79" s="79" t="b">
        <v>1</v>
      </c>
      <c r="AQ79" s="79" t="b">
        <v>0</v>
      </c>
      <c r="AR79" s="79" t="b">
        <v>0</v>
      </c>
      <c r="AS79" s="79"/>
      <c r="AT79" s="79">
        <v>1</v>
      </c>
      <c r="AU79" s="79"/>
      <c r="AV79" s="79" t="b">
        <v>0</v>
      </c>
      <c r="AW79" s="79" t="s">
        <v>1352</v>
      </c>
      <c r="AX79" s="85" t="s">
        <v>1429</v>
      </c>
      <c r="AY79" s="79" t="s">
        <v>66</v>
      </c>
      <c r="AZ79" s="79" t="str">
        <f>REPLACE(INDEX(GroupVertices[Group],MATCH(Vertices[[#This Row],[Vertex]],GroupVertices[Vertex],0)),1,1,"")</f>
        <v>1</v>
      </c>
      <c r="BA79" s="48">
        <v>0</v>
      </c>
      <c r="BB79" s="49">
        <v>0</v>
      </c>
      <c r="BC79" s="48">
        <v>0</v>
      </c>
      <c r="BD79" s="49">
        <v>0</v>
      </c>
      <c r="BE79" s="48">
        <v>0</v>
      </c>
      <c r="BF79" s="49">
        <v>0</v>
      </c>
      <c r="BG79" s="48">
        <v>20</v>
      </c>
      <c r="BH79" s="49">
        <v>100</v>
      </c>
      <c r="BI79" s="48">
        <v>20</v>
      </c>
      <c r="BJ79" s="48"/>
      <c r="BK79" s="48"/>
      <c r="BL79" s="48"/>
      <c r="BM79" s="48"/>
      <c r="BN79" s="48"/>
      <c r="BO79" s="48"/>
      <c r="BP79" s="124" t="s">
        <v>1945</v>
      </c>
      <c r="BQ79" s="124" t="s">
        <v>1945</v>
      </c>
      <c r="BR79" s="124" t="s">
        <v>1971</v>
      </c>
      <c r="BS79" s="124" t="s">
        <v>1971</v>
      </c>
      <c r="BT79" s="2"/>
      <c r="BU79" s="3"/>
      <c r="BV79" s="3"/>
      <c r="BW79" s="3"/>
      <c r="BX79" s="3"/>
    </row>
    <row r="80" spans="1:76" ht="15">
      <c r="A80" s="65" t="s">
        <v>327</v>
      </c>
      <c r="B80" s="66"/>
      <c r="C80" s="66"/>
      <c r="D80" s="67">
        <v>100</v>
      </c>
      <c r="E80" s="69"/>
      <c r="F80" s="103" t="s">
        <v>1335</v>
      </c>
      <c r="G80" s="66"/>
      <c r="H80" s="70" t="s">
        <v>327</v>
      </c>
      <c r="I80" s="71"/>
      <c r="J80" s="71"/>
      <c r="K80" s="70" t="s">
        <v>1543</v>
      </c>
      <c r="L80" s="74">
        <v>1</v>
      </c>
      <c r="M80" s="75">
        <v>4976.60009765625</v>
      </c>
      <c r="N80" s="75">
        <v>8901.6533203125</v>
      </c>
      <c r="O80" s="76"/>
      <c r="P80" s="77"/>
      <c r="Q80" s="77"/>
      <c r="R80" s="89"/>
      <c r="S80" s="48">
        <v>0</v>
      </c>
      <c r="T80" s="48">
        <v>1</v>
      </c>
      <c r="U80" s="49">
        <v>0</v>
      </c>
      <c r="V80" s="49">
        <v>0.002882</v>
      </c>
      <c r="W80" s="49">
        <v>3.8E-05</v>
      </c>
      <c r="X80" s="49">
        <v>0.536966</v>
      </c>
      <c r="Y80" s="49">
        <v>0</v>
      </c>
      <c r="Z80" s="49">
        <v>0</v>
      </c>
      <c r="AA80" s="72">
        <v>80</v>
      </c>
      <c r="AB80" s="72"/>
      <c r="AC80" s="73"/>
      <c r="AD80" s="79" t="s">
        <v>972</v>
      </c>
      <c r="AE80" s="79">
        <v>238</v>
      </c>
      <c r="AF80" s="79">
        <v>326</v>
      </c>
      <c r="AG80" s="79">
        <v>14139</v>
      </c>
      <c r="AH80" s="79">
        <v>6397</v>
      </c>
      <c r="AI80" s="79"/>
      <c r="AJ80" s="79" t="s">
        <v>1075</v>
      </c>
      <c r="AK80" s="79" t="s">
        <v>1145</v>
      </c>
      <c r="AL80" s="79"/>
      <c r="AM80" s="79"/>
      <c r="AN80" s="81">
        <v>40930.71413194444</v>
      </c>
      <c r="AO80" s="85" t="s">
        <v>1258</v>
      </c>
      <c r="AP80" s="79" t="b">
        <v>0</v>
      </c>
      <c r="AQ80" s="79" t="b">
        <v>0</v>
      </c>
      <c r="AR80" s="79" t="b">
        <v>1</v>
      </c>
      <c r="AS80" s="79"/>
      <c r="AT80" s="79">
        <v>6</v>
      </c>
      <c r="AU80" s="85" t="s">
        <v>1293</v>
      </c>
      <c r="AV80" s="79" t="b">
        <v>0</v>
      </c>
      <c r="AW80" s="79" t="s">
        <v>1352</v>
      </c>
      <c r="AX80" s="85" t="s">
        <v>1430</v>
      </c>
      <c r="AY80" s="79" t="s">
        <v>66</v>
      </c>
      <c r="AZ80" s="79" t="str">
        <f>REPLACE(INDEX(GroupVertices[Group],MATCH(Vertices[[#This Row],[Vertex]],GroupVertices[Vertex],0)),1,1,"")</f>
        <v>2</v>
      </c>
      <c r="BA80" s="48">
        <v>0</v>
      </c>
      <c r="BB80" s="49">
        <v>0</v>
      </c>
      <c r="BC80" s="48">
        <v>0</v>
      </c>
      <c r="BD80" s="49">
        <v>0</v>
      </c>
      <c r="BE80" s="48">
        <v>0</v>
      </c>
      <c r="BF80" s="49">
        <v>0</v>
      </c>
      <c r="BG80" s="48">
        <v>9</v>
      </c>
      <c r="BH80" s="49">
        <v>100</v>
      </c>
      <c r="BI80" s="48">
        <v>9</v>
      </c>
      <c r="BJ80" s="48"/>
      <c r="BK80" s="48"/>
      <c r="BL80" s="48"/>
      <c r="BM80" s="48"/>
      <c r="BN80" s="48"/>
      <c r="BO80" s="48"/>
      <c r="BP80" s="124" t="s">
        <v>1947</v>
      </c>
      <c r="BQ80" s="124" t="s">
        <v>1947</v>
      </c>
      <c r="BR80" s="124" t="s">
        <v>1973</v>
      </c>
      <c r="BS80" s="124" t="s">
        <v>1973</v>
      </c>
      <c r="BT80" s="2"/>
      <c r="BU80" s="3"/>
      <c r="BV80" s="3"/>
      <c r="BW80" s="3"/>
      <c r="BX80" s="3"/>
    </row>
    <row r="81" spans="1:76" ht="15">
      <c r="A81" s="65" t="s">
        <v>328</v>
      </c>
      <c r="B81" s="66"/>
      <c r="C81" s="66"/>
      <c r="D81" s="67">
        <v>100</v>
      </c>
      <c r="E81" s="69"/>
      <c r="F81" s="103" t="s">
        <v>456</v>
      </c>
      <c r="G81" s="66"/>
      <c r="H81" s="70" t="s">
        <v>328</v>
      </c>
      <c r="I81" s="71"/>
      <c r="J81" s="71"/>
      <c r="K81" s="70" t="s">
        <v>1544</v>
      </c>
      <c r="L81" s="74">
        <v>1</v>
      </c>
      <c r="M81" s="75">
        <v>3983.57275390625</v>
      </c>
      <c r="N81" s="75">
        <v>6148.93701171875</v>
      </c>
      <c r="O81" s="76"/>
      <c r="P81" s="77"/>
      <c r="Q81" s="77"/>
      <c r="R81" s="89"/>
      <c r="S81" s="48">
        <v>0</v>
      </c>
      <c r="T81" s="48">
        <v>2</v>
      </c>
      <c r="U81" s="49">
        <v>0</v>
      </c>
      <c r="V81" s="49">
        <v>0.003049</v>
      </c>
      <c r="W81" s="49">
        <v>0.017144</v>
      </c>
      <c r="X81" s="49">
        <v>0.546104</v>
      </c>
      <c r="Y81" s="49">
        <v>1</v>
      </c>
      <c r="Z81" s="49">
        <v>0</v>
      </c>
      <c r="AA81" s="72">
        <v>81</v>
      </c>
      <c r="AB81" s="72"/>
      <c r="AC81" s="73"/>
      <c r="AD81" s="79" t="s">
        <v>973</v>
      </c>
      <c r="AE81" s="79">
        <v>4999</v>
      </c>
      <c r="AF81" s="79">
        <v>2037</v>
      </c>
      <c r="AG81" s="79">
        <v>56257</v>
      </c>
      <c r="AH81" s="79">
        <v>233746</v>
      </c>
      <c r="AI81" s="79"/>
      <c r="AJ81" s="79" t="s">
        <v>1076</v>
      </c>
      <c r="AK81" s="79" t="s">
        <v>1109</v>
      </c>
      <c r="AL81" s="79"/>
      <c r="AM81" s="79"/>
      <c r="AN81" s="81">
        <v>43423.02170138889</v>
      </c>
      <c r="AO81" s="85" t="s">
        <v>1259</v>
      </c>
      <c r="AP81" s="79" t="b">
        <v>1</v>
      </c>
      <c r="AQ81" s="79" t="b">
        <v>0</v>
      </c>
      <c r="AR81" s="79" t="b">
        <v>0</v>
      </c>
      <c r="AS81" s="79"/>
      <c r="AT81" s="79">
        <v>3</v>
      </c>
      <c r="AU81" s="79"/>
      <c r="AV81" s="79" t="b">
        <v>0</v>
      </c>
      <c r="AW81" s="79" t="s">
        <v>1352</v>
      </c>
      <c r="AX81" s="85" t="s">
        <v>1431</v>
      </c>
      <c r="AY81" s="79" t="s">
        <v>66</v>
      </c>
      <c r="AZ81" s="79" t="str">
        <f>REPLACE(INDEX(GroupVertices[Group],MATCH(Vertices[[#This Row],[Vertex]],GroupVertices[Vertex],0)),1,1,"")</f>
        <v>1</v>
      </c>
      <c r="BA81" s="48">
        <v>1</v>
      </c>
      <c r="BB81" s="49">
        <v>2.1739130434782608</v>
      </c>
      <c r="BC81" s="48">
        <v>0</v>
      </c>
      <c r="BD81" s="49">
        <v>0</v>
      </c>
      <c r="BE81" s="48">
        <v>0</v>
      </c>
      <c r="BF81" s="49">
        <v>0</v>
      </c>
      <c r="BG81" s="48">
        <v>45</v>
      </c>
      <c r="BH81" s="49">
        <v>97.82608695652173</v>
      </c>
      <c r="BI81" s="48">
        <v>46</v>
      </c>
      <c r="BJ81" s="48"/>
      <c r="BK81" s="48"/>
      <c r="BL81" s="48"/>
      <c r="BM81" s="48"/>
      <c r="BN81" s="48"/>
      <c r="BO81" s="48"/>
      <c r="BP81" s="124" t="s">
        <v>1956</v>
      </c>
      <c r="BQ81" s="124" t="s">
        <v>1965</v>
      </c>
      <c r="BR81" s="124" t="s">
        <v>1981</v>
      </c>
      <c r="BS81" s="124" t="s">
        <v>1989</v>
      </c>
      <c r="BT81" s="2"/>
      <c r="BU81" s="3"/>
      <c r="BV81" s="3"/>
      <c r="BW81" s="3"/>
      <c r="BX81" s="3"/>
    </row>
    <row r="82" spans="1:76" ht="15">
      <c r="A82" s="65" t="s">
        <v>329</v>
      </c>
      <c r="B82" s="66"/>
      <c r="C82" s="66"/>
      <c r="D82" s="67">
        <v>100</v>
      </c>
      <c r="E82" s="69"/>
      <c r="F82" s="103" t="s">
        <v>1336</v>
      </c>
      <c r="G82" s="66"/>
      <c r="H82" s="70" t="s">
        <v>329</v>
      </c>
      <c r="I82" s="71"/>
      <c r="J82" s="71"/>
      <c r="K82" s="70" t="s">
        <v>1545</v>
      </c>
      <c r="L82" s="74">
        <v>1</v>
      </c>
      <c r="M82" s="75">
        <v>5843.1640625</v>
      </c>
      <c r="N82" s="75">
        <v>4886.10009765625</v>
      </c>
      <c r="O82" s="76"/>
      <c r="P82" s="77"/>
      <c r="Q82" s="77"/>
      <c r="R82" s="89"/>
      <c r="S82" s="48">
        <v>0</v>
      </c>
      <c r="T82" s="48">
        <v>1</v>
      </c>
      <c r="U82" s="49">
        <v>0</v>
      </c>
      <c r="V82" s="49">
        <v>0.002882</v>
      </c>
      <c r="W82" s="49">
        <v>3.8E-05</v>
      </c>
      <c r="X82" s="49">
        <v>0.536966</v>
      </c>
      <c r="Y82" s="49">
        <v>0</v>
      </c>
      <c r="Z82" s="49">
        <v>0</v>
      </c>
      <c r="AA82" s="72">
        <v>82</v>
      </c>
      <c r="AB82" s="72"/>
      <c r="AC82" s="73"/>
      <c r="AD82" s="79" t="s">
        <v>974</v>
      </c>
      <c r="AE82" s="79">
        <v>717</v>
      </c>
      <c r="AF82" s="79">
        <v>210</v>
      </c>
      <c r="AG82" s="79">
        <v>6376</v>
      </c>
      <c r="AH82" s="79">
        <v>5079</v>
      </c>
      <c r="AI82" s="79"/>
      <c r="AJ82" s="79" t="s">
        <v>1077</v>
      </c>
      <c r="AK82" s="79" t="s">
        <v>1109</v>
      </c>
      <c r="AL82" s="85" t="s">
        <v>1178</v>
      </c>
      <c r="AM82" s="79"/>
      <c r="AN82" s="81">
        <v>40227.947962962964</v>
      </c>
      <c r="AO82" s="85" t="s">
        <v>1260</v>
      </c>
      <c r="AP82" s="79" t="b">
        <v>0</v>
      </c>
      <c r="AQ82" s="79" t="b">
        <v>0</v>
      </c>
      <c r="AR82" s="79" t="b">
        <v>1</v>
      </c>
      <c r="AS82" s="79"/>
      <c r="AT82" s="79">
        <v>5</v>
      </c>
      <c r="AU82" s="85" t="s">
        <v>1290</v>
      </c>
      <c r="AV82" s="79" t="b">
        <v>0</v>
      </c>
      <c r="AW82" s="79" t="s">
        <v>1352</v>
      </c>
      <c r="AX82" s="85" t="s">
        <v>1432</v>
      </c>
      <c r="AY82" s="79" t="s">
        <v>66</v>
      </c>
      <c r="AZ82" s="79" t="str">
        <f>REPLACE(INDEX(GroupVertices[Group],MATCH(Vertices[[#This Row],[Vertex]],GroupVertices[Vertex],0)),1,1,"")</f>
        <v>2</v>
      </c>
      <c r="BA82" s="48">
        <v>0</v>
      </c>
      <c r="BB82" s="49">
        <v>0</v>
      </c>
      <c r="BC82" s="48">
        <v>0</v>
      </c>
      <c r="BD82" s="49">
        <v>0</v>
      </c>
      <c r="BE82" s="48">
        <v>0</v>
      </c>
      <c r="BF82" s="49">
        <v>0</v>
      </c>
      <c r="BG82" s="48">
        <v>9</v>
      </c>
      <c r="BH82" s="49">
        <v>100</v>
      </c>
      <c r="BI82" s="48">
        <v>9</v>
      </c>
      <c r="BJ82" s="48"/>
      <c r="BK82" s="48"/>
      <c r="BL82" s="48"/>
      <c r="BM82" s="48"/>
      <c r="BN82" s="48"/>
      <c r="BO82" s="48"/>
      <c r="BP82" s="124" t="s">
        <v>1947</v>
      </c>
      <c r="BQ82" s="124" t="s">
        <v>1947</v>
      </c>
      <c r="BR82" s="124" t="s">
        <v>1973</v>
      </c>
      <c r="BS82" s="124" t="s">
        <v>1973</v>
      </c>
      <c r="BT82" s="2"/>
      <c r="BU82" s="3"/>
      <c r="BV82" s="3"/>
      <c r="BW82" s="3"/>
      <c r="BX82" s="3"/>
    </row>
    <row r="83" spans="1:76" ht="15">
      <c r="A83" s="65" t="s">
        <v>330</v>
      </c>
      <c r="B83" s="66"/>
      <c r="C83" s="66"/>
      <c r="D83" s="67">
        <v>100</v>
      </c>
      <c r="E83" s="69"/>
      <c r="F83" s="103" t="s">
        <v>1337</v>
      </c>
      <c r="G83" s="66"/>
      <c r="H83" s="70" t="s">
        <v>330</v>
      </c>
      <c r="I83" s="71"/>
      <c r="J83" s="71"/>
      <c r="K83" s="70" t="s">
        <v>1546</v>
      </c>
      <c r="L83" s="74">
        <v>1</v>
      </c>
      <c r="M83" s="75">
        <v>8538.33203125</v>
      </c>
      <c r="N83" s="75">
        <v>6404.52294921875</v>
      </c>
      <c r="O83" s="76"/>
      <c r="P83" s="77"/>
      <c r="Q83" s="77"/>
      <c r="R83" s="89"/>
      <c r="S83" s="48">
        <v>0</v>
      </c>
      <c r="T83" s="48">
        <v>1</v>
      </c>
      <c r="U83" s="49">
        <v>0</v>
      </c>
      <c r="V83" s="49">
        <v>0.002882</v>
      </c>
      <c r="W83" s="49">
        <v>3.8E-05</v>
      </c>
      <c r="X83" s="49">
        <v>0.536966</v>
      </c>
      <c r="Y83" s="49">
        <v>0</v>
      </c>
      <c r="Z83" s="49">
        <v>0</v>
      </c>
      <c r="AA83" s="72">
        <v>83</v>
      </c>
      <c r="AB83" s="72"/>
      <c r="AC83" s="73"/>
      <c r="AD83" s="79" t="s">
        <v>975</v>
      </c>
      <c r="AE83" s="79">
        <v>3120</v>
      </c>
      <c r="AF83" s="79">
        <v>332</v>
      </c>
      <c r="AG83" s="79">
        <v>3020</v>
      </c>
      <c r="AH83" s="79">
        <v>24049</v>
      </c>
      <c r="AI83" s="79"/>
      <c r="AJ83" s="79" t="s">
        <v>1078</v>
      </c>
      <c r="AK83" s="79"/>
      <c r="AL83" s="79"/>
      <c r="AM83" s="79"/>
      <c r="AN83" s="81">
        <v>40231.924675925926</v>
      </c>
      <c r="AO83" s="85" t="s">
        <v>1261</v>
      </c>
      <c r="AP83" s="79" t="b">
        <v>1</v>
      </c>
      <c r="AQ83" s="79" t="b">
        <v>0</v>
      </c>
      <c r="AR83" s="79" t="b">
        <v>1</v>
      </c>
      <c r="AS83" s="79"/>
      <c r="AT83" s="79">
        <v>2</v>
      </c>
      <c r="AU83" s="85" t="s">
        <v>1290</v>
      </c>
      <c r="AV83" s="79" t="b">
        <v>0</v>
      </c>
      <c r="AW83" s="79" t="s">
        <v>1352</v>
      </c>
      <c r="AX83" s="85" t="s">
        <v>1433</v>
      </c>
      <c r="AY83" s="79" t="s">
        <v>66</v>
      </c>
      <c r="AZ83" s="79" t="str">
        <f>REPLACE(INDEX(GroupVertices[Group],MATCH(Vertices[[#This Row],[Vertex]],GroupVertices[Vertex],0)),1,1,"")</f>
        <v>2</v>
      </c>
      <c r="BA83" s="48">
        <v>0</v>
      </c>
      <c r="BB83" s="49">
        <v>0</v>
      </c>
      <c r="BC83" s="48">
        <v>0</v>
      </c>
      <c r="BD83" s="49">
        <v>0</v>
      </c>
      <c r="BE83" s="48">
        <v>0</v>
      </c>
      <c r="BF83" s="49">
        <v>0</v>
      </c>
      <c r="BG83" s="48">
        <v>9</v>
      </c>
      <c r="BH83" s="49">
        <v>100</v>
      </c>
      <c r="BI83" s="48">
        <v>9</v>
      </c>
      <c r="BJ83" s="48"/>
      <c r="BK83" s="48"/>
      <c r="BL83" s="48"/>
      <c r="BM83" s="48"/>
      <c r="BN83" s="48"/>
      <c r="BO83" s="48"/>
      <c r="BP83" s="124" t="s">
        <v>1947</v>
      </c>
      <c r="BQ83" s="124" t="s">
        <v>1947</v>
      </c>
      <c r="BR83" s="124" t="s">
        <v>1973</v>
      </c>
      <c r="BS83" s="124" t="s">
        <v>1973</v>
      </c>
      <c r="BT83" s="2"/>
      <c r="BU83" s="3"/>
      <c r="BV83" s="3"/>
      <c r="BW83" s="3"/>
      <c r="BX83" s="3"/>
    </row>
    <row r="84" spans="1:76" ht="15">
      <c r="A84" s="65" t="s">
        <v>331</v>
      </c>
      <c r="B84" s="66"/>
      <c r="C84" s="66"/>
      <c r="D84" s="67">
        <v>100</v>
      </c>
      <c r="E84" s="69"/>
      <c r="F84" s="103" t="s">
        <v>1338</v>
      </c>
      <c r="G84" s="66"/>
      <c r="H84" s="70" t="s">
        <v>331</v>
      </c>
      <c r="I84" s="71"/>
      <c r="J84" s="71"/>
      <c r="K84" s="70" t="s">
        <v>1547</v>
      </c>
      <c r="L84" s="74">
        <v>1</v>
      </c>
      <c r="M84" s="75">
        <v>4341.2392578125</v>
      </c>
      <c r="N84" s="75">
        <v>7547.353515625</v>
      </c>
      <c r="O84" s="76"/>
      <c r="P84" s="77"/>
      <c r="Q84" s="77"/>
      <c r="R84" s="89"/>
      <c r="S84" s="48">
        <v>0</v>
      </c>
      <c r="T84" s="48">
        <v>1</v>
      </c>
      <c r="U84" s="49">
        <v>0</v>
      </c>
      <c r="V84" s="49">
        <v>0.002882</v>
      </c>
      <c r="W84" s="49">
        <v>3.8E-05</v>
      </c>
      <c r="X84" s="49">
        <v>0.536966</v>
      </c>
      <c r="Y84" s="49">
        <v>0</v>
      </c>
      <c r="Z84" s="49">
        <v>0</v>
      </c>
      <c r="AA84" s="72">
        <v>84</v>
      </c>
      <c r="AB84" s="72"/>
      <c r="AC84" s="73"/>
      <c r="AD84" s="79" t="s">
        <v>976</v>
      </c>
      <c r="AE84" s="79">
        <v>1181</v>
      </c>
      <c r="AF84" s="79">
        <v>2767</v>
      </c>
      <c r="AG84" s="79">
        <v>26043</v>
      </c>
      <c r="AH84" s="79">
        <v>35896</v>
      </c>
      <c r="AI84" s="79"/>
      <c r="AJ84" s="79" t="s">
        <v>1079</v>
      </c>
      <c r="AK84" s="79" t="s">
        <v>1121</v>
      </c>
      <c r="AL84" s="85" t="s">
        <v>1179</v>
      </c>
      <c r="AM84" s="79"/>
      <c r="AN84" s="81">
        <v>39839.77701388889</v>
      </c>
      <c r="AO84" s="85" t="s">
        <v>1262</v>
      </c>
      <c r="AP84" s="79" t="b">
        <v>1</v>
      </c>
      <c r="AQ84" s="79" t="b">
        <v>0</v>
      </c>
      <c r="AR84" s="79" t="b">
        <v>1</v>
      </c>
      <c r="AS84" s="79"/>
      <c r="AT84" s="79">
        <v>39</v>
      </c>
      <c r="AU84" s="85" t="s">
        <v>1290</v>
      </c>
      <c r="AV84" s="79" t="b">
        <v>0</v>
      </c>
      <c r="AW84" s="79" t="s">
        <v>1352</v>
      </c>
      <c r="AX84" s="85" t="s">
        <v>1434</v>
      </c>
      <c r="AY84" s="79" t="s">
        <v>66</v>
      </c>
      <c r="AZ84" s="79" t="str">
        <f>REPLACE(INDEX(GroupVertices[Group],MATCH(Vertices[[#This Row],[Vertex]],GroupVertices[Vertex],0)),1,1,"")</f>
        <v>2</v>
      </c>
      <c r="BA84" s="48">
        <v>0</v>
      </c>
      <c r="BB84" s="49">
        <v>0</v>
      </c>
      <c r="BC84" s="48">
        <v>0</v>
      </c>
      <c r="BD84" s="49">
        <v>0</v>
      </c>
      <c r="BE84" s="48">
        <v>0</v>
      </c>
      <c r="BF84" s="49">
        <v>0</v>
      </c>
      <c r="BG84" s="48">
        <v>9</v>
      </c>
      <c r="BH84" s="49">
        <v>100</v>
      </c>
      <c r="BI84" s="48">
        <v>9</v>
      </c>
      <c r="BJ84" s="48"/>
      <c r="BK84" s="48"/>
      <c r="BL84" s="48"/>
      <c r="BM84" s="48"/>
      <c r="BN84" s="48"/>
      <c r="BO84" s="48"/>
      <c r="BP84" s="124" t="s">
        <v>1947</v>
      </c>
      <c r="BQ84" s="124" t="s">
        <v>1947</v>
      </c>
      <c r="BR84" s="124" t="s">
        <v>1973</v>
      </c>
      <c r="BS84" s="124" t="s">
        <v>1973</v>
      </c>
      <c r="BT84" s="2"/>
      <c r="BU84" s="3"/>
      <c r="BV84" s="3"/>
      <c r="BW84" s="3"/>
      <c r="BX84" s="3"/>
    </row>
    <row r="85" spans="1:76" ht="15">
      <c r="A85" s="65" t="s">
        <v>332</v>
      </c>
      <c r="B85" s="66"/>
      <c r="C85" s="66"/>
      <c r="D85" s="67">
        <v>100</v>
      </c>
      <c r="E85" s="69"/>
      <c r="F85" s="103" t="s">
        <v>1339</v>
      </c>
      <c r="G85" s="66"/>
      <c r="H85" s="70" t="s">
        <v>332</v>
      </c>
      <c r="I85" s="71"/>
      <c r="J85" s="71"/>
      <c r="K85" s="70" t="s">
        <v>1548</v>
      </c>
      <c r="L85" s="74">
        <v>1</v>
      </c>
      <c r="M85" s="75">
        <v>5432.6572265625</v>
      </c>
      <c r="N85" s="75">
        <v>8079.8671875</v>
      </c>
      <c r="O85" s="76"/>
      <c r="P85" s="77"/>
      <c r="Q85" s="77"/>
      <c r="R85" s="89"/>
      <c r="S85" s="48">
        <v>0</v>
      </c>
      <c r="T85" s="48">
        <v>1</v>
      </c>
      <c r="U85" s="49">
        <v>0</v>
      </c>
      <c r="V85" s="49">
        <v>0.002882</v>
      </c>
      <c r="W85" s="49">
        <v>3.8E-05</v>
      </c>
      <c r="X85" s="49">
        <v>0.536966</v>
      </c>
      <c r="Y85" s="49">
        <v>0</v>
      </c>
      <c r="Z85" s="49">
        <v>0</v>
      </c>
      <c r="AA85" s="72">
        <v>85</v>
      </c>
      <c r="AB85" s="72"/>
      <c r="AC85" s="73"/>
      <c r="AD85" s="79" t="s">
        <v>977</v>
      </c>
      <c r="AE85" s="79">
        <v>1050</v>
      </c>
      <c r="AF85" s="79">
        <v>520</v>
      </c>
      <c r="AG85" s="79">
        <v>34651</v>
      </c>
      <c r="AH85" s="79">
        <v>66273</v>
      </c>
      <c r="AI85" s="79"/>
      <c r="AJ85" s="79" t="s">
        <v>1080</v>
      </c>
      <c r="AK85" s="79" t="s">
        <v>1146</v>
      </c>
      <c r="AL85" s="85" t="s">
        <v>1180</v>
      </c>
      <c r="AM85" s="79"/>
      <c r="AN85" s="81">
        <v>41889.64703703704</v>
      </c>
      <c r="AO85" s="85" t="s">
        <v>1263</v>
      </c>
      <c r="AP85" s="79" t="b">
        <v>1</v>
      </c>
      <c r="AQ85" s="79" t="b">
        <v>0</v>
      </c>
      <c r="AR85" s="79" t="b">
        <v>1</v>
      </c>
      <c r="AS85" s="79"/>
      <c r="AT85" s="79">
        <v>3</v>
      </c>
      <c r="AU85" s="85" t="s">
        <v>1290</v>
      </c>
      <c r="AV85" s="79" t="b">
        <v>0</v>
      </c>
      <c r="AW85" s="79" t="s">
        <v>1352</v>
      </c>
      <c r="AX85" s="85" t="s">
        <v>1435</v>
      </c>
      <c r="AY85" s="79" t="s">
        <v>66</v>
      </c>
      <c r="AZ85" s="79" t="str">
        <f>REPLACE(INDEX(GroupVertices[Group],MATCH(Vertices[[#This Row],[Vertex]],GroupVertices[Vertex],0)),1,1,"")</f>
        <v>2</v>
      </c>
      <c r="BA85" s="48">
        <v>0</v>
      </c>
      <c r="BB85" s="49">
        <v>0</v>
      </c>
      <c r="BC85" s="48">
        <v>0</v>
      </c>
      <c r="BD85" s="49">
        <v>0</v>
      </c>
      <c r="BE85" s="48">
        <v>0</v>
      </c>
      <c r="BF85" s="49">
        <v>0</v>
      </c>
      <c r="BG85" s="48">
        <v>9</v>
      </c>
      <c r="BH85" s="49">
        <v>100</v>
      </c>
      <c r="BI85" s="48">
        <v>9</v>
      </c>
      <c r="BJ85" s="48"/>
      <c r="BK85" s="48"/>
      <c r="BL85" s="48"/>
      <c r="BM85" s="48"/>
      <c r="BN85" s="48"/>
      <c r="BO85" s="48"/>
      <c r="BP85" s="124" t="s">
        <v>1947</v>
      </c>
      <c r="BQ85" s="124" t="s">
        <v>1947</v>
      </c>
      <c r="BR85" s="124" t="s">
        <v>1973</v>
      </c>
      <c r="BS85" s="124" t="s">
        <v>1973</v>
      </c>
      <c r="BT85" s="2"/>
      <c r="BU85" s="3"/>
      <c r="BV85" s="3"/>
      <c r="BW85" s="3"/>
      <c r="BX85" s="3"/>
    </row>
    <row r="86" spans="1:76" ht="15">
      <c r="A86" s="65" t="s">
        <v>333</v>
      </c>
      <c r="B86" s="66"/>
      <c r="C86" s="66"/>
      <c r="D86" s="67">
        <v>100</v>
      </c>
      <c r="E86" s="69"/>
      <c r="F86" s="103" t="s">
        <v>1340</v>
      </c>
      <c r="G86" s="66"/>
      <c r="H86" s="70" t="s">
        <v>333</v>
      </c>
      <c r="I86" s="71"/>
      <c r="J86" s="71"/>
      <c r="K86" s="70" t="s">
        <v>1549</v>
      </c>
      <c r="L86" s="74">
        <v>1</v>
      </c>
      <c r="M86" s="75">
        <v>7812.84228515625</v>
      </c>
      <c r="N86" s="75">
        <v>4467.92431640625</v>
      </c>
      <c r="O86" s="76"/>
      <c r="P86" s="77"/>
      <c r="Q86" s="77"/>
      <c r="R86" s="89"/>
      <c r="S86" s="48">
        <v>0</v>
      </c>
      <c r="T86" s="48">
        <v>1</v>
      </c>
      <c r="U86" s="49">
        <v>0</v>
      </c>
      <c r="V86" s="49">
        <v>0.002882</v>
      </c>
      <c r="W86" s="49">
        <v>3.8E-05</v>
      </c>
      <c r="X86" s="49">
        <v>0.536966</v>
      </c>
      <c r="Y86" s="49">
        <v>0</v>
      </c>
      <c r="Z86" s="49">
        <v>0</v>
      </c>
      <c r="AA86" s="72">
        <v>86</v>
      </c>
      <c r="AB86" s="72"/>
      <c r="AC86" s="73"/>
      <c r="AD86" s="79" t="s">
        <v>978</v>
      </c>
      <c r="AE86" s="79">
        <v>825</v>
      </c>
      <c r="AF86" s="79">
        <v>298</v>
      </c>
      <c r="AG86" s="79">
        <v>33750</v>
      </c>
      <c r="AH86" s="79">
        <v>33867</v>
      </c>
      <c r="AI86" s="79"/>
      <c r="AJ86" s="79" t="s">
        <v>1081</v>
      </c>
      <c r="AK86" s="79" t="s">
        <v>1109</v>
      </c>
      <c r="AL86" s="79"/>
      <c r="AM86" s="79"/>
      <c r="AN86" s="81">
        <v>39897.81112268518</v>
      </c>
      <c r="AO86" s="85" t="s">
        <v>1264</v>
      </c>
      <c r="AP86" s="79" t="b">
        <v>0</v>
      </c>
      <c r="AQ86" s="79" t="b">
        <v>0</v>
      </c>
      <c r="AR86" s="79" t="b">
        <v>0</v>
      </c>
      <c r="AS86" s="79"/>
      <c r="AT86" s="79">
        <v>12</v>
      </c>
      <c r="AU86" s="85" t="s">
        <v>1290</v>
      </c>
      <c r="AV86" s="79" t="b">
        <v>0</v>
      </c>
      <c r="AW86" s="79" t="s">
        <v>1352</v>
      </c>
      <c r="AX86" s="85" t="s">
        <v>1436</v>
      </c>
      <c r="AY86" s="79" t="s">
        <v>66</v>
      </c>
      <c r="AZ86" s="79" t="str">
        <f>REPLACE(INDEX(GroupVertices[Group],MATCH(Vertices[[#This Row],[Vertex]],GroupVertices[Vertex],0)),1,1,"")</f>
        <v>2</v>
      </c>
      <c r="BA86" s="48">
        <v>0</v>
      </c>
      <c r="BB86" s="49">
        <v>0</v>
      </c>
      <c r="BC86" s="48">
        <v>0</v>
      </c>
      <c r="BD86" s="49">
        <v>0</v>
      </c>
      <c r="BE86" s="48">
        <v>0</v>
      </c>
      <c r="BF86" s="49">
        <v>0</v>
      </c>
      <c r="BG86" s="48">
        <v>9</v>
      </c>
      <c r="BH86" s="49">
        <v>100</v>
      </c>
      <c r="BI86" s="48">
        <v>9</v>
      </c>
      <c r="BJ86" s="48"/>
      <c r="BK86" s="48"/>
      <c r="BL86" s="48"/>
      <c r="BM86" s="48"/>
      <c r="BN86" s="48"/>
      <c r="BO86" s="48"/>
      <c r="BP86" s="124" t="s">
        <v>1947</v>
      </c>
      <c r="BQ86" s="124" t="s">
        <v>1947</v>
      </c>
      <c r="BR86" s="124" t="s">
        <v>1973</v>
      </c>
      <c r="BS86" s="124" t="s">
        <v>1973</v>
      </c>
      <c r="BT86" s="2"/>
      <c r="BU86" s="3"/>
      <c r="BV86" s="3"/>
      <c r="BW86" s="3"/>
      <c r="BX86" s="3"/>
    </row>
    <row r="87" spans="1:76" ht="15">
      <c r="A87" s="65" t="s">
        <v>334</v>
      </c>
      <c r="B87" s="66"/>
      <c r="C87" s="66"/>
      <c r="D87" s="67">
        <v>100</v>
      </c>
      <c r="E87" s="69"/>
      <c r="F87" s="103" t="s">
        <v>457</v>
      </c>
      <c r="G87" s="66"/>
      <c r="H87" s="70" t="s">
        <v>334</v>
      </c>
      <c r="I87" s="71"/>
      <c r="J87" s="71"/>
      <c r="K87" s="70" t="s">
        <v>1550</v>
      </c>
      <c r="L87" s="74">
        <v>1</v>
      </c>
      <c r="M87" s="75">
        <v>2536.64013671875</v>
      </c>
      <c r="N87" s="75">
        <v>2900.365234375</v>
      </c>
      <c r="O87" s="76"/>
      <c r="P87" s="77"/>
      <c r="Q87" s="77"/>
      <c r="R87" s="89"/>
      <c r="S87" s="48">
        <v>0</v>
      </c>
      <c r="T87" s="48">
        <v>2</v>
      </c>
      <c r="U87" s="49">
        <v>0</v>
      </c>
      <c r="V87" s="49">
        <v>0.003049</v>
      </c>
      <c r="W87" s="49">
        <v>0.017144</v>
      </c>
      <c r="X87" s="49">
        <v>0.546104</v>
      </c>
      <c r="Y87" s="49">
        <v>1</v>
      </c>
      <c r="Z87" s="49">
        <v>0</v>
      </c>
      <c r="AA87" s="72">
        <v>87</v>
      </c>
      <c r="AB87" s="72"/>
      <c r="AC87" s="73"/>
      <c r="AD87" s="79" t="s">
        <v>979</v>
      </c>
      <c r="AE87" s="79">
        <v>354</v>
      </c>
      <c r="AF87" s="79">
        <v>44</v>
      </c>
      <c r="AG87" s="79">
        <v>518</v>
      </c>
      <c r="AH87" s="79">
        <v>3550</v>
      </c>
      <c r="AI87" s="79"/>
      <c r="AJ87" s="79"/>
      <c r="AK87" s="79" t="s">
        <v>1147</v>
      </c>
      <c r="AL87" s="79"/>
      <c r="AM87" s="79"/>
      <c r="AN87" s="81">
        <v>43466.79178240741</v>
      </c>
      <c r="AO87" s="85" t="s">
        <v>1265</v>
      </c>
      <c r="AP87" s="79" t="b">
        <v>1</v>
      </c>
      <c r="AQ87" s="79" t="b">
        <v>0</v>
      </c>
      <c r="AR87" s="79" t="b">
        <v>0</v>
      </c>
      <c r="AS87" s="79"/>
      <c r="AT87" s="79">
        <v>0</v>
      </c>
      <c r="AU87" s="79"/>
      <c r="AV87" s="79" t="b">
        <v>0</v>
      </c>
      <c r="AW87" s="79" t="s">
        <v>1352</v>
      </c>
      <c r="AX87" s="85" t="s">
        <v>1437</v>
      </c>
      <c r="AY87" s="79" t="s">
        <v>66</v>
      </c>
      <c r="AZ87" s="79" t="str">
        <f>REPLACE(INDEX(GroupVertices[Group],MATCH(Vertices[[#This Row],[Vertex]],GroupVertices[Vertex],0)),1,1,"")</f>
        <v>1</v>
      </c>
      <c r="BA87" s="48">
        <v>0</v>
      </c>
      <c r="BB87" s="49">
        <v>0</v>
      </c>
      <c r="BC87" s="48">
        <v>0</v>
      </c>
      <c r="BD87" s="49">
        <v>0</v>
      </c>
      <c r="BE87" s="48">
        <v>0</v>
      </c>
      <c r="BF87" s="49">
        <v>0</v>
      </c>
      <c r="BG87" s="48">
        <v>20</v>
      </c>
      <c r="BH87" s="49">
        <v>100</v>
      </c>
      <c r="BI87" s="48">
        <v>20</v>
      </c>
      <c r="BJ87" s="48"/>
      <c r="BK87" s="48"/>
      <c r="BL87" s="48"/>
      <c r="BM87" s="48"/>
      <c r="BN87" s="48"/>
      <c r="BO87" s="48"/>
      <c r="BP87" s="124" t="s">
        <v>1945</v>
      </c>
      <c r="BQ87" s="124" t="s">
        <v>1945</v>
      </c>
      <c r="BR87" s="124" t="s">
        <v>1971</v>
      </c>
      <c r="BS87" s="124" t="s">
        <v>1971</v>
      </c>
      <c r="BT87" s="2"/>
      <c r="BU87" s="3"/>
      <c r="BV87" s="3"/>
      <c r="BW87" s="3"/>
      <c r="BX87" s="3"/>
    </row>
    <row r="88" spans="1:76" ht="15">
      <c r="A88" s="65" t="s">
        <v>335</v>
      </c>
      <c r="B88" s="66"/>
      <c r="C88" s="66"/>
      <c r="D88" s="67">
        <v>100</v>
      </c>
      <c r="E88" s="69"/>
      <c r="F88" s="103" t="s">
        <v>1341</v>
      </c>
      <c r="G88" s="66"/>
      <c r="H88" s="70" t="s">
        <v>335</v>
      </c>
      <c r="I88" s="71"/>
      <c r="J88" s="71"/>
      <c r="K88" s="70" t="s">
        <v>1551</v>
      </c>
      <c r="L88" s="74">
        <v>1</v>
      </c>
      <c r="M88" s="75">
        <v>4842.83154296875</v>
      </c>
      <c r="N88" s="75">
        <v>4709.142578125</v>
      </c>
      <c r="O88" s="76"/>
      <c r="P88" s="77"/>
      <c r="Q88" s="77"/>
      <c r="R88" s="89"/>
      <c r="S88" s="48">
        <v>0</v>
      </c>
      <c r="T88" s="48">
        <v>1</v>
      </c>
      <c r="U88" s="49">
        <v>0</v>
      </c>
      <c r="V88" s="49">
        <v>0.002882</v>
      </c>
      <c r="W88" s="49">
        <v>3.8E-05</v>
      </c>
      <c r="X88" s="49">
        <v>0.536966</v>
      </c>
      <c r="Y88" s="49">
        <v>0</v>
      </c>
      <c r="Z88" s="49">
        <v>0</v>
      </c>
      <c r="AA88" s="72">
        <v>88</v>
      </c>
      <c r="AB88" s="72"/>
      <c r="AC88" s="73"/>
      <c r="AD88" s="79" t="s">
        <v>980</v>
      </c>
      <c r="AE88" s="79">
        <v>233</v>
      </c>
      <c r="AF88" s="79">
        <v>51</v>
      </c>
      <c r="AG88" s="79">
        <v>176</v>
      </c>
      <c r="AH88" s="79">
        <v>981</v>
      </c>
      <c r="AI88" s="79"/>
      <c r="AJ88" s="79"/>
      <c r="AK88" s="79" t="s">
        <v>1148</v>
      </c>
      <c r="AL88" s="79"/>
      <c r="AM88" s="79"/>
      <c r="AN88" s="81">
        <v>43475.510787037034</v>
      </c>
      <c r="AO88" s="85" t="s">
        <v>1266</v>
      </c>
      <c r="AP88" s="79" t="b">
        <v>1</v>
      </c>
      <c r="AQ88" s="79" t="b">
        <v>0</v>
      </c>
      <c r="AR88" s="79" t="b">
        <v>0</v>
      </c>
      <c r="AS88" s="79"/>
      <c r="AT88" s="79">
        <v>0</v>
      </c>
      <c r="AU88" s="79"/>
      <c r="AV88" s="79" t="b">
        <v>0</v>
      </c>
      <c r="AW88" s="79" t="s">
        <v>1352</v>
      </c>
      <c r="AX88" s="85" t="s">
        <v>1438</v>
      </c>
      <c r="AY88" s="79" t="s">
        <v>66</v>
      </c>
      <c r="AZ88" s="79" t="str">
        <f>REPLACE(INDEX(GroupVertices[Group],MATCH(Vertices[[#This Row],[Vertex]],GroupVertices[Vertex],0)),1,1,"")</f>
        <v>2</v>
      </c>
      <c r="BA88" s="48">
        <v>0</v>
      </c>
      <c r="BB88" s="49">
        <v>0</v>
      </c>
      <c r="BC88" s="48">
        <v>0</v>
      </c>
      <c r="BD88" s="49">
        <v>0</v>
      </c>
      <c r="BE88" s="48">
        <v>0</v>
      </c>
      <c r="BF88" s="49">
        <v>0</v>
      </c>
      <c r="BG88" s="48">
        <v>9</v>
      </c>
      <c r="BH88" s="49">
        <v>100</v>
      </c>
      <c r="BI88" s="48">
        <v>9</v>
      </c>
      <c r="BJ88" s="48"/>
      <c r="BK88" s="48"/>
      <c r="BL88" s="48"/>
      <c r="BM88" s="48"/>
      <c r="BN88" s="48"/>
      <c r="BO88" s="48"/>
      <c r="BP88" s="124" t="s">
        <v>1947</v>
      </c>
      <c r="BQ88" s="124" t="s">
        <v>1947</v>
      </c>
      <c r="BR88" s="124" t="s">
        <v>1973</v>
      </c>
      <c r="BS88" s="124" t="s">
        <v>1973</v>
      </c>
      <c r="BT88" s="2"/>
      <c r="BU88" s="3"/>
      <c r="BV88" s="3"/>
      <c r="BW88" s="3"/>
      <c r="BX88" s="3"/>
    </row>
    <row r="89" spans="1:76" ht="15">
      <c r="A89" s="65" t="s">
        <v>336</v>
      </c>
      <c r="B89" s="66"/>
      <c r="C89" s="66"/>
      <c r="D89" s="67">
        <v>100</v>
      </c>
      <c r="E89" s="69"/>
      <c r="F89" s="103" t="s">
        <v>458</v>
      </c>
      <c r="G89" s="66"/>
      <c r="H89" s="70" t="s">
        <v>336</v>
      </c>
      <c r="I89" s="71"/>
      <c r="J89" s="71"/>
      <c r="K89" s="70" t="s">
        <v>1552</v>
      </c>
      <c r="L89" s="74">
        <v>1</v>
      </c>
      <c r="M89" s="75">
        <v>1122.2821044921875</v>
      </c>
      <c r="N89" s="75">
        <v>2358.94677734375</v>
      </c>
      <c r="O89" s="76"/>
      <c r="P89" s="77"/>
      <c r="Q89" s="77"/>
      <c r="R89" s="89"/>
      <c r="S89" s="48">
        <v>0</v>
      </c>
      <c r="T89" s="48">
        <v>2</v>
      </c>
      <c r="U89" s="49">
        <v>0</v>
      </c>
      <c r="V89" s="49">
        <v>0.003049</v>
      </c>
      <c r="W89" s="49">
        <v>0.017144</v>
      </c>
      <c r="X89" s="49">
        <v>0.546104</v>
      </c>
      <c r="Y89" s="49">
        <v>1</v>
      </c>
      <c r="Z89" s="49">
        <v>0</v>
      </c>
      <c r="AA89" s="72">
        <v>89</v>
      </c>
      <c r="AB89" s="72"/>
      <c r="AC89" s="73"/>
      <c r="AD89" s="79" t="s">
        <v>981</v>
      </c>
      <c r="AE89" s="79">
        <v>269</v>
      </c>
      <c r="AF89" s="79">
        <v>45</v>
      </c>
      <c r="AG89" s="79">
        <v>74</v>
      </c>
      <c r="AH89" s="79">
        <v>40</v>
      </c>
      <c r="AI89" s="79"/>
      <c r="AJ89" s="79" t="s">
        <v>1082</v>
      </c>
      <c r="AK89" s="79" t="s">
        <v>1149</v>
      </c>
      <c r="AL89" s="79"/>
      <c r="AM89" s="79"/>
      <c r="AN89" s="81">
        <v>40653.5290625</v>
      </c>
      <c r="AO89" s="79"/>
      <c r="AP89" s="79" t="b">
        <v>1</v>
      </c>
      <c r="AQ89" s="79" t="b">
        <v>0</v>
      </c>
      <c r="AR89" s="79" t="b">
        <v>0</v>
      </c>
      <c r="AS89" s="79"/>
      <c r="AT89" s="79">
        <v>0</v>
      </c>
      <c r="AU89" s="85" t="s">
        <v>1290</v>
      </c>
      <c r="AV89" s="79" t="b">
        <v>0</v>
      </c>
      <c r="AW89" s="79" t="s">
        <v>1352</v>
      </c>
      <c r="AX89" s="85" t="s">
        <v>1439</v>
      </c>
      <c r="AY89" s="79" t="s">
        <v>66</v>
      </c>
      <c r="AZ89" s="79" t="str">
        <f>REPLACE(INDEX(GroupVertices[Group],MATCH(Vertices[[#This Row],[Vertex]],GroupVertices[Vertex],0)),1,1,"")</f>
        <v>1</v>
      </c>
      <c r="BA89" s="48">
        <v>0</v>
      </c>
      <c r="BB89" s="49">
        <v>0</v>
      </c>
      <c r="BC89" s="48">
        <v>0</v>
      </c>
      <c r="BD89" s="49">
        <v>0</v>
      </c>
      <c r="BE89" s="48">
        <v>0</v>
      </c>
      <c r="BF89" s="49">
        <v>0</v>
      </c>
      <c r="BG89" s="48">
        <v>20</v>
      </c>
      <c r="BH89" s="49">
        <v>100</v>
      </c>
      <c r="BI89" s="48">
        <v>20</v>
      </c>
      <c r="BJ89" s="48"/>
      <c r="BK89" s="48"/>
      <c r="BL89" s="48"/>
      <c r="BM89" s="48"/>
      <c r="BN89" s="48"/>
      <c r="BO89" s="48"/>
      <c r="BP89" s="124" t="s">
        <v>1945</v>
      </c>
      <c r="BQ89" s="124" t="s">
        <v>1945</v>
      </c>
      <c r="BR89" s="124" t="s">
        <v>1971</v>
      </c>
      <c r="BS89" s="124" t="s">
        <v>1971</v>
      </c>
      <c r="BT89" s="2"/>
      <c r="BU89" s="3"/>
      <c r="BV89" s="3"/>
      <c r="BW89" s="3"/>
      <c r="BX89" s="3"/>
    </row>
    <row r="90" spans="1:76" ht="15">
      <c r="A90" s="65" t="s">
        <v>337</v>
      </c>
      <c r="B90" s="66"/>
      <c r="C90" s="66"/>
      <c r="D90" s="67">
        <v>100</v>
      </c>
      <c r="E90" s="69"/>
      <c r="F90" s="103" t="s">
        <v>1342</v>
      </c>
      <c r="G90" s="66"/>
      <c r="H90" s="70" t="s">
        <v>337</v>
      </c>
      <c r="I90" s="71"/>
      <c r="J90" s="71"/>
      <c r="K90" s="70" t="s">
        <v>1553</v>
      </c>
      <c r="L90" s="74">
        <v>1</v>
      </c>
      <c r="M90" s="75">
        <v>9514.5576171875</v>
      </c>
      <c r="N90" s="75">
        <v>6124.36328125</v>
      </c>
      <c r="O90" s="76"/>
      <c r="P90" s="77"/>
      <c r="Q90" s="77"/>
      <c r="R90" s="89"/>
      <c r="S90" s="48">
        <v>0</v>
      </c>
      <c r="T90" s="48">
        <v>1</v>
      </c>
      <c r="U90" s="49">
        <v>0</v>
      </c>
      <c r="V90" s="49">
        <v>0.002882</v>
      </c>
      <c r="W90" s="49">
        <v>3.8E-05</v>
      </c>
      <c r="X90" s="49">
        <v>0.536966</v>
      </c>
      <c r="Y90" s="49">
        <v>0</v>
      </c>
      <c r="Z90" s="49">
        <v>0</v>
      </c>
      <c r="AA90" s="72">
        <v>90</v>
      </c>
      <c r="AB90" s="72"/>
      <c r="AC90" s="73"/>
      <c r="AD90" s="79" t="s">
        <v>982</v>
      </c>
      <c r="AE90" s="79">
        <v>422</v>
      </c>
      <c r="AF90" s="79">
        <v>579</v>
      </c>
      <c r="AG90" s="79">
        <v>22093</v>
      </c>
      <c r="AH90" s="79">
        <v>27035</v>
      </c>
      <c r="AI90" s="79"/>
      <c r="AJ90" s="79" t="s">
        <v>1083</v>
      </c>
      <c r="AK90" s="79" t="s">
        <v>1132</v>
      </c>
      <c r="AL90" s="79"/>
      <c r="AM90" s="79"/>
      <c r="AN90" s="81">
        <v>41093.97976851852</v>
      </c>
      <c r="AO90" s="85" t="s">
        <v>1267</v>
      </c>
      <c r="AP90" s="79" t="b">
        <v>1</v>
      </c>
      <c r="AQ90" s="79" t="b">
        <v>0</v>
      </c>
      <c r="AR90" s="79" t="b">
        <v>1</v>
      </c>
      <c r="AS90" s="79"/>
      <c r="AT90" s="79">
        <v>2</v>
      </c>
      <c r="AU90" s="85" t="s">
        <v>1290</v>
      </c>
      <c r="AV90" s="79" t="b">
        <v>0</v>
      </c>
      <c r="AW90" s="79" t="s">
        <v>1352</v>
      </c>
      <c r="AX90" s="85" t="s">
        <v>1440</v>
      </c>
      <c r="AY90" s="79" t="s">
        <v>66</v>
      </c>
      <c r="AZ90" s="79" t="str">
        <f>REPLACE(INDEX(GroupVertices[Group],MATCH(Vertices[[#This Row],[Vertex]],GroupVertices[Vertex],0)),1,1,"")</f>
        <v>2</v>
      </c>
      <c r="BA90" s="48">
        <v>0</v>
      </c>
      <c r="BB90" s="49">
        <v>0</v>
      </c>
      <c r="BC90" s="48">
        <v>0</v>
      </c>
      <c r="BD90" s="49">
        <v>0</v>
      </c>
      <c r="BE90" s="48">
        <v>0</v>
      </c>
      <c r="BF90" s="49">
        <v>0</v>
      </c>
      <c r="BG90" s="48">
        <v>9</v>
      </c>
      <c r="BH90" s="49">
        <v>100</v>
      </c>
      <c r="BI90" s="48">
        <v>9</v>
      </c>
      <c r="BJ90" s="48"/>
      <c r="BK90" s="48"/>
      <c r="BL90" s="48"/>
      <c r="BM90" s="48"/>
      <c r="BN90" s="48"/>
      <c r="BO90" s="48"/>
      <c r="BP90" s="124" t="s">
        <v>1947</v>
      </c>
      <c r="BQ90" s="124" t="s">
        <v>1947</v>
      </c>
      <c r="BR90" s="124" t="s">
        <v>1973</v>
      </c>
      <c r="BS90" s="124" t="s">
        <v>1973</v>
      </c>
      <c r="BT90" s="2"/>
      <c r="BU90" s="3"/>
      <c r="BV90" s="3"/>
      <c r="BW90" s="3"/>
      <c r="BX90" s="3"/>
    </row>
    <row r="91" spans="1:76" ht="15">
      <c r="A91" s="65" t="s">
        <v>338</v>
      </c>
      <c r="B91" s="66"/>
      <c r="C91" s="66"/>
      <c r="D91" s="67">
        <v>100</v>
      </c>
      <c r="E91" s="69"/>
      <c r="F91" s="103" t="s">
        <v>459</v>
      </c>
      <c r="G91" s="66"/>
      <c r="H91" s="70" t="s">
        <v>338</v>
      </c>
      <c r="I91" s="71"/>
      <c r="J91" s="71"/>
      <c r="K91" s="70" t="s">
        <v>1554</v>
      </c>
      <c r="L91" s="74">
        <v>1</v>
      </c>
      <c r="M91" s="75">
        <v>1295.7763671875</v>
      </c>
      <c r="N91" s="75">
        <v>5001.27685546875</v>
      </c>
      <c r="O91" s="76"/>
      <c r="P91" s="77"/>
      <c r="Q91" s="77"/>
      <c r="R91" s="89"/>
      <c r="S91" s="48">
        <v>0</v>
      </c>
      <c r="T91" s="48">
        <v>2</v>
      </c>
      <c r="U91" s="49">
        <v>0</v>
      </c>
      <c r="V91" s="49">
        <v>0.003049</v>
      </c>
      <c r="W91" s="49">
        <v>0.017144</v>
      </c>
      <c r="X91" s="49">
        <v>0.546104</v>
      </c>
      <c r="Y91" s="49">
        <v>1</v>
      </c>
      <c r="Z91" s="49">
        <v>0</v>
      </c>
      <c r="AA91" s="72">
        <v>91</v>
      </c>
      <c r="AB91" s="72"/>
      <c r="AC91" s="73"/>
      <c r="AD91" s="79" t="s">
        <v>983</v>
      </c>
      <c r="AE91" s="79">
        <v>1149</v>
      </c>
      <c r="AF91" s="79">
        <v>1087</v>
      </c>
      <c r="AG91" s="79">
        <v>9099</v>
      </c>
      <c r="AH91" s="79">
        <v>41420</v>
      </c>
      <c r="AI91" s="79"/>
      <c r="AJ91" s="79" t="s">
        <v>1084</v>
      </c>
      <c r="AK91" s="79"/>
      <c r="AL91" s="79"/>
      <c r="AM91" s="79"/>
      <c r="AN91" s="81">
        <v>41439.493680555555</v>
      </c>
      <c r="AO91" s="85" t="s">
        <v>1268</v>
      </c>
      <c r="AP91" s="79" t="b">
        <v>1</v>
      </c>
      <c r="AQ91" s="79" t="b">
        <v>0</v>
      </c>
      <c r="AR91" s="79" t="b">
        <v>0</v>
      </c>
      <c r="AS91" s="79"/>
      <c r="AT91" s="79">
        <v>13</v>
      </c>
      <c r="AU91" s="85" t="s">
        <v>1290</v>
      </c>
      <c r="AV91" s="79" t="b">
        <v>0</v>
      </c>
      <c r="AW91" s="79" t="s">
        <v>1352</v>
      </c>
      <c r="AX91" s="85" t="s">
        <v>1441</v>
      </c>
      <c r="AY91" s="79" t="s">
        <v>66</v>
      </c>
      <c r="AZ91" s="79" t="str">
        <f>REPLACE(INDEX(GroupVertices[Group],MATCH(Vertices[[#This Row],[Vertex]],GroupVertices[Vertex],0)),1,1,"")</f>
        <v>1</v>
      </c>
      <c r="BA91" s="48">
        <v>0</v>
      </c>
      <c r="BB91" s="49">
        <v>0</v>
      </c>
      <c r="BC91" s="48">
        <v>0</v>
      </c>
      <c r="BD91" s="49">
        <v>0</v>
      </c>
      <c r="BE91" s="48">
        <v>0</v>
      </c>
      <c r="BF91" s="49">
        <v>0</v>
      </c>
      <c r="BG91" s="48">
        <v>20</v>
      </c>
      <c r="BH91" s="49">
        <v>100</v>
      </c>
      <c r="BI91" s="48">
        <v>20</v>
      </c>
      <c r="BJ91" s="48"/>
      <c r="BK91" s="48"/>
      <c r="BL91" s="48"/>
      <c r="BM91" s="48"/>
      <c r="BN91" s="48"/>
      <c r="BO91" s="48"/>
      <c r="BP91" s="124" t="s">
        <v>1945</v>
      </c>
      <c r="BQ91" s="124" t="s">
        <v>1945</v>
      </c>
      <c r="BR91" s="124" t="s">
        <v>1971</v>
      </c>
      <c r="BS91" s="124" t="s">
        <v>1971</v>
      </c>
      <c r="BT91" s="2"/>
      <c r="BU91" s="3"/>
      <c r="BV91" s="3"/>
      <c r="BW91" s="3"/>
      <c r="BX91" s="3"/>
    </row>
    <row r="92" spans="1:76" ht="15">
      <c r="A92" s="65" t="s">
        <v>339</v>
      </c>
      <c r="B92" s="66"/>
      <c r="C92" s="66"/>
      <c r="D92" s="67">
        <v>100</v>
      </c>
      <c r="E92" s="69"/>
      <c r="F92" s="103" t="s">
        <v>460</v>
      </c>
      <c r="G92" s="66"/>
      <c r="H92" s="70" t="s">
        <v>339</v>
      </c>
      <c r="I92" s="71"/>
      <c r="J92" s="71"/>
      <c r="K92" s="70" t="s">
        <v>1555</v>
      </c>
      <c r="L92" s="74">
        <v>1</v>
      </c>
      <c r="M92" s="75">
        <v>1649.1834716796875</v>
      </c>
      <c r="N92" s="75">
        <v>9732.2021484375</v>
      </c>
      <c r="O92" s="76"/>
      <c r="P92" s="77"/>
      <c r="Q92" s="77"/>
      <c r="R92" s="89"/>
      <c r="S92" s="48">
        <v>0</v>
      </c>
      <c r="T92" s="48">
        <v>2</v>
      </c>
      <c r="U92" s="49">
        <v>0</v>
      </c>
      <c r="V92" s="49">
        <v>0.003049</v>
      </c>
      <c r="W92" s="49">
        <v>0.010218</v>
      </c>
      <c r="X92" s="49">
        <v>0.579644</v>
      </c>
      <c r="Y92" s="49">
        <v>0.5</v>
      </c>
      <c r="Z92" s="49">
        <v>0</v>
      </c>
      <c r="AA92" s="72">
        <v>92</v>
      </c>
      <c r="AB92" s="72"/>
      <c r="AC92" s="73"/>
      <c r="AD92" s="79" t="s">
        <v>984</v>
      </c>
      <c r="AE92" s="79">
        <v>492</v>
      </c>
      <c r="AF92" s="79">
        <v>326</v>
      </c>
      <c r="AG92" s="79">
        <v>3783</v>
      </c>
      <c r="AH92" s="79">
        <v>432</v>
      </c>
      <c r="AI92" s="79"/>
      <c r="AJ92" s="79" t="s">
        <v>1085</v>
      </c>
      <c r="AK92" s="79" t="s">
        <v>1150</v>
      </c>
      <c r="AL92" s="85" t="s">
        <v>1181</v>
      </c>
      <c r="AM92" s="79"/>
      <c r="AN92" s="81">
        <v>41466.363900462966</v>
      </c>
      <c r="AO92" s="79"/>
      <c r="AP92" s="79" t="b">
        <v>1</v>
      </c>
      <c r="AQ92" s="79" t="b">
        <v>0</v>
      </c>
      <c r="AR92" s="79" t="b">
        <v>0</v>
      </c>
      <c r="AS92" s="79"/>
      <c r="AT92" s="79">
        <v>12</v>
      </c>
      <c r="AU92" s="85" t="s">
        <v>1290</v>
      </c>
      <c r="AV92" s="79" t="b">
        <v>0</v>
      </c>
      <c r="AW92" s="79" t="s">
        <v>1352</v>
      </c>
      <c r="AX92" s="85" t="s">
        <v>1442</v>
      </c>
      <c r="AY92" s="79" t="s">
        <v>66</v>
      </c>
      <c r="AZ92" s="79" t="str">
        <f>REPLACE(INDEX(GroupVertices[Group],MATCH(Vertices[[#This Row],[Vertex]],GroupVertices[Vertex],0)),1,1,"")</f>
        <v>1</v>
      </c>
      <c r="BA92" s="48">
        <v>2</v>
      </c>
      <c r="BB92" s="49">
        <v>7.6923076923076925</v>
      </c>
      <c r="BC92" s="48">
        <v>0</v>
      </c>
      <c r="BD92" s="49">
        <v>0</v>
      </c>
      <c r="BE92" s="48">
        <v>0</v>
      </c>
      <c r="BF92" s="49">
        <v>0</v>
      </c>
      <c r="BG92" s="48">
        <v>24</v>
      </c>
      <c r="BH92" s="49">
        <v>92.3076923076923</v>
      </c>
      <c r="BI92" s="48">
        <v>26</v>
      </c>
      <c r="BJ92" s="48"/>
      <c r="BK92" s="48"/>
      <c r="BL92" s="48"/>
      <c r="BM92" s="48"/>
      <c r="BN92" s="48" t="s">
        <v>404</v>
      </c>
      <c r="BO92" s="48" t="s">
        <v>404</v>
      </c>
      <c r="BP92" s="124" t="s">
        <v>1957</v>
      </c>
      <c r="BQ92" s="124" t="s">
        <v>1957</v>
      </c>
      <c r="BR92" s="124" t="s">
        <v>1982</v>
      </c>
      <c r="BS92" s="124" t="s">
        <v>1982</v>
      </c>
      <c r="BT92" s="2"/>
      <c r="BU92" s="3"/>
      <c r="BV92" s="3"/>
      <c r="BW92" s="3"/>
      <c r="BX92" s="3"/>
    </row>
    <row r="93" spans="1:76" ht="15">
      <c r="A93" s="65" t="s">
        <v>354</v>
      </c>
      <c r="B93" s="66"/>
      <c r="C93" s="66"/>
      <c r="D93" s="67">
        <v>333.33333333333337</v>
      </c>
      <c r="E93" s="69"/>
      <c r="F93" s="103" t="s">
        <v>469</v>
      </c>
      <c r="G93" s="66"/>
      <c r="H93" s="70" t="s">
        <v>354</v>
      </c>
      <c r="I93" s="71"/>
      <c r="J93" s="71"/>
      <c r="K93" s="70" t="s">
        <v>1556</v>
      </c>
      <c r="L93" s="74">
        <v>409.0816326530612</v>
      </c>
      <c r="M93" s="75">
        <v>2161.446533203125</v>
      </c>
      <c r="N93" s="75">
        <v>9703.220703125</v>
      </c>
      <c r="O93" s="76"/>
      <c r="P93" s="77"/>
      <c r="Q93" s="77"/>
      <c r="R93" s="89"/>
      <c r="S93" s="48">
        <v>2</v>
      </c>
      <c r="T93" s="48">
        <v>1</v>
      </c>
      <c r="U93" s="49">
        <v>5</v>
      </c>
      <c r="V93" s="49">
        <v>0.003096</v>
      </c>
      <c r="W93" s="49">
        <v>0.012074</v>
      </c>
      <c r="X93" s="49">
        <v>0.818097</v>
      </c>
      <c r="Y93" s="49">
        <v>0.3333333333333333</v>
      </c>
      <c r="Z93" s="49">
        <v>0</v>
      </c>
      <c r="AA93" s="72">
        <v>93</v>
      </c>
      <c r="AB93" s="72"/>
      <c r="AC93" s="73"/>
      <c r="AD93" s="79" t="s">
        <v>985</v>
      </c>
      <c r="AE93" s="79">
        <v>558</v>
      </c>
      <c r="AF93" s="79">
        <v>236</v>
      </c>
      <c r="AG93" s="79">
        <v>181</v>
      </c>
      <c r="AH93" s="79">
        <v>54</v>
      </c>
      <c r="AI93" s="79"/>
      <c r="AJ93" s="79" t="s">
        <v>1086</v>
      </c>
      <c r="AK93" s="79" t="s">
        <v>1151</v>
      </c>
      <c r="AL93" s="85" t="s">
        <v>1182</v>
      </c>
      <c r="AM93" s="79"/>
      <c r="AN93" s="81">
        <v>41544.61601851852</v>
      </c>
      <c r="AO93" s="85" t="s">
        <v>1269</v>
      </c>
      <c r="AP93" s="79" t="b">
        <v>0</v>
      </c>
      <c r="AQ93" s="79" t="b">
        <v>0</v>
      </c>
      <c r="AR93" s="79" t="b">
        <v>0</v>
      </c>
      <c r="AS93" s="79"/>
      <c r="AT93" s="79">
        <v>4</v>
      </c>
      <c r="AU93" s="85" t="s">
        <v>1290</v>
      </c>
      <c r="AV93" s="79" t="b">
        <v>0</v>
      </c>
      <c r="AW93" s="79" t="s">
        <v>1352</v>
      </c>
      <c r="AX93" s="85" t="s">
        <v>1443</v>
      </c>
      <c r="AY93" s="79" t="s">
        <v>66</v>
      </c>
      <c r="AZ93" s="79" t="str">
        <f>REPLACE(INDEX(GroupVertices[Group],MATCH(Vertices[[#This Row],[Vertex]],GroupVertices[Vertex],0)),1,1,"")</f>
        <v>1</v>
      </c>
      <c r="BA93" s="48">
        <v>2</v>
      </c>
      <c r="BB93" s="49">
        <v>7.6923076923076925</v>
      </c>
      <c r="BC93" s="48">
        <v>0</v>
      </c>
      <c r="BD93" s="49">
        <v>0</v>
      </c>
      <c r="BE93" s="48">
        <v>0</v>
      </c>
      <c r="BF93" s="49">
        <v>0</v>
      </c>
      <c r="BG93" s="48">
        <v>24</v>
      </c>
      <c r="BH93" s="49">
        <v>92.3076923076923</v>
      </c>
      <c r="BI93" s="48">
        <v>26</v>
      </c>
      <c r="BJ93" s="48" t="s">
        <v>392</v>
      </c>
      <c r="BK93" s="48" t="s">
        <v>392</v>
      </c>
      <c r="BL93" s="48" t="s">
        <v>401</v>
      </c>
      <c r="BM93" s="48" t="s">
        <v>401</v>
      </c>
      <c r="BN93" s="48" t="s">
        <v>404</v>
      </c>
      <c r="BO93" s="48" t="s">
        <v>404</v>
      </c>
      <c r="BP93" s="124" t="s">
        <v>1957</v>
      </c>
      <c r="BQ93" s="124" t="s">
        <v>1957</v>
      </c>
      <c r="BR93" s="124" t="s">
        <v>1982</v>
      </c>
      <c r="BS93" s="124" t="s">
        <v>1982</v>
      </c>
      <c r="BT93" s="2"/>
      <c r="BU93" s="3"/>
      <c r="BV93" s="3"/>
      <c r="BW93" s="3"/>
      <c r="BX93" s="3"/>
    </row>
    <row r="94" spans="1:76" ht="15">
      <c r="A94" s="65" t="s">
        <v>340</v>
      </c>
      <c r="B94" s="66"/>
      <c r="C94" s="66"/>
      <c r="D94" s="67">
        <v>100</v>
      </c>
      <c r="E94" s="69"/>
      <c r="F94" s="103" t="s">
        <v>461</v>
      </c>
      <c r="G94" s="66"/>
      <c r="H94" s="70" t="s">
        <v>340</v>
      </c>
      <c r="I94" s="71"/>
      <c r="J94" s="71"/>
      <c r="K94" s="70" t="s">
        <v>1557</v>
      </c>
      <c r="L94" s="74">
        <v>1</v>
      </c>
      <c r="M94" s="75">
        <v>637.906005859375</v>
      </c>
      <c r="N94" s="75">
        <v>1698.104248046875</v>
      </c>
      <c r="O94" s="76"/>
      <c r="P94" s="77"/>
      <c r="Q94" s="77"/>
      <c r="R94" s="89"/>
      <c r="S94" s="48">
        <v>0</v>
      </c>
      <c r="T94" s="48">
        <v>2</v>
      </c>
      <c r="U94" s="49">
        <v>0</v>
      </c>
      <c r="V94" s="49">
        <v>0.003049</v>
      </c>
      <c r="W94" s="49">
        <v>0.017144</v>
      </c>
      <c r="X94" s="49">
        <v>0.546104</v>
      </c>
      <c r="Y94" s="49">
        <v>1</v>
      </c>
      <c r="Z94" s="49">
        <v>0</v>
      </c>
      <c r="AA94" s="72">
        <v>94</v>
      </c>
      <c r="AB94" s="72"/>
      <c r="AC94" s="73"/>
      <c r="AD94" s="79" t="s">
        <v>986</v>
      </c>
      <c r="AE94" s="79">
        <v>1367</v>
      </c>
      <c r="AF94" s="79">
        <v>683</v>
      </c>
      <c r="AG94" s="79">
        <v>6876</v>
      </c>
      <c r="AH94" s="79">
        <v>6482</v>
      </c>
      <c r="AI94" s="79"/>
      <c r="AJ94" s="79" t="s">
        <v>1087</v>
      </c>
      <c r="AK94" s="79" t="s">
        <v>1152</v>
      </c>
      <c r="AL94" s="79"/>
      <c r="AM94" s="79"/>
      <c r="AN94" s="81">
        <v>40709.38763888889</v>
      </c>
      <c r="AO94" s="85" t="s">
        <v>1270</v>
      </c>
      <c r="AP94" s="79" t="b">
        <v>0</v>
      </c>
      <c r="AQ94" s="79" t="b">
        <v>0</v>
      </c>
      <c r="AR94" s="79" t="b">
        <v>0</v>
      </c>
      <c r="AS94" s="79"/>
      <c r="AT94" s="79">
        <v>44</v>
      </c>
      <c r="AU94" s="85" t="s">
        <v>1290</v>
      </c>
      <c r="AV94" s="79" t="b">
        <v>0</v>
      </c>
      <c r="AW94" s="79" t="s">
        <v>1352</v>
      </c>
      <c r="AX94" s="85" t="s">
        <v>1444</v>
      </c>
      <c r="AY94" s="79" t="s">
        <v>66</v>
      </c>
      <c r="AZ94" s="79" t="str">
        <f>REPLACE(INDEX(GroupVertices[Group],MATCH(Vertices[[#This Row],[Vertex]],GroupVertices[Vertex],0)),1,1,"")</f>
        <v>1</v>
      </c>
      <c r="BA94" s="48">
        <v>0</v>
      </c>
      <c r="BB94" s="49">
        <v>0</v>
      </c>
      <c r="BC94" s="48">
        <v>0</v>
      </c>
      <c r="BD94" s="49">
        <v>0</v>
      </c>
      <c r="BE94" s="48">
        <v>0</v>
      </c>
      <c r="BF94" s="49">
        <v>0</v>
      </c>
      <c r="BG94" s="48">
        <v>20</v>
      </c>
      <c r="BH94" s="49">
        <v>100</v>
      </c>
      <c r="BI94" s="48">
        <v>20</v>
      </c>
      <c r="BJ94" s="48"/>
      <c r="BK94" s="48"/>
      <c r="BL94" s="48"/>
      <c r="BM94" s="48"/>
      <c r="BN94" s="48"/>
      <c r="BO94" s="48"/>
      <c r="BP94" s="124" t="s">
        <v>1945</v>
      </c>
      <c r="BQ94" s="124" t="s">
        <v>1945</v>
      </c>
      <c r="BR94" s="124" t="s">
        <v>1971</v>
      </c>
      <c r="BS94" s="124" t="s">
        <v>1971</v>
      </c>
      <c r="BT94" s="2"/>
      <c r="BU94" s="3"/>
      <c r="BV94" s="3"/>
      <c r="BW94" s="3"/>
      <c r="BX94" s="3"/>
    </row>
    <row r="95" spans="1:76" ht="15">
      <c r="A95" s="65" t="s">
        <v>341</v>
      </c>
      <c r="B95" s="66"/>
      <c r="C95" s="66"/>
      <c r="D95" s="67">
        <v>100</v>
      </c>
      <c r="E95" s="69"/>
      <c r="F95" s="103" t="s">
        <v>1343</v>
      </c>
      <c r="G95" s="66"/>
      <c r="H95" s="70" t="s">
        <v>341</v>
      </c>
      <c r="I95" s="71"/>
      <c r="J95" s="71"/>
      <c r="K95" s="70" t="s">
        <v>1558</v>
      </c>
      <c r="L95" s="74">
        <v>1</v>
      </c>
      <c r="M95" s="75">
        <v>7773.14208984375</v>
      </c>
      <c r="N95" s="75">
        <v>3505.53173828125</v>
      </c>
      <c r="O95" s="76"/>
      <c r="P95" s="77"/>
      <c r="Q95" s="77"/>
      <c r="R95" s="89"/>
      <c r="S95" s="48">
        <v>0</v>
      </c>
      <c r="T95" s="48">
        <v>1</v>
      </c>
      <c r="U95" s="49">
        <v>0</v>
      </c>
      <c r="V95" s="49">
        <v>0.002882</v>
      </c>
      <c r="W95" s="49">
        <v>3.8E-05</v>
      </c>
      <c r="X95" s="49">
        <v>0.536966</v>
      </c>
      <c r="Y95" s="49">
        <v>0</v>
      </c>
      <c r="Z95" s="49">
        <v>0</v>
      </c>
      <c r="AA95" s="72">
        <v>95</v>
      </c>
      <c r="AB95" s="72"/>
      <c r="AC95" s="73"/>
      <c r="AD95" s="79" t="s">
        <v>987</v>
      </c>
      <c r="AE95" s="79">
        <v>109</v>
      </c>
      <c r="AF95" s="79">
        <v>119</v>
      </c>
      <c r="AG95" s="79">
        <v>7226</v>
      </c>
      <c r="AH95" s="79">
        <v>1630</v>
      </c>
      <c r="AI95" s="79"/>
      <c r="AJ95" s="79" t="s">
        <v>1088</v>
      </c>
      <c r="AK95" s="79" t="s">
        <v>1109</v>
      </c>
      <c r="AL95" s="79"/>
      <c r="AM95" s="79"/>
      <c r="AN95" s="81">
        <v>40728.008993055555</v>
      </c>
      <c r="AO95" s="79"/>
      <c r="AP95" s="79" t="b">
        <v>0</v>
      </c>
      <c r="AQ95" s="79" t="b">
        <v>0</v>
      </c>
      <c r="AR95" s="79" t="b">
        <v>1</v>
      </c>
      <c r="AS95" s="79"/>
      <c r="AT95" s="79">
        <v>1</v>
      </c>
      <c r="AU95" s="85" t="s">
        <v>1294</v>
      </c>
      <c r="AV95" s="79" t="b">
        <v>0</v>
      </c>
      <c r="AW95" s="79" t="s">
        <v>1352</v>
      </c>
      <c r="AX95" s="85" t="s">
        <v>1445</v>
      </c>
      <c r="AY95" s="79" t="s">
        <v>66</v>
      </c>
      <c r="AZ95" s="79" t="str">
        <f>REPLACE(INDEX(GroupVertices[Group],MATCH(Vertices[[#This Row],[Vertex]],GroupVertices[Vertex],0)),1,1,"")</f>
        <v>2</v>
      </c>
      <c r="BA95" s="48">
        <v>0</v>
      </c>
      <c r="BB95" s="49">
        <v>0</v>
      </c>
      <c r="BC95" s="48">
        <v>0</v>
      </c>
      <c r="BD95" s="49">
        <v>0</v>
      </c>
      <c r="BE95" s="48">
        <v>0</v>
      </c>
      <c r="BF95" s="49">
        <v>0</v>
      </c>
      <c r="BG95" s="48">
        <v>9</v>
      </c>
      <c r="BH95" s="49">
        <v>100</v>
      </c>
      <c r="BI95" s="48">
        <v>9</v>
      </c>
      <c r="BJ95" s="48"/>
      <c r="BK95" s="48"/>
      <c r="BL95" s="48"/>
      <c r="BM95" s="48"/>
      <c r="BN95" s="48"/>
      <c r="BO95" s="48"/>
      <c r="BP95" s="124" t="s">
        <v>1947</v>
      </c>
      <c r="BQ95" s="124" t="s">
        <v>1947</v>
      </c>
      <c r="BR95" s="124" t="s">
        <v>1973</v>
      </c>
      <c r="BS95" s="124" t="s">
        <v>1973</v>
      </c>
      <c r="BT95" s="2"/>
      <c r="BU95" s="3"/>
      <c r="BV95" s="3"/>
      <c r="BW95" s="3"/>
      <c r="BX95" s="3"/>
    </row>
    <row r="96" spans="1:76" ht="15">
      <c r="A96" s="65" t="s">
        <v>342</v>
      </c>
      <c r="B96" s="66"/>
      <c r="C96" s="66"/>
      <c r="D96" s="67">
        <v>100</v>
      </c>
      <c r="E96" s="69"/>
      <c r="F96" s="103" t="s">
        <v>1344</v>
      </c>
      <c r="G96" s="66"/>
      <c r="H96" s="70" t="s">
        <v>342</v>
      </c>
      <c r="I96" s="71"/>
      <c r="J96" s="71"/>
      <c r="K96" s="70" t="s">
        <v>1559</v>
      </c>
      <c r="L96" s="74">
        <v>1</v>
      </c>
      <c r="M96" s="75">
        <v>5306.5986328125</v>
      </c>
      <c r="N96" s="75">
        <v>7020.72705078125</v>
      </c>
      <c r="O96" s="76"/>
      <c r="P96" s="77"/>
      <c r="Q96" s="77"/>
      <c r="R96" s="89"/>
      <c r="S96" s="48">
        <v>0</v>
      </c>
      <c r="T96" s="48">
        <v>1</v>
      </c>
      <c r="U96" s="49">
        <v>0</v>
      </c>
      <c r="V96" s="49">
        <v>0.002882</v>
      </c>
      <c r="W96" s="49">
        <v>3.8E-05</v>
      </c>
      <c r="X96" s="49">
        <v>0.536966</v>
      </c>
      <c r="Y96" s="49">
        <v>0</v>
      </c>
      <c r="Z96" s="49">
        <v>0</v>
      </c>
      <c r="AA96" s="72">
        <v>96</v>
      </c>
      <c r="AB96" s="72"/>
      <c r="AC96" s="73"/>
      <c r="AD96" s="79" t="s">
        <v>988</v>
      </c>
      <c r="AE96" s="79">
        <v>433</v>
      </c>
      <c r="AF96" s="79">
        <v>149</v>
      </c>
      <c r="AG96" s="79">
        <v>17938</v>
      </c>
      <c r="AH96" s="79">
        <v>2393</v>
      </c>
      <c r="AI96" s="79"/>
      <c r="AJ96" s="79" t="s">
        <v>1089</v>
      </c>
      <c r="AK96" s="79"/>
      <c r="AL96" s="79"/>
      <c r="AM96" s="79"/>
      <c r="AN96" s="81">
        <v>39898.86394675926</v>
      </c>
      <c r="AO96" s="85" t="s">
        <v>1271</v>
      </c>
      <c r="AP96" s="79" t="b">
        <v>0</v>
      </c>
      <c r="AQ96" s="79" t="b">
        <v>0</v>
      </c>
      <c r="AR96" s="79" t="b">
        <v>1</v>
      </c>
      <c r="AS96" s="79"/>
      <c r="AT96" s="79">
        <v>3</v>
      </c>
      <c r="AU96" s="85" t="s">
        <v>1298</v>
      </c>
      <c r="AV96" s="79" t="b">
        <v>0</v>
      </c>
      <c r="AW96" s="79" t="s">
        <v>1352</v>
      </c>
      <c r="AX96" s="85" t="s">
        <v>1446</v>
      </c>
      <c r="AY96" s="79" t="s">
        <v>66</v>
      </c>
      <c r="AZ96" s="79" t="str">
        <f>REPLACE(INDEX(GroupVertices[Group],MATCH(Vertices[[#This Row],[Vertex]],GroupVertices[Vertex],0)),1,1,"")</f>
        <v>2</v>
      </c>
      <c r="BA96" s="48">
        <v>0</v>
      </c>
      <c r="BB96" s="49">
        <v>0</v>
      </c>
      <c r="BC96" s="48">
        <v>0</v>
      </c>
      <c r="BD96" s="49">
        <v>0</v>
      </c>
      <c r="BE96" s="48">
        <v>0</v>
      </c>
      <c r="BF96" s="49">
        <v>0</v>
      </c>
      <c r="BG96" s="48">
        <v>9</v>
      </c>
      <c r="BH96" s="49">
        <v>100</v>
      </c>
      <c r="BI96" s="48">
        <v>9</v>
      </c>
      <c r="BJ96" s="48"/>
      <c r="BK96" s="48"/>
      <c r="BL96" s="48"/>
      <c r="BM96" s="48"/>
      <c r="BN96" s="48"/>
      <c r="BO96" s="48"/>
      <c r="BP96" s="124" t="s">
        <v>1947</v>
      </c>
      <c r="BQ96" s="124" t="s">
        <v>1947</v>
      </c>
      <c r="BR96" s="124" t="s">
        <v>1973</v>
      </c>
      <c r="BS96" s="124" t="s">
        <v>1973</v>
      </c>
      <c r="BT96" s="2"/>
      <c r="BU96" s="3"/>
      <c r="BV96" s="3"/>
      <c r="BW96" s="3"/>
      <c r="BX96" s="3"/>
    </row>
    <row r="97" spans="1:76" ht="15">
      <c r="A97" s="65" t="s">
        <v>343</v>
      </c>
      <c r="B97" s="66"/>
      <c r="C97" s="66"/>
      <c r="D97" s="67">
        <v>100</v>
      </c>
      <c r="E97" s="69"/>
      <c r="F97" s="103" t="s">
        <v>462</v>
      </c>
      <c r="G97" s="66"/>
      <c r="H97" s="70" t="s">
        <v>343</v>
      </c>
      <c r="I97" s="71"/>
      <c r="J97" s="71"/>
      <c r="K97" s="70" t="s">
        <v>1560</v>
      </c>
      <c r="L97" s="74">
        <v>1</v>
      </c>
      <c r="M97" s="75">
        <v>3061.627197265625</v>
      </c>
      <c r="N97" s="75">
        <v>685.3165893554688</v>
      </c>
      <c r="O97" s="76"/>
      <c r="P97" s="77"/>
      <c r="Q97" s="77"/>
      <c r="R97" s="89"/>
      <c r="S97" s="48">
        <v>0</v>
      </c>
      <c r="T97" s="48">
        <v>2</v>
      </c>
      <c r="U97" s="49">
        <v>0</v>
      </c>
      <c r="V97" s="49">
        <v>0.003049</v>
      </c>
      <c r="W97" s="49">
        <v>0.017144</v>
      </c>
      <c r="X97" s="49">
        <v>0.546104</v>
      </c>
      <c r="Y97" s="49">
        <v>1</v>
      </c>
      <c r="Z97" s="49">
        <v>0</v>
      </c>
      <c r="AA97" s="72">
        <v>97</v>
      </c>
      <c r="AB97" s="72"/>
      <c r="AC97" s="73"/>
      <c r="AD97" s="79" t="s">
        <v>989</v>
      </c>
      <c r="AE97" s="79">
        <v>4172</v>
      </c>
      <c r="AF97" s="79">
        <v>4147</v>
      </c>
      <c r="AG97" s="79">
        <v>25585</v>
      </c>
      <c r="AH97" s="79">
        <v>217564</v>
      </c>
      <c r="AI97" s="79"/>
      <c r="AJ97" s="79" t="s">
        <v>1090</v>
      </c>
      <c r="AK97" s="79"/>
      <c r="AL97" s="79"/>
      <c r="AM97" s="79"/>
      <c r="AN97" s="81">
        <v>42739.95883101852</v>
      </c>
      <c r="AO97" s="85" t="s">
        <v>1272</v>
      </c>
      <c r="AP97" s="79" t="b">
        <v>1</v>
      </c>
      <c r="AQ97" s="79" t="b">
        <v>0</v>
      </c>
      <c r="AR97" s="79" t="b">
        <v>0</v>
      </c>
      <c r="AS97" s="79"/>
      <c r="AT97" s="79">
        <v>5</v>
      </c>
      <c r="AU97" s="79"/>
      <c r="AV97" s="79" t="b">
        <v>0</v>
      </c>
      <c r="AW97" s="79" t="s">
        <v>1352</v>
      </c>
      <c r="AX97" s="85" t="s">
        <v>1447</v>
      </c>
      <c r="AY97" s="79" t="s">
        <v>66</v>
      </c>
      <c r="AZ97" s="79" t="str">
        <f>REPLACE(INDEX(GroupVertices[Group],MATCH(Vertices[[#This Row],[Vertex]],GroupVertices[Vertex],0)),1,1,"")</f>
        <v>1</v>
      </c>
      <c r="BA97" s="48">
        <v>1</v>
      </c>
      <c r="BB97" s="49">
        <v>3.8461538461538463</v>
      </c>
      <c r="BC97" s="48">
        <v>0</v>
      </c>
      <c r="BD97" s="49">
        <v>0</v>
      </c>
      <c r="BE97" s="48">
        <v>0</v>
      </c>
      <c r="BF97" s="49">
        <v>0</v>
      </c>
      <c r="BG97" s="48">
        <v>25</v>
      </c>
      <c r="BH97" s="49">
        <v>96.15384615384616</v>
      </c>
      <c r="BI97" s="48">
        <v>26</v>
      </c>
      <c r="BJ97" s="48"/>
      <c r="BK97" s="48"/>
      <c r="BL97" s="48"/>
      <c r="BM97" s="48"/>
      <c r="BN97" s="48"/>
      <c r="BO97" s="48"/>
      <c r="BP97" s="124" t="s">
        <v>1955</v>
      </c>
      <c r="BQ97" s="124" t="s">
        <v>1955</v>
      </c>
      <c r="BR97" s="124" t="s">
        <v>1980</v>
      </c>
      <c r="BS97" s="124" t="s">
        <v>1980</v>
      </c>
      <c r="BT97" s="2"/>
      <c r="BU97" s="3"/>
      <c r="BV97" s="3"/>
      <c r="BW97" s="3"/>
      <c r="BX97" s="3"/>
    </row>
    <row r="98" spans="1:76" ht="15">
      <c r="A98" s="65" t="s">
        <v>344</v>
      </c>
      <c r="B98" s="66"/>
      <c r="C98" s="66"/>
      <c r="D98" s="67">
        <v>100</v>
      </c>
      <c r="E98" s="69"/>
      <c r="F98" s="103" t="s">
        <v>463</v>
      </c>
      <c r="G98" s="66"/>
      <c r="H98" s="70" t="s">
        <v>344</v>
      </c>
      <c r="I98" s="71"/>
      <c r="J98" s="71"/>
      <c r="K98" s="70" t="s">
        <v>1561</v>
      </c>
      <c r="L98" s="74">
        <v>1</v>
      </c>
      <c r="M98" s="75">
        <v>3615.640869140625</v>
      </c>
      <c r="N98" s="75">
        <v>4982.77001953125</v>
      </c>
      <c r="O98" s="76"/>
      <c r="P98" s="77"/>
      <c r="Q98" s="77"/>
      <c r="R98" s="89"/>
      <c r="S98" s="48">
        <v>0</v>
      </c>
      <c r="T98" s="48">
        <v>2</v>
      </c>
      <c r="U98" s="49">
        <v>0</v>
      </c>
      <c r="V98" s="49">
        <v>0.003049</v>
      </c>
      <c r="W98" s="49">
        <v>0.017144</v>
      </c>
      <c r="X98" s="49">
        <v>0.546104</v>
      </c>
      <c r="Y98" s="49">
        <v>1</v>
      </c>
      <c r="Z98" s="49">
        <v>0</v>
      </c>
      <c r="AA98" s="72">
        <v>98</v>
      </c>
      <c r="AB98" s="72"/>
      <c r="AC98" s="73"/>
      <c r="AD98" s="79" t="s">
        <v>990</v>
      </c>
      <c r="AE98" s="79">
        <v>2411</v>
      </c>
      <c r="AF98" s="79">
        <v>719</v>
      </c>
      <c r="AG98" s="79">
        <v>19451</v>
      </c>
      <c r="AH98" s="79">
        <v>25699</v>
      </c>
      <c r="AI98" s="79"/>
      <c r="AJ98" s="79" t="s">
        <v>1091</v>
      </c>
      <c r="AK98" s="79" t="s">
        <v>1127</v>
      </c>
      <c r="AL98" s="79"/>
      <c r="AM98" s="79"/>
      <c r="AN98" s="81">
        <v>40405.07760416667</v>
      </c>
      <c r="AO98" s="85" t="s">
        <v>1273</v>
      </c>
      <c r="AP98" s="79" t="b">
        <v>0</v>
      </c>
      <c r="AQ98" s="79" t="b">
        <v>0</v>
      </c>
      <c r="AR98" s="79" t="b">
        <v>0</v>
      </c>
      <c r="AS98" s="79"/>
      <c r="AT98" s="79">
        <v>6</v>
      </c>
      <c r="AU98" s="85" t="s">
        <v>1293</v>
      </c>
      <c r="AV98" s="79" t="b">
        <v>0</v>
      </c>
      <c r="AW98" s="79" t="s">
        <v>1352</v>
      </c>
      <c r="AX98" s="85" t="s">
        <v>1448</v>
      </c>
      <c r="AY98" s="79" t="s">
        <v>66</v>
      </c>
      <c r="AZ98" s="79" t="str">
        <f>REPLACE(INDEX(GroupVertices[Group],MATCH(Vertices[[#This Row],[Vertex]],GroupVertices[Vertex],0)),1,1,"")</f>
        <v>1</v>
      </c>
      <c r="BA98" s="48">
        <v>1</v>
      </c>
      <c r="BB98" s="49">
        <v>3.8461538461538463</v>
      </c>
      <c r="BC98" s="48">
        <v>0</v>
      </c>
      <c r="BD98" s="49">
        <v>0</v>
      </c>
      <c r="BE98" s="48">
        <v>0</v>
      </c>
      <c r="BF98" s="49">
        <v>0</v>
      </c>
      <c r="BG98" s="48">
        <v>25</v>
      </c>
      <c r="BH98" s="49">
        <v>96.15384615384616</v>
      </c>
      <c r="BI98" s="48">
        <v>26</v>
      </c>
      <c r="BJ98" s="48"/>
      <c r="BK98" s="48"/>
      <c r="BL98" s="48"/>
      <c r="BM98" s="48"/>
      <c r="BN98" s="48"/>
      <c r="BO98" s="48"/>
      <c r="BP98" s="124" t="s">
        <v>1955</v>
      </c>
      <c r="BQ98" s="124" t="s">
        <v>1955</v>
      </c>
      <c r="BR98" s="124" t="s">
        <v>1980</v>
      </c>
      <c r="BS98" s="124" t="s">
        <v>1980</v>
      </c>
      <c r="BT98" s="2"/>
      <c r="BU98" s="3"/>
      <c r="BV98" s="3"/>
      <c r="BW98" s="3"/>
      <c r="BX98" s="3"/>
    </row>
    <row r="99" spans="1:76" ht="15">
      <c r="A99" s="65" t="s">
        <v>345</v>
      </c>
      <c r="B99" s="66"/>
      <c r="C99" s="66"/>
      <c r="D99" s="67">
        <v>100</v>
      </c>
      <c r="E99" s="69"/>
      <c r="F99" s="103" t="s">
        <v>1345</v>
      </c>
      <c r="G99" s="66"/>
      <c r="H99" s="70" t="s">
        <v>345</v>
      </c>
      <c r="I99" s="71"/>
      <c r="J99" s="71"/>
      <c r="K99" s="70" t="s">
        <v>1562</v>
      </c>
      <c r="L99" s="74">
        <v>1</v>
      </c>
      <c r="M99" s="75">
        <v>9300.8544921875</v>
      </c>
      <c r="N99" s="75">
        <v>4882.38134765625</v>
      </c>
      <c r="O99" s="76"/>
      <c r="P99" s="77"/>
      <c r="Q99" s="77"/>
      <c r="R99" s="89"/>
      <c r="S99" s="48">
        <v>0</v>
      </c>
      <c r="T99" s="48">
        <v>1</v>
      </c>
      <c r="U99" s="49">
        <v>0</v>
      </c>
      <c r="V99" s="49">
        <v>0.002882</v>
      </c>
      <c r="W99" s="49">
        <v>3.8E-05</v>
      </c>
      <c r="X99" s="49">
        <v>0.536966</v>
      </c>
      <c r="Y99" s="49">
        <v>0</v>
      </c>
      <c r="Z99" s="49">
        <v>0</v>
      </c>
      <c r="AA99" s="72">
        <v>99</v>
      </c>
      <c r="AB99" s="72"/>
      <c r="AC99" s="73"/>
      <c r="AD99" s="79" t="s">
        <v>991</v>
      </c>
      <c r="AE99" s="79">
        <v>576</v>
      </c>
      <c r="AF99" s="79">
        <v>155</v>
      </c>
      <c r="AG99" s="79">
        <v>16558</v>
      </c>
      <c r="AH99" s="79">
        <v>5555</v>
      </c>
      <c r="AI99" s="79"/>
      <c r="AJ99" s="79" t="s">
        <v>1092</v>
      </c>
      <c r="AK99" s="79" t="s">
        <v>1153</v>
      </c>
      <c r="AL99" s="79"/>
      <c r="AM99" s="79"/>
      <c r="AN99" s="81">
        <v>40334.474699074075</v>
      </c>
      <c r="AO99" s="85" t="s">
        <v>1274</v>
      </c>
      <c r="AP99" s="79" t="b">
        <v>0</v>
      </c>
      <c r="AQ99" s="79" t="b">
        <v>0</v>
      </c>
      <c r="AR99" s="79" t="b">
        <v>1</v>
      </c>
      <c r="AS99" s="79"/>
      <c r="AT99" s="79">
        <v>3</v>
      </c>
      <c r="AU99" s="85" t="s">
        <v>1290</v>
      </c>
      <c r="AV99" s="79" t="b">
        <v>0</v>
      </c>
      <c r="AW99" s="79" t="s">
        <v>1352</v>
      </c>
      <c r="AX99" s="85" t="s">
        <v>1449</v>
      </c>
      <c r="AY99" s="79" t="s">
        <v>66</v>
      </c>
      <c r="AZ99" s="79" t="str">
        <f>REPLACE(INDEX(GroupVertices[Group],MATCH(Vertices[[#This Row],[Vertex]],GroupVertices[Vertex],0)),1,1,"")</f>
        <v>2</v>
      </c>
      <c r="BA99" s="48">
        <v>0</v>
      </c>
      <c r="BB99" s="49">
        <v>0</v>
      </c>
      <c r="BC99" s="48">
        <v>0</v>
      </c>
      <c r="BD99" s="49">
        <v>0</v>
      </c>
      <c r="BE99" s="48">
        <v>0</v>
      </c>
      <c r="BF99" s="49">
        <v>0</v>
      </c>
      <c r="BG99" s="48">
        <v>9</v>
      </c>
      <c r="BH99" s="49">
        <v>100</v>
      </c>
      <c r="BI99" s="48">
        <v>9</v>
      </c>
      <c r="BJ99" s="48"/>
      <c r="BK99" s="48"/>
      <c r="BL99" s="48"/>
      <c r="BM99" s="48"/>
      <c r="BN99" s="48"/>
      <c r="BO99" s="48"/>
      <c r="BP99" s="124" t="s">
        <v>1947</v>
      </c>
      <c r="BQ99" s="124" t="s">
        <v>1947</v>
      </c>
      <c r="BR99" s="124" t="s">
        <v>1973</v>
      </c>
      <c r="BS99" s="124" t="s">
        <v>1973</v>
      </c>
      <c r="BT99" s="2"/>
      <c r="BU99" s="3"/>
      <c r="BV99" s="3"/>
      <c r="BW99" s="3"/>
      <c r="BX99" s="3"/>
    </row>
    <row r="100" spans="1:76" ht="15">
      <c r="A100" s="65" t="s">
        <v>346</v>
      </c>
      <c r="B100" s="66"/>
      <c r="C100" s="66"/>
      <c r="D100" s="67">
        <v>100</v>
      </c>
      <c r="E100" s="69"/>
      <c r="F100" s="103" t="s">
        <v>1346</v>
      </c>
      <c r="G100" s="66"/>
      <c r="H100" s="70" t="s">
        <v>346</v>
      </c>
      <c r="I100" s="71"/>
      <c r="J100" s="71"/>
      <c r="K100" s="70" t="s">
        <v>1563</v>
      </c>
      <c r="L100" s="74">
        <v>1</v>
      </c>
      <c r="M100" s="75">
        <v>9710.4248046875</v>
      </c>
      <c r="N100" s="75">
        <v>5450.3291015625</v>
      </c>
      <c r="O100" s="76"/>
      <c r="P100" s="77"/>
      <c r="Q100" s="77"/>
      <c r="R100" s="89"/>
      <c r="S100" s="48">
        <v>0</v>
      </c>
      <c r="T100" s="48">
        <v>1</v>
      </c>
      <c r="U100" s="49">
        <v>0</v>
      </c>
      <c r="V100" s="49">
        <v>0.002882</v>
      </c>
      <c r="W100" s="49">
        <v>3.8E-05</v>
      </c>
      <c r="X100" s="49">
        <v>0.536966</v>
      </c>
      <c r="Y100" s="49">
        <v>0</v>
      </c>
      <c r="Z100" s="49">
        <v>0</v>
      </c>
      <c r="AA100" s="72">
        <v>100</v>
      </c>
      <c r="AB100" s="72"/>
      <c r="AC100" s="73"/>
      <c r="AD100" s="79" t="s">
        <v>992</v>
      </c>
      <c r="AE100" s="79">
        <v>5001</v>
      </c>
      <c r="AF100" s="79">
        <v>2385</v>
      </c>
      <c r="AG100" s="79">
        <v>60824</v>
      </c>
      <c r="AH100" s="79">
        <v>92019</v>
      </c>
      <c r="AI100" s="79"/>
      <c r="AJ100" s="79" t="s">
        <v>1093</v>
      </c>
      <c r="AK100" s="79" t="s">
        <v>1154</v>
      </c>
      <c r="AL100" s="79"/>
      <c r="AM100" s="79"/>
      <c r="AN100" s="81">
        <v>39880.745625</v>
      </c>
      <c r="AO100" s="85" t="s">
        <v>1275</v>
      </c>
      <c r="AP100" s="79" t="b">
        <v>0</v>
      </c>
      <c r="AQ100" s="79" t="b">
        <v>0</v>
      </c>
      <c r="AR100" s="79" t="b">
        <v>0</v>
      </c>
      <c r="AS100" s="79"/>
      <c r="AT100" s="79">
        <v>26</v>
      </c>
      <c r="AU100" s="85" t="s">
        <v>1290</v>
      </c>
      <c r="AV100" s="79" t="b">
        <v>0</v>
      </c>
      <c r="AW100" s="79" t="s">
        <v>1352</v>
      </c>
      <c r="AX100" s="85" t="s">
        <v>1450</v>
      </c>
      <c r="AY100" s="79" t="s">
        <v>66</v>
      </c>
      <c r="AZ100" s="79" t="str">
        <f>REPLACE(INDEX(GroupVertices[Group],MATCH(Vertices[[#This Row],[Vertex]],GroupVertices[Vertex],0)),1,1,"")</f>
        <v>2</v>
      </c>
      <c r="BA100" s="48">
        <v>0</v>
      </c>
      <c r="BB100" s="49">
        <v>0</v>
      </c>
      <c r="BC100" s="48">
        <v>0</v>
      </c>
      <c r="BD100" s="49">
        <v>0</v>
      </c>
      <c r="BE100" s="48">
        <v>0</v>
      </c>
      <c r="BF100" s="49">
        <v>0</v>
      </c>
      <c r="BG100" s="48">
        <v>9</v>
      </c>
      <c r="BH100" s="49">
        <v>100</v>
      </c>
      <c r="BI100" s="48">
        <v>9</v>
      </c>
      <c r="BJ100" s="48"/>
      <c r="BK100" s="48"/>
      <c r="BL100" s="48"/>
      <c r="BM100" s="48"/>
      <c r="BN100" s="48"/>
      <c r="BO100" s="48"/>
      <c r="BP100" s="124" t="s">
        <v>1947</v>
      </c>
      <c r="BQ100" s="124" t="s">
        <v>1947</v>
      </c>
      <c r="BR100" s="124" t="s">
        <v>1973</v>
      </c>
      <c r="BS100" s="124" t="s">
        <v>1973</v>
      </c>
      <c r="BT100" s="2"/>
      <c r="BU100" s="3"/>
      <c r="BV100" s="3"/>
      <c r="BW100" s="3"/>
      <c r="BX100" s="3"/>
    </row>
    <row r="101" spans="1:76" ht="15">
      <c r="A101" s="65" t="s">
        <v>347</v>
      </c>
      <c r="B101" s="66"/>
      <c r="C101" s="66"/>
      <c r="D101" s="67">
        <v>100</v>
      </c>
      <c r="E101" s="69"/>
      <c r="F101" s="103" t="s">
        <v>464</v>
      </c>
      <c r="G101" s="66"/>
      <c r="H101" s="70" t="s">
        <v>347</v>
      </c>
      <c r="I101" s="71"/>
      <c r="J101" s="71"/>
      <c r="K101" s="70" t="s">
        <v>1564</v>
      </c>
      <c r="L101" s="74">
        <v>1</v>
      </c>
      <c r="M101" s="75">
        <v>2791.684814453125</v>
      </c>
      <c r="N101" s="75">
        <v>9199.107421875</v>
      </c>
      <c r="O101" s="76"/>
      <c r="P101" s="77"/>
      <c r="Q101" s="77"/>
      <c r="R101" s="89"/>
      <c r="S101" s="48">
        <v>0</v>
      </c>
      <c r="T101" s="48">
        <v>2</v>
      </c>
      <c r="U101" s="49">
        <v>0</v>
      </c>
      <c r="V101" s="49">
        <v>0.003049</v>
      </c>
      <c r="W101" s="49">
        <v>0.017144</v>
      </c>
      <c r="X101" s="49">
        <v>0.546104</v>
      </c>
      <c r="Y101" s="49">
        <v>1</v>
      </c>
      <c r="Z101" s="49">
        <v>0</v>
      </c>
      <c r="AA101" s="72">
        <v>101</v>
      </c>
      <c r="AB101" s="72"/>
      <c r="AC101" s="73"/>
      <c r="AD101" s="79" t="s">
        <v>993</v>
      </c>
      <c r="AE101" s="79">
        <v>1157</v>
      </c>
      <c r="AF101" s="79">
        <v>614</v>
      </c>
      <c r="AG101" s="79">
        <v>12088</v>
      </c>
      <c r="AH101" s="79">
        <v>29560</v>
      </c>
      <c r="AI101" s="79"/>
      <c r="AJ101" s="79" t="s">
        <v>1094</v>
      </c>
      <c r="AK101" s="79" t="s">
        <v>1155</v>
      </c>
      <c r="AL101" s="79"/>
      <c r="AM101" s="79"/>
      <c r="AN101" s="81">
        <v>40611.0625462963</v>
      </c>
      <c r="AO101" s="85" t="s">
        <v>1276</v>
      </c>
      <c r="AP101" s="79" t="b">
        <v>0</v>
      </c>
      <c r="AQ101" s="79" t="b">
        <v>0</v>
      </c>
      <c r="AR101" s="79" t="b">
        <v>1</v>
      </c>
      <c r="AS101" s="79"/>
      <c r="AT101" s="79">
        <v>4</v>
      </c>
      <c r="AU101" s="85" t="s">
        <v>1299</v>
      </c>
      <c r="AV101" s="79" t="b">
        <v>0</v>
      </c>
      <c r="AW101" s="79" t="s">
        <v>1352</v>
      </c>
      <c r="AX101" s="85" t="s">
        <v>1451</v>
      </c>
      <c r="AY101" s="79" t="s">
        <v>66</v>
      </c>
      <c r="AZ101" s="79" t="str">
        <f>REPLACE(INDEX(GroupVertices[Group],MATCH(Vertices[[#This Row],[Vertex]],GroupVertices[Vertex],0)),1,1,"")</f>
        <v>1</v>
      </c>
      <c r="BA101" s="48">
        <v>0</v>
      </c>
      <c r="BB101" s="49">
        <v>0</v>
      </c>
      <c r="BC101" s="48">
        <v>0</v>
      </c>
      <c r="BD101" s="49">
        <v>0</v>
      </c>
      <c r="BE101" s="48">
        <v>0</v>
      </c>
      <c r="BF101" s="49">
        <v>0</v>
      </c>
      <c r="BG101" s="48">
        <v>20</v>
      </c>
      <c r="BH101" s="49">
        <v>100</v>
      </c>
      <c r="BI101" s="48">
        <v>20</v>
      </c>
      <c r="BJ101" s="48"/>
      <c r="BK101" s="48"/>
      <c r="BL101" s="48"/>
      <c r="BM101" s="48"/>
      <c r="BN101" s="48"/>
      <c r="BO101" s="48"/>
      <c r="BP101" s="124" t="s">
        <v>1945</v>
      </c>
      <c r="BQ101" s="124" t="s">
        <v>1945</v>
      </c>
      <c r="BR101" s="124" t="s">
        <v>1971</v>
      </c>
      <c r="BS101" s="124" t="s">
        <v>1971</v>
      </c>
      <c r="BT101" s="2"/>
      <c r="BU101" s="3"/>
      <c r="BV101" s="3"/>
      <c r="BW101" s="3"/>
      <c r="BX101" s="3"/>
    </row>
    <row r="102" spans="1:76" ht="15">
      <c r="A102" s="65" t="s">
        <v>349</v>
      </c>
      <c r="B102" s="66"/>
      <c r="C102" s="66"/>
      <c r="D102" s="67">
        <v>100</v>
      </c>
      <c r="E102" s="69"/>
      <c r="F102" s="103" t="s">
        <v>1347</v>
      </c>
      <c r="G102" s="66"/>
      <c r="H102" s="70" t="s">
        <v>349</v>
      </c>
      <c r="I102" s="71"/>
      <c r="J102" s="71"/>
      <c r="K102" s="70" t="s">
        <v>1565</v>
      </c>
      <c r="L102" s="74">
        <v>1</v>
      </c>
      <c r="M102" s="75">
        <v>8213.439453125</v>
      </c>
      <c r="N102" s="75">
        <v>8490.4873046875</v>
      </c>
      <c r="O102" s="76"/>
      <c r="P102" s="77"/>
      <c r="Q102" s="77"/>
      <c r="R102" s="89"/>
      <c r="S102" s="48">
        <v>0</v>
      </c>
      <c r="T102" s="48">
        <v>1</v>
      </c>
      <c r="U102" s="49">
        <v>0</v>
      </c>
      <c r="V102" s="49">
        <v>0.002882</v>
      </c>
      <c r="W102" s="49">
        <v>3.8E-05</v>
      </c>
      <c r="X102" s="49">
        <v>0.536966</v>
      </c>
      <c r="Y102" s="49">
        <v>0</v>
      </c>
      <c r="Z102" s="49">
        <v>0</v>
      </c>
      <c r="AA102" s="72">
        <v>102</v>
      </c>
      <c r="AB102" s="72"/>
      <c r="AC102" s="73"/>
      <c r="AD102" s="79" t="s">
        <v>994</v>
      </c>
      <c r="AE102" s="79">
        <v>2060</v>
      </c>
      <c r="AF102" s="79">
        <v>453</v>
      </c>
      <c r="AG102" s="79">
        <v>10442</v>
      </c>
      <c r="AH102" s="79">
        <v>6663</v>
      </c>
      <c r="AI102" s="79"/>
      <c r="AJ102" s="79" t="s">
        <v>1095</v>
      </c>
      <c r="AK102" s="79" t="s">
        <v>1109</v>
      </c>
      <c r="AL102" s="79"/>
      <c r="AM102" s="79"/>
      <c r="AN102" s="81">
        <v>40756.78087962963</v>
      </c>
      <c r="AO102" s="85" t="s">
        <v>1277</v>
      </c>
      <c r="AP102" s="79" t="b">
        <v>0</v>
      </c>
      <c r="AQ102" s="79" t="b">
        <v>0</v>
      </c>
      <c r="AR102" s="79" t="b">
        <v>1</v>
      </c>
      <c r="AS102" s="79"/>
      <c r="AT102" s="79">
        <v>0</v>
      </c>
      <c r="AU102" s="85" t="s">
        <v>1294</v>
      </c>
      <c r="AV102" s="79" t="b">
        <v>0</v>
      </c>
      <c r="AW102" s="79" t="s">
        <v>1352</v>
      </c>
      <c r="AX102" s="85" t="s">
        <v>1452</v>
      </c>
      <c r="AY102" s="79" t="s">
        <v>66</v>
      </c>
      <c r="AZ102" s="79" t="str">
        <f>REPLACE(INDEX(GroupVertices[Group],MATCH(Vertices[[#This Row],[Vertex]],GroupVertices[Vertex],0)),1,1,"")</f>
        <v>2</v>
      </c>
      <c r="BA102" s="48">
        <v>0</v>
      </c>
      <c r="BB102" s="49">
        <v>0</v>
      </c>
      <c r="BC102" s="48">
        <v>0</v>
      </c>
      <c r="BD102" s="49">
        <v>0</v>
      </c>
      <c r="BE102" s="48">
        <v>0</v>
      </c>
      <c r="BF102" s="49">
        <v>0</v>
      </c>
      <c r="BG102" s="48">
        <v>9</v>
      </c>
      <c r="BH102" s="49">
        <v>100</v>
      </c>
      <c r="BI102" s="48">
        <v>9</v>
      </c>
      <c r="BJ102" s="48"/>
      <c r="BK102" s="48"/>
      <c r="BL102" s="48"/>
      <c r="BM102" s="48"/>
      <c r="BN102" s="48"/>
      <c r="BO102" s="48"/>
      <c r="BP102" s="124" t="s">
        <v>1947</v>
      </c>
      <c r="BQ102" s="124" t="s">
        <v>1947</v>
      </c>
      <c r="BR102" s="124" t="s">
        <v>1973</v>
      </c>
      <c r="BS102" s="124" t="s">
        <v>1973</v>
      </c>
      <c r="BT102" s="2"/>
      <c r="BU102" s="3"/>
      <c r="BV102" s="3"/>
      <c r="BW102" s="3"/>
      <c r="BX102" s="3"/>
    </row>
    <row r="103" spans="1:76" ht="15">
      <c r="A103" s="65" t="s">
        <v>350</v>
      </c>
      <c r="B103" s="66"/>
      <c r="C103" s="66"/>
      <c r="D103" s="67">
        <v>100</v>
      </c>
      <c r="E103" s="69"/>
      <c r="F103" s="103" t="s">
        <v>465</v>
      </c>
      <c r="G103" s="66"/>
      <c r="H103" s="70" t="s">
        <v>350</v>
      </c>
      <c r="I103" s="71"/>
      <c r="J103" s="71"/>
      <c r="K103" s="70" t="s">
        <v>1566</v>
      </c>
      <c r="L103" s="74">
        <v>1</v>
      </c>
      <c r="M103" s="75">
        <v>3561.43408203125</v>
      </c>
      <c r="N103" s="75">
        <v>7942.90478515625</v>
      </c>
      <c r="O103" s="76"/>
      <c r="P103" s="77"/>
      <c r="Q103" s="77"/>
      <c r="R103" s="89"/>
      <c r="S103" s="48">
        <v>0</v>
      </c>
      <c r="T103" s="48">
        <v>2</v>
      </c>
      <c r="U103" s="49">
        <v>0</v>
      </c>
      <c r="V103" s="49">
        <v>0.003049</v>
      </c>
      <c r="W103" s="49">
        <v>0.017144</v>
      </c>
      <c r="X103" s="49">
        <v>0.546104</v>
      </c>
      <c r="Y103" s="49">
        <v>1</v>
      </c>
      <c r="Z103" s="49">
        <v>0</v>
      </c>
      <c r="AA103" s="72">
        <v>103</v>
      </c>
      <c r="AB103" s="72"/>
      <c r="AC103" s="73"/>
      <c r="AD103" s="79" t="s">
        <v>995</v>
      </c>
      <c r="AE103" s="79">
        <v>355</v>
      </c>
      <c r="AF103" s="79">
        <v>223</v>
      </c>
      <c r="AG103" s="79">
        <v>923</v>
      </c>
      <c r="AH103" s="79">
        <v>1047</v>
      </c>
      <c r="AI103" s="79"/>
      <c r="AJ103" s="79" t="s">
        <v>1096</v>
      </c>
      <c r="AK103" s="79" t="s">
        <v>1127</v>
      </c>
      <c r="AL103" s="79"/>
      <c r="AM103" s="79"/>
      <c r="AN103" s="81">
        <v>40495.64418981481</v>
      </c>
      <c r="AO103" s="85" t="s">
        <v>1278</v>
      </c>
      <c r="AP103" s="79" t="b">
        <v>1</v>
      </c>
      <c r="AQ103" s="79" t="b">
        <v>0</v>
      </c>
      <c r="AR103" s="79" t="b">
        <v>0</v>
      </c>
      <c r="AS103" s="79"/>
      <c r="AT103" s="79">
        <v>0</v>
      </c>
      <c r="AU103" s="85" t="s">
        <v>1290</v>
      </c>
      <c r="AV103" s="79" t="b">
        <v>0</v>
      </c>
      <c r="AW103" s="79" t="s">
        <v>1352</v>
      </c>
      <c r="AX103" s="85" t="s">
        <v>1453</v>
      </c>
      <c r="AY103" s="79" t="s">
        <v>66</v>
      </c>
      <c r="AZ103" s="79" t="str">
        <f>REPLACE(INDEX(GroupVertices[Group],MATCH(Vertices[[#This Row],[Vertex]],GroupVertices[Vertex],0)),1,1,"")</f>
        <v>1</v>
      </c>
      <c r="BA103" s="48">
        <v>1</v>
      </c>
      <c r="BB103" s="49">
        <v>3.8461538461538463</v>
      </c>
      <c r="BC103" s="48">
        <v>0</v>
      </c>
      <c r="BD103" s="49">
        <v>0</v>
      </c>
      <c r="BE103" s="48">
        <v>0</v>
      </c>
      <c r="BF103" s="49">
        <v>0</v>
      </c>
      <c r="BG103" s="48">
        <v>25</v>
      </c>
      <c r="BH103" s="49">
        <v>96.15384615384616</v>
      </c>
      <c r="BI103" s="48">
        <v>26</v>
      </c>
      <c r="BJ103" s="48"/>
      <c r="BK103" s="48"/>
      <c r="BL103" s="48"/>
      <c r="BM103" s="48"/>
      <c r="BN103" s="48"/>
      <c r="BO103" s="48"/>
      <c r="BP103" s="124" t="s">
        <v>1955</v>
      </c>
      <c r="BQ103" s="124" t="s">
        <v>1955</v>
      </c>
      <c r="BR103" s="124" t="s">
        <v>1980</v>
      </c>
      <c r="BS103" s="124" t="s">
        <v>1980</v>
      </c>
      <c r="BT103" s="2"/>
      <c r="BU103" s="3"/>
      <c r="BV103" s="3"/>
      <c r="BW103" s="3"/>
      <c r="BX103" s="3"/>
    </row>
    <row r="104" spans="1:76" ht="15">
      <c r="A104" s="65" t="s">
        <v>351</v>
      </c>
      <c r="B104" s="66"/>
      <c r="C104" s="66"/>
      <c r="D104" s="67">
        <v>100</v>
      </c>
      <c r="E104" s="69"/>
      <c r="F104" s="103" t="s">
        <v>466</v>
      </c>
      <c r="G104" s="66"/>
      <c r="H104" s="70" t="s">
        <v>351</v>
      </c>
      <c r="I104" s="71"/>
      <c r="J104" s="71"/>
      <c r="K104" s="70" t="s">
        <v>1567</v>
      </c>
      <c r="L104" s="74">
        <v>1</v>
      </c>
      <c r="M104" s="75">
        <v>3231.49560546875</v>
      </c>
      <c r="N104" s="75">
        <v>8704.1337890625</v>
      </c>
      <c r="O104" s="76"/>
      <c r="P104" s="77"/>
      <c r="Q104" s="77"/>
      <c r="R104" s="89"/>
      <c r="S104" s="48">
        <v>0</v>
      </c>
      <c r="T104" s="48">
        <v>2</v>
      </c>
      <c r="U104" s="49">
        <v>0</v>
      </c>
      <c r="V104" s="49">
        <v>0.003049</v>
      </c>
      <c r="W104" s="49">
        <v>0.017144</v>
      </c>
      <c r="X104" s="49">
        <v>0.546104</v>
      </c>
      <c r="Y104" s="49">
        <v>1</v>
      </c>
      <c r="Z104" s="49">
        <v>0</v>
      </c>
      <c r="AA104" s="72">
        <v>104</v>
      </c>
      <c r="AB104" s="72"/>
      <c r="AC104" s="73"/>
      <c r="AD104" s="79" t="s">
        <v>996</v>
      </c>
      <c r="AE104" s="79">
        <v>829</v>
      </c>
      <c r="AF104" s="79">
        <v>257</v>
      </c>
      <c r="AG104" s="79">
        <v>2341</v>
      </c>
      <c r="AH104" s="79">
        <v>2193</v>
      </c>
      <c r="AI104" s="79"/>
      <c r="AJ104" s="79" t="s">
        <v>1097</v>
      </c>
      <c r="AK104" s="79" t="s">
        <v>1109</v>
      </c>
      <c r="AL104" s="79"/>
      <c r="AM104" s="79"/>
      <c r="AN104" s="81">
        <v>42791.367476851854</v>
      </c>
      <c r="AO104" s="85" t="s">
        <v>1279</v>
      </c>
      <c r="AP104" s="79" t="b">
        <v>1</v>
      </c>
      <c r="AQ104" s="79" t="b">
        <v>0</v>
      </c>
      <c r="AR104" s="79" t="b">
        <v>1</v>
      </c>
      <c r="AS104" s="79"/>
      <c r="AT104" s="79">
        <v>0</v>
      </c>
      <c r="AU104" s="79"/>
      <c r="AV104" s="79" t="b">
        <v>0</v>
      </c>
      <c r="AW104" s="79" t="s">
        <v>1352</v>
      </c>
      <c r="AX104" s="85" t="s">
        <v>1454</v>
      </c>
      <c r="AY104" s="79" t="s">
        <v>66</v>
      </c>
      <c r="AZ104" s="79" t="str">
        <f>REPLACE(INDEX(GroupVertices[Group],MATCH(Vertices[[#This Row],[Vertex]],GroupVertices[Vertex],0)),1,1,"")</f>
        <v>1</v>
      </c>
      <c r="BA104" s="48">
        <v>1</v>
      </c>
      <c r="BB104" s="49">
        <v>3.8461538461538463</v>
      </c>
      <c r="BC104" s="48">
        <v>0</v>
      </c>
      <c r="BD104" s="49">
        <v>0</v>
      </c>
      <c r="BE104" s="48">
        <v>0</v>
      </c>
      <c r="BF104" s="49">
        <v>0</v>
      </c>
      <c r="BG104" s="48">
        <v>25</v>
      </c>
      <c r="BH104" s="49">
        <v>96.15384615384616</v>
      </c>
      <c r="BI104" s="48">
        <v>26</v>
      </c>
      <c r="BJ104" s="48"/>
      <c r="BK104" s="48"/>
      <c r="BL104" s="48"/>
      <c r="BM104" s="48"/>
      <c r="BN104" s="48"/>
      <c r="BO104" s="48"/>
      <c r="BP104" s="124" t="s">
        <v>1955</v>
      </c>
      <c r="BQ104" s="124" t="s">
        <v>1955</v>
      </c>
      <c r="BR104" s="124" t="s">
        <v>1980</v>
      </c>
      <c r="BS104" s="124" t="s">
        <v>1980</v>
      </c>
      <c r="BT104" s="2"/>
      <c r="BU104" s="3"/>
      <c r="BV104" s="3"/>
      <c r="BW104" s="3"/>
      <c r="BX104" s="3"/>
    </row>
    <row r="105" spans="1:76" ht="15">
      <c r="A105" s="65" t="s">
        <v>352</v>
      </c>
      <c r="B105" s="66"/>
      <c r="C105" s="66"/>
      <c r="D105" s="67">
        <v>333.33333333333337</v>
      </c>
      <c r="E105" s="69"/>
      <c r="F105" s="103" t="s">
        <v>467</v>
      </c>
      <c r="G105" s="66"/>
      <c r="H105" s="70" t="s">
        <v>352</v>
      </c>
      <c r="I105" s="71"/>
      <c r="J105" s="71"/>
      <c r="K105" s="70" t="s">
        <v>1568</v>
      </c>
      <c r="L105" s="74">
        <v>409.0816326530612</v>
      </c>
      <c r="M105" s="75">
        <v>5954.818359375</v>
      </c>
      <c r="N105" s="75">
        <v>2281.5146484375</v>
      </c>
      <c r="O105" s="76"/>
      <c r="P105" s="77"/>
      <c r="Q105" s="77"/>
      <c r="R105" s="89"/>
      <c r="S105" s="48">
        <v>2</v>
      </c>
      <c r="T105" s="48">
        <v>1</v>
      </c>
      <c r="U105" s="49">
        <v>0</v>
      </c>
      <c r="V105" s="49">
        <v>0.00271</v>
      </c>
      <c r="W105" s="49">
        <v>0.002248</v>
      </c>
      <c r="X105" s="49">
        <v>0.650258</v>
      </c>
      <c r="Y105" s="49">
        <v>0</v>
      </c>
      <c r="Z105" s="49">
        <v>0</v>
      </c>
      <c r="AA105" s="72">
        <v>105</v>
      </c>
      <c r="AB105" s="72"/>
      <c r="AC105" s="73"/>
      <c r="AD105" s="79" t="s">
        <v>997</v>
      </c>
      <c r="AE105" s="79">
        <v>186</v>
      </c>
      <c r="AF105" s="79">
        <v>80</v>
      </c>
      <c r="AG105" s="79">
        <v>152</v>
      </c>
      <c r="AH105" s="79">
        <v>33</v>
      </c>
      <c r="AI105" s="79"/>
      <c r="AJ105" s="79" t="s">
        <v>1098</v>
      </c>
      <c r="AK105" s="79" t="s">
        <v>1151</v>
      </c>
      <c r="AL105" s="85" t="s">
        <v>1183</v>
      </c>
      <c r="AM105" s="79"/>
      <c r="AN105" s="81">
        <v>41055.87268518518</v>
      </c>
      <c r="AO105" s="85" t="s">
        <v>1280</v>
      </c>
      <c r="AP105" s="79" t="b">
        <v>0</v>
      </c>
      <c r="AQ105" s="79" t="b">
        <v>0</v>
      </c>
      <c r="AR105" s="79" t="b">
        <v>1</v>
      </c>
      <c r="AS105" s="79"/>
      <c r="AT105" s="79">
        <v>2</v>
      </c>
      <c r="AU105" s="85" t="s">
        <v>1290</v>
      </c>
      <c r="AV105" s="79" t="b">
        <v>0</v>
      </c>
      <c r="AW105" s="79" t="s">
        <v>1352</v>
      </c>
      <c r="AX105" s="85" t="s">
        <v>1455</v>
      </c>
      <c r="AY105" s="79" t="s">
        <v>66</v>
      </c>
      <c r="AZ105" s="79" t="str">
        <f>REPLACE(INDEX(GroupVertices[Group],MATCH(Vertices[[#This Row],[Vertex]],GroupVertices[Vertex],0)),1,1,"")</f>
        <v>3</v>
      </c>
      <c r="BA105" s="48">
        <v>5</v>
      </c>
      <c r="BB105" s="49">
        <v>15.625</v>
      </c>
      <c r="BC105" s="48">
        <v>0</v>
      </c>
      <c r="BD105" s="49">
        <v>0</v>
      </c>
      <c r="BE105" s="48">
        <v>0</v>
      </c>
      <c r="BF105" s="49">
        <v>0</v>
      </c>
      <c r="BG105" s="48">
        <v>27</v>
      </c>
      <c r="BH105" s="49">
        <v>84.375</v>
      </c>
      <c r="BI105" s="48">
        <v>32</v>
      </c>
      <c r="BJ105" s="48" t="s">
        <v>392</v>
      </c>
      <c r="BK105" s="48" t="s">
        <v>392</v>
      </c>
      <c r="BL105" s="48" t="s">
        <v>401</v>
      </c>
      <c r="BM105" s="48" t="s">
        <v>401</v>
      </c>
      <c r="BN105" s="48"/>
      <c r="BO105" s="48"/>
      <c r="BP105" s="124" t="s">
        <v>1958</v>
      </c>
      <c r="BQ105" s="124" t="s">
        <v>1958</v>
      </c>
      <c r="BR105" s="124" t="s">
        <v>1983</v>
      </c>
      <c r="BS105" s="124" t="s">
        <v>1983</v>
      </c>
      <c r="BT105" s="2"/>
      <c r="BU105" s="3"/>
      <c r="BV105" s="3"/>
      <c r="BW105" s="3"/>
      <c r="BX105" s="3"/>
    </row>
    <row r="106" spans="1:76" ht="15">
      <c r="A106" s="65" t="s">
        <v>353</v>
      </c>
      <c r="B106" s="66"/>
      <c r="C106" s="66"/>
      <c r="D106" s="67">
        <v>100</v>
      </c>
      <c r="E106" s="69"/>
      <c r="F106" s="103" t="s">
        <v>468</v>
      </c>
      <c r="G106" s="66"/>
      <c r="H106" s="70" t="s">
        <v>353</v>
      </c>
      <c r="I106" s="71"/>
      <c r="J106" s="71"/>
      <c r="K106" s="70" t="s">
        <v>1569</v>
      </c>
      <c r="L106" s="74">
        <v>1</v>
      </c>
      <c r="M106" s="75">
        <v>5084.0869140625</v>
      </c>
      <c r="N106" s="75">
        <v>2283.870361328125</v>
      </c>
      <c r="O106" s="76"/>
      <c r="P106" s="77"/>
      <c r="Q106" s="77"/>
      <c r="R106" s="89"/>
      <c r="S106" s="48">
        <v>0</v>
      </c>
      <c r="T106" s="48">
        <v>8</v>
      </c>
      <c r="U106" s="49">
        <v>803</v>
      </c>
      <c r="V106" s="49">
        <v>0.003663</v>
      </c>
      <c r="W106" s="49">
        <v>0.021216</v>
      </c>
      <c r="X106" s="49">
        <v>2.107283</v>
      </c>
      <c r="Y106" s="49">
        <v>0.08928571428571429</v>
      </c>
      <c r="Z106" s="49">
        <v>0</v>
      </c>
      <c r="AA106" s="72">
        <v>106</v>
      </c>
      <c r="AB106" s="72"/>
      <c r="AC106" s="73"/>
      <c r="AD106" s="79" t="s">
        <v>998</v>
      </c>
      <c r="AE106" s="79">
        <v>2852</v>
      </c>
      <c r="AF106" s="79">
        <v>3527</v>
      </c>
      <c r="AG106" s="79">
        <v>12117</v>
      </c>
      <c r="AH106" s="79">
        <v>16354</v>
      </c>
      <c r="AI106" s="79"/>
      <c r="AJ106" s="79" t="s">
        <v>1099</v>
      </c>
      <c r="AK106" s="79" t="s">
        <v>1156</v>
      </c>
      <c r="AL106" s="85" t="s">
        <v>1184</v>
      </c>
      <c r="AM106" s="79"/>
      <c r="AN106" s="81">
        <v>39654.57077546296</v>
      </c>
      <c r="AO106" s="85" t="s">
        <v>1281</v>
      </c>
      <c r="AP106" s="79" t="b">
        <v>0</v>
      </c>
      <c r="AQ106" s="79" t="b">
        <v>0</v>
      </c>
      <c r="AR106" s="79" t="b">
        <v>1</v>
      </c>
      <c r="AS106" s="79"/>
      <c r="AT106" s="79">
        <v>165</v>
      </c>
      <c r="AU106" s="85" t="s">
        <v>1294</v>
      </c>
      <c r="AV106" s="79" t="b">
        <v>0</v>
      </c>
      <c r="AW106" s="79" t="s">
        <v>1352</v>
      </c>
      <c r="AX106" s="85" t="s">
        <v>1456</v>
      </c>
      <c r="AY106" s="79" t="s">
        <v>66</v>
      </c>
      <c r="AZ106" s="79" t="str">
        <f>REPLACE(INDEX(GroupVertices[Group],MATCH(Vertices[[#This Row],[Vertex]],GroupVertices[Vertex],0)),1,1,"")</f>
        <v>3</v>
      </c>
      <c r="BA106" s="48">
        <v>17</v>
      </c>
      <c r="BB106" s="49">
        <v>8.762886597938145</v>
      </c>
      <c r="BC106" s="48">
        <v>0</v>
      </c>
      <c r="BD106" s="49">
        <v>0</v>
      </c>
      <c r="BE106" s="48">
        <v>0</v>
      </c>
      <c r="BF106" s="49">
        <v>0</v>
      </c>
      <c r="BG106" s="48">
        <v>177</v>
      </c>
      <c r="BH106" s="49">
        <v>91.23711340206185</v>
      </c>
      <c r="BI106" s="48">
        <v>194</v>
      </c>
      <c r="BJ106" s="48" t="s">
        <v>1937</v>
      </c>
      <c r="BK106" s="48" t="s">
        <v>1937</v>
      </c>
      <c r="BL106" s="48" t="s">
        <v>1812</v>
      </c>
      <c r="BM106" s="48" t="s">
        <v>1941</v>
      </c>
      <c r="BN106" s="48" t="s">
        <v>1825</v>
      </c>
      <c r="BO106" s="48" t="s">
        <v>1825</v>
      </c>
      <c r="BP106" s="124" t="s">
        <v>1959</v>
      </c>
      <c r="BQ106" s="124" t="s">
        <v>1969</v>
      </c>
      <c r="BR106" s="124" t="s">
        <v>1984</v>
      </c>
      <c r="BS106" s="124" t="s">
        <v>1993</v>
      </c>
      <c r="BT106" s="2"/>
      <c r="BU106" s="3"/>
      <c r="BV106" s="3"/>
      <c r="BW106" s="3"/>
      <c r="BX106" s="3"/>
    </row>
    <row r="107" spans="1:76" ht="15">
      <c r="A107" s="65" t="s">
        <v>355</v>
      </c>
      <c r="B107" s="66"/>
      <c r="C107" s="66"/>
      <c r="D107" s="67">
        <v>333.33333333333337</v>
      </c>
      <c r="E107" s="69"/>
      <c r="F107" s="103" t="s">
        <v>1348</v>
      </c>
      <c r="G107" s="66"/>
      <c r="H107" s="70" t="s">
        <v>355</v>
      </c>
      <c r="I107" s="71"/>
      <c r="J107" s="71"/>
      <c r="K107" s="70" t="s">
        <v>1570</v>
      </c>
      <c r="L107" s="74">
        <v>409.0816326530612</v>
      </c>
      <c r="M107" s="75">
        <v>4567.32373046875</v>
      </c>
      <c r="N107" s="75">
        <v>3182.267333984375</v>
      </c>
      <c r="O107" s="76"/>
      <c r="P107" s="77"/>
      <c r="Q107" s="77"/>
      <c r="R107" s="89"/>
      <c r="S107" s="48">
        <v>2</v>
      </c>
      <c r="T107" s="48">
        <v>1</v>
      </c>
      <c r="U107" s="49">
        <v>0</v>
      </c>
      <c r="V107" s="49">
        <v>0.00271</v>
      </c>
      <c r="W107" s="49">
        <v>0.002248</v>
      </c>
      <c r="X107" s="49">
        <v>0.650258</v>
      </c>
      <c r="Y107" s="49">
        <v>0</v>
      </c>
      <c r="Z107" s="49">
        <v>0</v>
      </c>
      <c r="AA107" s="72">
        <v>107</v>
      </c>
      <c r="AB107" s="72"/>
      <c r="AC107" s="73"/>
      <c r="AD107" s="79" t="s">
        <v>999</v>
      </c>
      <c r="AE107" s="79">
        <v>294</v>
      </c>
      <c r="AF107" s="79">
        <v>474</v>
      </c>
      <c r="AG107" s="79">
        <v>63026</v>
      </c>
      <c r="AH107" s="79">
        <v>6</v>
      </c>
      <c r="AI107" s="79"/>
      <c r="AJ107" s="79" t="s">
        <v>1100</v>
      </c>
      <c r="AK107" s="79" t="s">
        <v>1109</v>
      </c>
      <c r="AL107" s="85" t="s">
        <v>1185</v>
      </c>
      <c r="AM107" s="79"/>
      <c r="AN107" s="81">
        <v>42540.34862268518</v>
      </c>
      <c r="AO107" s="85" t="s">
        <v>1282</v>
      </c>
      <c r="AP107" s="79" t="b">
        <v>1</v>
      </c>
      <c r="AQ107" s="79" t="b">
        <v>0</v>
      </c>
      <c r="AR107" s="79" t="b">
        <v>0</v>
      </c>
      <c r="AS107" s="79"/>
      <c r="AT107" s="79">
        <v>4</v>
      </c>
      <c r="AU107" s="79"/>
      <c r="AV107" s="79" t="b">
        <v>0</v>
      </c>
      <c r="AW107" s="79" t="s">
        <v>1352</v>
      </c>
      <c r="AX107" s="85" t="s">
        <v>1457</v>
      </c>
      <c r="AY107" s="79" t="s">
        <v>66</v>
      </c>
      <c r="AZ107" s="79" t="str">
        <f>REPLACE(INDEX(GroupVertices[Group],MATCH(Vertices[[#This Row],[Vertex]],GroupVertices[Vertex],0)),1,1,"")</f>
        <v>3</v>
      </c>
      <c r="BA107" s="48">
        <v>0</v>
      </c>
      <c r="BB107" s="49">
        <v>0</v>
      </c>
      <c r="BC107" s="48">
        <v>0</v>
      </c>
      <c r="BD107" s="49">
        <v>0</v>
      </c>
      <c r="BE107" s="48">
        <v>0</v>
      </c>
      <c r="BF107" s="49">
        <v>0</v>
      </c>
      <c r="BG107" s="48">
        <v>11</v>
      </c>
      <c r="BH107" s="49">
        <v>100</v>
      </c>
      <c r="BI107" s="48">
        <v>11</v>
      </c>
      <c r="BJ107" s="48" t="s">
        <v>393</v>
      </c>
      <c r="BK107" s="48" t="s">
        <v>393</v>
      </c>
      <c r="BL107" s="48" t="s">
        <v>401</v>
      </c>
      <c r="BM107" s="48" t="s">
        <v>401</v>
      </c>
      <c r="BN107" s="48" t="s">
        <v>405</v>
      </c>
      <c r="BO107" s="48" t="s">
        <v>405</v>
      </c>
      <c r="BP107" s="124" t="s">
        <v>1960</v>
      </c>
      <c r="BQ107" s="124" t="s">
        <v>1960</v>
      </c>
      <c r="BR107" s="124" t="s">
        <v>1985</v>
      </c>
      <c r="BS107" s="124" t="s">
        <v>1985</v>
      </c>
      <c r="BT107" s="2"/>
      <c r="BU107" s="3"/>
      <c r="BV107" s="3"/>
      <c r="BW107" s="3"/>
      <c r="BX107" s="3"/>
    </row>
    <row r="108" spans="1:76" ht="15">
      <c r="A108" s="65" t="s">
        <v>356</v>
      </c>
      <c r="B108" s="66"/>
      <c r="C108" s="66"/>
      <c r="D108" s="67">
        <v>333.33333333333337</v>
      </c>
      <c r="E108" s="69"/>
      <c r="F108" s="103" t="s">
        <v>470</v>
      </c>
      <c r="G108" s="66"/>
      <c r="H108" s="70" t="s">
        <v>356</v>
      </c>
      <c r="I108" s="71"/>
      <c r="J108" s="71"/>
      <c r="K108" s="70" t="s">
        <v>1571</v>
      </c>
      <c r="L108" s="74">
        <v>409.0816326530612</v>
      </c>
      <c r="M108" s="75">
        <v>4224.63037109375</v>
      </c>
      <c r="N108" s="75">
        <v>2097.726318359375</v>
      </c>
      <c r="O108" s="76"/>
      <c r="P108" s="77"/>
      <c r="Q108" s="77"/>
      <c r="R108" s="89"/>
      <c r="S108" s="48">
        <v>2</v>
      </c>
      <c r="T108" s="48">
        <v>1</v>
      </c>
      <c r="U108" s="49">
        <v>0</v>
      </c>
      <c r="V108" s="49">
        <v>0.00271</v>
      </c>
      <c r="W108" s="49">
        <v>0.002248</v>
      </c>
      <c r="X108" s="49">
        <v>0.650258</v>
      </c>
      <c r="Y108" s="49">
        <v>0</v>
      </c>
      <c r="Z108" s="49">
        <v>0</v>
      </c>
      <c r="AA108" s="72">
        <v>108</v>
      </c>
      <c r="AB108" s="72"/>
      <c r="AC108" s="73"/>
      <c r="AD108" s="79" t="s">
        <v>1000</v>
      </c>
      <c r="AE108" s="79">
        <v>455</v>
      </c>
      <c r="AF108" s="79">
        <v>470</v>
      </c>
      <c r="AG108" s="79">
        <v>7861</v>
      </c>
      <c r="AH108" s="79">
        <v>2579</v>
      </c>
      <c r="AI108" s="79"/>
      <c r="AJ108" s="79"/>
      <c r="AK108" s="79"/>
      <c r="AL108" s="79"/>
      <c r="AM108" s="79"/>
      <c r="AN108" s="81">
        <v>43597.966527777775</v>
      </c>
      <c r="AO108" s="85" t="s">
        <v>1283</v>
      </c>
      <c r="AP108" s="79" t="b">
        <v>1</v>
      </c>
      <c r="AQ108" s="79" t="b">
        <v>0</v>
      </c>
      <c r="AR108" s="79" t="b">
        <v>0</v>
      </c>
      <c r="AS108" s="79"/>
      <c r="AT108" s="79">
        <v>6</v>
      </c>
      <c r="AU108" s="79"/>
      <c r="AV108" s="79" t="b">
        <v>0</v>
      </c>
      <c r="AW108" s="79" t="s">
        <v>1352</v>
      </c>
      <c r="AX108" s="85" t="s">
        <v>1458</v>
      </c>
      <c r="AY108" s="79" t="s">
        <v>66</v>
      </c>
      <c r="AZ108" s="79" t="str">
        <f>REPLACE(INDEX(GroupVertices[Group],MATCH(Vertices[[#This Row],[Vertex]],GroupVertices[Vertex],0)),1,1,"")</f>
        <v>3</v>
      </c>
      <c r="BA108" s="48">
        <v>5</v>
      </c>
      <c r="BB108" s="49">
        <v>14.705882352941176</v>
      </c>
      <c r="BC108" s="48">
        <v>0</v>
      </c>
      <c r="BD108" s="49">
        <v>0</v>
      </c>
      <c r="BE108" s="48">
        <v>0</v>
      </c>
      <c r="BF108" s="49">
        <v>0</v>
      </c>
      <c r="BG108" s="48">
        <v>29</v>
      </c>
      <c r="BH108" s="49">
        <v>85.29411764705883</v>
      </c>
      <c r="BI108" s="48">
        <v>34</v>
      </c>
      <c r="BJ108" s="48" t="s">
        <v>394</v>
      </c>
      <c r="BK108" s="48" t="s">
        <v>394</v>
      </c>
      <c r="BL108" s="48" t="s">
        <v>401</v>
      </c>
      <c r="BM108" s="48" t="s">
        <v>401</v>
      </c>
      <c r="BN108" s="48"/>
      <c r="BO108" s="48"/>
      <c r="BP108" s="124" t="s">
        <v>1961</v>
      </c>
      <c r="BQ108" s="124" t="s">
        <v>1961</v>
      </c>
      <c r="BR108" s="124" t="s">
        <v>1986</v>
      </c>
      <c r="BS108" s="124" t="s">
        <v>1986</v>
      </c>
      <c r="BT108" s="2"/>
      <c r="BU108" s="3"/>
      <c r="BV108" s="3"/>
      <c r="BW108" s="3"/>
      <c r="BX108" s="3"/>
    </row>
    <row r="109" spans="1:76" ht="15">
      <c r="A109" s="65" t="s">
        <v>358</v>
      </c>
      <c r="B109" s="66"/>
      <c r="C109" s="66"/>
      <c r="D109" s="67">
        <v>333.33333333333337</v>
      </c>
      <c r="E109" s="69"/>
      <c r="F109" s="103" t="s">
        <v>472</v>
      </c>
      <c r="G109" s="66"/>
      <c r="H109" s="70" t="s">
        <v>358</v>
      </c>
      <c r="I109" s="71"/>
      <c r="J109" s="71"/>
      <c r="K109" s="70" t="s">
        <v>1572</v>
      </c>
      <c r="L109" s="74">
        <v>409.0816326530612</v>
      </c>
      <c r="M109" s="75">
        <v>5487.45361328125</v>
      </c>
      <c r="N109" s="75">
        <v>3280.018798828125</v>
      </c>
      <c r="O109" s="76"/>
      <c r="P109" s="77"/>
      <c r="Q109" s="77"/>
      <c r="R109" s="89"/>
      <c r="S109" s="48">
        <v>2</v>
      </c>
      <c r="T109" s="48">
        <v>1</v>
      </c>
      <c r="U109" s="49">
        <v>0</v>
      </c>
      <c r="V109" s="49">
        <v>0.00271</v>
      </c>
      <c r="W109" s="49">
        <v>0.002248</v>
      </c>
      <c r="X109" s="49">
        <v>0.650258</v>
      </c>
      <c r="Y109" s="49">
        <v>0</v>
      </c>
      <c r="Z109" s="49">
        <v>0</v>
      </c>
      <c r="AA109" s="72">
        <v>109</v>
      </c>
      <c r="AB109" s="72"/>
      <c r="AC109" s="73"/>
      <c r="AD109" s="79" t="s">
        <v>1001</v>
      </c>
      <c r="AE109" s="79">
        <v>114</v>
      </c>
      <c r="AF109" s="79">
        <v>1597</v>
      </c>
      <c r="AG109" s="79">
        <v>5757</v>
      </c>
      <c r="AH109" s="79">
        <v>48</v>
      </c>
      <c r="AI109" s="79"/>
      <c r="AJ109" s="79" t="s">
        <v>1101</v>
      </c>
      <c r="AK109" s="79" t="s">
        <v>1109</v>
      </c>
      <c r="AL109" s="85" t="s">
        <v>1186</v>
      </c>
      <c r="AM109" s="79"/>
      <c r="AN109" s="81">
        <v>42776.42319444445</v>
      </c>
      <c r="AO109" s="85" t="s">
        <v>1284</v>
      </c>
      <c r="AP109" s="79" t="b">
        <v>1</v>
      </c>
      <c r="AQ109" s="79" t="b">
        <v>0</v>
      </c>
      <c r="AR109" s="79" t="b">
        <v>0</v>
      </c>
      <c r="AS109" s="79"/>
      <c r="AT109" s="79">
        <v>4</v>
      </c>
      <c r="AU109" s="79"/>
      <c r="AV109" s="79" t="b">
        <v>0</v>
      </c>
      <c r="AW109" s="79" t="s">
        <v>1352</v>
      </c>
      <c r="AX109" s="85" t="s">
        <v>1459</v>
      </c>
      <c r="AY109" s="79" t="s">
        <v>66</v>
      </c>
      <c r="AZ109" s="79" t="str">
        <f>REPLACE(INDEX(GroupVertices[Group],MATCH(Vertices[[#This Row],[Vertex]],GroupVertices[Vertex],0)),1,1,"")</f>
        <v>3</v>
      </c>
      <c r="BA109" s="48">
        <v>1</v>
      </c>
      <c r="BB109" s="49">
        <v>9.090909090909092</v>
      </c>
      <c r="BC109" s="48">
        <v>0</v>
      </c>
      <c r="BD109" s="49">
        <v>0</v>
      </c>
      <c r="BE109" s="48">
        <v>0</v>
      </c>
      <c r="BF109" s="49">
        <v>0</v>
      </c>
      <c r="BG109" s="48">
        <v>10</v>
      </c>
      <c r="BH109" s="49">
        <v>90.9090909090909</v>
      </c>
      <c r="BI109" s="48">
        <v>11</v>
      </c>
      <c r="BJ109" s="48" t="s">
        <v>395</v>
      </c>
      <c r="BK109" s="48" t="s">
        <v>395</v>
      </c>
      <c r="BL109" s="48" t="s">
        <v>402</v>
      </c>
      <c r="BM109" s="48" t="s">
        <v>402</v>
      </c>
      <c r="BN109" s="48"/>
      <c r="BO109" s="48"/>
      <c r="BP109" s="124" t="s">
        <v>1962</v>
      </c>
      <c r="BQ109" s="124" t="s">
        <v>1962</v>
      </c>
      <c r="BR109" s="124" t="s">
        <v>1987</v>
      </c>
      <c r="BS109" s="124" t="s">
        <v>1987</v>
      </c>
      <c r="BT109" s="2"/>
      <c r="BU109" s="3"/>
      <c r="BV109" s="3"/>
      <c r="BW109" s="3"/>
      <c r="BX109" s="3"/>
    </row>
    <row r="110" spans="1:76" ht="15">
      <c r="A110" s="65" t="s">
        <v>361</v>
      </c>
      <c r="B110" s="66"/>
      <c r="C110" s="66"/>
      <c r="D110" s="67">
        <v>100</v>
      </c>
      <c r="E110" s="69"/>
      <c r="F110" s="103" t="s">
        <v>474</v>
      </c>
      <c r="G110" s="66"/>
      <c r="H110" s="70" t="s">
        <v>361</v>
      </c>
      <c r="I110" s="71"/>
      <c r="J110" s="71"/>
      <c r="K110" s="70" t="s">
        <v>1573</v>
      </c>
      <c r="L110" s="74">
        <v>1</v>
      </c>
      <c r="M110" s="75">
        <v>874.1748046875</v>
      </c>
      <c r="N110" s="75">
        <v>8311.0595703125</v>
      </c>
      <c r="O110" s="76"/>
      <c r="P110" s="77"/>
      <c r="Q110" s="77"/>
      <c r="R110" s="89"/>
      <c r="S110" s="48">
        <v>0</v>
      </c>
      <c r="T110" s="48">
        <v>2</v>
      </c>
      <c r="U110" s="49">
        <v>0</v>
      </c>
      <c r="V110" s="49">
        <v>0.003049</v>
      </c>
      <c r="W110" s="49">
        <v>0.017144</v>
      </c>
      <c r="X110" s="49">
        <v>0.546104</v>
      </c>
      <c r="Y110" s="49">
        <v>1</v>
      </c>
      <c r="Z110" s="49">
        <v>0</v>
      </c>
      <c r="AA110" s="72">
        <v>110</v>
      </c>
      <c r="AB110" s="72"/>
      <c r="AC110" s="73"/>
      <c r="AD110" s="79" t="s">
        <v>1002</v>
      </c>
      <c r="AE110" s="79">
        <v>568</v>
      </c>
      <c r="AF110" s="79">
        <v>326</v>
      </c>
      <c r="AG110" s="79">
        <v>4753</v>
      </c>
      <c r="AH110" s="79">
        <v>2971</v>
      </c>
      <c r="AI110" s="79"/>
      <c r="AJ110" s="79" t="s">
        <v>1102</v>
      </c>
      <c r="AK110" s="79" t="s">
        <v>1128</v>
      </c>
      <c r="AL110" s="79"/>
      <c r="AM110" s="79"/>
      <c r="AN110" s="81">
        <v>42695.698125</v>
      </c>
      <c r="AO110" s="85" t="s">
        <v>1285</v>
      </c>
      <c r="AP110" s="79" t="b">
        <v>1</v>
      </c>
      <c r="AQ110" s="79" t="b">
        <v>0</v>
      </c>
      <c r="AR110" s="79" t="b">
        <v>0</v>
      </c>
      <c r="AS110" s="79"/>
      <c r="AT110" s="79">
        <v>1</v>
      </c>
      <c r="AU110" s="79"/>
      <c r="AV110" s="79" t="b">
        <v>0</v>
      </c>
      <c r="AW110" s="79" t="s">
        <v>1352</v>
      </c>
      <c r="AX110" s="85" t="s">
        <v>1460</v>
      </c>
      <c r="AY110" s="79" t="s">
        <v>66</v>
      </c>
      <c r="AZ110" s="79" t="str">
        <f>REPLACE(INDEX(GroupVertices[Group],MATCH(Vertices[[#This Row],[Vertex]],GroupVertices[Vertex],0)),1,1,"")</f>
        <v>1</v>
      </c>
      <c r="BA110" s="48">
        <v>1</v>
      </c>
      <c r="BB110" s="49">
        <v>3.8461538461538463</v>
      </c>
      <c r="BC110" s="48">
        <v>0</v>
      </c>
      <c r="BD110" s="49">
        <v>0</v>
      </c>
      <c r="BE110" s="48">
        <v>0</v>
      </c>
      <c r="BF110" s="49">
        <v>0</v>
      </c>
      <c r="BG110" s="48">
        <v>25</v>
      </c>
      <c r="BH110" s="49">
        <v>96.15384615384616</v>
      </c>
      <c r="BI110" s="48">
        <v>26</v>
      </c>
      <c r="BJ110" s="48"/>
      <c r="BK110" s="48"/>
      <c r="BL110" s="48"/>
      <c r="BM110" s="48"/>
      <c r="BN110" s="48"/>
      <c r="BO110" s="48"/>
      <c r="BP110" s="124" t="s">
        <v>1955</v>
      </c>
      <c r="BQ110" s="124" t="s">
        <v>1955</v>
      </c>
      <c r="BR110" s="124" t="s">
        <v>1980</v>
      </c>
      <c r="BS110" s="124" t="s">
        <v>1980</v>
      </c>
      <c r="BT110" s="2"/>
      <c r="BU110" s="3"/>
      <c r="BV110" s="3"/>
      <c r="BW110" s="3"/>
      <c r="BX110" s="3"/>
    </row>
    <row r="111" spans="1:76" ht="15">
      <c r="A111" s="65" t="s">
        <v>362</v>
      </c>
      <c r="B111" s="66"/>
      <c r="C111" s="66"/>
      <c r="D111" s="67">
        <v>216.66666666666669</v>
      </c>
      <c r="E111" s="69"/>
      <c r="F111" s="103" t="s">
        <v>475</v>
      </c>
      <c r="G111" s="66"/>
      <c r="H111" s="70" t="s">
        <v>362</v>
      </c>
      <c r="I111" s="71"/>
      <c r="J111" s="71"/>
      <c r="K111" s="70" t="s">
        <v>1574</v>
      </c>
      <c r="L111" s="74">
        <v>205.0408163265306</v>
      </c>
      <c r="M111" s="75">
        <v>8060.5908203125</v>
      </c>
      <c r="N111" s="75">
        <v>2327.408203125</v>
      </c>
      <c r="O111" s="76"/>
      <c r="P111" s="77"/>
      <c r="Q111" s="77"/>
      <c r="R111" s="89"/>
      <c r="S111" s="48">
        <v>1</v>
      </c>
      <c r="T111" s="48">
        <v>3</v>
      </c>
      <c r="U111" s="49">
        <v>3</v>
      </c>
      <c r="V111" s="49">
        <v>0.25</v>
      </c>
      <c r="W111" s="49">
        <v>0</v>
      </c>
      <c r="X111" s="49">
        <v>1.389307</v>
      </c>
      <c r="Y111" s="49">
        <v>0.25</v>
      </c>
      <c r="Z111" s="49">
        <v>0</v>
      </c>
      <c r="AA111" s="72">
        <v>111</v>
      </c>
      <c r="AB111" s="72"/>
      <c r="AC111" s="73"/>
      <c r="AD111" s="79" t="s">
        <v>1003</v>
      </c>
      <c r="AE111" s="79">
        <v>1269</v>
      </c>
      <c r="AF111" s="79">
        <v>1413</v>
      </c>
      <c r="AG111" s="79">
        <v>4107</v>
      </c>
      <c r="AH111" s="79">
        <v>6343</v>
      </c>
      <c r="AI111" s="79"/>
      <c r="AJ111" s="79" t="s">
        <v>1103</v>
      </c>
      <c r="AK111" s="79" t="s">
        <v>1157</v>
      </c>
      <c r="AL111" s="79"/>
      <c r="AM111" s="79"/>
      <c r="AN111" s="81">
        <v>40941.49974537037</v>
      </c>
      <c r="AO111" s="85" t="s">
        <v>1286</v>
      </c>
      <c r="AP111" s="79" t="b">
        <v>0</v>
      </c>
      <c r="AQ111" s="79" t="b">
        <v>0</v>
      </c>
      <c r="AR111" s="79" t="b">
        <v>1</v>
      </c>
      <c r="AS111" s="79"/>
      <c r="AT111" s="79">
        <v>31</v>
      </c>
      <c r="AU111" s="85" t="s">
        <v>1291</v>
      </c>
      <c r="AV111" s="79" t="b">
        <v>0</v>
      </c>
      <c r="AW111" s="79" t="s">
        <v>1352</v>
      </c>
      <c r="AX111" s="85" t="s">
        <v>1461</v>
      </c>
      <c r="AY111" s="79" t="s">
        <v>66</v>
      </c>
      <c r="AZ111" s="79" t="str">
        <f>REPLACE(INDEX(GroupVertices[Group],MATCH(Vertices[[#This Row],[Vertex]],GroupVertices[Vertex],0)),1,1,"")</f>
        <v>5</v>
      </c>
      <c r="BA111" s="48">
        <v>3</v>
      </c>
      <c r="BB111" s="49">
        <v>7.6923076923076925</v>
      </c>
      <c r="BC111" s="48">
        <v>0</v>
      </c>
      <c r="BD111" s="49">
        <v>0</v>
      </c>
      <c r="BE111" s="48">
        <v>0</v>
      </c>
      <c r="BF111" s="49">
        <v>0</v>
      </c>
      <c r="BG111" s="48">
        <v>36</v>
      </c>
      <c r="BH111" s="49">
        <v>92.3076923076923</v>
      </c>
      <c r="BI111" s="48">
        <v>39</v>
      </c>
      <c r="BJ111" s="48" t="s">
        <v>398</v>
      </c>
      <c r="BK111" s="48" t="s">
        <v>398</v>
      </c>
      <c r="BL111" s="48" t="s">
        <v>401</v>
      </c>
      <c r="BM111" s="48" t="s">
        <v>401</v>
      </c>
      <c r="BN111" s="48" t="s">
        <v>406</v>
      </c>
      <c r="BO111" s="48" t="s">
        <v>406</v>
      </c>
      <c r="BP111" s="124" t="s">
        <v>1963</v>
      </c>
      <c r="BQ111" s="124" t="s">
        <v>1963</v>
      </c>
      <c r="BR111" s="124" t="s">
        <v>1896</v>
      </c>
      <c r="BS111" s="124" t="s">
        <v>1896</v>
      </c>
      <c r="BT111" s="2"/>
      <c r="BU111" s="3"/>
      <c r="BV111" s="3"/>
      <c r="BW111" s="3"/>
      <c r="BX111" s="3"/>
    </row>
    <row r="112" spans="1:76" ht="15">
      <c r="A112" s="65" t="s">
        <v>365</v>
      </c>
      <c r="B112" s="66"/>
      <c r="C112" s="66"/>
      <c r="D112" s="67">
        <v>333.33333333333337</v>
      </c>
      <c r="E112" s="69"/>
      <c r="F112" s="103" t="s">
        <v>1349</v>
      </c>
      <c r="G112" s="66"/>
      <c r="H112" s="70" t="s">
        <v>365</v>
      </c>
      <c r="I112" s="71"/>
      <c r="J112" s="71"/>
      <c r="K112" s="70" t="s">
        <v>1575</v>
      </c>
      <c r="L112" s="74">
        <v>409.0816326530612</v>
      </c>
      <c r="M112" s="75">
        <v>9781.71875</v>
      </c>
      <c r="N112" s="75">
        <v>2048.853759765625</v>
      </c>
      <c r="O112" s="76"/>
      <c r="P112" s="77"/>
      <c r="Q112" s="77"/>
      <c r="R112" s="89"/>
      <c r="S112" s="48">
        <v>2</v>
      </c>
      <c r="T112" s="48">
        <v>0</v>
      </c>
      <c r="U112" s="49">
        <v>0</v>
      </c>
      <c r="V112" s="49">
        <v>0.166667</v>
      </c>
      <c r="W112" s="49">
        <v>0</v>
      </c>
      <c r="X112" s="49">
        <v>0.740455</v>
      </c>
      <c r="Y112" s="49">
        <v>0.5</v>
      </c>
      <c r="Z112" s="49">
        <v>0</v>
      </c>
      <c r="AA112" s="72">
        <v>112</v>
      </c>
      <c r="AB112" s="72"/>
      <c r="AC112" s="73"/>
      <c r="AD112" s="79" t="s">
        <v>1004</v>
      </c>
      <c r="AE112" s="79">
        <v>386</v>
      </c>
      <c r="AF112" s="79">
        <v>592</v>
      </c>
      <c r="AG112" s="79">
        <v>1294</v>
      </c>
      <c r="AH112" s="79">
        <v>1269</v>
      </c>
      <c r="AI112" s="79"/>
      <c r="AJ112" s="79" t="s">
        <v>1104</v>
      </c>
      <c r="AK112" s="79" t="s">
        <v>1150</v>
      </c>
      <c r="AL112" s="85" t="s">
        <v>1187</v>
      </c>
      <c r="AM112" s="79"/>
      <c r="AN112" s="81">
        <v>41964.56715277778</v>
      </c>
      <c r="AO112" s="85" t="s">
        <v>1287</v>
      </c>
      <c r="AP112" s="79" t="b">
        <v>0</v>
      </c>
      <c r="AQ112" s="79" t="b">
        <v>0</v>
      </c>
      <c r="AR112" s="79" t="b">
        <v>1</v>
      </c>
      <c r="AS112" s="79"/>
      <c r="AT112" s="79">
        <v>4</v>
      </c>
      <c r="AU112" s="85" t="s">
        <v>1290</v>
      </c>
      <c r="AV112" s="79" t="b">
        <v>0</v>
      </c>
      <c r="AW112" s="79" t="s">
        <v>1352</v>
      </c>
      <c r="AX112" s="85" t="s">
        <v>1462</v>
      </c>
      <c r="AY112" s="79" t="s">
        <v>65</v>
      </c>
      <c r="AZ112" s="79" t="str">
        <f>REPLACE(INDEX(GroupVertices[Group],MATCH(Vertices[[#This Row],[Vertex]],GroupVertices[Vertex],0)),1,1,"")</f>
        <v>5</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5" t="s">
        <v>366</v>
      </c>
      <c r="B113" s="66"/>
      <c r="C113" s="66"/>
      <c r="D113" s="67">
        <v>333.33333333333337</v>
      </c>
      <c r="E113" s="69"/>
      <c r="F113" s="103" t="s">
        <v>1350</v>
      </c>
      <c r="G113" s="66"/>
      <c r="H113" s="70" t="s">
        <v>366</v>
      </c>
      <c r="I113" s="71"/>
      <c r="J113" s="71"/>
      <c r="K113" s="70" t="s">
        <v>1576</v>
      </c>
      <c r="L113" s="74">
        <v>409.0816326530612</v>
      </c>
      <c r="M113" s="75">
        <v>7631.93310546875</v>
      </c>
      <c r="N113" s="75">
        <v>1603.8858642578125</v>
      </c>
      <c r="O113" s="76"/>
      <c r="P113" s="77"/>
      <c r="Q113" s="77"/>
      <c r="R113" s="89"/>
      <c r="S113" s="48">
        <v>2</v>
      </c>
      <c r="T113" s="48">
        <v>0</v>
      </c>
      <c r="U113" s="49">
        <v>0</v>
      </c>
      <c r="V113" s="49">
        <v>0.166667</v>
      </c>
      <c r="W113" s="49">
        <v>0</v>
      </c>
      <c r="X113" s="49">
        <v>0.740455</v>
      </c>
      <c r="Y113" s="49">
        <v>0.5</v>
      </c>
      <c r="Z113" s="49">
        <v>0</v>
      </c>
      <c r="AA113" s="72">
        <v>113</v>
      </c>
      <c r="AB113" s="72"/>
      <c r="AC113" s="73"/>
      <c r="AD113" s="79" t="s">
        <v>1005</v>
      </c>
      <c r="AE113" s="79">
        <v>178</v>
      </c>
      <c r="AF113" s="79">
        <v>74</v>
      </c>
      <c r="AG113" s="79">
        <v>79</v>
      </c>
      <c r="AH113" s="79">
        <v>42</v>
      </c>
      <c r="AI113" s="79"/>
      <c r="AJ113" s="79"/>
      <c r="AK113" s="79"/>
      <c r="AL113" s="79"/>
      <c r="AM113" s="79"/>
      <c r="AN113" s="81">
        <v>42404.494618055556</v>
      </c>
      <c r="AO113" s="79"/>
      <c r="AP113" s="79" t="b">
        <v>1</v>
      </c>
      <c r="AQ113" s="79" t="b">
        <v>0</v>
      </c>
      <c r="AR113" s="79" t="b">
        <v>0</v>
      </c>
      <c r="AS113" s="79"/>
      <c r="AT113" s="79">
        <v>0</v>
      </c>
      <c r="AU113" s="79"/>
      <c r="AV113" s="79" t="b">
        <v>0</v>
      </c>
      <c r="AW113" s="79" t="s">
        <v>1352</v>
      </c>
      <c r="AX113" s="85" t="s">
        <v>1463</v>
      </c>
      <c r="AY113" s="79" t="s">
        <v>65</v>
      </c>
      <c r="AZ113" s="79" t="str">
        <f>REPLACE(INDEX(GroupVertices[Group],MATCH(Vertices[[#This Row],[Vertex]],GroupVertices[Vertex],0)),1,1,"")</f>
        <v>5</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5" t="s">
        <v>367</v>
      </c>
      <c r="B114" s="66"/>
      <c r="C114" s="66"/>
      <c r="D114" s="67">
        <v>333.33333333333337</v>
      </c>
      <c r="E114" s="69"/>
      <c r="F114" s="103" t="s">
        <v>1351</v>
      </c>
      <c r="G114" s="66"/>
      <c r="H114" s="70" t="s">
        <v>367</v>
      </c>
      <c r="I114" s="71"/>
      <c r="J114" s="71"/>
      <c r="K114" s="70" t="s">
        <v>1577</v>
      </c>
      <c r="L114" s="74">
        <v>409.0816326530612</v>
      </c>
      <c r="M114" s="75">
        <v>8055.12109375</v>
      </c>
      <c r="N114" s="75">
        <v>3280.018798828125</v>
      </c>
      <c r="O114" s="76"/>
      <c r="P114" s="77"/>
      <c r="Q114" s="77"/>
      <c r="R114" s="89"/>
      <c r="S114" s="48">
        <v>2</v>
      </c>
      <c r="T114" s="48">
        <v>0</v>
      </c>
      <c r="U114" s="49">
        <v>0</v>
      </c>
      <c r="V114" s="49">
        <v>0.166667</v>
      </c>
      <c r="W114" s="49">
        <v>0</v>
      </c>
      <c r="X114" s="49">
        <v>0.740455</v>
      </c>
      <c r="Y114" s="49">
        <v>0.5</v>
      </c>
      <c r="Z114" s="49">
        <v>0</v>
      </c>
      <c r="AA114" s="72">
        <v>114</v>
      </c>
      <c r="AB114" s="72"/>
      <c r="AC114" s="73"/>
      <c r="AD114" s="79" t="s">
        <v>1006</v>
      </c>
      <c r="AE114" s="79">
        <v>1125</v>
      </c>
      <c r="AF114" s="79">
        <v>612</v>
      </c>
      <c r="AG114" s="79">
        <v>974</v>
      </c>
      <c r="AH114" s="79">
        <v>430</v>
      </c>
      <c r="AI114" s="79"/>
      <c r="AJ114" s="79" t="s">
        <v>1105</v>
      </c>
      <c r="AK114" s="79" t="s">
        <v>1158</v>
      </c>
      <c r="AL114" s="85" t="s">
        <v>1188</v>
      </c>
      <c r="AM114" s="79"/>
      <c r="AN114" s="81">
        <v>40654.62744212963</v>
      </c>
      <c r="AO114" s="85" t="s">
        <v>1288</v>
      </c>
      <c r="AP114" s="79" t="b">
        <v>1</v>
      </c>
      <c r="AQ114" s="79" t="b">
        <v>0</v>
      </c>
      <c r="AR114" s="79" t="b">
        <v>1</v>
      </c>
      <c r="AS114" s="79"/>
      <c r="AT114" s="79">
        <v>14</v>
      </c>
      <c r="AU114" s="85" t="s">
        <v>1290</v>
      </c>
      <c r="AV114" s="79" t="b">
        <v>0</v>
      </c>
      <c r="AW114" s="79" t="s">
        <v>1352</v>
      </c>
      <c r="AX114" s="85" t="s">
        <v>1464</v>
      </c>
      <c r="AY114" s="79" t="s">
        <v>65</v>
      </c>
      <c r="AZ114" s="79" t="str">
        <f>REPLACE(INDEX(GroupVertices[Group],MATCH(Vertices[[#This Row],[Vertex]],GroupVertices[Vertex],0)),1,1,"")</f>
        <v>5</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90" t="s">
        <v>363</v>
      </c>
      <c r="B115" s="91"/>
      <c r="C115" s="91"/>
      <c r="D115" s="92">
        <v>100</v>
      </c>
      <c r="E115" s="93"/>
      <c r="F115" s="104" t="s">
        <v>476</v>
      </c>
      <c r="G115" s="91"/>
      <c r="H115" s="94" t="s">
        <v>363</v>
      </c>
      <c r="I115" s="95"/>
      <c r="J115" s="95"/>
      <c r="K115" s="94" t="s">
        <v>1578</v>
      </c>
      <c r="L115" s="96">
        <v>1</v>
      </c>
      <c r="M115" s="97">
        <v>8895.3974609375</v>
      </c>
      <c r="N115" s="97">
        <v>2491.16455078125</v>
      </c>
      <c r="O115" s="98"/>
      <c r="P115" s="99"/>
      <c r="Q115" s="99"/>
      <c r="R115" s="100"/>
      <c r="S115" s="48">
        <v>0</v>
      </c>
      <c r="T115" s="48">
        <v>4</v>
      </c>
      <c r="U115" s="49">
        <v>3</v>
      </c>
      <c r="V115" s="49">
        <v>0.25</v>
      </c>
      <c r="W115" s="49">
        <v>0</v>
      </c>
      <c r="X115" s="49">
        <v>1.389307</v>
      </c>
      <c r="Y115" s="49">
        <v>0.25</v>
      </c>
      <c r="Z115" s="49">
        <v>0</v>
      </c>
      <c r="AA115" s="101">
        <v>115</v>
      </c>
      <c r="AB115" s="101"/>
      <c r="AC115" s="102"/>
      <c r="AD115" s="79" t="s">
        <v>1007</v>
      </c>
      <c r="AE115" s="79">
        <v>0</v>
      </c>
      <c r="AF115" s="79">
        <v>5058</v>
      </c>
      <c r="AG115" s="79">
        <v>917512</v>
      </c>
      <c r="AH115" s="79">
        <v>0</v>
      </c>
      <c r="AI115" s="79"/>
      <c r="AJ115" s="79" t="s">
        <v>1106</v>
      </c>
      <c r="AK115" s="79" t="s">
        <v>1159</v>
      </c>
      <c r="AL115" s="79"/>
      <c r="AM115" s="79"/>
      <c r="AN115" s="81">
        <v>43060.79902777778</v>
      </c>
      <c r="AO115" s="85" t="s">
        <v>1289</v>
      </c>
      <c r="AP115" s="79" t="b">
        <v>0</v>
      </c>
      <c r="AQ115" s="79" t="b">
        <v>0</v>
      </c>
      <c r="AR115" s="79" t="b">
        <v>0</v>
      </c>
      <c r="AS115" s="79"/>
      <c r="AT115" s="79">
        <v>190</v>
      </c>
      <c r="AU115" s="85" t="s">
        <v>1290</v>
      </c>
      <c r="AV115" s="79" t="b">
        <v>0</v>
      </c>
      <c r="AW115" s="79" t="s">
        <v>1352</v>
      </c>
      <c r="AX115" s="85" t="s">
        <v>1465</v>
      </c>
      <c r="AY115" s="79" t="s">
        <v>66</v>
      </c>
      <c r="AZ115" s="79" t="str">
        <f>REPLACE(INDEX(GroupVertices[Group],MATCH(Vertices[[#This Row],[Vertex]],GroupVertices[Vertex],0)),1,1,"")</f>
        <v>5</v>
      </c>
      <c r="BA115" s="48">
        <v>3</v>
      </c>
      <c r="BB115" s="49">
        <v>7.6923076923076925</v>
      </c>
      <c r="BC115" s="48">
        <v>0</v>
      </c>
      <c r="BD115" s="49">
        <v>0</v>
      </c>
      <c r="BE115" s="48">
        <v>0</v>
      </c>
      <c r="BF115" s="49">
        <v>0</v>
      </c>
      <c r="BG115" s="48">
        <v>36</v>
      </c>
      <c r="BH115" s="49">
        <v>92.3076923076923</v>
      </c>
      <c r="BI115" s="48">
        <v>39</v>
      </c>
      <c r="BJ115" s="48"/>
      <c r="BK115" s="48"/>
      <c r="BL115" s="48"/>
      <c r="BM115" s="48"/>
      <c r="BN115" s="48" t="s">
        <v>407</v>
      </c>
      <c r="BO115" s="48" t="s">
        <v>407</v>
      </c>
      <c r="BP115" s="124" t="s">
        <v>1963</v>
      </c>
      <c r="BQ115" s="124" t="s">
        <v>1963</v>
      </c>
      <c r="BR115" s="124" t="s">
        <v>1896</v>
      </c>
      <c r="BS115" s="124" t="s">
        <v>1896</v>
      </c>
      <c r="BT115" s="2"/>
      <c r="BU115" s="3"/>
      <c r="BV115" s="3"/>
      <c r="BW115" s="3"/>
      <c r="BX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hyperlinks>
    <hyperlink ref="AL4" r:id="rId1" display="http://t.co/8x8RyFTCi5"/>
    <hyperlink ref="AL5" r:id="rId2" display="https://t.co/wT0IannQdn"/>
    <hyperlink ref="AL10" r:id="rId3" display="https://t.co/l2shrKT9cI"/>
    <hyperlink ref="AL14" r:id="rId4" display="https://t.co/6fIWMU1tUk"/>
    <hyperlink ref="AL17" r:id="rId5" display="https://t.co/D4Edouniy2"/>
    <hyperlink ref="AL21" r:id="rId6" display="https://t.co/SJ6LRJtIBZ"/>
    <hyperlink ref="AL24" r:id="rId7" display="https://t.co/AhfguyopKu"/>
    <hyperlink ref="AL25" r:id="rId8" display="https://t.co/zs5S2Arf8h"/>
    <hyperlink ref="AL33" r:id="rId9" display="https://t.co/c5KBhYLKO9"/>
    <hyperlink ref="AL35" r:id="rId10" display="https://t.co/0NWxHOCP11"/>
    <hyperlink ref="AL36" r:id="rId11" display="https://t.co/hmjHnpozdl"/>
    <hyperlink ref="AL39" r:id="rId12" display="https://t.co/qsOhEeOLGS"/>
    <hyperlink ref="AL51" r:id="rId13" display="https://t.co/x5s90ZOBLv"/>
    <hyperlink ref="AL54" r:id="rId14" display="https://t.co/HN9PwwRgrE"/>
    <hyperlink ref="AL60" r:id="rId15" display="https://t.co/04im2B3NVw"/>
    <hyperlink ref="AL63" r:id="rId16" display="https://t.co/9NYQAmsZH0"/>
    <hyperlink ref="AL66" r:id="rId17" display="https://t.co/hmjHnpozdl"/>
    <hyperlink ref="AL78" r:id="rId18" display="https://t.co/RX8H5oOS5n"/>
    <hyperlink ref="AL79" r:id="rId19" display="https://t.co/Pm5wLv23iw"/>
    <hyperlink ref="AL82" r:id="rId20" display="https://t.co/GZ84FoB9Gw"/>
    <hyperlink ref="AL84" r:id="rId21" display="https://t.co/faAjHJlcci"/>
    <hyperlink ref="AL85" r:id="rId22" display="https://t.co/K7JtYXRq4s"/>
    <hyperlink ref="AL92" r:id="rId23" display="https://t.co/gbDzPb95AM"/>
    <hyperlink ref="AL93" r:id="rId24" display="https://t.co/BbXl4A5vHc"/>
    <hyperlink ref="AL105" r:id="rId25" display="https://t.co/ownxUopUNg"/>
    <hyperlink ref="AL106" r:id="rId26" display="http://t.co/pxgDzCSO1c"/>
    <hyperlink ref="AL107" r:id="rId27" display="https://t.co/81decKjR1G"/>
    <hyperlink ref="AL109" r:id="rId28" display="https://t.co/sG6td1Fe7h"/>
    <hyperlink ref="AL112" r:id="rId29" display="https://t.co/x07kICO45R"/>
    <hyperlink ref="AL114" r:id="rId30" display="https://t.co/PLGvtxqUa2"/>
    <hyperlink ref="AO3" r:id="rId31" display="https://pbs.twimg.com/profile_banners/286224069/1566924328"/>
    <hyperlink ref="AO4" r:id="rId32" display="https://pbs.twimg.com/profile_banners/351880972/1556790326"/>
    <hyperlink ref="AO5" r:id="rId33" display="https://pbs.twimg.com/profile_banners/351838853/1558428766"/>
    <hyperlink ref="AO6" r:id="rId34" display="https://pbs.twimg.com/profile_banners/1030240308817223686/1553122288"/>
    <hyperlink ref="AO7" r:id="rId35" display="https://pbs.twimg.com/profile_banners/22279969/1572362441"/>
    <hyperlink ref="AO8" r:id="rId36" display="https://pbs.twimg.com/profile_banners/3305062162/1552550896"/>
    <hyperlink ref="AO9" r:id="rId37" display="https://pbs.twimg.com/profile_banners/30541572/1569529037"/>
    <hyperlink ref="AO10" r:id="rId38" display="https://pbs.twimg.com/profile_banners/969911122500431872/1569781462"/>
    <hyperlink ref="AO11" r:id="rId39" display="https://pbs.twimg.com/profile_banners/552662683/1537307470"/>
    <hyperlink ref="AO12" r:id="rId40" display="https://pbs.twimg.com/profile_banners/257598416/1558277718"/>
    <hyperlink ref="AO13" r:id="rId41" display="https://pbs.twimg.com/profile_banners/3049242791/1502788283"/>
    <hyperlink ref="AO14" r:id="rId42" display="https://pbs.twimg.com/profile_banners/514906408/1388799956"/>
    <hyperlink ref="AO15" r:id="rId43" display="https://pbs.twimg.com/profile_banners/54159690/1522955921"/>
    <hyperlink ref="AO16" r:id="rId44" display="https://pbs.twimg.com/profile_banners/1022172090865262598/1571751626"/>
    <hyperlink ref="AO19" r:id="rId45" display="https://pbs.twimg.com/profile_banners/63593443/1509744660"/>
    <hyperlink ref="AO20" r:id="rId46" display="https://pbs.twimg.com/profile_banners/980981264/1535074682"/>
    <hyperlink ref="AO21" r:id="rId47" display="https://pbs.twimg.com/profile_banners/1067080976/1570827590"/>
    <hyperlink ref="AO22" r:id="rId48" display="https://pbs.twimg.com/profile_banners/35759880/1461047984"/>
    <hyperlink ref="AO23" r:id="rId49" display="https://pbs.twimg.com/profile_banners/977236259633614851/1543605886"/>
    <hyperlink ref="AO24" r:id="rId50" display="https://pbs.twimg.com/profile_banners/15398281/1557251937"/>
    <hyperlink ref="AO25" r:id="rId51" display="https://pbs.twimg.com/profile_banners/198537848/1547292672"/>
    <hyperlink ref="AO27" r:id="rId52" display="https://pbs.twimg.com/profile_banners/3330606857/1569179502"/>
    <hyperlink ref="AO28" r:id="rId53" display="https://pbs.twimg.com/profile_banners/1123399827293900800/1558816997"/>
    <hyperlink ref="AO29" r:id="rId54" display="https://pbs.twimg.com/profile_banners/299583339/1560620758"/>
    <hyperlink ref="AO30" r:id="rId55" display="https://pbs.twimg.com/profile_banners/516892498/1554985994"/>
    <hyperlink ref="AO31" r:id="rId56" display="https://pbs.twimg.com/profile_banners/493266906/1564864410"/>
    <hyperlink ref="AO32" r:id="rId57" display="https://pbs.twimg.com/profile_banners/1153697293901713409/1572563896"/>
    <hyperlink ref="AO33" r:id="rId58" display="https://pbs.twimg.com/profile_banners/961353739293601801/1571335513"/>
    <hyperlink ref="AO34" r:id="rId59" display="https://pbs.twimg.com/profile_banners/1027448043724054528/1571323916"/>
    <hyperlink ref="AO35" r:id="rId60" display="https://pbs.twimg.com/profile_banners/1019753628855361536/1572993381"/>
    <hyperlink ref="AO36" r:id="rId61" display="https://pbs.twimg.com/profile_banners/1121617217416642572/1569711501"/>
    <hyperlink ref="AO37" r:id="rId62" display="https://pbs.twimg.com/profile_banners/3564305297/1572685137"/>
    <hyperlink ref="AO38" r:id="rId63" display="https://pbs.twimg.com/profile_banners/1063957868930625536/1567021757"/>
    <hyperlink ref="AO39" r:id="rId64" display="https://pbs.twimg.com/profile_banners/915616922/1567190380"/>
    <hyperlink ref="AO40" r:id="rId65" display="https://pbs.twimg.com/profile_banners/1168274568693374977/1570897379"/>
    <hyperlink ref="AO41" r:id="rId66" display="https://pbs.twimg.com/profile_banners/1063316929/1569967954"/>
    <hyperlink ref="AO42" r:id="rId67" display="https://pbs.twimg.com/profile_banners/312749762/1556715507"/>
    <hyperlink ref="AO43" r:id="rId68" display="https://pbs.twimg.com/profile_banners/1552684242/1562353317"/>
    <hyperlink ref="AO44" r:id="rId69" display="https://pbs.twimg.com/profile_banners/809727901444767744/1557489278"/>
    <hyperlink ref="AO45" r:id="rId70" display="https://pbs.twimg.com/profile_banners/609796849/1459073178"/>
    <hyperlink ref="AO46" r:id="rId71" display="https://pbs.twimg.com/profile_banners/970688761729290240/1520447261"/>
    <hyperlink ref="AO47" r:id="rId72" display="https://pbs.twimg.com/profile_banners/40223424/1563718935"/>
    <hyperlink ref="AO48" r:id="rId73" display="https://pbs.twimg.com/profile_banners/399514038/1485559293"/>
    <hyperlink ref="AO49" r:id="rId74" display="https://pbs.twimg.com/profile_banners/894211818612195330/1569011960"/>
    <hyperlink ref="AO50" r:id="rId75" display="https://pbs.twimg.com/profile_banners/424580872/1445549962"/>
    <hyperlink ref="AO51" r:id="rId76" display="https://pbs.twimg.com/profile_banners/962443995560468480/1569682408"/>
    <hyperlink ref="AO52" r:id="rId77" display="https://pbs.twimg.com/profile_banners/791336294601396224/1569179698"/>
    <hyperlink ref="AO53" r:id="rId78" display="https://pbs.twimg.com/profile_banners/373566536/1558674355"/>
    <hyperlink ref="AO54" r:id="rId79" display="https://pbs.twimg.com/profile_banners/4825452069/1571691515"/>
    <hyperlink ref="AO55" r:id="rId80" display="https://pbs.twimg.com/profile_banners/222871329/1477764258"/>
    <hyperlink ref="AO56" r:id="rId81" display="https://pbs.twimg.com/profile_banners/1160839920/1571236194"/>
    <hyperlink ref="AO58" r:id="rId82" display="https://pbs.twimg.com/profile_banners/742945790/1572089492"/>
    <hyperlink ref="AO59" r:id="rId83" display="https://pbs.twimg.com/profile_banners/552780901/1570485383"/>
    <hyperlink ref="AO61" r:id="rId84" display="https://pbs.twimg.com/profile_banners/377999265/1547572358"/>
    <hyperlink ref="AO62" r:id="rId85" display="https://pbs.twimg.com/profile_banners/208650165/1540589024"/>
    <hyperlink ref="AO63" r:id="rId86" display="https://pbs.twimg.com/profile_banners/901018615562022912/1567782408"/>
    <hyperlink ref="AO65" r:id="rId87" display="https://pbs.twimg.com/profile_banners/2643452141/1559483266"/>
    <hyperlink ref="AO66" r:id="rId88" display="https://pbs.twimg.com/profile_banners/64484748/1565944841"/>
    <hyperlink ref="AO67" r:id="rId89" display="https://pbs.twimg.com/profile_banners/718843713208872960/1571511045"/>
    <hyperlink ref="AO68" r:id="rId90" display="https://pbs.twimg.com/profile_banners/4870666305/1542025006"/>
    <hyperlink ref="AO70" r:id="rId91" display="https://pbs.twimg.com/profile_banners/1352718794/1572213569"/>
    <hyperlink ref="AO71" r:id="rId92" display="https://pbs.twimg.com/profile_banners/983275466/1564763067"/>
    <hyperlink ref="AO73" r:id="rId93" display="https://pbs.twimg.com/profile_banners/3496510992/1570730530"/>
    <hyperlink ref="AO74" r:id="rId94" display="https://pbs.twimg.com/profile_banners/72671827/1493467249"/>
    <hyperlink ref="AO75" r:id="rId95" display="https://pbs.twimg.com/profile_banners/958136506077667328/1518415223"/>
    <hyperlink ref="AO76" r:id="rId96" display="https://pbs.twimg.com/profile_banners/273666417/1572292232"/>
    <hyperlink ref="AO77" r:id="rId97" display="https://pbs.twimg.com/profile_banners/723269184705159168/1461277038"/>
    <hyperlink ref="AO78" r:id="rId98" display="https://pbs.twimg.com/profile_banners/1030075543838965765/1568844439"/>
    <hyperlink ref="AO79" r:id="rId99" display="https://pbs.twimg.com/profile_banners/708795403777531904/1558308023"/>
    <hyperlink ref="AO80" r:id="rId100" display="https://pbs.twimg.com/profile_banners/471241445/1527108147"/>
    <hyperlink ref="AO81" r:id="rId101" display="https://pbs.twimg.com/profile_banners/1064315130740174853/1563672537"/>
    <hyperlink ref="AO82" r:id="rId102" display="https://pbs.twimg.com/profile_banners/115515063/1396357533"/>
    <hyperlink ref="AO83" r:id="rId103" display="https://pbs.twimg.com/profile_banners/116556305/1399938076"/>
    <hyperlink ref="AO84" r:id="rId104" display="https://pbs.twimg.com/profile_banners/19549082/1454263796"/>
    <hyperlink ref="AO85" r:id="rId105" display="https://pbs.twimg.com/profile_banners/2764011933/1541260697"/>
    <hyperlink ref="AO86" r:id="rId106" display="https://pbs.twimg.com/profile_banners/26569679/1550000982"/>
    <hyperlink ref="AO87" r:id="rId107" display="https://pbs.twimg.com/profile_banners/1080176874603589632/1546369486"/>
    <hyperlink ref="AO88" r:id="rId108" display="https://pbs.twimg.com/profile_banners/1083336535003541505/1547157530"/>
    <hyperlink ref="AO90" r:id="rId109" display="https://pbs.twimg.com/profile_banners/625986058/1569086928"/>
    <hyperlink ref="AO91" r:id="rId110" display="https://pbs.twimg.com/profile_banners/1516182072/1570907000"/>
    <hyperlink ref="AO93" r:id="rId111" display="https://pbs.twimg.com/profile_banners/1911355328/1557914590"/>
    <hyperlink ref="AO94" r:id="rId112" display="https://pbs.twimg.com/profile_banners/317678246/1495546852"/>
    <hyperlink ref="AO96" r:id="rId113" display="https://pbs.twimg.com/profile_banners/26845607/1460754712"/>
    <hyperlink ref="AO97" r:id="rId114" display="https://pbs.twimg.com/profile_banners/816781431703830529/1570280293"/>
    <hyperlink ref="AO98" r:id="rId115" display="https://pbs.twimg.com/profile_banners/178542805/1499433945"/>
    <hyperlink ref="AO99" r:id="rId116" display="https://pbs.twimg.com/profile_banners/152217340/1556098180"/>
    <hyperlink ref="AO100" r:id="rId117" display="https://pbs.twimg.com/profile_banners/23332505/1457046581"/>
    <hyperlink ref="AO101" r:id="rId118" display="https://pbs.twimg.com/profile_banners/262928025/1569187666"/>
    <hyperlink ref="AO102" r:id="rId119" display="https://pbs.twimg.com/profile_banners/346719600/1536411845"/>
    <hyperlink ref="AO103" r:id="rId120" display="https://pbs.twimg.com/profile_banners/215304836/1542614097"/>
    <hyperlink ref="AO104" r:id="rId121" display="https://pbs.twimg.com/profile_banners/835411300729696257/1531521497"/>
    <hyperlink ref="AO105" r:id="rId122" display="https://pbs.twimg.com/profile_banners/591245240/1450393456"/>
    <hyperlink ref="AO106" r:id="rId123" display="https://pbs.twimg.com/profile_banners/15597847/1435319542"/>
    <hyperlink ref="AO107" r:id="rId124" display="https://pbs.twimg.com/profile_banners/744445115163381760/1568372063"/>
    <hyperlink ref="AO108" r:id="rId125" display="https://pbs.twimg.com/profile_banners/1127713009944662016/1559925480"/>
    <hyperlink ref="AO109" r:id="rId126" display="https://pbs.twimg.com/profile_banners/829995677111422977/1539074041"/>
    <hyperlink ref="AO110" r:id="rId127" display="https://pbs.twimg.com/profile_banners/800741889192271872/1565253264"/>
    <hyperlink ref="AO111" r:id="rId128" display="https://pbs.twimg.com/profile_banners/481175220/1374340885"/>
    <hyperlink ref="AO112" r:id="rId129" display="https://pbs.twimg.com/profile_banners/2886839031/1542020104"/>
    <hyperlink ref="AO114" r:id="rId130" display="https://pbs.twimg.com/profile_banners/285654238/1350133514"/>
    <hyperlink ref="AO115" r:id="rId131" display="https://pbs.twimg.com/profile_banners/933050026774839296/1540153828"/>
    <hyperlink ref="AU3" r:id="rId132" display="http://abs.twimg.com/images/themes/theme1/bg.png"/>
    <hyperlink ref="AU4" r:id="rId133" display="http://abs.twimg.com/images/themes/theme1/bg.png"/>
    <hyperlink ref="AU5" r:id="rId134" display="http://abs.twimg.com/images/themes/theme1/bg.png"/>
    <hyperlink ref="AU7" r:id="rId135" display="http://abs.twimg.com/images/themes/theme9/bg.gif"/>
    <hyperlink ref="AU8" r:id="rId136" display="http://abs.twimg.com/images/themes/theme1/bg.png"/>
    <hyperlink ref="AU9" r:id="rId137" display="http://abs.twimg.com/images/themes/theme1/bg.png"/>
    <hyperlink ref="AU11" r:id="rId138" display="http://abs.twimg.com/images/themes/theme10/bg.gif"/>
    <hyperlink ref="AU12" r:id="rId139" display="http://abs.twimg.com/images/themes/theme1/bg.png"/>
    <hyperlink ref="AU13" r:id="rId140" display="http://abs.twimg.com/images/themes/theme1/bg.png"/>
    <hyperlink ref="AU14" r:id="rId141" display="http://abs.twimg.com/images/themes/theme1/bg.png"/>
    <hyperlink ref="AU15" r:id="rId142" display="http://abs.twimg.com/images/themes/theme15/bg.png"/>
    <hyperlink ref="AU17" r:id="rId143" display="http://abs.twimg.com/images/themes/theme10/bg.gif"/>
    <hyperlink ref="AU19" r:id="rId144" display="http://abs.twimg.com/images/themes/theme14/bg.gif"/>
    <hyperlink ref="AU20" r:id="rId145" display="http://abs.twimg.com/images/themes/theme1/bg.png"/>
    <hyperlink ref="AU21" r:id="rId146" display="http://abs.twimg.com/images/themes/theme1/bg.png"/>
    <hyperlink ref="AU22" r:id="rId147" display="http://abs.twimg.com/images/themes/theme10/bg.gif"/>
    <hyperlink ref="AU24" r:id="rId148" display="http://abs.twimg.com/images/themes/theme1/bg.png"/>
    <hyperlink ref="AU25" r:id="rId149" display="http://abs.twimg.com/images/themes/theme1/bg.png"/>
    <hyperlink ref="AU26" r:id="rId150" display="http://abs.twimg.com/images/themes/theme1/bg.png"/>
    <hyperlink ref="AU27" r:id="rId151" display="http://abs.twimg.com/images/themes/theme1/bg.png"/>
    <hyperlink ref="AU29" r:id="rId152" display="http://abs.twimg.com/images/themes/theme1/bg.png"/>
    <hyperlink ref="AU30" r:id="rId153" display="http://abs.twimg.com/images/themes/theme1/bg.png"/>
    <hyperlink ref="AU31" r:id="rId154" display="http://abs.twimg.com/images/themes/theme1/bg.png"/>
    <hyperlink ref="AU37" r:id="rId155" display="http://abs.twimg.com/images/themes/theme1/bg.png"/>
    <hyperlink ref="AU39" r:id="rId156" display="http://abs.twimg.com/images/themes/theme17/bg.gif"/>
    <hyperlink ref="AU41" r:id="rId157" display="http://abs.twimg.com/images/themes/theme1/bg.png"/>
    <hyperlink ref="AU42" r:id="rId158" display="http://abs.twimg.com/images/themes/theme1/bg.png"/>
    <hyperlink ref="AU43" r:id="rId159" display="http://abs.twimg.com/images/themes/theme1/bg.png"/>
    <hyperlink ref="AU45" r:id="rId160" display="http://abs.twimg.com/images/themes/theme1/bg.png"/>
    <hyperlink ref="AU47" r:id="rId161" display="http://abs.twimg.com/images/themes/theme1/bg.png"/>
    <hyperlink ref="AU48" r:id="rId162" display="http://abs.twimg.com/images/themes/theme1/bg.png"/>
    <hyperlink ref="AU50" r:id="rId163" display="http://abs.twimg.com/images/themes/theme1/bg.png"/>
    <hyperlink ref="AU53" r:id="rId164" display="http://abs.twimg.com/images/themes/theme4/bg.gif"/>
    <hyperlink ref="AU55" r:id="rId165" display="http://abs.twimg.com/images/themes/theme1/bg.png"/>
    <hyperlink ref="AU56" r:id="rId166" display="http://abs.twimg.com/images/themes/theme1/bg.png"/>
    <hyperlink ref="AU57" r:id="rId167" display="http://abs.twimg.com/images/themes/theme1/bg.png"/>
    <hyperlink ref="AU58" r:id="rId168" display="http://abs.twimg.com/images/themes/theme1/bg.png"/>
    <hyperlink ref="AU59" r:id="rId169" display="http://abs.twimg.com/images/themes/theme1/bg.png"/>
    <hyperlink ref="AU61" r:id="rId170" display="http://abs.twimg.com/images/themes/theme14/bg.gif"/>
    <hyperlink ref="AU62" r:id="rId171" display="http://abs.twimg.com/images/themes/theme18/bg.gif"/>
    <hyperlink ref="AU63" r:id="rId172" display="http://abs.twimg.com/images/themes/theme1/bg.png"/>
    <hyperlink ref="AU65" r:id="rId173" display="http://abs.twimg.com/images/themes/theme1/bg.png"/>
    <hyperlink ref="AU66" r:id="rId174" display="http://abs.twimg.com/images/themes/theme1/bg.png"/>
    <hyperlink ref="AU70" r:id="rId175" display="http://abs.twimg.com/images/themes/theme1/bg.png"/>
    <hyperlink ref="AU71" r:id="rId176" display="http://abs.twimg.com/images/themes/theme1/bg.png"/>
    <hyperlink ref="AU73" r:id="rId177" display="http://abs.twimg.com/images/themes/theme1/bg.png"/>
    <hyperlink ref="AU74" r:id="rId178" display="http://abs.twimg.com/images/themes/theme15/bg.png"/>
    <hyperlink ref="AU76" r:id="rId179" display="http://abs.twimg.com/images/themes/theme1/bg.png"/>
    <hyperlink ref="AU80" r:id="rId180" display="http://abs.twimg.com/images/themes/theme15/bg.png"/>
    <hyperlink ref="AU82" r:id="rId181" display="http://abs.twimg.com/images/themes/theme1/bg.png"/>
    <hyperlink ref="AU83" r:id="rId182" display="http://abs.twimg.com/images/themes/theme1/bg.png"/>
    <hyperlink ref="AU84" r:id="rId183" display="http://abs.twimg.com/images/themes/theme1/bg.png"/>
    <hyperlink ref="AU85" r:id="rId184" display="http://abs.twimg.com/images/themes/theme1/bg.png"/>
    <hyperlink ref="AU86" r:id="rId185" display="http://abs.twimg.com/images/themes/theme1/bg.png"/>
    <hyperlink ref="AU89" r:id="rId186" display="http://abs.twimg.com/images/themes/theme1/bg.png"/>
    <hyperlink ref="AU90" r:id="rId187" display="http://abs.twimg.com/images/themes/theme1/bg.png"/>
    <hyperlink ref="AU91" r:id="rId188" display="http://abs.twimg.com/images/themes/theme1/bg.png"/>
    <hyperlink ref="AU92" r:id="rId189" display="http://abs.twimg.com/images/themes/theme1/bg.png"/>
    <hyperlink ref="AU93" r:id="rId190" display="http://abs.twimg.com/images/themes/theme1/bg.png"/>
    <hyperlink ref="AU94" r:id="rId191" display="http://abs.twimg.com/images/themes/theme1/bg.png"/>
    <hyperlink ref="AU95" r:id="rId192" display="http://abs.twimg.com/images/themes/theme14/bg.gif"/>
    <hyperlink ref="AU96" r:id="rId193" display="http://abs.twimg.com/images/themes/theme2/bg.gif"/>
    <hyperlink ref="AU98" r:id="rId194" display="http://abs.twimg.com/images/themes/theme15/bg.png"/>
    <hyperlink ref="AU99" r:id="rId195" display="http://abs.twimg.com/images/themes/theme1/bg.png"/>
    <hyperlink ref="AU100" r:id="rId196" display="http://abs.twimg.com/images/themes/theme1/bg.png"/>
    <hyperlink ref="AU101" r:id="rId197" display="http://abs.twimg.com/images/themes/theme11/bg.gif"/>
    <hyperlink ref="AU102" r:id="rId198" display="http://abs.twimg.com/images/themes/theme14/bg.gif"/>
    <hyperlink ref="AU103" r:id="rId199" display="http://abs.twimg.com/images/themes/theme1/bg.png"/>
    <hyperlink ref="AU105" r:id="rId200" display="http://abs.twimg.com/images/themes/theme1/bg.png"/>
    <hyperlink ref="AU106" r:id="rId201" display="http://abs.twimg.com/images/themes/theme14/bg.gif"/>
    <hyperlink ref="AU111" r:id="rId202" display="http://abs.twimg.com/images/themes/theme9/bg.gif"/>
    <hyperlink ref="AU112" r:id="rId203" display="http://abs.twimg.com/images/themes/theme1/bg.png"/>
    <hyperlink ref="AU114" r:id="rId204" display="http://abs.twimg.com/images/themes/theme1/bg.png"/>
    <hyperlink ref="AU115" r:id="rId205" display="http://abs.twimg.com/images/themes/theme1/bg.png"/>
    <hyperlink ref="F3" r:id="rId206" display="http://pbs.twimg.com/profile_images/1178215184051163136/zvrWNF8L_normal.jpg"/>
    <hyperlink ref="F4" r:id="rId207" display="http://pbs.twimg.com/profile_images/803619180880789504/bLvuNN-Q_normal.jpg"/>
    <hyperlink ref="F5" r:id="rId208" display="http://pbs.twimg.com/profile_images/1191382192112492545/KgbdtjUY_normal.jpg"/>
    <hyperlink ref="F6" r:id="rId209" display="http://pbs.twimg.com/profile_images/1164090546211741696/v6qK64DY_normal.jpg"/>
    <hyperlink ref="F7" r:id="rId210" display="http://pbs.twimg.com/profile_images/1191308316732997632/mRvmeiWb_normal.jpg"/>
    <hyperlink ref="F8" r:id="rId211" display="http://pbs.twimg.com/profile_images/1106104838285332481/VJGPaMvb_normal.jpg"/>
    <hyperlink ref="F9" r:id="rId212" display="http://pbs.twimg.com/profile_images/1186607023829475328/IgBTGIsk_normal.jpg"/>
    <hyperlink ref="F10" r:id="rId213" display="http://pbs.twimg.com/profile_images/1107195701388369920/Mb7wveLR_normal.jpg"/>
    <hyperlink ref="F11" r:id="rId214" display="http://pbs.twimg.com/profile_images/871194090590928896/KWfcCCv-_normal.jpg"/>
    <hyperlink ref="F12" r:id="rId215" display="http://pbs.twimg.com/profile_images/1191765774333075456/zaF8S_e2_normal.jpg"/>
    <hyperlink ref="F13" r:id="rId216" display="http://pbs.twimg.com/profile_images/1082745198457827329/2MLXeqGd_normal.jpg"/>
    <hyperlink ref="F14" r:id="rId217" display="http://pbs.twimg.com/profile_images/1067087050451677185/dHWzQ-04_normal.jpg"/>
    <hyperlink ref="F15" r:id="rId218" display="http://pbs.twimg.com/profile_images/981974413292826624/WdgS5sLD_normal.jpg"/>
    <hyperlink ref="F16" r:id="rId219" display="http://pbs.twimg.com/profile_images/1140930329575919616/PHt2yhjv_normal.jpg"/>
    <hyperlink ref="F17" r:id="rId220" display="http://pbs.twimg.com/profile_images/914828153826283520/Nakm3DgP_normal.jpg"/>
    <hyperlink ref="F18" r:id="rId221" display="http://pbs.twimg.com/profile_images/879375099668959232/bLSH9Uua_normal.jpg"/>
    <hyperlink ref="F19" r:id="rId222" display="http://pbs.twimg.com/profile_images/1175311749526032384/_OHfYMyK_normal.jpg"/>
    <hyperlink ref="F20" r:id="rId223" display="http://pbs.twimg.com/profile_images/984219400147435521/qrEjK3oC_normal.jpg"/>
    <hyperlink ref="F21" r:id="rId224" display="http://pbs.twimg.com/profile_images/1191134812913856512/wY5oRqYR_normal.png"/>
    <hyperlink ref="F22" r:id="rId225" display="http://pbs.twimg.com/profile_images/1134412661750472706/mscTiSqa_normal.jpg"/>
    <hyperlink ref="F23" r:id="rId226" display="http://pbs.twimg.com/profile_images/1173246779816632320/jO-gfCA8_normal.jpg"/>
    <hyperlink ref="F24" r:id="rId227" display="http://pbs.twimg.com/profile_images/1168671681373769728/Rx8P88KV_normal.jpg"/>
    <hyperlink ref="F25" r:id="rId228" display="http://pbs.twimg.com/profile_images/1084050145615007744/0oVyEreC_normal.jpg"/>
    <hyperlink ref="F26" r:id="rId229" display="http://pbs.twimg.com/profile_images/1079109420330745857/xyNDD8Ct_normal.jpg"/>
    <hyperlink ref="F27" r:id="rId230" display="http://pbs.twimg.com/profile_images/1079329366541328385/xBbZnTHo_normal.jpg"/>
    <hyperlink ref="F28" r:id="rId231" display="http://pbs.twimg.com/profile_images/1123400230232305671/WC2CEgou_normal.jpg"/>
    <hyperlink ref="F29" r:id="rId232" display="http://pbs.twimg.com/profile_images/1139952193715474432/5_YY5tAH_normal.jpg"/>
    <hyperlink ref="F30" r:id="rId233" display="http://pbs.twimg.com/profile_images/1159213546632306688/ImGXO2t6_normal.jpg"/>
    <hyperlink ref="F31" r:id="rId234" display="http://pbs.twimg.com/profile_images/1184980025705222144/zIumjgxw_normal.jpg"/>
    <hyperlink ref="F32" r:id="rId235" display="http://pbs.twimg.com/profile_images/1183370041280077824/nPYXLIGQ_normal.jpg"/>
    <hyperlink ref="F33" r:id="rId236" display="http://pbs.twimg.com/profile_images/1132028028131991552/3RN4ZxU-_normal.jpg"/>
    <hyperlink ref="F34" r:id="rId237" display="http://pbs.twimg.com/profile_images/1177908036704374785/RLwZa1eK_normal.jpg"/>
    <hyperlink ref="F35" r:id="rId238" display="http://pbs.twimg.com/profile_images/1190378586324254727/_LFAbVV9_normal.jpg"/>
    <hyperlink ref="F36" r:id="rId239" display="http://pbs.twimg.com/profile_images/1178081533552402433/fy1BpF4G_normal.jpg"/>
    <hyperlink ref="F37" r:id="rId240" display="http://pbs.twimg.com/profile_images/1188175939047428098/WQPU3VvD_normal.jpg"/>
    <hyperlink ref="F38" r:id="rId241" display="http://pbs.twimg.com/profile_images/1190012547828727809/bg5_ISbx_normal.jpg"/>
    <hyperlink ref="F39" r:id="rId242" display="http://pbs.twimg.com/profile_images/1189685845328089088/mqfZpXr5_normal.jpg"/>
    <hyperlink ref="F40" r:id="rId243" display="http://pbs.twimg.com/profile_images/1188454211345932288/sc-cGOgS_normal.jpg"/>
    <hyperlink ref="F41" r:id="rId244" display="http://pbs.twimg.com/profile_images/1134077611825684481/avIdP1Jg_normal.jpg"/>
    <hyperlink ref="F42" r:id="rId245" display="http://pbs.twimg.com/profile_images/1166728965819641856/IH2AJDJG_normal.jpg"/>
    <hyperlink ref="F43" r:id="rId246" display="http://pbs.twimg.com/profile_images/1154796453367341056/9iKmpRUc_normal.jpg"/>
    <hyperlink ref="F44" r:id="rId247" display="http://pbs.twimg.com/profile_images/809732304256073728/v-6PSx02_normal.jpg"/>
    <hyperlink ref="F45" r:id="rId248" display="http://pbs.twimg.com/profile_images/1127506752382042112/pAVdBWVo_normal.jpg"/>
    <hyperlink ref="F46" r:id="rId249" display="http://pbs.twimg.com/profile_images/971451979045265408/Hn5yuGgF_normal.jpg"/>
    <hyperlink ref="F47" r:id="rId250" display="http://pbs.twimg.com/profile_images/1155226164174213120/Kw8E7dBU_normal.jpg"/>
    <hyperlink ref="F48" r:id="rId251" display="http://pbs.twimg.com/profile_images/1135252013913128960/xcWfwBdV_normal.jpg"/>
    <hyperlink ref="F49" r:id="rId252" display="http://pbs.twimg.com/profile_images/1160638312320831493/ss7G7n_x_normal.jpg"/>
    <hyperlink ref="F50" r:id="rId253" display="http://pbs.twimg.com/profile_images/1000718007243542528/wTHzSSQ-_normal.jpg"/>
    <hyperlink ref="F51" r:id="rId254" display="http://pbs.twimg.com/profile_images/1177959509962219520/o9-nVVX2_normal.jpg"/>
    <hyperlink ref="F52" r:id="rId255" display="http://pbs.twimg.com/profile_images/1096866200200667136/9OBeBjSk_normal.jpg"/>
    <hyperlink ref="F53" r:id="rId256" display="http://pbs.twimg.com/profile_images/1188890787741945858/xYjUQ2___normal.jpg"/>
    <hyperlink ref="F54" r:id="rId257" display="http://pbs.twimg.com/profile_images/1184545413761847298/NEt44PEW_normal.jpg"/>
    <hyperlink ref="F55" r:id="rId258" display="http://pbs.twimg.com/profile_images/1149791866071764998/7AWAfHqX_normal.jpg"/>
    <hyperlink ref="F56" r:id="rId259" display="http://pbs.twimg.com/profile_images/1184476553847156736/G6Om7Omx_normal.jpg"/>
    <hyperlink ref="F57" r:id="rId260" display="http://pbs.twimg.com/profile_images/1166281267303899138/G80ejVZk_normal.jpg"/>
    <hyperlink ref="F58" r:id="rId261" display="http://pbs.twimg.com/profile_images/1186682891427811328/MDRnK-bU_normal.jpg"/>
    <hyperlink ref="F59" r:id="rId262" display="http://pbs.twimg.com/profile_images/1183051502841147393/Ft6woy_7_normal.jpg"/>
    <hyperlink ref="F60" r:id="rId263" display="http://pbs.twimg.com/profile_images/1118428515089518592/yJRDraPm_normal.jpg"/>
    <hyperlink ref="F61" r:id="rId264" display="http://pbs.twimg.com/profile_images/1140236839783149568/pu7i3h9c_normal.jpg"/>
    <hyperlink ref="F62" r:id="rId265" display="http://pbs.twimg.com/profile_images/987593271839985664/713hWwEe_normal.jpg"/>
    <hyperlink ref="F63" r:id="rId266" display="http://pbs.twimg.com/profile_images/1149274968762540036/WBvej0Tq_normal.png"/>
    <hyperlink ref="F64" r:id="rId267" display="http://pbs.twimg.com/profile_images/1082441154841505792/9Z5Q7qrs_normal.jpg"/>
    <hyperlink ref="F65" r:id="rId268" display="http://pbs.twimg.com/profile_images/1139677422763335680/Ygg0ZoVB_normal.jpg"/>
    <hyperlink ref="F66" r:id="rId269" display="http://pbs.twimg.com/profile_images/1188925423884886017/JEOv6trP_normal.jpg"/>
    <hyperlink ref="F67" r:id="rId270" display="http://pbs.twimg.com/profile_images/1162755629380976640/FXYo_bm5_normal.jpg"/>
    <hyperlink ref="F68" r:id="rId271" display="http://pbs.twimg.com/profile_images/1174454552382386176/t3cOH-BU_normal.jpg"/>
    <hyperlink ref="F69" r:id="rId272" display="http://pbs.twimg.com/profile_images/1182370451084992512/2eEbiewr_normal.jpg"/>
    <hyperlink ref="F70" r:id="rId273" display="http://pbs.twimg.com/profile_images/1188575970011299840/9x-8ikb1_normal.jpg"/>
    <hyperlink ref="F71" r:id="rId274" display="http://pbs.twimg.com/profile_images/1179459487683534848/dOs-eNBP_normal.jpg"/>
    <hyperlink ref="F72" r:id="rId275" display="http://abs.twimg.com/sticky/default_profile_images/default_profile_normal.png"/>
    <hyperlink ref="F73" r:id="rId276" display="http://pbs.twimg.com/profile_images/1182354658607730690/tbZZExYg_normal.jpg"/>
    <hyperlink ref="F74" r:id="rId277" display="http://pbs.twimg.com/profile_images/1180176839811035136/ouKL4ggd_normal.jpg"/>
    <hyperlink ref="F75" r:id="rId278" display="http://pbs.twimg.com/profile_images/1185384420255191041/i5OO9hTN_normal.jpg"/>
    <hyperlink ref="F76" r:id="rId279" display="http://pbs.twimg.com/profile_images/1188905905259192320/bFbdDM9f_normal.jpg"/>
    <hyperlink ref="F77" r:id="rId280" display="http://pbs.twimg.com/profile_images/1069370438701195264/H8PWw-NT_normal.jpg"/>
    <hyperlink ref="F78" r:id="rId281" display="http://pbs.twimg.com/profile_images/1183050388322357249/-ND0xqO2_normal.jpg"/>
    <hyperlink ref="F79" r:id="rId282" display="http://pbs.twimg.com/profile_images/1130251880809062405/nux4dIuX_normal.jpg"/>
    <hyperlink ref="F80" r:id="rId283" display="http://pbs.twimg.com/profile_images/1167791617673183237/WwJbMWZK_normal.jpg"/>
    <hyperlink ref="F81" r:id="rId284" display="http://pbs.twimg.com/profile_images/1156668132376944640/t-G-5F3L_normal.jpg"/>
    <hyperlink ref="F82" r:id="rId285" display="http://pbs.twimg.com/profile_images/1116951640895098880/H_FH6xoS_normal.jpg"/>
    <hyperlink ref="F83" r:id="rId286" display="http://pbs.twimg.com/profile_images/378800000469611730/3750978832d04a8fccd23851a66957c7_normal.jpeg"/>
    <hyperlink ref="F84" r:id="rId287" display="http://pbs.twimg.com/profile_images/693858942955474948/ChFsBdc0_normal.png"/>
    <hyperlink ref="F85" r:id="rId288" display="http://pbs.twimg.com/profile_images/1161690369970593794/m3ksrOwx_normal.jpg"/>
    <hyperlink ref="F86" r:id="rId289" display="http://pbs.twimg.com/profile_images/1187642074532847616/mMbd_5pP_normal.jpg"/>
    <hyperlink ref="F87" r:id="rId290" display="http://pbs.twimg.com/profile_images/1080178035016515585/217B6sDW_normal.jpg"/>
    <hyperlink ref="F88" r:id="rId291" display="http://pbs.twimg.com/profile_images/1083338324100694016/JOHZw3x2_normal.jpg"/>
    <hyperlink ref="F89" r:id="rId292" display="http://pbs.twimg.com/profile_images/1026251878810742785/oGXlbkHO_normal.jpg"/>
    <hyperlink ref="F90" r:id="rId293" display="http://pbs.twimg.com/profile_images/1163486232980140032/8gtHvnhn_normal.jpg"/>
    <hyperlink ref="F91" r:id="rId294" display="http://pbs.twimg.com/profile_images/1183095818980593666/8lcS6jBb_normal.jpg"/>
    <hyperlink ref="F92" r:id="rId295" display="http://pbs.twimg.com/profile_images/573036248622759936/uOQCPWE6_normal.jpeg"/>
    <hyperlink ref="F93" r:id="rId296" display="http://pbs.twimg.com/profile_images/1128595167584444416/HSNLuutL_normal.png"/>
    <hyperlink ref="F94" r:id="rId297" display="http://pbs.twimg.com/profile_images/916546229177409536/tlpdQfh8_normal.jpg"/>
    <hyperlink ref="F95" r:id="rId298" display="http://pbs.twimg.com/profile_images/1090728544500674560/o8txCh4i_normal.jpg"/>
    <hyperlink ref="F96" r:id="rId299" display="http://pbs.twimg.com/profile_images/933412665845846018/apO5MHEt_normal.jpg"/>
    <hyperlink ref="F97" r:id="rId300" display="http://pbs.twimg.com/profile_images/1189150554011947008/IZZ8Ixwk_normal.jpg"/>
    <hyperlink ref="F98" r:id="rId301" display="http://pbs.twimg.com/profile_images/821366933475848193/CeAJ6yjd_normal.jpg"/>
    <hyperlink ref="F99" r:id="rId302" display="http://pbs.twimg.com/profile_images/838158155372773376/kbv8_IMo_normal.jpg"/>
    <hyperlink ref="F100" r:id="rId303" display="http://pbs.twimg.com/profile_images/1106255958198636546/SuPArBvE_normal.jpg"/>
    <hyperlink ref="F101" r:id="rId304" display="http://pbs.twimg.com/profile_images/1008631913706393600/ttwl0KPT_normal.jpg"/>
    <hyperlink ref="F102" r:id="rId305" display="http://pbs.twimg.com/profile_images/1172210601675939840/mFg4lBjd_normal.jpg"/>
    <hyperlink ref="F103" r:id="rId306" display="http://pbs.twimg.com/profile_images/1102460625773576192/08BflLUF_normal.jpg"/>
    <hyperlink ref="F104" r:id="rId307" display="http://pbs.twimg.com/profile_images/1178368884182847490/HwwfKzy6_normal.jpg"/>
    <hyperlink ref="F105" r:id="rId308" display="http://pbs.twimg.com/profile_images/1180067737927868416/R3LkyEud_normal.jpg"/>
    <hyperlink ref="F106" r:id="rId309" display="http://pbs.twimg.com/profile_images/614400415069769728/t6ZBxhIg_normal.jpg"/>
    <hyperlink ref="F107" r:id="rId310" display="http://pbs.twimg.com/profile_images/1162314887084879872/emmEtse0_normal.jpg"/>
    <hyperlink ref="F108" r:id="rId311" display="http://pbs.twimg.com/profile_images/1174460104479059969/rN8XF3Ri_normal.jpg"/>
    <hyperlink ref="F109" r:id="rId312" display="http://pbs.twimg.com/profile_images/1049578365236273157/XA2m5lGf_normal.jpg"/>
    <hyperlink ref="F110" r:id="rId313" display="http://pbs.twimg.com/profile_images/1159382333704822784/8MjCVKsV_normal.jpg"/>
    <hyperlink ref="F111" r:id="rId314" display="http://pbs.twimg.com/profile_images/928642779756089346/sOGF-9_o_normal.jpg"/>
    <hyperlink ref="F112" r:id="rId315" display="http://pbs.twimg.com/profile_images/1108654328406003712/pxSWMH-K_normal.jpg"/>
    <hyperlink ref="F113" r:id="rId316" display="http://pbs.twimg.com/profile_images/1109142057657008128/zRMfLS4n_normal.jpg"/>
    <hyperlink ref="F114" r:id="rId317" display="http://pbs.twimg.com/profile_images/1175321480244146177/Jx6GI9pQ_normal.jpg"/>
    <hyperlink ref="F115" r:id="rId318" display="http://pbs.twimg.com/profile_images/1001347678721134592/O1UO2_hW_normal.jpg"/>
    <hyperlink ref="AX3" r:id="rId319" display="https://twitter.com/hrmtaxiservice"/>
    <hyperlink ref="AX4" r:id="rId320" display="https://twitter.com/rfc_charity"/>
    <hyperlink ref="AX5" r:id="rId321" display="https://twitter.com/rangersfc"/>
    <hyperlink ref="AX6" r:id="rId322" display="https://twitter.com/joanne_thorburn"/>
    <hyperlink ref="AX7" r:id="rId323" display="https://twitter.com/nimsay1872"/>
    <hyperlink ref="AX8" r:id="rId324" display="https://twitter.com/loubyrfc"/>
    <hyperlink ref="AX9" r:id="rId325" display="https://twitter.com/michaelseafarer"/>
    <hyperlink ref="AX10" r:id="rId326" display="https://twitter.com/david_harvey59"/>
    <hyperlink ref="AX11" r:id="rId327" display="https://twitter.com/eviesparkles"/>
    <hyperlink ref="AX12" r:id="rId328" display="https://twitter.com/shorerdloyal"/>
    <hyperlink ref="AX13" r:id="rId329" display="https://twitter.com/micmcan74"/>
    <hyperlink ref="AX14" r:id="rId330" display="https://twitter.com/oldfirmfacts1"/>
    <hyperlink ref="AX15" r:id="rId331" display="https://twitter.com/darthg1nger"/>
    <hyperlink ref="AX16" r:id="rId332" display="https://twitter.com/panton_lewis"/>
    <hyperlink ref="AX17" r:id="rId333" display="https://twitter.com/plasmatron"/>
    <hyperlink ref="AX18" r:id="rId334" display="https://twitter.com/mcilhare_jack"/>
    <hyperlink ref="AX19" r:id="rId335" display="https://twitter.com/cluthadubh"/>
    <hyperlink ref="AX20" r:id="rId336" display="https://twitter.com/fcjaybird"/>
    <hyperlink ref="AX21" r:id="rId337" display="https://twitter.com/mychalyschyn"/>
    <hyperlink ref="AX22" r:id="rId338" display="https://twitter.com/glasgow_live"/>
    <hyperlink ref="AX23" r:id="rId339" display="https://twitter.com/lornamccallum2"/>
    <hyperlink ref="AX24" r:id="rId340" display="https://twitter.com/jackmulligan"/>
    <hyperlink ref="AX25" r:id="rId341" display="https://twitter.com/tinym0vingparts"/>
    <hyperlink ref="AX26" r:id="rId342" display="https://twitter.com/orlysheepboy"/>
    <hyperlink ref="AX27" r:id="rId343" display="https://twitter.com/wirralranger"/>
    <hyperlink ref="AX28" r:id="rId344" display="https://twitter.com/cass316x"/>
    <hyperlink ref="AX29" r:id="rId345" display="https://twitter.com/4menhadadream"/>
    <hyperlink ref="AX30" r:id="rId346" display="https://twitter.com/domrogic"/>
    <hyperlink ref="AX31" r:id="rId347" display="https://twitter.com/philipwatp"/>
    <hyperlink ref="AX32" r:id="rId348" display="https://twitter.com/phiiip1872"/>
    <hyperlink ref="AX33" r:id="rId349" display="https://twitter.com/lh_1872"/>
    <hyperlink ref="AX34" r:id="rId350" display="https://twitter.com/glxn72"/>
    <hyperlink ref="AX35" r:id="rId351" display="https://twitter.com/mitchellm1872"/>
    <hyperlink ref="AX36" r:id="rId352" display="https://twitter.com/nathanc1872"/>
    <hyperlink ref="AX37" r:id="rId353" display="https://twitter.com/aimeeworsley1"/>
    <hyperlink ref="AX38" r:id="rId354" display="https://twitter.com/swanny532"/>
    <hyperlink ref="AX39" r:id="rId355" display="https://twitter.com/traveleff"/>
    <hyperlink ref="AX40" r:id="rId356" display="https://twitter.com/ryankentloyal"/>
    <hyperlink ref="AX41" r:id="rId357" display="https://twitter.com/coreysharp1888"/>
    <hyperlink ref="AX42" r:id="rId358" display="https://twitter.com/stoogzy_"/>
    <hyperlink ref="AX43" r:id="rId359" display="https://twitter.com/johnfaetheshops"/>
    <hyperlink ref="AX44" r:id="rId360" display="https://twitter.com/blondelmo1888"/>
    <hyperlink ref="AX45" r:id="rId361" display="https://twitter.com/kierangeorgedfc"/>
    <hyperlink ref="AX46" r:id="rId362" display="https://twitter.com/garythebear72"/>
    <hyperlink ref="AX47" r:id="rId363" display="https://twitter.com/claire_mcharg"/>
    <hyperlink ref="AX48" r:id="rId364" display="https://twitter.com/suzanalou"/>
    <hyperlink ref="AX49" r:id="rId365" display="https://twitter.com/ewenh72"/>
    <hyperlink ref="AX50" r:id="rId366" display="https://twitter.com/mrmcdiddle"/>
    <hyperlink ref="AX51" r:id="rId367" display="https://twitter.com/1872ewan"/>
    <hyperlink ref="AX52" r:id="rId368" display="https://twitter.com/malkywhite1975"/>
    <hyperlink ref="AX53" r:id="rId369" display="https://twitter.com/stillsweatshirt"/>
    <hyperlink ref="AX54" r:id="rId370" display="https://twitter.com/nxstii"/>
    <hyperlink ref="AX55" r:id="rId371" display="https://twitter.com/wilf1872"/>
    <hyperlink ref="AX56" r:id="rId372" display="https://twitter.com/conorhiggins"/>
    <hyperlink ref="AX57" r:id="rId373" display="https://twitter.com/baldyweemongo"/>
    <hyperlink ref="AX58" r:id="rId374" display="https://twitter.com/colinbfisher"/>
    <hyperlink ref="AX59" r:id="rId375" display="https://twitter.com/stonenu"/>
    <hyperlink ref="AX60" r:id="rId376" display="https://twitter.com/rangersfcnewsn1"/>
    <hyperlink ref="AX61" r:id="rId377" display="https://twitter.com/thepaulmclellan"/>
    <hyperlink ref="AX62" r:id="rId378" display="https://twitter.com/coinneachmac"/>
    <hyperlink ref="AX63" r:id="rId379" display="https://twitter.com/manoftheminch"/>
    <hyperlink ref="AX64" r:id="rId380" display="https://twitter.com/pagegregor15"/>
    <hyperlink ref="AX65" r:id="rId381" display="https://twitter.com/andypeahead"/>
    <hyperlink ref="AX66" r:id="rId382" display="https://twitter.com/colincarstairs1"/>
    <hyperlink ref="AX67" r:id="rId383" display="https://twitter.com/callumoneill44"/>
    <hyperlink ref="AX68" r:id="rId384" display="https://twitter.com/robbiemay08"/>
    <hyperlink ref="AX69" r:id="rId385" display="https://twitter.com/richard54124413"/>
    <hyperlink ref="AX70" r:id="rId386" display="https://twitter.com/zoerfc1872"/>
    <hyperlink ref="AX71" r:id="rId387" display="https://twitter.com/kingpindazza"/>
    <hyperlink ref="AX72" r:id="rId388" display="https://twitter.com/g72m3"/>
    <hyperlink ref="AX73" r:id="rId389" display="https://twitter.com/taylorcrosbie67"/>
    <hyperlink ref="AX74" r:id="rId390" display="https://twitter.com/jack_hannah94"/>
    <hyperlink ref="AX75" r:id="rId391" display="https://twitter.com/markgibb9"/>
    <hyperlink ref="AX76" r:id="rId392" display="https://twitter.com/grahammccno1"/>
    <hyperlink ref="AX77" r:id="rId393" display="https://twitter.com/suzdowson73"/>
    <hyperlink ref="AX78" r:id="rId394" display="https://twitter.com/55incoming"/>
    <hyperlink ref="AX79" r:id="rId395" display="https://twitter.com/celtic__1888"/>
    <hyperlink ref="AX80" r:id="rId396" display="https://twitter.com/brosephbartley"/>
    <hyperlink ref="AX81" r:id="rId397" display="https://twitter.com/cairo1872"/>
    <hyperlink ref="AX82" r:id="rId398" display="https://twitter.com/_teenageriot"/>
    <hyperlink ref="AX83" r:id="rId399" display="https://twitter.com/rascalmultitude"/>
    <hyperlink ref="AX84" r:id="rId400" display="https://twitter.com/henbell"/>
    <hyperlink ref="AX85" r:id="rId401" display="https://twitter.com/_rosstaylor04"/>
    <hyperlink ref="AX86" r:id="rId402" display="https://twitter.com/pieandbeans"/>
    <hyperlink ref="AX87" r:id="rId403" display="https://twitter.com/peasan3"/>
    <hyperlink ref="AX88" r:id="rId404" display="https://twitter.com/duncanmaclure"/>
    <hyperlink ref="AX89" r:id="rId405" display="https://twitter.com/svurtak"/>
    <hyperlink ref="AX90" r:id="rId406" display="https://twitter.com/david_taylor75"/>
    <hyperlink ref="AX91" r:id="rId407" display="https://twitter.com/stewie_21"/>
    <hyperlink ref="AX92" r:id="rId408" display="https://twitter.com/willhoyles"/>
    <hyperlink ref="AX93" r:id="rId409" display="https://twitter.com/nesta_press"/>
    <hyperlink ref="AX94" r:id="rId410" display="https://twitter.com/amc_83"/>
    <hyperlink ref="AX95" r:id="rId411" display="https://twitter.com/craigross_"/>
    <hyperlink ref="AX96" r:id="rId412" display="https://twitter.com/dugdale24"/>
    <hyperlink ref="AX97" r:id="rId413" display="https://twitter.com/dianelambie71"/>
    <hyperlink ref="AX98" r:id="rId414" display="https://twitter.com/connorhrfc"/>
    <hyperlink ref="AX99" r:id="rId415" display="https://twitter.com/_sl91"/>
    <hyperlink ref="AX100" r:id="rId416" display="https://twitter.com/savo01"/>
    <hyperlink ref="AX101" r:id="rId417" display="https://twitter.com/babeclaire1"/>
    <hyperlink ref="AX102" r:id="rId418" display="https://twitter.com/liammscullion"/>
    <hyperlink ref="AX103" r:id="rId419" display="https://twitter.com/nosychick1"/>
    <hyperlink ref="AX104" r:id="rId420" display="https://twitter.com/robertr19812017"/>
    <hyperlink ref="AX105" r:id="rId421" display="https://twitter.com/aliceclay4"/>
    <hyperlink ref="AX106" r:id="rId422" display="https://twitter.com/alexfenton"/>
    <hyperlink ref="AX107" r:id="rId423" display="https://twitter.com/irangersapp"/>
    <hyperlink ref="AX108" r:id="rId424" display="https://twitter.com/gersfan46"/>
    <hyperlink ref="AX109" r:id="rId425" display="https://twitter.com/rangersnewsuk"/>
    <hyperlink ref="AX110" r:id="rId426" display="https://twitter.com/davie2_me"/>
    <hyperlink ref="AX111" r:id="rId427" display="https://twitter.com/jalexzurita"/>
    <hyperlink ref="AX112" r:id="rId428" display="https://twitter.com/marcleckie"/>
    <hyperlink ref="AX113" r:id="rId429" display="https://twitter.com/jlyons1978"/>
    <hyperlink ref="AX114" r:id="rId430" display="https://twitter.com/steven_day19"/>
    <hyperlink ref="AX115" r:id="rId431" display="https://twitter.com/startupsbot"/>
  </hyperlinks>
  <printOptions/>
  <pageMargins left="0.7" right="0.7" top="0.75" bottom="0.75" header="0.3" footer="0.3"/>
  <pageSetup horizontalDpi="600" verticalDpi="600" orientation="portrait" r:id="rId435"/>
  <legacyDrawing r:id="rId433"/>
  <tableParts>
    <tablePart r:id="rId4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9.140625" style="0" bestFit="1" customWidth="1"/>
    <col min="30" max="30" width="33.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1737</v>
      </c>
      <c r="Z2" s="52" t="s">
        <v>1738</v>
      </c>
      <c r="AA2" s="52" t="s">
        <v>1739</v>
      </c>
      <c r="AB2" s="52" t="s">
        <v>1740</v>
      </c>
      <c r="AC2" s="52" t="s">
        <v>1741</v>
      </c>
      <c r="AD2" s="52" t="s">
        <v>1742</v>
      </c>
      <c r="AE2" s="52" t="s">
        <v>1743</v>
      </c>
      <c r="AF2" s="52" t="s">
        <v>1744</v>
      </c>
      <c r="AG2" s="52" t="s">
        <v>1747</v>
      </c>
      <c r="AH2" s="13" t="s">
        <v>1798</v>
      </c>
      <c r="AI2" s="13" t="s">
        <v>1810</v>
      </c>
      <c r="AJ2" s="13" t="s">
        <v>1824</v>
      </c>
      <c r="AK2" s="13" t="s">
        <v>1834</v>
      </c>
      <c r="AL2" s="13" t="s">
        <v>1891</v>
      </c>
      <c r="AM2" s="13" t="s">
        <v>1914</v>
      </c>
      <c r="AN2" s="13" t="s">
        <v>1915</v>
      </c>
      <c r="AO2" s="13" t="s">
        <v>1927</v>
      </c>
    </row>
    <row r="3" spans="1:41" ht="15">
      <c r="A3" s="90" t="s">
        <v>1581</v>
      </c>
      <c r="B3" s="66" t="s">
        <v>1588</v>
      </c>
      <c r="C3" s="66" t="s">
        <v>56</v>
      </c>
      <c r="D3" s="106"/>
      <c r="E3" s="105"/>
      <c r="F3" s="107" t="s">
        <v>2011</v>
      </c>
      <c r="G3" s="108"/>
      <c r="H3" s="108"/>
      <c r="I3" s="109">
        <v>3</v>
      </c>
      <c r="J3" s="110"/>
      <c r="K3" s="48">
        <v>47</v>
      </c>
      <c r="L3" s="48">
        <v>60</v>
      </c>
      <c r="M3" s="48">
        <v>73</v>
      </c>
      <c r="N3" s="48">
        <v>133</v>
      </c>
      <c r="O3" s="48">
        <v>2</v>
      </c>
      <c r="P3" s="49">
        <v>0.01098901098901099</v>
      </c>
      <c r="Q3" s="49">
        <v>0.021739130434782608</v>
      </c>
      <c r="R3" s="48">
        <v>1</v>
      </c>
      <c r="S3" s="48">
        <v>0</v>
      </c>
      <c r="T3" s="48">
        <v>47</v>
      </c>
      <c r="U3" s="48">
        <v>133</v>
      </c>
      <c r="V3" s="48">
        <v>2</v>
      </c>
      <c r="W3" s="49">
        <v>1.875057</v>
      </c>
      <c r="X3" s="49">
        <v>0.0425531914893617</v>
      </c>
      <c r="Y3" s="48">
        <v>24</v>
      </c>
      <c r="Z3" s="49">
        <v>1.9769357495881383</v>
      </c>
      <c r="AA3" s="48">
        <v>2</v>
      </c>
      <c r="AB3" s="49">
        <v>0.16474464579901152</v>
      </c>
      <c r="AC3" s="48">
        <v>0</v>
      </c>
      <c r="AD3" s="49">
        <v>0</v>
      </c>
      <c r="AE3" s="48">
        <v>1188</v>
      </c>
      <c r="AF3" s="49">
        <v>97.85831960461284</v>
      </c>
      <c r="AG3" s="48">
        <v>1214</v>
      </c>
      <c r="AH3" s="79" t="s">
        <v>1799</v>
      </c>
      <c r="AI3" s="79" t="s">
        <v>1811</v>
      </c>
      <c r="AJ3" s="79" t="s">
        <v>404</v>
      </c>
      <c r="AK3" s="88" t="s">
        <v>1835</v>
      </c>
      <c r="AL3" s="88" t="s">
        <v>1892</v>
      </c>
      <c r="AM3" s="88"/>
      <c r="AN3" s="88" t="s">
        <v>1916</v>
      </c>
      <c r="AO3" s="88" t="s">
        <v>1928</v>
      </c>
    </row>
    <row r="4" spans="1:41" ht="15">
      <c r="A4" s="90" t="s">
        <v>1582</v>
      </c>
      <c r="B4" s="66" t="s">
        <v>1589</v>
      </c>
      <c r="C4" s="66" t="s">
        <v>56</v>
      </c>
      <c r="D4" s="112"/>
      <c r="E4" s="111"/>
      <c r="F4" s="113" t="s">
        <v>2012</v>
      </c>
      <c r="G4" s="114"/>
      <c r="H4" s="114"/>
      <c r="I4" s="115">
        <v>4</v>
      </c>
      <c r="J4" s="116"/>
      <c r="K4" s="48">
        <v>44</v>
      </c>
      <c r="L4" s="48">
        <v>44</v>
      </c>
      <c r="M4" s="48">
        <v>0</v>
      </c>
      <c r="N4" s="48">
        <v>44</v>
      </c>
      <c r="O4" s="48">
        <v>1</v>
      </c>
      <c r="P4" s="49">
        <v>0</v>
      </c>
      <c r="Q4" s="49">
        <v>0</v>
      </c>
      <c r="R4" s="48">
        <v>1</v>
      </c>
      <c r="S4" s="48">
        <v>0</v>
      </c>
      <c r="T4" s="48">
        <v>44</v>
      </c>
      <c r="U4" s="48">
        <v>44</v>
      </c>
      <c r="V4" s="48">
        <v>2</v>
      </c>
      <c r="W4" s="49">
        <v>1.910124</v>
      </c>
      <c r="X4" s="49">
        <v>0.022727272727272728</v>
      </c>
      <c r="Y4" s="48">
        <v>0</v>
      </c>
      <c r="Z4" s="49">
        <v>0</v>
      </c>
      <c r="AA4" s="48">
        <v>1</v>
      </c>
      <c r="AB4" s="49">
        <v>0.25510204081632654</v>
      </c>
      <c r="AC4" s="48">
        <v>0</v>
      </c>
      <c r="AD4" s="49">
        <v>0</v>
      </c>
      <c r="AE4" s="48">
        <v>391</v>
      </c>
      <c r="AF4" s="49">
        <v>99.74489795918367</v>
      </c>
      <c r="AG4" s="48">
        <v>392</v>
      </c>
      <c r="AH4" s="79"/>
      <c r="AI4" s="79"/>
      <c r="AJ4" s="79"/>
      <c r="AK4" s="88" t="s">
        <v>1836</v>
      </c>
      <c r="AL4" s="88" t="s">
        <v>1893</v>
      </c>
      <c r="AM4" s="88" t="s">
        <v>348</v>
      </c>
      <c r="AN4" s="88"/>
      <c r="AO4" s="88" t="s">
        <v>1929</v>
      </c>
    </row>
    <row r="5" spans="1:41" ht="15">
      <c r="A5" s="90" t="s">
        <v>1583</v>
      </c>
      <c r="B5" s="66" t="s">
        <v>1590</v>
      </c>
      <c r="C5" s="66" t="s">
        <v>56</v>
      </c>
      <c r="D5" s="112"/>
      <c r="E5" s="111"/>
      <c r="F5" s="113" t="s">
        <v>2013</v>
      </c>
      <c r="G5" s="114"/>
      <c r="H5" s="114"/>
      <c r="I5" s="115">
        <v>5</v>
      </c>
      <c r="J5" s="116"/>
      <c r="K5" s="48">
        <v>7</v>
      </c>
      <c r="L5" s="48">
        <v>10</v>
      </c>
      <c r="M5" s="48">
        <v>2</v>
      </c>
      <c r="N5" s="48">
        <v>12</v>
      </c>
      <c r="O5" s="48">
        <v>5</v>
      </c>
      <c r="P5" s="49">
        <v>0</v>
      </c>
      <c r="Q5" s="49">
        <v>0</v>
      </c>
      <c r="R5" s="48">
        <v>1</v>
      </c>
      <c r="S5" s="48">
        <v>0</v>
      </c>
      <c r="T5" s="48">
        <v>7</v>
      </c>
      <c r="U5" s="48">
        <v>12</v>
      </c>
      <c r="V5" s="48">
        <v>3</v>
      </c>
      <c r="W5" s="49">
        <v>1.632653</v>
      </c>
      <c r="X5" s="49">
        <v>0.14285714285714285</v>
      </c>
      <c r="Y5" s="48">
        <v>34</v>
      </c>
      <c r="Z5" s="49">
        <v>9.826589595375722</v>
      </c>
      <c r="AA5" s="48">
        <v>0</v>
      </c>
      <c r="AB5" s="49">
        <v>0</v>
      </c>
      <c r="AC5" s="48">
        <v>0</v>
      </c>
      <c r="AD5" s="49">
        <v>0</v>
      </c>
      <c r="AE5" s="48">
        <v>312</v>
      </c>
      <c r="AF5" s="49">
        <v>90.17341040462428</v>
      </c>
      <c r="AG5" s="48">
        <v>346</v>
      </c>
      <c r="AH5" s="79" t="s">
        <v>1800</v>
      </c>
      <c r="AI5" s="79" t="s">
        <v>1812</v>
      </c>
      <c r="AJ5" s="79" t="s">
        <v>1825</v>
      </c>
      <c r="AK5" s="88" t="s">
        <v>1837</v>
      </c>
      <c r="AL5" s="88" t="s">
        <v>1894</v>
      </c>
      <c r="AM5" s="88"/>
      <c r="AN5" s="88" t="s">
        <v>1917</v>
      </c>
      <c r="AO5" s="88" t="s">
        <v>1930</v>
      </c>
    </row>
    <row r="6" spans="1:41" ht="15">
      <c r="A6" s="90" t="s">
        <v>1584</v>
      </c>
      <c r="B6" s="66" t="s">
        <v>1591</v>
      </c>
      <c r="C6" s="66" t="s">
        <v>56</v>
      </c>
      <c r="D6" s="112"/>
      <c r="E6" s="111"/>
      <c r="F6" s="113" t="s">
        <v>2014</v>
      </c>
      <c r="G6" s="114"/>
      <c r="H6" s="114"/>
      <c r="I6" s="115">
        <v>6</v>
      </c>
      <c r="J6" s="116"/>
      <c r="K6" s="48">
        <v>6</v>
      </c>
      <c r="L6" s="48">
        <v>6</v>
      </c>
      <c r="M6" s="48">
        <v>0</v>
      </c>
      <c r="N6" s="48">
        <v>6</v>
      </c>
      <c r="O6" s="48">
        <v>1</v>
      </c>
      <c r="P6" s="49">
        <v>0</v>
      </c>
      <c r="Q6" s="49">
        <v>0</v>
      </c>
      <c r="R6" s="48">
        <v>1</v>
      </c>
      <c r="S6" s="48">
        <v>0</v>
      </c>
      <c r="T6" s="48">
        <v>6</v>
      </c>
      <c r="U6" s="48">
        <v>6</v>
      </c>
      <c r="V6" s="48">
        <v>2</v>
      </c>
      <c r="W6" s="49">
        <v>1.388889</v>
      </c>
      <c r="X6" s="49">
        <v>0.16666666666666666</v>
      </c>
      <c r="Y6" s="48">
        <v>0</v>
      </c>
      <c r="Z6" s="49">
        <v>0</v>
      </c>
      <c r="AA6" s="48">
        <v>0</v>
      </c>
      <c r="AB6" s="49">
        <v>0</v>
      </c>
      <c r="AC6" s="48">
        <v>0</v>
      </c>
      <c r="AD6" s="49">
        <v>0</v>
      </c>
      <c r="AE6" s="48">
        <v>120</v>
      </c>
      <c r="AF6" s="49">
        <v>100</v>
      </c>
      <c r="AG6" s="48">
        <v>120</v>
      </c>
      <c r="AH6" s="79"/>
      <c r="AI6" s="79"/>
      <c r="AJ6" s="79"/>
      <c r="AK6" s="88" t="s">
        <v>1838</v>
      </c>
      <c r="AL6" s="88" t="s">
        <v>1895</v>
      </c>
      <c r="AM6" s="88"/>
      <c r="AN6" s="88"/>
      <c r="AO6" s="88" t="s">
        <v>1931</v>
      </c>
    </row>
    <row r="7" spans="1:41" ht="15">
      <c r="A7" s="90" t="s">
        <v>1585</v>
      </c>
      <c r="B7" s="66" t="s">
        <v>1592</v>
      </c>
      <c r="C7" s="66" t="s">
        <v>56</v>
      </c>
      <c r="D7" s="112"/>
      <c r="E7" s="111"/>
      <c r="F7" s="113" t="s">
        <v>2015</v>
      </c>
      <c r="G7" s="114"/>
      <c r="H7" s="114"/>
      <c r="I7" s="115">
        <v>7</v>
      </c>
      <c r="J7" s="116"/>
      <c r="K7" s="48">
        <v>5</v>
      </c>
      <c r="L7" s="48">
        <v>7</v>
      </c>
      <c r="M7" s="48">
        <v>0</v>
      </c>
      <c r="N7" s="48">
        <v>7</v>
      </c>
      <c r="O7" s="48">
        <v>0</v>
      </c>
      <c r="P7" s="49">
        <v>0</v>
      </c>
      <c r="Q7" s="49">
        <v>0</v>
      </c>
      <c r="R7" s="48">
        <v>1</v>
      </c>
      <c r="S7" s="48">
        <v>0</v>
      </c>
      <c r="T7" s="48">
        <v>5</v>
      </c>
      <c r="U7" s="48">
        <v>7</v>
      </c>
      <c r="V7" s="48">
        <v>2</v>
      </c>
      <c r="W7" s="49">
        <v>1.04</v>
      </c>
      <c r="X7" s="49">
        <v>0.35</v>
      </c>
      <c r="Y7" s="48">
        <v>6</v>
      </c>
      <c r="Z7" s="49">
        <v>7.6923076923076925</v>
      </c>
      <c r="AA7" s="48">
        <v>0</v>
      </c>
      <c r="AB7" s="49">
        <v>0</v>
      </c>
      <c r="AC7" s="48">
        <v>0</v>
      </c>
      <c r="AD7" s="49">
        <v>0</v>
      </c>
      <c r="AE7" s="48">
        <v>72</v>
      </c>
      <c r="AF7" s="49">
        <v>92.3076923076923</v>
      </c>
      <c r="AG7" s="48">
        <v>78</v>
      </c>
      <c r="AH7" s="79" t="s">
        <v>398</v>
      </c>
      <c r="AI7" s="79" t="s">
        <v>401</v>
      </c>
      <c r="AJ7" s="79" t="s">
        <v>406</v>
      </c>
      <c r="AK7" s="88" t="s">
        <v>1839</v>
      </c>
      <c r="AL7" s="88" t="s">
        <v>1896</v>
      </c>
      <c r="AM7" s="88"/>
      <c r="AN7" s="88" t="s">
        <v>1918</v>
      </c>
      <c r="AO7" s="88" t="s">
        <v>1932</v>
      </c>
    </row>
    <row r="8" spans="1:41" ht="15">
      <c r="A8" s="90" t="s">
        <v>1586</v>
      </c>
      <c r="B8" s="66" t="s">
        <v>1593</v>
      </c>
      <c r="C8" s="66" t="s">
        <v>56</v>
      </c>
      <c r="D8" s="112"/>
      <c r="E8" s="111"/>
      <c r="F8" s="113" t="s">
        <v>1586</v>
      </c>
      <c r="G8" s="114"/>
      <c r="H8" s="114"/>
      <c r="I8" s="115">
        <v>8</v>
      </c>
      <c r="J8" s="116"/>
      <c r="K8" s="48">
        <v>2</v>
      </c>
      <c r="L8" s="48">
        <v>1</v>
      </c>
      <c r="M8" s="48">
        <v>0</v>
      </c>
      <c r="N8" s="48">
        <v>1</v>
      </c>
      <c r="O8" s="48">
        <v>0</v>
      </c>
      <c r="P8" s="49">
        <v>0</v>
      </c>
      <c r="Q8" s="49">
        <v>0</v>
      </c>
      <c r="R8" s="48">
        <v>1</v>
      </c>
      <c r="S8" s="48">
        <v>0</v>
      </c>
      <c r="T8" s="48">
        <v>2</v>
      </c>
      <c r="U8" s="48">
        <v>1</v>
      </c>
      <c r="V8" s="48">
        <v>1</v>
      </c>
      <c r="W8" s="49">
        <v>0.5</v>
      </c>
      <c r="X8" s="49">
        <v>0.5</v>
      </c>
      <c r="Y8" s="48">
        <v>0</v>
      </c>
      <c r="Z8" s="49">
        <v>0</v>
      </c>
      <c r="AA8" s="48">
        <v>0</v>
      </c>
      <c r="AB8" s="49">
        <v>0</v>
      </c>
      <c r="AC8" s="48">
        <v>0</v>
      </c>
      <c r="AD8" s="49">
        <v>0</v>
      </c>
      <c r="AE8" s="48">
        <v>13</v>
      </c>
      <c r="AF8" s="49">
        <v>100</v>
      </c>
      <c r="AG8" s="48">
        <v>13</v>
      </c>
      <c r="AH8" s="79"/>
      <c r="AI8" s="79"/>
      <c r="AJ8" s="79"/>
      <c r="AK8" s="88" t="s">
        <v>859</v>
      </c>
      <c r="AL8" s="88" t="s">
        <v>859</v>
      </c>
      <c r="AM8" s="88" t="s">
        <v>364</v>
      </c>
      <c r="AN8" s="88"/>
      <c r="AO8" s="88" t="s">
        <v>1933</v>
      </c>
    </row>
    <row r="9" spans="1:41" ht="15">
      <c r="A9" s="90" t="s">
        <v>1587</v>
      </c>
      <c r="B9" s="66" t="s">
        <v>1594</v>
      </c>
      <c r="C9" s="66" t="s">
        <v>56</v>
      </c>
      <c r="D9" s="112"/>
      <c r="E9" s="111"/>
      <c r="F9" s="113" t="s">
        <v>2016</v>
      </c>
      <c r="G9" s="114"/>
      <c r="H9" s="114"/>
      <c r="I9" s="115">
        <v>9</v>
      </c>
      <c r="J9" s="116"/>
      <c r="K9" s="48">
        <v>2</v>
      </c>
      <c r="L9" s="48">
        <v>1</v>
      </c>
      <c r="M9" s="48">
        <v>2</v>
      </c>
      <c r="N9" s="48">
        <v>3</v>
      </c>
      <c r="O9" s="48">
        <v>3</v>
      </c>
      <c r="P9" s="49" t="s">
        <v>1598</v>
      </c>
      <c r="Q9" s="49" t="s">
        <v>1598</v>
      </c>
      <c r="R9" s="48">
        <v>2</v>
      </c>
      <c r="S9" s="48">
        <v>2</v>
      </c>
      <c r="T9" s="48">
        <v>1</v>
      </c>
      <c r="U9" s="48">
        <v>2</v>
      </c>
      <c r="V9" s="48">
        <v>0</v>
      </c>
      <c r="W9" s="49">
        <v>0</v>
      </c>
      <c r="X9" s="49">
        <v>0</v>
      </c>
      <c r="Y9" s="48">
        <v>2</v>
      </c>
      <c r="Z9" s="49">
        <v>4.25531914893617</v>
      </c>
      <c r="AA9" s="48">
        <v>0</v>
      </c>
      <c r="AB9" s="49">
        <v>0</v>
      </c>
      <c r="AC9" s="48">
        <v>0</v>
      </c>
      <c r="AD9" s="49">
        <v>0</v>
      </c>
      <c r="AE9" s="48">
        <v>45</v>
      </c>
      <c r="AF9" s="49">
        <v>95.74468085106383</v>
      </c>
      <c r="AG9" s="48">
        <v>47</v>
      </c>
      <c r="AH9" s="79" t="s">
        <v>1801</v>
      </c>
      <c r="AI9" s="79" t="s">
        <v>1813</v>
      </c>
      <c r="AJ9" s="79"/>
      <c r="AK9" s="88" t="s">
        <v>1840</v>
      </c>
      <c r="AL9" s="88" t="s">
        <v>1897</v>
      </c>
      <c r="AM9" s="88"/>
      <c r="AN9" s="88"/>
      <c r="AO9" s="88" t="s">
        <v>1934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1581</v>
      </c>
      <c r="B2" s="88" t="s">
        <v>361</v>
      </c>
      <c r="C2" s="79">
        <f>VLOOKUP(GroupVertices[[#This Row],[Vertex]],Vertices[],MATCH("ID",Vertices[[#Headers],[Vertex]:[Top Word Pairs in Tweet by Salience]],0),FALSE)</f>
        <v>110</v>
      </c>
    </row>
    <row r="3" spans="1:3" ht="15">
      <c r="A3" s="79" t="s">
        <v>1581</v>
      </c>
      <c r="B3" s="88" t="s">
        <v>359</v>
      </c>
      <c r="C3" s="79">
        <f>VLOOKUP(GroupVertices[[#This Row],[Vertex]],Vertices[],MATCH("ID",Vertices[[#Headers],[Vertex]:[Top Word Pairs in Tweet by Salience]],0),FALSE)</f>
        <v>4</v>
      </c>
    </row>
    <row r="4" spans="1:3" ht="15">
      <c r="A4" s="79" t="s">
        <v>1581</v>
      </c>
      <c r="B4" s="88" t="s">
        <v>360</v>
      </c>
      <c r="C4" s="79">
        <f>VLOOKUP(GroupVertices[[#This Row],[Vertex]],Vertices[],MATCH("ID",Vertices[[#Headers],[Vertex]:[Top Word Pairs in Tweet by Salience]],0),FALSE)</f>
        <v>5</v>
      </c>
    </row>
    <row r="5" spans="1:3" ht="15">
      <c r="A5" s="79" t="s">
        <v>1581</v>
      </c>
      <c r="B5" s="88" t="s">
        <v>354</v>
      </c>
      <c r="C5" s="79">
        <f>VLOOKUP(GroupVertices[[#This Row],[Vertex]],Vertices[],MATCH("ID",Vertices[[#Headers],[Vertex]:[Top Word Pairs in Tweet by Salience]],0),FALSE)</f>
        <v>93</v>
      </c>
    </row>
    <row r="6" spans="1:3" ht="15">
      <c r="A6" s="79" t="s">
        <v>1581</v>
      </c>
      <c r="B6" s="88" t="s">
        <v>351</v>
      </c>
      <c r="C6" s="79">
        <f>VLOOKUP(GroupVertices[[#This Row],[Vertex]],Vertices[],MATCH("ID",Vertices[[#Headers],[Vertex]:[Top Word Pairs in Tweet by Salience]],0),FALSE)</f>
        <v>104</v>
      </c>
    </row>
    <row r="7" spans="1:3" ht="15">
      <c r="A7" s="79" t="s">
        <v>1581</v>
      </c>
      <c r="B7" s="88" t="s">
        <v>350</v>
      </c>
      <c r="C7" s="79">
        <f>VLOOKUP(GroupVertices[[#This Row],[Vertex]],Vertices[],MATCH("ID",Vertices[[#Headers],[Vertex]:[Top Word Pairs in Tweet by Salience]],0),FALSE)</f>
        <v>103</v>
      </c>
    </row>
    <row r="8" spans="1:3" ht="15">
      <c r="A8" s="79" t="s">
        <v>1581</v>
      </c>
      <c r="B8" s="88" t="s">
        <v>347</v>
      </c>
      <c r="C8" s="79">
        <f>VLOOKUP(GroupVertices[[#This Row],[Vertex]],Vertices[],MATCH("ID",Vertices[[#Headers],[Vertex]:[Top Word Pairs in Tweet by Salience]],0),FALSE)</f>
        <v>101</v>
      </c>
    </row>
    <row r="9" spans="1:3" ht="15">
      <c r="A9" s="79" t="s">
        <v>1581</v>
      </c>
      <c r="B9" s="88" t="s">
        <v>344</v>
      </c>
      <c r="C9" s="79">
        <f>VLOOKUP(GroupVertices[[#This Row],[Vertex]],Vertices[],MATCH("ID",Vertices[[#Headers],[Vertex]:[Top Word Pairs in Tweet by Salience]],0),FALSE)</f>
        <v>98</v>
      </c>
    </row>
    <row r="10" spans="1:3" ht="15">
      <c r="A10" s="79" t="s">
        <v>1581</v>
      </c>
      <c r="B10" s="88" t="s">
        <v>343</v>
      </c>
      <c r="C10" s="79">
        <f>VLOOKUP(GroupVertices[[#This Row],[Vertex]],Vertices[],MATCH("ID",Vertices[[#Headers],[Vertex]:[Top Word Pairs in Tweet by Salience]],0),FALSE)</f>
        <v>97</v>
      </c>
    </row>
    <row r="11" spans="1:3" ht="15">
      <c r="A11" s="79" t="s">
        <v>1581</v>
      </c>
      <c r="B11" s="88" t="s">
        <v>340</v>
      </c>
      <c r="C11" s="79">
        <f>VLOOKUP(GroupVertices[[#This Row],[Vertex]],Vertices[],MATCH("ID",Vertices[[#Headers],[Vertex]:[Top Word Pairs in Tweet by Salience]],0),FALSE)</f>
        <v>94</v>
      </c>
    </row>
    <row r="12" spans="1:3" ht="15">
      <c r="A12" s="79" t="s">
        <v>1581</v>
      </c>
      <c r="B12" s="88" t="s">
        <v>339</v>
      </c>
      <c r="C12" s="79">
        <f>VLOOKUP(GroupVertices[[#This Row],[Vertex]],Vertices[],MATCH("ID",Vertices[[#Headers],[Vertex]:[Top Word Pairs in Tweet by Salience]],0),FALSE)</f>
        <v>92</v>
      </c>
    </row>
    <row r="13" spans="1:3" ht="15">
      <c r="A13" s="79" t="s">
        <v>1581</v>
      </c>
      <c r="B13" s="88" t="s">
        <v>338</v>
      </c>
      <c r="C13" s="79">
        <f>VLOOKUP(GroupVertices[[#This Row],[Vertex]],Vertices[],MATCH("ID",Vertices[[#Headers],[Vertex]:[Top Word Pairs in Tweet by Salience]],0),FALSE)</f>
        <v>91</v>
      </c>
    </row>
    <row r="14" spans="1:3" ht="15">
      <c r="A14" s="79" t="s">
        <v>1581</v>
      </c>
      <c r="B14" s="88" t="s">
        <v>336</v>
      </c>
      <c r="C14" s="79">
        <f>VLOOKUP(GroupVertices[[#This Row],[Vertex]],Vertices[],MATCH("ID",Vertices[[#Headers],[Vertex]:[Top Word Pairs in Tweet by Salience]],0),FALSE)</f>
        <v>89</v>
      </c>
    </row>
    <row r="15" spans="1:3" ht="15">
      <c r="A15" s="79" t="s">
        <v>1581</v>
      </c>
      <c r="B15" s="88" t="s">
        <v>334</v>
      </c>
      <c r="C15" s="79">
        <f>VLOOKUP(GroupVertices[[#This Row],[Vertex]],Vertices[],MATCH("ID",Vertices[[#Headers],[Vertex]:[Top Word Pairs in Tweet by Salience]],0),FALSE)</f>
        <v>87</v>
      </c>
    </row>
    <row r="16" spans="1:3" ht="15">
      <c r="A16" s="79" t="s">
        <v>1581</v>
      </c>
      <c r="B16" s="88" t="s">
        <v>328</v>
      </c>
      <c r="C16" s="79">
        <f>VLOOKUP(GroupVertices[[#This Row],[Vertex]],Vertices[],MATCH("ID",Vertices[[#Headers],[Vertex]:[Top Word Pairs in Tweet by Salience]],0),FALSE)</f>
        <v>81</v>
      </c>
    </row>
    <row r="17" spans="1:3" ht="15">
      <c r="A17" s="79" t="s">
        <v>1581</v>
      </c>
      <c r="B17" s="88" t="s">
        <v>326</v>
      </c>
      <c r="C17" s="79">
        <f>VLOOKUP(GroupVertices[[#This Row],[Vertex]],Vertices[],MATCH("ID",Vertices[[#Headers],[Vertex]:[Top Word Pairs in Tweet by Salience]],0),FALSE)</f>
        <v>79</v>
      </c>
    </row>
    <row r="18" spans="1:3" ht="15">
      <c r="A18" s="79" t="s">
        <v>1581</v>
      </c>
      <c r="B18" s="88" t="s">
        <v>325</v>
      </c>
      <c r="C18" s="79">
        <f>VLOOKUP(GroupVertices[[#This Row],[Vertex]],Vertices[],MATCH("ID",Vertices[[#Headers],[Vertex]:[Top Word Pairs in Tweet by Salience]],0),FALSE)</f>
        <v>78</v>
      </c>
    </row>
    <row r="19" spans="1:3" ht="15">
      <c r="A19" s="79" t="s">
        <v>1581</v>
      </c>
      <c r="B19" s="88" t="s">
        <v>323</v>
      </c>
      <c r="C19" s="79">
        <f>VLOOKUP(GroupVertices[[#This Row],[Vertex]],Vertices[],MATCH("ID",Vertices[[#Headers],[Vertex]:[Top Word Pairs in Tweet by Salience]],0),FALSE)</f>
        <v>76</v>
      </c>
    </row>
    <row r="20" spans="1:3" ht="15">
      <c r="A20" s="79" t="s">
        <v>1581</v>
      </c>
      <c r="B20" s="88" t="s">
        <v>322</v>
      </c>
      <c r="C20" s="79">
        <f>VLOOKUP(GroupVertices[[#This Row],[Vertex]],Vertices[],MATCH("ID",Vertices[[#Headers],[Vertex]:[Top Word Pairs in Tweet by Salience]],0),FALSE)</f>
        <v>75</v>
      </c>
    </row>
    <row r="21" spans="1:3" ht="15">
      <c r="A21" s="79" t="s">
        <v>1581</v>
      </c>
      <c r="B21" s="88" t="s">
        <v>319</v>
      </c>
      <c r="C21" s="79">
        <f>VLOOKUP(GroupVertices[[#This Row],[Vertex]],Vertices[],MATCH("ID",Vertices[[#Headers],[Vertex]:[Top Word Pairs in Tweet by Salience]],0),FALSE)</f>
        <v>72</v>
      </c>
    </row>
    <row r="22" spans="1:3" ht="15">
      <c r="A22" s="79" t="s">
        <v>1581</v>
      </c>
      <c r="B22" s="88" t="s">
        <v>318</v>
      </c>
      <c r="C22" s="79">
        <f>VLOOKUP(GroupVertices[[#This Row],[Vertex]],Vertices[],MATCH("ID",Vertices[[#Headers],[Vertex]:[Top Word Pairs in Tweet by Salience]],0),FALSE)</f>
        <v>71</v>
      </c>
    </row>
    <row r="23" spans="1:3" ht="15">
      <c r="A23" s="79" t="s">
        <v>1581</v>
      </c>
      <c r="B23" s="88" t="s">
        <v>317</v>
      </c>
      <c r="C23" s="79">
        <f>VLOOKUP(GroupVertices[[#This Row],[Vertex]],Vertices[],MATCH("ID",Vertices[[#Headers],[Vertex]:[Top Word Pairs in Tweet by Salience]],0),FALSE)</f>
        <v>70</v>
      </c>
    </row>
    <row r="24" spans="1:3" ht="15">
      <c r="A24" s="79" t="s">
        <v>1581</v>
      </c>
      <c r="B24" s="88" t="s">
        <v>316</v>
      </c>
      <c r="C24" s="79">
        <f>VLOOKUP(GroupVertices[[#This Row],[Vertex]],Vertices[],MATCH("ID",Vertices[[#Headers],[Vertex]:[Top Word Pairs in Tweet by Salience]],0),FALSE)</f>
        <v>69</v>
      </c>
    </row>
    <row r="25" spans="1:3" ht="15">
      <c r="A25" s="79" t="s">
        <v>1581</v>
      </c>
      <c r="B25" s="88" t="s">
        <v>315</v>
      </c>
      <c r="C25" s="79">
        <f>VLOOKUP(GroupVertices[[#This Row],[Vertex]],Vertices[],MATCH("ID",Vertices[[#Headers],[Vertex]:[Top Word Pairs in Tweet by Salience]],0),FALSE)</f>
        <v>68</v>
      </c>
    </row>
    <row r="26" spans="1:3" ht="15">
      <c r="A26" s="79" t="s">
        <v>1581</v>
      </c>
      <c r="B26" s="88" t="s">
        <v>314</v>
      </c>
      <c r="C26" s="79">
        <f>VLOOKUP(GroupVertices[[#This Row],[Vertex]],Vertices[],MATCH("ID",Vertices[[#Headers],[Vertex]:[Top Word Pairs in Tweet by Salience]],0),FALSE)</f>
        <v>67</v>
      </c>
    </row>
    <row r="27" spans="1:3" ht="15">
      <c r="A27" s="79" t="s">
        <v>1581</v>
      </c>
      <c r="B27" s="88" t="s">
        <v>313</v>
      </c>
      <c r="C27" s="79">
        <f>VLOOKUP(GroupVertices[[#This Row],[Vertex]],Vertices[],MATCH("ID",Vertices[[#Headers],[Vertex]:[Top Word Pairs in Tweet by Salience]],0),FALSE)</f>
        <v>66</v>
      </c>
    </row>
    <row r="28" spans="1:3" ht="15">
      <c r="A28" s="79" t="s">
        <v>1581</v>
      </c>
      <c r="B28" s="88" t="s">
        <v>312</v>
      </c>
      <c r="C28" s="79">
        <f>VLOOKUP(GroupVertices[[#This Row],[Vertex]],Vertices[],MATCH("ID",Vertices[[#Headers],[Vertex]:[Top Word Pairs in Tweet by Salience]],0),FALSE)</f>
        <v>65</v>
      </c>
    </row>
    <row r="29" spans="1:3" ht="15">
      <c r="A29" s="79" t="s">
        <v>1581</v>
      </c>
      <c r="B29" s="88" t="s">
        <v>307</v>
      </c>
      <c r="C29" s="79">
        <f>VLOOKUP(GroupVertices[[#This Row],[Vertex]],Vertices[],MATCH("ID",Vertices[[#Headers],[Vertex]:[Top Word Pairs in Tweet by Salience]],0),FALSE)</f>
        <v>59</v>
      </c>
    </row>
    <row r="30" spans="1:3" ht="15">
      <c r="A30" s="79" t="s">
        <v>1581</v>
      </c>
      <c r="B30" s="88" t="s">
        <v>306</v>
      </c>
      <c r="C30" s="79">
        <f>VLOOKUP(GroupVertices[[#This Row],[Vertex]],Vertices[],MATCH("ID",Vertices[[#Headers],[Vertex]:[Top Word Pairs in Tweet by Salience]],0),FALSE)</f>
        <v>58</v>
      </c>
    </row>
    <row r="31" spans="1:3" ht="15">
      <c r="A31" s="79" t="s">
        <v>1581</v>
      </c>
      <c r="B31" s="88" t="s">
        <v>303</v>
      </c>
      <c r="C31" s="79">
        <f>VLOOKUP(GroupVertices[[#This Row],[Vertex]],Vertices[],MATCH("ID",Vertices[[#Headers],[Vertex]:[Top Word Pairs in Tweet by Salience]],0),FALSE)</f>
        <v>55</v>
      </c>
    </row>
    <row r="32" spans="1:3" ht="15">
      <c r="A32" s="79" t="s">
        <v>1581</v>
      </c>
      <c r="B32" s="88" t="s">
        <v>300</v>
      </c>
      <c r="C32" s="79">
        <f>VLOOKUP(GroupVertices[[#This Row],[Vertex]],Vertices[],MATCH("ID",Vertices[[#Headers],[Vertex]:[Top Word Pairs in Tweet by Salience]],0),FALSE)</f>
        <v>52</v>
      </c>
    </row>
    <row r="33" spans="1:3" ht="15">
      <c r="A33" s="79" t="s">
        <v>1581</v>
      </c>
      <c r="B33" s="88" t="s">
        <v>296</v>
      </c>
      <c r="C33" s="79">
        <f>VLOOKUP(GroupVertices[[#This Row],[Vertex]],Vertices[],MATCH("ID",Vertices[[#Headers],[Vertex]:[Top Word Pairs in Tweet by Salience]],0),FALSE)</f>
        <v>49</v>
      </c>
    </row>
    <row r="34" spans="1:3" ht="15">
      <c r="A34" s="79" t="s">
        <v>1581</v>
      </c>
      <c r="B34" s="88" t="s">
        <v>293</v>
      </c>
      <c r="C34" s="79">
        <f>VLOOKUP(GroupVertices[[#This Row],[Vertex]],Vertices[],MATCH("ID",Vertices[[#Headers],[Vertex]:[Top Word Pairs in Tweet by Salience]],0),FALSE)</f>
        <v>46</v>
      </c>
    </row>
    <row r="35" spans="1:3" ht="15">
      <c r="A35" s="79" t="s">
        <v>1581</v>
      </c>
      <c r="B35" s="88" t="s">
        <v>284</v>
      </c>
      <c r="C35" s="79">
        <f>VLOOKUP(GroupVertices[[#This Row],[Vertex]],Vertices[],MATCH("ID",Vertices[[#Headers],[Vertex]:[Top Word Pairs in Tweet by Salience]],0),FALSE)</f>
        <v>37</v>
      </c>
    </row>
    <row r="36" spans="1:3" ht="15">
      <c r="A36" s="79" t="s">
        <v>1581</v>
      </c>
      <c r="B36" s="88" t="s">
        <v>283</v>
      </c>
      <c r="C36" s="79">
        <f>VLOOKUP(GroupVertices[[#This Row],[Vertex]],Vertices[],MATCH("ID",Vertices[[#Headers],[Vertex]:[Top Word Pairs in Tweet by Salience]],0),FALSE)</f>
        <v>36</v>
      </c>
    </row>
    <row r="37" spans="1:3" ht="15">
      <c r="A37" s="79" t="s">
        <v>1581</v>
      </c>
      <c r="B37" s="88" t="s">
        <v>281</v>
      </c>
      <c r="C37" s="79">
        <f>VLOOKUP(GroupVertices[[#This Row],[Vertex]],Vertices[],MATCH("ID",Vertices[[#Headers],[Vertex]:[Top Word Pairs in Tweet by Salience]],0),FALSE)</f>
        <v>34</v>
      </c>
    </row>
    <row r="38" spans="1:3" ht="15">
      <c r="A38" s="79" t="s">
        <v>1581</v>
      </c>
      <c r="B38" s="88" t="s">
        <v>277</v>
      </c>
      <c r="C38" s="79">
        <f>VLOOKUP(GroupVertices[[#This Row],[Vertex]],Vertices[],MATCH("ID",Vertices[[#Headers],[Vertex]:[Top Word Pairs in Tweet by Salience]],0),FALSE)</f>
        <v>29</v>
      </c>
    </row>
    <row r="39" spans="1:3" ht="15">
      <c r="A39" s="79" t="s">
        <v>1581</v>
      </c>
      <c r="B39" s="88" t="s">
        <v>275</v>
      </c>
      <c r="C39" s="79">
        <f>VLOOKUP(GroupVertices[[#This Row],[Vertex]],Vertices[],MATCH("ID",Vertices[[#Headers],[Vertex]:[Top Word Pairs in Tweet by Salience]],0),FALSE)</f>
        <v>27</v>
      </c>
    </row>
    <row r="40" spans="1:3" ht="15">
      <c r="A40" s="79" t="s">
        <v>1581</v>
      </c>
      <c r="B40" s="88" t="s">
        <v>271</v>
      </c>
      <c r="C40" s="79">
        <f>VLOOKUP(GroupVertices[[#This Row],[Vertex]],Vertices[],MATCH("ID",Vertices[[#Headers],[Vertex]:[Top Word Pairs in Tweet by Salience]],0),FALSE)</f>
        <v>23</v>
      </c>
    </row>
    <row r="41" spans="1:3" ht="15">
      <c r="A41" s="79" t="s">
        <v>1581</v>
      </c>
      <c r="B41" s="88" t="s">
        <v>262</v>
      </c>
      <c r="C41" s="79">
        <f>VLOOKUP(GroupVertices[[#This Row],[Vertex]],Vertices[],MATCH("ID",Vertices[[#Headers],[Vertex]:[Top Word Pairs in Tweet by Salience]],0),FALSE)</f>
        <v>12</v>
      </c>
    </row>
    <row r="42" spans="1:3" ht="15">
      <c r="A42" s="79" t="s">
        <v>1581</v>
      </c>
      <c r="B42" s="88" t="s">
        <v>261</v>
      </c>
      <c r="C42" s="79">
        <f>VLOOKUP(GroupVertices[[#This Row],[Vertex]],Vertices[],MATCH("ID",Vertices[[#Headers],[Vertex]:[Top Word Pairs in Tweet by Salience]],0),FALSE)</f>
        <v>11</v>
      </c>
    </row>
    <row r="43" spans="1:3" ht="15">
      <c r="A43" s="79" t="s">
        <v>1581</v>
      </c>
      <c r="B43" s="88" t="s">
        <v>260</v>
      </c>
      <c r="C43" s="79">
        <f>VLOOKUP(GroupVertices[[#This Row],[Vertex]],Vertices[],MATCH("ID",Vertices[[#Headers],[Vertex]:[Top Word Pairs in Tweet by Salience]],0),FALSE)</f>
        <v>10</v>
      </c>
    </row>
    <row r="44" spans="1:3" ht="15">
      <c r="A44" s="79" t="s">
        <v>1581</v>
      </c>
      <c r="B44" s="88" t="s">
        <v>259</v>
      </c>
      <c r="C44" s="79">
        <f>VLOOKUP(GroupVertices[[#This Row],[Vertex]],Vertices[],MATCH("ID",Vertices[[#Headers],[Vertex]:[Top Word Pairs in Tweet by Salience]],0),FALSE)</f>
        <v>9</v>
      </c>
    </row>
    <row r="45" spans="1:3" ht="15">
      <c r="A45" s="79" t="s">
        <v>1581</v>
      </c>
      <c r="B45" s="88" t="s">
        <v>258</v>
      </c>
      <c r="C45" s="79">
        <f>VLOOKUP(GroupVertices[[#This Row],[Vertex]],Vertices[],MATCH("ID",Vertices[[#Headers],[Vertex]:[Top Word Pairs in Tweet by Salience]],0),FALSE)</f>
        <v>8</v>
      </c>
    </row>
    <row r="46" spans="1:3" ht="15">
      <c r="A46" s="79" t="s">
        <v>1581</v>
      </c>
      <c r="B46" s="88" t="s">
        <v>257</v>
      </c>
      <c r="C46" s="79">
        <f>VLOOKUP(GroupVertices[[#This Row],[Vertex]],Vertices[],MATCH("ID",Vertices[[#Headers],[Vertex]:[Top Word Pairs in Tweet by Salience]],0),FALSE)</f>
        <v>7</v>
      </c>
    </row>
    <row r="47" spans="1:3" ht="15">
      <c r="A47" s="79" t="s">
        <v>1581</v>
      </c>
      <c r="B47" s="88" t="s">
        <v>256</v>
      </c>
      <c r="C47" s="79">
        <f>VLOOKUP(GroupVertices[[#This Row],[Vertex]],Vertices[],MATCH("ID",Vertices[[#Headers],[Vertex]:[Top Word Pairs in Tweet by Salience]],0),FALSE)</f>
        <v>6</v>
      </c>
    </row>
    <row r="48" spans="1:3" ht="15">
      <c r="A48" s="79" t="s">
        <v>1581</v>
      </c>
      <c r="B48" s="88" t="s">
        <v>255</v>
      </c>
      <c r="C48" s="79">
        <f>VLOOKUP(GroupVertices[[#This Row],[Vertex]],Vertices[],MATCH("ID",Vertices[[#Headers],[Vertex]:[Top Word Pairs in Tweet by Salience]],0),FALSE)</f>
        <v>3</v>
      </c>
    </row>
    <row r="49" spans="1:3" ht="15">
      <c r="A49" s="79" t="s">
        <v>1582</v>
      </c>
      <c r="B49" s="88" t="s">
        <v>349</v>
      </c>
      <c r="C49" s="79">
        <f>VLOOKUP(GroupVertices[[#This Row],[Vertex]],Vertices[],MATCH("ID",Vertices[[#Headers],[Vertex]:[Top Word Pairs in Tweet by Salience]],0),FALSE)</f>
        <v>102</v>
      </c>
    </row>
    <row r="50" spans="1:3" ht="15">
      <c r="A50" s="79" t="s">
        <v>1582</v>
      </c>
      <c r="B50" s="88" t="s">
        <v>348</v>
      </c>
      <c r="C50" s="79">
        <f>VLOOKUP(GroupVertices[[#This Row],[Vertex]],Vertices[],MATCH("ID",Vertices[[#Headers],[Vertex]:[Top Word Pairs in Tweet by Salience]],0),FALSE)</f>
        <v>14</v>
      </c>
    </row>
    <row r="51" spans="1:3" ht="15">
      <c r="A51" s="79" t="s">
        <v>1582</v>
      </c>
      <c r="B51" s="88" t="s">
        <v>346</v>
      </c>
      <c r="C51" s="79">
        <f>VLOOKUP(GroupVertices[[#This Row],[Vertex]],Vertices[],MATCH("ID",Vertices[[#Headers],[Vertex]:[Top Word Pairs in Tweet by Salience]],0),FALSE)</f>
        <v>100</v>
      </c>
    </row>
    <row r="52" spans="1:3" ht="15">
      <c r="A52" s="79" t="s">
        <v>1582</v>
      </c>
      <c r="B52" s="88" t="s">
        <v>345</v>
      </c>
      <c r="C52" s="79">
        <f>VLOOKUP(GroupVertices[[#This Row],[Vertex]],Vertices[],MATCH("ID",Vertices[[#Headers],[Vertex]:[Top Word Pairs in Tweet by Salience]],0),FALSE)</f>
        <v>99</v>
      </c>
    </row>
    <row r="53" spans="1:3" ht="15">
      <c r="A53" s="79" t="s">
        <v>1582</v>
      </c>
      <c r="B53" s="88" t="s">
        <v>342</v>
      </c>
      <c r="C53" s="79">
        <f>VLOOKUP(GroupVertices[[#This Row],[Vertex]],Vertices[],MATCH("ID",Vertices[[#Headers],[Vertex]:[Top Word Pairs in Tweet by Salience]],0),FALSE)</f>
        <v>96</v>
      </c>
    </row>
    <row r="54" spans="1:3" ht="15">
      <c r="A54" s="79" t="s">
        <v>1582</v>
      </c>
      <c r="B54" s="88" t="s">
        <v>341</v>
      </c>
      <c r="C54" s="79">
        <f>VLOOKUP(GroupVertices[[#This Row],[Vertex]],Vertices[],MATCH("ID",Vertices[[#Headers],[Vertex]:[Top Word Pairs in Tweet by Salience]],0),FALSE)</f>
        <v>95</v>
      </c>
    </row>
    <row r="55" spans="1:3" ht="15">
      <c r="A55" s="79" t="s">
        <v>1582</v>
      </c>
      <c r="B55" s="88" t="s">
        <v>337</v>
      </c>
      <c r="C55" s="79">
        <f>VLOOKUP(GroupVertices[[#This Row],[Vertex]],Vertices[],MATCH("ID",Vertices[[#Headers],[Vertex]:[Top Word Pairs in Tweet by Salience]],0),FALSE)</f>
        <v>90</v>
      </c>
    </row>
    <row r="56" spans="1:3" ht="15">
      <c r="A56" s="79" t="s">
        <v>1582</v>
      </c>
      <c r="B56" s="88" t="s">
        <v>335</v>
      </c>
      <c r="C56" s="79">
        <f>VLOOKUP(GroupVertices[[#This Row],[Vertex]],Vertices[],MATCH("ID",Vertices[[#Headers],[Vertex]:[Top Word Pairs in Tweet by Salience]],0),FALSE)</f>
        <v>88</v>
      </c>
    </row>
    <row r="57" spans="1:3" ht="15">
      <c r="A57" s="79" t="s">
        <v>1582</v>
      </c>
      <c r="B57" s="88" t="s">
        <v>333</v>
      </c>
      <c r="C57" s="79">
        <f>VLOOKUP(GroupVertices[[#This Row],[Vertex]],Vertices[],MATCH("ID",Vertices[[#Headers],[Vertex]:[Top Word Pairs in Tweet by Salience]],0),FALSE)</f>
        <v>86</v>
      </c>
    </row>
    <row r="58" spans="1:3" ht="15">
      <c r="A58" s="79" t="s">
        <v>1582</v>
      </c>
      <c r="B58" s="88" t="s">
        <v>332</v>
      </c>
      <c r="C58" s="79">
        <f>VLOOKUP(GroupVertices[[#This Row],[Vertex]],Vertices[],MATCH("ID",Vertices[[#Headers],[Vertex]:[Top Word Pairs in Tweet by Salience]],0),FALSE)</f>
        <v>85</v>
      </c>
    </row>
    <row r="59" spans="1:3" ht="15">
      <c r="A59" s="79" t="s">
        <v>1582</v>
      </c>
      <c r="B59" s="88" t="s">
        <v>331</v>
      </c>
      <c r="C59" s="79">
        <f>VLOOKUP(GroupVertices[[#This Row],[Vertex]],Vertices[],MATCH("ID",Vertices[[#Headers],[Vertex]:[Top Word Pairs in Tweet by Salience]],0),FALSE)</f>
        <v>84</v>
      </c>
    </row>
    <row r="60" spans="1:3" ht="15">
      <c r="A60" s="79" t="s">
        <v>1582</v>
      </c>
      <c r="B60" s="88" t="s">
        <v>330</v>
      </c>
      <c r="C60" s="79">
        <f>VLOOKUP(GroupVertices[[#This Row],[Vertex]],Vertices[],MATCH("ID",Vertices[[#Headers],[Vertex]:[Top Word Pairs in Tweet by Salience]],0),FALSE)</f>
        <v>83</v>
      </c>
    </row>
    <row r="61" spans="1:3" ht="15">
      <c r="A61" s="79" t="s">
        <v>1582</v>
      </c>
      <c r="B61" s="88" t="s">
        <v>329</v>
      </c>
      <c r="C61" s="79">
        <f>VLOOKUP(GroupVertices[[#This Row],[Vertex]],Vertices[],MATCH("ID",Vertices[[#Headers],[Vertex]:[Top Word Pairs in Tweet by Salience]],0),FALSE)</f>
        <v>82</v>
      </c>
    </row>
    <row r="62" spans="1:3" ht="15">
      <c r="A62" s="79" t="s">
        <v>1582</v>
      </c>
      <c r="B62" s="88" t="s">
        <v>327</v>
      </c>
      <c r="C62" s="79">
        <f>VLOOKUP(GroupVertices[[#This Row],[Vertex]],Vertices[],MATCH("ID",Vertices[[#Headers],[Vertex]:[Top Word Pairs in Tweet by Salience]],0),FALSE)</f>
        <v>80</v>
      </c>
    </row>
    <row r="63" spans="1:3" ht="15">
      <c r="A63" s="79" t="s">
        <v>1582</v>
      </c>
      <c r="B63" s="88" t="s">
        <v>324</v>
      </c>
      <c r="C63" s="79">
        <f>VLOOKUP(GroupVertices[[#This Row],[Vertex]],Vertices[],MATCH("ID",Vertices[[#Headers],[Vertex]:[Top Word Pairs in Tweet by Salience]],0),FALSE)</f>
        <v>77</v>
      </c>
    </row>
    <row r="64" spans="1:3" ht="15">
      <c r="A64" s="79" t="s">
        <v>1582</v>
      </c>
      <c r="B64" s="88" t="s">
        <v>321</v>
      </c>
      <c r="C64" s="79">
        <f>VLOOKUP(GroupVertices[[#This Row],[Vertex]],Vertices[],MATCH("ID",Vertices[[#Headers],[Vertex]:[Top Word Pairs in Tweet by Salience]],0),FALSE)</f>
        <v>74</v>
      </c>
    </row>
    <row r="65" spans="1:3" ht="15">
      <c r="A65" s="79" t="s">
        <v>1582</v>
      </c>
      <c r="B65" s="88" t="s">
        <v>320</v>
      </c>
      <c r="C65" s="79">
        <f>VLOOKUP(GroupVertices[[#This Row],[Vertex]],Vertices[],MATCH("ID",Vertices[[#Headers],[Vertex]:[Top Word Pairs in Tweet by Salience]],0),FALSE)</f>
        <v>73</v>
      </c>
    </row>
    <row r="66" spans="1:3" ht="15">
      <c r="A66" s="79" t="s">
        <v>1582</v>
      </c>
      <c r="B66" s="88" t="s">
        <v>311</v>
      </c>
      <c r="C66" s="79">
        <f>VLOOKUP(GroupVertices[[#This Row],[Vertex]],Vertices[],MATCH("ID",Vertices[[#Headers],[Vertex]:[Top Word Pairs in Tweet by Salience]],0),FALSE)</f>
        <v>64</v>
      </c>
    </row>
    <row r="67" spans="1:3" ht="15">
      <c r="A67" s="79" t="s">
        <v>1582</v>
      </c>
      <c r="B67" s="88" t="s">
        <v>309</v>
      </c>
      <c r="C67" s="79">
        <f>VLOOKUP(GroupVertices[[#This Row],[Vertex]],Vertices[],MATCH("ID",Vertices[[#Headers],[Vertex]:[Top Word Pairs in Tweet by Salience]],0),FALSE)</f>
        <v>61</v>
      </c>
    </row>
    <row r="68" spans="1:3" ht="15">
      <c r="A68" s="79" t="s">
        <v>1582</v>
      </c>
      <c r="B68" s="88" t="s">
        <v>305</v>
      </c>
      <c r="C68" s="79">
        <f>VLOOKUP(GroupVertices[[#This Row],[Vertex]],Vertices[],MATCH("ID",Vertices[[#Headers],[Vertex]:[Top Word Pairs in Tweet by Salience]],0),FALSE)</f>
        <v>57</v>
      </c>
    </row>
    <row r="69" spans="1:3" ht="15">
      <c r="A69" s="79" t="s">
        <v>1582</v>
      </c>
      <c r="B69" s="88" t="s">
        <v>304</v>
      </c>
      <c r="C69" s="79">
        <f>VLOOKUP(GroupVertices[[#This Row],[Vertex]],Vertices[],MATCH("ID",Vertices[[#Headers],[Vertex]:[Top Word Pairs in Tweet by Salience]],0),FALSE)</f>
        <v>56</v>
      </c>
    </row>
    <row r="70" spans="1:3" ht="15">
      <c r="A70" s="79" t="s">
        <v>1582</v>
      </c>
      <c r="B70" s="88" t="s">
        <v>302</v>
      </c>
      <c r="C70" s="79">
        <f>VLOOKUP(GroupVertices[[#This Row],[Vertex]],Vertices[],MATCH("ID",Vertices[[#Headers],[Vertex]:[Top Word Pairs in Tweet by Salience]],0),FALSE)</f>
        <v>54</v>
      </c>
    </row>
    <row r="71" spans="1:3" ht="15">
      <c r="A71" s="79" t="s">
        <v>1582</v>
      </c>
      <c r="B71" s="88" t="s">
        <v>301</v>
      </c>
      <c r="C71" s="79">
        <f>VLOOKUP(GroupVertices[[#This Row],[Vertex]],Vertices[],MATCH("ID",Vertices[[#Headers],[Vertex]:[Top Word Pairs in Tweet by Salience]],0),FALSE)</f>
        <v>53</v>
      </c>
    </row>
    <row r="72" spans="1:3" ht="15">
      <c r="A72" s="79" t="s">
        <v>1582</v>
      </c>
      <c r="B72" s="88" t="s">
        <v>295</v>
      </c>
      <c r="C72" s="79">
        <f>VLOOKUP(GroupVertices[[#This Row],[Vertex]],Vertices[],MATCH("ID",Vertices[[#Headers],[Vertex]:[Top Word Pairs in Tweet by Salience]],0),FALSE)</f>
        <v>48</v>
      </c>
    </row>
    <row r="73" spans="1:3" ht="15">
      <c r="A73" s="79" t="s">
        <v>1582</v>
      </c>
      <c r="B73" s="88" t="s">
        <v>294</v>
      </c>
      <c r="C73" s="79">
        <f>VLOOKUP(GroupVertices[[#This Row],[Vertex]],Vertices[],MATCH("ID",Vertices[[#Headers],[Vertex]:[Top Word Pairs in Tweet by Salience]],0),FALSE)</f>
        <v>47</v>
      </c>
    </row>
    <row r="74" spans="1:3" ht="15">
      <c r="A74" s="79" t="s">
        <v>1582</v>
      </c>
      <c r="B74" s="88" t="s">
        <v>292</v>
      </c>
      <c r="C74" s="79">
        <f>VLOOKUP(GroupVertices[[#This Row],[Vertex]],Vertices[],MATCH("ID",Vertices[[#Headers],[Vertex]:[Top Word Pairs in Tweet by Salience]],0),FALSE)</f>
        <v>45</v>
      </c>
    </row>
    <row r="75" spans="1:3" ht="15">
      <c r="A75" s="79" t="s">
        <v>1582</v>
      </c>
      <c r="B75" s="88" t="s">
        <v>291</v>
      </c>
      <c r="C75" s="79">
        <f>VLOOKUP(GroupVertices[[#This Row],[Vertex]],Vertices[],MATCH("ID",Vertices[[#Headers],[Vertex]:[Top Word Pairs in Tweet by Salience]],0),FALSE)</f>
        <v>44</v>
      </c>
    </row>
    <row r="76" spans="1:3" ht="15">
      <c r="A76" s="79" t="s">
        <v>1582</v>
      </c>
      <c r="B76" s="88" t="s">
        <v>290</v>
      </c>
      <c r="C76" s="79">
        <f>VLOOKUP(GroupVertices[[#This Row],[Vertex]],Vertices[],MATCH("ID",Vertices[[#Headers],[Vertex]:[Top Word Pairs in Tweet by Salience]],0),FALSE)</f>
        <v>43</v>
      </c>
    </row>
    <row r="77" spans="1:3" ht="15">
      <c r="A77" s="79" t="s">
        <v>1582</v>
      </c>
      <c r="B77" s="88" t="s">
        <v>289</v>
      </c>
      <c r="C77" s="79">
        <f>VLOOKUP(GroupVertices[[#This Row],[Vertex]],Vertices[],MATCH("ID",Vertices[[#Headers],[Vertex]:[Top Word Pairs in Tweet by Salience]],0),FALSE)</f>
        <v>42</v>
      </c>
    </row>
    <row r="78" spans="1:3" ht="15">
      <c r="A78" s="79" t="s">
        <v>1582</v>
      </c>
      <c r="B78" s="88" t="s">
        <v>288</v>
      </c>
      <c r="C78" s="79">
        <f>VLOOKUP(GroupVertices[[#This Row],[Vertex]],Vertices[],MATCH("ID",Vertices[[#Headers],[Vertex]:[Top Word Pairs in Tweet by Salience]],0),FALSE)</f>
        <v>41</v>
      </c>
    </row>
    <row r="79" spans="1:3" ht="15">
      <c r="A79" s="79" t="s">
        <v>1582</v>
      </c>
      <c r="B79" s="88" t="s">
        <v>286</v>
      </c>
      <c r="C79" s="79">
        <f>VLOOKUP(GroupVertices[[#This Row],[Vertex]],Vertices[],MATCH("ID",Vertices[[#Headers],[Vertex]:[Top Word Pairs in Tweet by Salience]],0),FALSE)</f>
        <v>39</v>
      </c>
    </row>
    <row r="80" spans="1:3" ht="15">
      <c r="A80" s="79" t="s">
        <v>1582</v>
      </c>
      <c r="B80" s="88" t="s">
        <v>285</v>
      </c>
      <c r="C80" s="79">
        <f>VLOOKUP(GroupVertices[[#This Row],[Vertex]],Vertices[],MATCH("ID",Vertices[[#Headers],[Vertex]:[Top Word Pairs in Tweet by Salience]],0),FALSE)</f>
        <v>38</v>
      </c>
    </row>
    <row r="81" spans="1:3" ht="15">
      <c r="A81" s="79" t="s">
        <v>1582</v>
      </c>
      <c r="B81" s="88" t="s">
        <v>278</v>
      </c>
      <c r="C81" s="79">
        <f>VLOOKUP(GroupVertices[[#This Row],[Vertex]],Vertices[],MATCH("ID",Vertices[[#Headers],[Vertex]:[Top Word Pairs in Tweet by Salience]],0),FALSE)</f>
        <v>30</v>
      </c>
    </row>
    <row r="82" spans="1:3" ht="15">
      <c r="A82" s="79" t="s">
        <v>1582</v>
      </c>
      <c r="B82" s="88" t="s">
        <v>276</v>
      </c>
      <c r="C82" s="79">
        <f>VLOOKUP(GroupVertices[[#This Row],[Vertex]],Vertices[],MATCH("ID",Vertices[[#Headers],[Vertex]:[Top Word Pairs in Tweet by Salience]],0),FALSE)</f>
        <v>28</v>
      </c>
    </row>
    <row r="83" spans="1:3" ht="15">
      <c r="A83" s="79" t="s">
        <v>1582</v>
      </c>
      <c r="B83" s="88" t="s">
        <v>274</v>
      </c>
      <c r="C83" s="79">
        <f>VLOOKUP(GroupVertices[[#This Row],[Vertex]],Vertices[],MATCH("ID",Vertices[[#Headers],[Vertex]:[Top Word Pairs in Tweet by Salience]],0),FALSE)</f>
        <v>26</v>
      </c>
    </row>
    <row r="84" spans="1:3" ht="15">
      <c r="A84" s="79" t="s">
        <v>1582</v>
      </c>
      <c r="B84" s="88" t="s">
        <v>273</v>
      </c>
      <c r="C84" s="79">
        <f>VLOOKUP(GroupVertices[[#This Row],[Vertex]],Vertices[],MATCH("ID",Vertices[[#Headers],[Vertex]:[Top Word Pairs in Tweet by Salience]],0),FALSE)</f>
        <v>25</v>
      </c>
    </row>
    <row r="85" spans="1:3" ht="15">
      <c r="A85" s="79" t="s">
        <v>1582</v>
      </c>
      <c r="B85" s="88" t="s">
        <v>272</v>
      </c>
      <c r="C85" s="79">
        <f>VLOOKUP(GroupVertices[[#This Row],[Vertex]],Vertices[],MATCH("ID",Vertices[[#Headers],[Vertex]:[Top Word Pairs in Tweet by Salience]],0),FALSE)</f>
        <v>24</v>
      </c>
    </row>
    <row r="86" spans="1:3" ht="15">
      <c r="A86" s="79" t="s">
        <v>1582</v>
      </c>
      <c r="B86" s="88" t="s">
        <v>269</v>
      </c>
      <c r="C86" s="79">
        <f>VLOOKUP(GroupVertices[[#This Row],[Vertex]],Vertices[],MATCH("ID",Vertices[[#Headers],[Vertex]:[Top Word Pairs in Tweet by Salience]],0),FALSE)</f>
        <v>20</v>
      </c>
    </row>
    <row r="87" spans="1:3" ht="15">
      <c r="A87" s="79" t="s">
        <v>1582</v>
      </c>
      <c r="B87" s="88" t="s">
        <v>268</v>
      </c>
      <c r="C87" s="79">
        <f>VLOOKUP(GroupVertices[[#This Row],[Vertex]],Vertices[],MATCH("ID",Vertices[[#Headers],[Vertex]:[Top Word Pairs in Tweet by Salience]],0),FALSE)</f>
        <v>19</v>
      </c>
    </row>
    <row r="88" spans="1:3" ht="15">
      <c r="A88" s="79" t="s">
        <v>1582</v>
      </c>
      <c r="B88" s="88" t="s">
        <v>267</v>
      </c>
      <c r="C88" s="79">
        <f>VLOOKUP(GroupVertices[[#This Row],[Vertex]],Vertices[],MATCH("ID",Vertices[[#Headers],[Vertex]:[Top Word Pairs in Tweet by Salience]],0),FALSE)</f>
        <v>18</v>
      </c>
    </row>
    <row r="89" spans="1:3" ht="15">
      <c r="A89" s="79" t="s">
        <v>1582</v>
      </c>
      <c r="B89" s="88" t="s">
        <v>266</v>
      </c>
      <c r="C89" s="79">
        <f>VLOOKUP(GroupVertices[[#This Row],[Vertex]],Vertices[],MATCH("ID",Vertices[[#Headers],[Vertex]:[Top Word Pairs in Tweet by Salience]],0),FALSE)</f>
        <v>17</v>
      </c>
    </row>
    <row r="90" spans="1:3" ht="15">
      <c r="A90" s="79" t="s">
        <v>1582</v>
      </c>
      <c r="B90" s="88" t="s">
        <v>265</v>
      </c>
      <c r="C90" s="79">
        <f>VLOOKUP(GroupVertices[[#This Row],[Vertex]],Vertices[],MATCH("ID",Vertices[[#Headers],[Vertex]:[Top Word Pairs in Tweet by Salience]],0),FALSE)</f>
        <v>16</v>
      </c>
    </row>
    <row r="91" spans="1:3" ht="15">
      <c r="A91" s="79" t="s">
        <v>1582</v>
      </c>
      <c r="B91" s="88" t="s">
        <v>264</v>
      </c>
      <c r="C91" s="79">
        <f>VLOOKUP(GroupVertices[[#This Row],[Vertex]],Vertices[],MATCH("ID",Vertices[[#Headers],[Vertex]:[Top Word Pairs in Tweet by Salience]],0),FALSE)</f>
        <v>15</v>
      </c>
    </row>
    <row r="92" spans="1:3" ht="15">
      <c r="A92" s="79" t="s">
        <v>1582</v>
      </c>
      <c r="B92" s="88" t="s">
        <v>263</v>
      </c>
      <c r="C92" s="79">
        <f>VLOOKUP(GroupVertices[[#This Row],[Vertex]],Vertices[],MATCH("ID",Vertices[[#Headers],[Vertex]:[Top Word Pairs in Tweet by Salience]],0),FALSE)</f>
        <v>13</v>
      </c>
    </row>
    <row r="93" spans="1:3" ht="15">
      <c r="A93" s="79" t="s">
        <v>1583</v>
      </c>
      <c r="B93" s="88" t="s">
        <v>353</v>
      </c>
      <c r="C93" s="79">
        <f>VLOOKUP(GroupVertices[[#This Row],[Vertex]],Vertices[],MATCH("ID",Vertices[[#Headers],[Vertex]:[Top Word Pairs in Tweet by Salience]],0),FALSE)</f>
        <v>106</v>
      </c>
    </row>
    <row r="94" spans="1:3" ht="15">
      <c r="A94" s="79" t="s">
        <v>1583</v>
      </c>
      <c r="B94" s="88" t="s">
        <v>358</v>
      </c>
      <c r="C94" s="79">
        <f>VLOOKUP(GroupVertices[[#This Row],[Vertex]],Vertices[],MATCH("ID",Vertices[[#Headers],[Vertex]:[Top Word Pairs in Tweet by Salience]],0),FALSE)</f>
        <v>109</v>
      </c>
    </row>
    <row r="95" spans="1:3" ht="15">
      <c r="A95" s="79" t="s">
        <v>1583</v>
      </c>
      <c r="B95" s="88" t="s">
        <v>356</v>
      </c>
      <c r="C95" s="79">
        <f>VLOOKUP(GroupVertices[[#This Row],[Vertex]],Vertices[],MATCH("ID",Vertices[[#Headers],[Vertex]:[Top Word Pairs in Tweet by Salience]],0),FALSE)</f>
        <v>108</v>
      </c>
    </row>
    <row r="96" spans="1:3" ht="15">
      <c r="A96" s="79" t="s">
        <v>1583</v>
      </c>
      <c r="B96" s="88" t="s">
        <v>355</v>
      </c>
      <c r="C96" s="79">
        <f>VLOOKUP(GroupVertices[[#This Row],[Vertex]],Vertices[],MATCH("ID",Vertices[[#Headers],[Vertex]:[Top Word Pairs in Tweet by Salience]],0),FALSE)</f>
        <v>107</v>
      </c>
    </row>
    <row r="97" spans="1:3" ht="15">
      <c r="A97" s="79" t="s">
        <v>1583</v>
      </c>
      <c r="B97" s="88" t="s">
        <v>357</v>
      </c>
      <c r="C97" s="79">
        <f>VLOOKUP(GroupVertices[[#This Row],[Vertex]],Vertices[],MATCH("ID",Vertices[[#Headers],[Vertex]:[Top Word Pairs in Tweet by Salience]],0),FALSE)</f>
        <v>22</v>
      </c>
    </row>
    <row r="98" spans="1:3" ht="15">
      <c r="A98" s="79" t="s">
        <v>1583</v>
      </c>
      <c r="B98" s="88" t="s">
        <v>352</v>
      </c>
      <c r="C98" s="79">
        <f>VLOOKUP(GroupVertices[[#This Row],[Vertex]],Vertices[],MATCH("ID",Vertices[[#Headers],[Vertex]:[Top Word Pairs in Tweet by Salience]],0),FALSE)</f>
        <v>105</v>
      </c>
    </row>
    <row r="99" spans="1:3" ht="15">
      <c r="A99" s="79" t="s">
        <v>1583</v>
      </c>
      <c r="B99" s="88" t="s">
        <v>270</v>
      </c>
      <c r="C99" s="79">
        <f>VLOOKUP(GroupVertices[[#This Row],[Vertex]],Vertices[],MATCH("ID",Vertices[[#Headers],[Vertex]:[Top Word Pairs in Tweet by Salience]],0),FALSE)</f>
        <v>21</v>
      </c>
    </row>
    <row r="100" spans="1:3" ht="15">
      <c r="A100" s="79" t="s">
        <v>1584</v>
      </c>
      <c r="B100" s="88" t="s">
        <v>299</v>
      </c>
      <c r="C100" s="79">
        <f>VLOOKUP(GroupVertices[[#This Row],[Vertex]],Vertices[],MATCH("ID",Vertices[[#Headers],[Vertex]:[Top Word Pairs in Tweet by Salience]],0),FALSE)</f>
        <v>51</v>
      </c>
    </row>
    <row r="101" spans="1:3" ht="15">
      <c r="A101" s="79" t="s">
        <v>1584</v>
      </c>
      <c r="B101" s="88" t="s">
        <v>298</v>
      </c>
      <c r="C101" s="79">
        <f>VLOOKUP(GroupVertices[[#This Row],[Vertex]],Vertices[],MATCH("ID",Vertices[[#Headers],[Vertex]:[Top Word Pairs in Tweet by Salience]],0),FALSE)</f>
        <v>32</v>
      </c>
    </row>
    <row r="102" spans="1:3" ht="15">
      <c r="A102" s="79" t="s">
        <v>1584</v>
      </c>
      <c r="B102" s="88" t="s">
        <v>287</v>
      </c>
      <c r="C102" s="79">
        <f>VLOOKUP(GroupVertices[[#This Row],[Vertex]],Vertices[],MATCH("ID",Vertices[[#Headers],[Vertex]:[Top Word Pairs in Tweet by Salience]],0),FALSE)</f>
        <v>40</v>
      </c>
    </row>
    <row r="103" spans="1:3" ht="15">
      <c r="A103" s="79" t="s">
        <v>1584</v>
      </c>
      <c r="B103" s="88" t="s">
        <v>282</v>
      </c>
      <c r="C103" s="79">
        <f>VLOOKUP(GroupVertices[[#This Row],[Vertex]],Vertices[],MATCH("ID",Vertices[[#Headers],[Vertex]:[Top Word Pairs in Tweet by Salience]],0),FALSE)</f>
        <v>35</v>
      </c>
    </row>
    <row r="104" spans="1:3" ht="15">
      <c r="A104" s="79" t="s">
        <v>1584</v>
      </c>
      <c r="B104" s="88" t="s">
        <v>280</v>
      </c>
      <c r="C104" s="79">
        <f>VLOOKUP(GroupVertices[[#This Row],[Vertex]],Vertices[],MATCH("ID",Vertices[[#Headers],[Vertex]:[Top Word Pairs in Tweet by Salience]],0),FALSE)</f>
        <v>33</v>
      </c>
    </row>
    <row r="105" spans="1:3" ht="15">
      <c r="A105" s="79" t="s">
        <v>1584</v>
      </c>
      <c r="B105" s="88" t="s">
        <v>279</v>
      </c>
      <c r="C105" s="79">
        <f>VLOOKUP(GroupVertices[[#This Row],[Vertex]],Vertices[],MATCH("ID",Vertices[[#Headers],[Vertex]:[Top Word Pairs in Tweet by Salience]],0),FALSE)</f>
        <v>31</v>
      </c>
    </row>
    <row r="106" spans="1:3" ht="15">
      <c r="A106" s="79" t="s">
        <v>1585</v>
      </c>
      <c r="B106" s="88" t="s">
        <v>363</v>
      </c>
      <c r="C106" s="79">
        <f>VLOOKUP(GroupVertices[[#This Row],[Vertex]],Vertices[],MATCH("ID",Vertices[[#Headers],[Vertex]:[Top Word Pairs in Tweet by Salience]],0),FALSE)</f>
        <v>115</v>
      </c>
    </row>
    <row r="107" spans="1:3" ht="15">
      <c r="A107" s="79" t="s">
        <v>1585</v>
      </c>
      <c r="B107" s="88" t="s">
        <v>367</v>
      </c>
      <c r="C107" s="79">
        <f>VLOOKUP(GroupVertices[[#This Row],[Vertex]],Vertices[],MATCH("ID",Vertices[[#Headers],[Vertex]:[Top Word Pairs in Tweet by Salience]],0),FALSE)</f>
        <v>114</v>
      </c>
    </row>
    <row r="108" spans="1:3" ht="15">
      <c r="A108" s="79" t="s">
        <v>1585</v>
      </c>
      <c r="B108" s="88" t="s">
        <v>366</v>
      </c>
      <c r="C108" s="79">
        <f>VLOOKUP(GroupVertices[[#This Row],[Vertex]],Vertices[],MATCH("ID",Vertices[[#Headers],[Vertex]:[Top Word Pairs in Tweet by Salience]],0),FALSE)</f>
        <v>113</v>
      </c>
    </row>
    <row r="109" spans="1:3" ht="15">
      <c r="A109" s="79" t="s">
        <v>1585</v>
      </c>
      <c r="B109" s="88" t="s">
        <v>365</v>
      </c>
      <c r="C109" s="79">
        <f>VLOOKUP(GroupVertices[[#This Row],[Vertex]],Vertices[],MATCH("ID",Vertices[[#Headers],[Vertex]:[Top Word Pairs in Tweet by Salience]],0),FALSE)</f>
        <v>112</v>
      </c>
    </row>
    <row r="110" spans="1:3" ht="15">
      <c r="A110" s="79" t="s">
        <v>1585</v>
      </c>
      <c r="B110" s="88" t="s">
        <v>362</v>
      </c>
      <c r="C110" s="79">
        <f>VLOOKUP(GroupVertices[[#This Row],[Vertex]],Vertices[],MATCH("ID",Vertices[[#Headers],[Vertex]:[Top Word Pairs in Tweet by Salience]],0),FALSE)</f>
        <v>111</v>
      </c>
    </row>
    <row r="111" spans="1:3" ht="15">
      <c r="A111" s="79" t="s">
        <v>1586</v>
      </c>
      <c r="B111" s="88" t="s">
        <v>310</v>
      </c>
      <c r="C111" s="79">
        <f>VLOOKUP(GroupVertices[[#This Row],[Vertex]],Vertices[],MATCH("ID",Vertices[[#Headers],[Vertex]:[Top Word Pairs in Tweet by Salience]],0),FALSE)</f>
        <v>62</v>
      </c>
    </row>
    <row r="112" spans="1:3" ht="15">
      <c r="A112" s="79" t="s">
        <v>1586</v>
      </c>
      <c r="B112" s="88" t="s">
        <v>364</v>
      </c>
      <c r="C112" s="79">
        <f>VLOOKUP(GroupVertices[[#This Row],[Vertex]],Vertices[],MATCH("ID",Vertices[[#Headers],[Vertex]:[Top Word Pairs in Tweet by Salience]],0),FALSE)</f>
        <v>63</v>
      </c>
    </row>
    <row r="113" spans="1:3" ht="15">
      <c r="A113" s="79" t="s">
        <v>1587</v>
      </c>
      <c r="B113" s="88" t="s">
        <v>297</v>
      </c>
      <c r="C113" s="79">
        <f>VLOOKUP(GroupVertices[[#This Row],[Vertex]],Vertices[],MATCH("ID",Vertices[[#Headers],[Vertex]:[Top Word Pairs in Tweet by Salience]],0),FALSE)</f>
        <v>50</v>
      </c>
    </row>
    <row r="114" spans="1:3" ht="15">
      <c r="A114" s="79" t="s">
        <v>1587</v>
      </c>
      <c r="B114" s="88" t="s">
        <v>308</v>
      </c>
      <c r="C114" s="79">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114"/>
    <dataValidation allowBlank="1" showInputMessage="1" showErrorMessage="1" promptTitle="Vertex Name" prompt="Enter the name of a vertex to include in the group." sqref="B2:B114"/>
    <dataValidation allowBlank="1" showInputMessage="1" promptTitle="Vertex ID" prompt="This is the value of the hidden ID cell in the Vertices worksheet.  It gets filled in by the items on the NodeXL, Analysis, Groups menu." sqref="C2:C1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5"/>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1751</v>
      </c>
      <c r="B2" s="34" t="s">
        <v>1579</v>
      </c>
      <c r="D2" s="31">
        <f>MIN(Vertices[Degree])</f>
        <v>0</v>
      </c>
      <c r="E2" s="3">
        <f>COUNTIF(Vertices[Degree],"&gt;= "&amp;D2)-COUNTIF(Vertices[Degree],"&gt;="&amp;D3)</f>
        <v>0</v>
      </c>
      <c r="F2" s="37">
        <f>MIN(Vertices[In-Degree])</f>
        <v>0</v>
      </c>
      <c r="G2" s="38">
        <f>COUNTIF(Vertices[In-Degree],"&gt;= "&amp;F2)-COUNTIF(Vertices[In-Degree],"&gt;="&amp;F3)</f>
        <v>95</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107</v>
      </c>
      <c r="L2" s="37">
        <f>MIN(Vertices[Closeness Centrality])</f>
        <v>0</v>
      </c>
      <c r="M2" s="38">
        <f>COUNTIF(Vertices[Closeness Centrality],"&gt;= "&amp;L2)-COUNTIF(Vertices[Closeness Centrality],"&gt;="&amp;L3)</f>
        <v>100</v>
      </c>
      <c r="N2" s="37">
        <f>MIN(Vertices[Eigenvector Centrality])</f>
        <v>0</v>
      </c>
      <c r="O2" s="38">
        <f>COUNTIF(Vertices[Eigenvector Centrality],"&gt;= "&amp;N2)-COUNTIF(Vertices[Eigenvector Centrality],"&gt;="&amp;N3)</f>
        <v>59</v>
      </c>
      <c r="P2" s="37">
        <f>MIN(Vertices[PageRank])</f>
        <v>0.536966</v>
      </c>
      <c r="Q2" s="38">
        <f>COUNTIF(Vertices[PageRank],"&gt;= "&amp;P2)-COUNTIF(Vertices[PageRank],"&gt;="&amp;P3)</f>
        <v>100</v>
      </c>
      <c r="R2" s="37">
        <f>MIN(Vertices[Clustering Coefficient])</f>
        <v>0</v>
      </c>
      <c r="S2" s="43">
        <f>COUNTIF(Vertices[Clustering Coefficient],"&gt;= "&amp;R2)-COUNTIF(Vertices[Clustering Coefficient],"&gt;="&amp;R3)</f>
        <v>59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0.8909090909090909</v>
      </c>
      <c r="G3" s="40">
        <f>COUNTIF(Vertices[In-Degree],"&gt;= "&amp;F3)-COUNTIF(Vertices[In-Degree],"&gt;="&amp;F4)</f>
        <v>4</v>
      </c>
      <c r="H3" s="39">
        <f aca="true" t="shared" si="3" ref="H3:H26">H2+($H$57-$H$2)/BinDivisor</f>
        <v>0.14545454545454545</v>
      </c>
      <c r="I3" s="40">
        <f>COUNTIF(Vertices[Out-Degree],"&gt;= "&amp;H3)-COUNTIF(Vertices[Out-Degree],"&gt;="&amp;H4)</f>
        <v>0</v>
      </c>
      <c r="J3" s="39">
        <f aca="true" t="shared" si="4" ref="J3:J26">J2+($J$57-$J$2)/BinDivisor</f>
        <v>117.27272727272727</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0.0017194</v>
      </c>
      <c r="O3" s="40">
        <f>COUNTIF(Vertices[Eigenvector Centrality],"&gt;= "&amp;N3)-COUNTIF(Vertices[Eigenvector Centrality],"&gt;="&amp;N4)</f>
        <v>5</v>
      </c>
      <c r="P3" s="39">
        <f aca="true" t="shared" si="7" ref="P3:P26">P2+($P$57-$P$2)/BinDivisor</f>
        <v>0.8996838545454546</v>
      </c>
      <c r="Q3" s="40">
        <f>COUNTIF(Vertices[PageRank],"&gt;= "&amp;P3)-COUNTIF(Vertices[PageRank],"&gt;="&amp;P4)</f>
        <v>5</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113</v>
      </c>
      <c r="D4" s="32">
        <f t="shared" si="1"/>
        <v>0</v>
      </c>
      <c r="E4" s="3">
        <f>COUNTIF(Vertices[Degree],"&gt;= "&amp;D4)-COUNTIF(Vertices[Degree],"&gt;="&amp;D5)</f>
        <v>0</v>
      </c>
      <c r="F4" s="37">
        <f t="shared" si="2"/>
        <v>1.7818181818181817</v>
      </c>
      <c r="G4" s="38">
        <f>COUNTIF(Vertices[In-Degree],"&gt;= "&amp;F4)-COUNTIF(Vertices[In-Degree],"&gt;="&amp;F5)</f>
        <v>9</v>
      </c>
      <c r="H4" s="37">
        <f t="shared" si="3"/>
        <v>0.2909090909090909</v>
      </c>
      <c r="I4" s="38">
        <f>COUNTIF(Vertices[Out-Degree],"&gt;= "&amp;H4)-COUNTIF(Vertices[Out-Degree],"&gt;="&amp;H5)</f>
        <v>0</v>
      </c>
      <c r="J4" s="37">
        <f t="shared" si="4"/>
        <v>234.54545454545453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0.0034388</v>
      </c>
      <c r="O4" s="38">
        <f>COUNTIF(Vertices[Eigenvector Centrality],"&gt;= "&amp;N4)-COUNTIF(Vertices[Eigenvector Centrality],"&gt;="&amp;N5)</f>
        <v>0</v>
      </c>
      <c r="P4" s="37">
        <f t="shared" si="7"/>
        <v>1.2624017090909092</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2.672727272727273</v>
      </c>
      <c r="G5" s="40">
        <f>COUNTIF(Vertices[In-Degree],"&gt;= "&amp;F5)-COUNTIF(Vertices[In-Degree],"&gt;="&amp;F6)</f>
        <v>1</v>
      </c>
      <c r="H5" s="39">
        <f t="shared" si="3"/>
        <v>0.43636363636363634</v>
      </c>
      <c r="I5" s="40">
        <f>COUNTIF(Vertices[Out-Degree],"&gt;= "&amp;H5)-COUNTIF(Vertices[Out-Degree],"&gt;="&amp;H6)</f>
        <v>0</v>
      </c>
      <c r="J5" s="39">
        <f t="shared" si="4"/>
        <v>351.8181818181818</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0.0051582</v>
      </c>
      <c r="O5" s="40">
        <f>COUNTIF(Vertices[Eigenvector Centrality],"&gt;= "&amp;N5)-COUNTIF(Vertices[Eigenvector Centrality],"&gt;="&amp;N6)</f>
        <v>0</v>
      </c>
      <c r="P5" s="39">
        <f t="shared" si="7"/>
        <v>1.6251195636363638</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133</v>
      </c>
      <c r="D6" s="32">
        <f t="shared" si="1"/>
        <v>0</v>
      </c>
      <c r="E6" s="3">
        <f>COUNTIF(Vertices[Degree],"&gt;= "&amp;D6)-COUNTIF(Vertices[Degree],"&gt;="&amp;D7)</f>
        <v>0</v>
      </c>
      <c r="F6" s="37">
        <f t="shared" si="2"/>
        <v>3.5636363636363635</v>
      </c>
      <c r="G6" s="38">
        <f>COUNTIF(Vertices[In-Degree],"&gt;= "&amp;F6)-COUNTIF(Vertices[In-Degree],"&gt;="&amp;F7)</f>
        <v>0</v>
      </c>
      <c r="H6" s="37">
        <f t="shared" si="3"/>
        <v>0.5818181818181818</v>
      </c>
      <c r="I6" s="38">
        <f>COUNTIF(Vertices[Out-Degree],"&gt;= "&amp;H6)-COUNTIF(Vertices[Out-Degree],"&gt;="&amp;H7)</f>
        <v>0</v>
      </c>
      <c r="J6" s="37">
        <f t="shared" si="4"/>
        <v>469.09090909090907</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0.0068776</v>
      </c>
      <c r="O6" s="38">
        <f>COUNTIF(Vertices[Eigenvector Centrality],"&gt;= "&amp;N6)-COUNTIF(Vertices[Eigenvector Centrality],"&gt;="&amp;N7)</f>
        <v>0</v>
      </c>
      <c r="P6" s="37">
        <f t="shared" si="7"/>
        <v>1.9878374181818184</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85</v>
      </c>
      <c r="D7" s="32">
        <f t="shared" si="1"/>
        <v>0</v>
      </c>
      <c r="E7" s="3">
        <f>COUNTIF(Vertices[Degree],"&gt;= "&amp;D7)-COUNTIF(Vertices[Degree],"&gt;="&amp;D8)</f>
        <v>0</v>
      </c>
      <c r="F7" s="39">
        <f t="shared" si="2"/>
        <v>4.454545454545454</v>
      </c>
      <c r="G7" s="40">
        <f>COUNTIF(Vertices[In-Degree],"&gt;= "&amp;F7)-COUNTIF(Vertices[In-Degree],"&gt;="&amp;F8)</f>
        <v>0</v>
      </c>
      <c r="H7" s="39">
        <f t="shared" si="3"/>
        <v>0.7272727272727273</v>
      </c>
      <c r="I7" s="40">
        <f>COUNTIF(Vertices[Out-Degree],"&gt;= "&amp;H7)-COUNTIF(Vertices[Out-Degree],"&gt;="&amp;H8)</f>
        <v>0</v>
      </c>
      <c r="J7" s="39">
        <f t="shared" si="4"/>
        <v>586.3636363636364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0.008597</v>
      </c>
      <c r="O7" s="40">
        <f>COUNTIF(Vertices[Eigenvector Centrality],"&gt;= "&amp;N7)-COUNTIF(Vertices[Eigenvector Centrality],"&gt;="&amp;N8)</f>
        <v>1</v>
      </c>
      <c r="P7" s="39">
        <f t="shared" si="7"/>
        <v>2.3505552727272727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218</v>
      </c>
      <c r="D8" s="32">
        <f t="shared" si="1"/>
        <v>0</v>
      </c>
      <c r="E8" s="3">
        <f>COUNTIF(Vertices[Degree],"&gt;= "&amp;D8)-COUNTIF(Vertices[Degree],"&gt;="&amp;D9)</f>
        <v>0</v>
      </c>
      <c r="F8" s="37">
        <f t="shared" si="2"/>
        <v>5.345454545454545</v>
      </c>
      <c r="G8" s="38">
        <f>COUNTIF(Vertices[In-Degree],"&gt;= "&amp;F8)-COUNTIF(Vertices[In-Degree],"&gt;="&amp;F9)</f>
        <v>1</v>
      </c>
      <c r="H8" s="37">
        <f t="shared" si="3"/>
        <v>0.8727272727272728</v>
      </c>
      <c r="I8" s="38">
        <f>COUNTIF(Vertices[Out-Degree],"&gt;= "&amp;H8)-COUNTIF(Vertices[Out-Degree],"&gt;="&amp;H9)</f>
        <v>59</v>
      </c>
      <c r="J8" s="37">
        <f t="shared" si="4"/>
        <v>703.6363636363636</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0.0103164</v>
      </c>
      <c r="O8" s="38">
        <f>COUNTIF(Vertices[Eigenvector Centrality],"&gt;= "&amp;N8)-COUNTIF(Vertices[Eigenvector Centrality],"&gt;="&amp;N9)</f>
        <v>0</v>
      </c>
      <c r="P8" s="37">
        <f t="shared" si="7"/>
        <v>2.713273127272727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6.236363636363635</v>
      </c>
      <c r="G9" s="40">
        <f>COUNTIF(Vertices[In-Degree],"&gt;= "&amp;F9)-COUNTIF(Vertices[In-Degree],"&gt;="&amp;F10)</f>
        <v>0</v>
      </c>
      <c r="H9" s="39">
        <f t="shared" si="3"/>
        <v>1.0181818181818183</v>
      </c>
      <c r="I9" s="40">
        <f>COUNTIF(Vertices[Out-Degree],"&gt;= "&amp;H9)-COUNTIF(Vertices[Out-Degree],"&gt;="&amp;H10)</f>
        <v>0</v>
      </c>
      <c r="J9" s="39">
        <f t="shared" si="4"/>
        <v>820.9090909090909</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0.0120358</v>
      </c>
      <c r="O9" s="40">
        <f>COUNTIF(Vertices[Eigenvector Centrality],"&gt;= "&amp;N9)-COUNTIF(Vertices[Eigenvector Centrality],"&gt;="&amp;N10)</f>
        <v>1</v>
      </c>
      <c r="P9" s="39">
        <f t="shared" si="7"/>
        <v>3.0759909818181814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1752</v>
      </c>
      <c r="B10" s="34">
        <v>4</v>
      </c>
      <c r="D10" s="32">
        <f t="shared" si="1"/>
        <v>0</v>
      </c>
      <c r="E10" s="3">
        <f>COUNTIF(Vertices[Degree],"&gt;= "&amp;D10)-COUNTIF(Vertices[Degree],"&gt;="&amp;D11)</f>
        <v>0</v>
      </c>
      <c r="F10" s="37">
        <f t="shared" si="2"/>
        <v>7.127272727272726</v>
      </c>
      <c r="G10" s="38">
        <f>COUNTIF(Vertices[In-Degree],"&gt;= "&amp;F10)-COUNTIF(Vertices[In-Degree],"&gt;="&amp;F11)</f>
        <v>0</v>
      </c>
      <c r="H10" s="37">
        <f t="shared" si="3"/>
        <v>1.1636363636363638</v>
      </c>
      <c r="I10" s="38">
        <f>COUNTIF(Vertices[Out-Degree],"&gt;= "&amp;H10)-COUNTIF(Vertices[Out-Degree],"&gt;="&amp;H11)</f>
        <v>0</v>
      </c>
      <c r="J10" s="37">
        <f t="shared" si="4"/>
        <v>938.1818181818181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0.013755199999999999</v>
      </c>
      <c r="O10" s="38">
        <f>COUNTIF(Vertices[Eigenvector Centrality],"&gt;= "&amp;N10)-COUNTIF(Vertices[Eigenvector Centrality],"&gt;="&amp;N11)</f>
        <v>0</v>
      </c>
      <c r="P10" s="37">
        <f t="shared" si="7"/>
        <v>3.438708836363636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8.018181818181818</v>
      </c>
      <c r="G11" s="40">
        <f>COUNTIF(Vertices[In-Degree],"&gt;= "&amp;F11)-COUNTIF(Vertices[In-Degree],"&gt;="&amp;F12)</f>
        <v>0</v>
      </c>
      <c r="H11" s="39">
        <f t="shared" si="3"/>
        <v>1.3090909090909093</v>
      </c>
      <c r="I11" s="40">
        <f>COUNTIF(Vertices[Out-Degree],"&gt;= "&amp;H11)-COUNTIF(Vertices[Out-Degree],"&gt;="&amp;H12)</f>
        <v>0</v>
      </c>
      <c r="J11" s="39">
        <f t="shared" si="4"/>
        <v>1055.4545454545455</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0.015474599999999998</v>
      </c>
      <c r="O11" s="40">
        <f>COUNTIF(Vertices[Eigenvector Centrality],"&gt;= "&amp;N11)-COUNTIF(Vertices[Eigenvector Centrality],"&gt;="&amp;N12)</f>
        <v>41</v>
      </c>
      <c r="P11" s="39">
        <f t="shared" si="7"/>
        <v>3.80142669090909</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369</v>
      </c>
      <c r="B12" s="34">
        <v>96</v>
      </c>
      <c r="D12" s="32">
        <f t="shared" si="1"/>
        <v>0</v>
      </c>
      <c r="E12" s="3">
        <f>COUNTIF(Vertices[Degree],"&gt;= "&amp;D12)-COUNTIF(Vertices[Degree],"&gt;="&amp;D13)</f>
        <v>0</v>
      </c>
      <c r="F12" s="37">
        <f t="shared" si="2"/>
        <v>8.909090909090908</v>
      </c>
      <c r="G12" s="38">
        <f>COUNTIF(Vertices[In-Degree],"&gt;= "&amp;F12)-COUNTIF(Vertices[In-Degree],"&gt;="&amp;F13)</f>
        <v>0</v>
      </c>
      <c r="H12" s="37">
        <f t="shared" si="3"/>
        <v>1.4545454545454548</v>
      </c>
      <c r="I12" s="38">
        <f>COUNTIF(Vertices[Out-Degree],"&gt;= "&amp;H12)-COUNTIF(Vertices[Out-Degree],"&gt;="&amp;H13)</f>
        <v>0</v>
      </c>
      <c r="J12" s="37">
        <f t="shared" si="4"/>
        <v>1172.7272727272727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0.017193999999999997</v>
      </c>
      <c r="O12" s="38">
        <f>COUNTIF(Vertices[Eigenvector Centrality],"&gt;= "&amp;N12)-COUNTIF(Vertices[Eigenvector Centrality],"&gt;="&amp;N13)</f>
        <v>0</v>
      </c>
      <c r="P12" s="37">
        <f t="shared" si="7"/>
        <v>4.164144545454545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368</v>
      </c>
      <c r="B13" s="34">
        <v>109</v>
      </c>
      <c r="D13" s="32">
        <f t="shared" si="1"/>
        <v>0</v>
      </c>
      <c r="E13" s="3">
        <f>COUNTIF(Vertices[Degree],"&gt;= "&amp;D13)-COUNTIF(Vertices[Degree],"&gt;="&amp;D14)</f>
        <v>0</v>
      </c>
      <c r="F13" s="39">
        <f t="shared" si="2"/>
        <v>9.799999999999999</v>
      </c>
      <c r="G13" s="40">
        <f>COUNTIF(Vertices[In-Degree],"&gt;= "&amp;F13)-COUNTIF(Vertices[In-Degree],"&gt;="&amp;F14)</f>
        <v>0</v>
      </c>
      <c r="H13" s="39">
        <f t="shared" si="3"/>
        <v>1.6000000000000003</v>
      </c>
      <c r="I13" s="40">
        <f>COUNTIF(Vertices[Out-Degree],"&gt;= "&amp;H13)-COUNTIF(Vertices[Out-Degree],"&gt;="&amp;H14)</f>
        <v>0</v>
      </c>
      <c r="J13" s="39">
        <f t="shared" si="4"/>
        <v>1290</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0.018913399999999997</v>
      </c>
      <c r="O13" s="40">
        <f>COUNTIF(Vertices[Eigenvector Centrality],"&gt;= "&amp;N13)-COUNTIF(Vertices[Eigenvector Centrality],"&gt;="&amp;N14)</f>
        <v>1</v>
      </c>
      <c r="P13" s="39">
        <f t="shared" si="7"/>
        <v>4.5268624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217</v>
      </c>
      <c r="B14" s="34">
        <v>11</v>
      </c>
      <c r="D14" s="32">
        <f t="shared" si="1"/>
        <v>0</v>
      </c>
      <c r="E14" s="3">
        <f>COUNTIF(Vertices[Degree],"&gt;= "&amp;D14)-COUNTIF(Vertices[Degree],"&gt;="&amp;D15)</f>
        <v>0</v>
      </c>
      <c r="F14" s="37">
        <f t="shared" si="2"/>
        <v>10.69090909090909</v>
      </c>
      <c r="G14" s="38">
        <f>COUNTIF(Vertices[In-Degree],"&gt;= "&amp;F14)-COUNTIF(Vertices[In-Degree],"&gt;="&amp;F15)</f>
        <v>0</v>
      </c>
      <c r="H14" s="37">
        <f t="shared" si="3"/>
        <v>1.7454545454545458</v>
      </c>
      <c r="I14" s="38">
        <f>COUNTIF(Vertices[Out-Degree],"&gt;= "&amp;H14)-COUNTIF(Vertices[Out-Degree],"&gt;="&amp;H15)</f>
        <v>0</v>
      </c>
      <c r="J14" s="37">
        <f t="shared" si="4"/>
        <v>1407.2727272727273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0.020632799999999996</v>
      </c>
      <c r="O14" s="38">
        <f>COUNTIF(Vertices[Eigenvector Centrality],"&gt;= "&amp;N14)-COUNTIF(Vertices[Eigenvector Centrality],"&gt;="&amp;N15)</f>
        <v>3</v>
      </c>
      <c r="P14" s="37">
        <f t="shared" si="7"/>
        <v>4.8895802545454545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370</v>
      </c>
      <c r="B15" s="34">
        <v>2</v>
      </c>
      <c r="D15" s="32">
        <f t="shared" si="1"/>
        <v>0</v>
      </c>
      <c r="E15" s="3">
        <f>COUNTIF(Vertices[Degree],"&gt;= "&amp;D15)-COUNTIF(Vertices[Degree],"&gt;="&amp;D16)</f>
        <v>0</v>
      </c>
      <c r="F15" s="39">
        <f t="shared" si="2"/>
        <v>11.58181818181818</v>
      </c>
      <c r="G15" s="40">
        <f>COUNTIF(Vertices[In-Degree],"&gt;= "&amp;F15)-COUNTIF(Vertices[In-Degree],"&gt;="&amp;F16)</f>
        <v>0</v>
      </c>
      <c r="H15" s="39">
        <f t="shared" si="3"/>
        <v>1.8909090909090913</v>
      </c>
      <c r="I15" s="40">
        <f>COUNTIF(Vertices[Out-Degree],"&gt;= "&amp;H15)-COUNTIF(Vertices[Out-Degree],"&gt;="&amp;H16)</f>
        <v>44</v>
      </c>
      <c r="J15" s="39">
        <f t="shared" si="4"/>
        <v>1524.5454545454545</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0.022352199999999996</v>
      </c>
      <c r="O15" s="40">
        <f>COUNTIF(Vertices[Eigenvector Centrality],"&gt;= "&amp;N15)-COUNTIF(Vertices[Eigenvector Centrality],"&gt;="&amp;N16)</f>
        <v>0</v>
      </c>
      <c r="P15" s="39">
        <f t="shared" si="7"/>
        <v>5.252298109090909</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123"/>
      <c r="B16" s="123"/>
      <c r="D16" s="32">
        <f t="shared" si="1"/>
        <v>0</v>
      </c>
      <c r="E16" s="3">
        <f>COUNTIF(Vertices[Degree],"&gt;= "&amp;D16)-COUNTIF(Vertices[Degree],"&gt;="&amp;D17)</f>
        <v>0</v>
      </c>
      <c r="F16" s="37">
        <f t="shared" si="2"/>
        <v>12.47272727272727</v>
      </c>
      <c r="G16" s="38">
        <f>COUNTIF(Vertices[In-Degree],"&gt;= "&amp;F16)-COUNTIF(Vertices[In-Degree],"&gt;="&amp;F17)</f>
        <v>0</v>
      </c>
      <c r="H16" s="37">
        <f t="shared" si="3"/>
        <v>2.0363636363636366</v>
      </c>
      <c r="I16" s="38">
        <f>COUNTIF(Vertices[Out-Degree],"&gt;= "&amp;H16)-COUNTIF(Vertices[Out-Degree],"&gt;="&amp;H17)</f>
        <v>0</v>
      </c>
      <c r="J16" s="37">
        <f t="shared" si="4"/>
        <v>1641.8181818181818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0.024071599999999995</v>
      </c>
      <c r="O16" s="38">
        <f>COUNTIF(Vertices[Eigenvector Centrality],"&gt;= "&amp;N16)-COUNTIF(Vertices[Eigenvector Centrality],"&gt;="&amp;N17)</f>
        <v>0</v>
      </c>
      <c r="P16" s="37">
        <f t="shared" si="7"/>
        <v>5.615015963636364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12</v>
      </c>
      <c r="D17" s="32">
        <f t="shared" si="1"/>
        <v>0</v>
      </c>
      <c r="E17" s="3">
        <f>COUNTIF(Vertices[Degree],"&gt;= "&amp;D17)-COUNTIF(Vertices[Degree],"&gt;="&amp;D18)</f>
        <v>0</v>
      </c>
      <c r="F17" s="39">
        <f t="shared" si="2"/>
        <v>13.363636363636362</v>
      </c>
      <c r="G17" s="40">
        <f>COUNTIF(Vertices[In-Degree],"&gt;= "&amp;F17)-COUNTIF(Vertices[In-Degree],"&gt;="&amp;F18)</f>
        <v>0</v>
      </c>
      <c r="H17" s="39">
        <f t="shared" si="3"/>
        <v>2.181818181818182</v>
      </c>
      <c r="I17" s="40">
        <f>COUNTIF(Vertices[Out-Degree],"&gt;= "&amp;H17)-COUNTIF(Vertices[Out-Degree],"&gt;="&amp;H18)</f>
        <v>0</v>
      </c>
      <c r="J17" s="39">
        <f t="shared" si="4"/>
        <v>1759.090909090909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0.025790999999999994</v>
      </c>
      <c r="O17" s="40">
        <f>COUNTIF(Vertices[Eigenvector Centrality],"&gt;= "&amp;N17)-COUNTIF(Vertices[Eigenvector Centrality],"&gt;="&amp;N18)</f>
        <v>0</v>
      </c>
      <c r="P17" s="39">
        <f t="shared" si="7"/>
        <v>5.977733818181819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23"/>
      <c r="B18" s="123"/>
      <c r="D18" s="32">
        <f t="shared" si="1"/>
        <v>0</v>
      </c>
      <c r="E18" s="3">
        <f>COUNTIF(Vertices[Degree],"&gt;= "&amp;D18)-COUNTIF(Vertices[Degree],"&gt;="&amp;D19)</f>
        <v>0</v>
      </c>
      <c r="F18" s="37">
        <f t="shared" si="2"/>
        <v>14.254545454545452</v>
      </c>
      <c r="G18" s="38">
        <f>COUNTIF(Vertices[In-Degree],"&gt;= "&amp;F18)-COUNTIF(Vertices[In-Degree],"&gt;="&amp;F19)</f>
        <v>0</v>
      </c>
      <c r="H18" s="37">
        <f t="shared" si="3"/>
        <v>2.3272727272727276</v>
      </c>
      <c r="I18" s="38">
        <f>COUNTIF(Vertices[Out-Degree],"&gt;= "&amp;H18)-COUNTIF(Vertices[Out-Degree],"&gt;="&amp;H19)</f>
        <v>0</v>
      </c>
      <c r="J18" s="37">
        <f t="shared" si="4"/>
        <v>1876.3636363636363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0.027510399999999994</v>
      </c>
      <c r="O18" s="38">
        <f>COUNTIF(Vertices[Eigenvector Centrality],"&gt;= "&amp;N18)-COUNTIF(Vertices[Eigenvector Centrality],"&gt;="&amp;N19)</f>
        <v>0</v>
      </c>
      <c r="P18" s="37">
        <f t="shared" si="7"/>
        <v>6.340451672727274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0.006289308176100629</v>
      </c>
      <c r="D19" s="32">
        <f t="shared" si="1"/>
        <v>0</v>
      </c>
      <c r="E19" s="3">
        <f>COUNTIF(Vertices[Degree],"&gt;= "&amp;D19)-COUNTIF(Vertices[Degree],"&gt;="&amp;D20)</f>
        <v>0</v>
      </c>
      <c r="F19" s="39">
        <f t="shared" si="2"/>
        <v>15.145454545454543</v>
      </c>
      <c r="G19" s="40">
        <f>COUNTIF(Vertices[In-Degree],"&gt;= "&amp;F19)-COUNTIF(Vertices[In-Degree],"&gt;="&amp;F20)</f>
        <v>0</v>
      </c>
      <c r="H19" s="39">
        <f t="shared" si="3"/>
        <v>2.472727272727273</v>
      </c>
      <c r="I19" s="40">
        <f>COUNTIF(Vertices[Out-Degree],"&gt;= "&amp;H19)-COUNTIF(Vertices[Out-Degree],"&gt;="&amp;H20)</f>
        <v>0</v>
      </c>
      <c r="J19" s="39">
        <f t="shared" si="4"/>
        <v>1993.6363636363635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0.029229799999999993</v>
      </c>
      <c r="O19" s="40">
        <f>COUNTIF(Vertices[Eigenvector Centrality],"&gt;= "&amp;N19)-COUNTIF(Vertices[Eigenvector Centrality],"&gt;="&amp;N20)</f>
        <v>0</v>
      </c>
      <c r="P19" s="39">
        <f t="shared" si="7"/>
        <v>6.7031695272727285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0.0125</v>
      </c>
      <c r="D20" s="32">
        <f t="shared" si="1"/>
        <v>0</v>
      </c>
      <c r="E20" s="3">
        <f>COUNTIF(Vertices[Degree],"&gt;= "&amp;D20)-COUNTIF(Vertices[Degree],"&gt;="&amp;D21)</f>
        <v>0</v>
      </c>
      <c r="F20" s="37">
        <f t="shared" si="2"/>
        <v>16.036363636363635</v>
      </c>
      <c r="G20" s="38">
        <f>COUNTIF(Vertices[In-Degree],"&gt;= "&amp;F20)-COUNTIF(Vertices[In-Degree],"&gt;="&amp;F21)</f>
        <v>0</v>
      </c>
      <c r="H20" s="37">
        <f t="shared" si="3"/>
        <v>2.6181818181818186</v>
      </c>
      <c r="I20" s="38">
        <f>COUNTIF(Vertices[Out-Degree],"&gt;= "&amp;H20)-COUNTIF(Vertices[Out-Degree],"&gt;="&amp;H21)</f>
        <v>0</v>
      </c>
      <c r="J20" s="37">
        <f t="shared" si="4"/>
        <v>2110.909090909091</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0.030949199999999993</v>
      </c>
      <c r="O20" s="38">
        <f>COUNTIF(Vertices[Eigenvector Centrality],"&gt;= "&amp;N20)-COUNTIF(Vertices[Eigenvector Centrality],"&gt;="&amp;N21)</f>
        <v>0</v>
      </c>
      <c r="P20" s="37">
        <f t="shared" si="7"/>
        <v>7.065887381818183</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123"/>
      <c r="B21" s="123"/>
      <c r="D21" s="32">
        <f t="shared" si="1"/>
        <v>0</v>
      </c>
      <c r="E21" s="3">
        <f>COUNTIF(Vertices[Degree],"&gt;= "&amp;D21)-COUNTIF(Vertices[Degree],"&gt;="&amp;D22)</f>
        <v>0</v>
      </c>
      <c r="F21" s="39">
        <f t="shared" si="2"/>
        <v>16.927272727272726</v>
      </c>
      <c r="G21" s="40">
        <f>COUNTIF(Vertices[In-Degree],"&gt;= "&amp;F21)-COUNTIF(Vertices[In-Degree],"&gt;="&amp;F22)</f>
        <v>0</v>
      </c>
      <c r="H21" s="39">
        <f t="shared" si="3"/>
        <v>2.763636363636364</v>
      </c>
      <c r="I21" s="40">
        <f>COUNTIF(Vertices[Out-Degree],"&gt;= "&amp;H21)-COUNTIF(Vertices[Out-Degree],"&gt;="&amp;H22)</f>
        <v>0</v>
      </c>
      <c r="J21" s="39">
        <f t="shared" si="4"/>
        <v>2228.1818181818185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0.03266859999999999</v>
      </c>
      <c r="O21" s="40">
        <f>COUNTIF(Vertices[Eigenvector Centrality],"&gt;= "&amp;N21)-COUNTIF(Vertices[Eigenvector Centrality],"&gt;="&amp;N22)</f>
        <v>0</v>
      </c>
      <c r="P21" s="39">
        <f t="shared" si="7"/>
        <v>7.428605236363638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6</v>
      </c>
      <c r="D22" s="32">
        <f t="shared" si="1"/>
        <v>0</v>
      </c>
      <c r="E22" s="3">
        <f>COUNTIF(Vertices[Degree],"&gt;= "&amp;D22)-COUNTIF(Vertices[Degree],"&gt;="&amp;D23)</f>
        <v>0</v>
      </c>
      <c r="F22" s="37">
        <f t="shared" si="2"/>
        <v>17.818181818181817</v>
      </c>
      <c r="G22" s="38">
        <f>COUNTIF(Vertices[In-Degree],"&gt;= "&amp;F22)-COUNTIF(Vertices[In-Degree],"&gt;="&amp;F23)</f>
        <v>0</v>
      </c>
      <c r="H22" s="37">
        <f t="shared" si="3"/>
        <v>2.9090909090909096</v>
      </c>
      <c r="I22" s="38">
        <f>COUNTIF(Vertices[Out-Degree],"&gt;= "&amp;H22)-COUNTIF(Vertices[Out-Degree],"&gt;="&amp;H23)</f>
        <v>4</v>
      </c>
      <c r="J22" s="37">
        <f t="shared" si="4"/>
        <v>2345.454545454546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0.034387999999999995</v>
      </c>
      <c r="O22" s="38">
        <f>COUNTIF(Vertices[Eigenvector Centrality],"&gt;= "&amp;N22)-COUNTIF(Vertices[Eigenvector Centrality],"&gt;="&amp;N23)</f>
        <v>0</v>
      </c>
      <c r="P22" s="37">
        <f t="shared" si="7"/>
        <v>7.791323090909093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18.709090909090907</v>
      </c>
      <c r="G23" s="40">
        <f>COUNTIF(Vertices[In-Degree],"&gt;= "&amp;F23)-COUNTIF(Vertices[In-Degree],"&gt;="&amp;F24)</f>
        <v>0</v>
      </c>
      <c r="H23" s="39">
        <f t="shared" si="3"/>
        <v>3.054545454545455</v>
      </c>
      <c r="I23" s="40">
        <f>COUNTIF(Vertices[Out-Degree],"&gt;= "&amp;H23)-COUNTIF(Vertices[Out-Degree],"&gt;="&amp;H24)</f>
        <v>0</v>
      </c>
      <c r="J23" s="39">
        <f t="shared" si="4"/>
        <v>2462.7272727272734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0.0361074</v>
      </c>
      <c r="O23" s="40">
        <f>COUNTIF(Vertices[Eigenvector Centrality],"&gt;= "&amp;N23)-COUNTIF(Vertices[Eigenvector Centrality],"&gt;="&amp;N24)</f>
        <v>0</v>
      </c>
      <c r="P23" s="39">
        <f t="shared" si="7"/>
        <v>8.154040945454547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98</v>
      </c>
      <c r="D24" s="32">
        <f t="shared" si="1"/>
        <v>0</v>
      </c>
      <c r="E24" s="3">
        <f>COUNTIF(Vertices[Degree],"&gt;= "&amp;D24)-COUNTIF(Vertices[Degree],"&gt;="&amp;D25)</f>
        <v>0</v>
      </c>
      <c r="F24" s="37">
        <f t="shared" si="2"/>
        <v>19.599999999999998</v>
      </c>
      <c r="G24" s="38">
        <f>COUNTIF(Vertices[In-Degree],"&gt;= "&amp;F24)-COUNTIF(Vertices[In-Degree],"&gt;="&amp;F25)</f>
        <v>0</v>
      </c>
      <c r="H24" s="37">
        <f t="shared" si="3"/>
        <v>3.2000000000000006</v>
      </c>
      <c r="I24" s="38">
        <f>COUNTIF(Vertices[Out-Degree],"&gt;= "&amp;H24)-COUNTIF(Vertices[Out-Degree],"&gt;="&amp;H25)</f>
        <v>0</v>
      </c>
      <c r="J24" s="37">
        <f t="shared" si="4"/>
        <v>2580.000000000001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0.0378268</v>
      </c>
      <c r="O24" s="38">
        <f>COUNTIF(Vertices[Eigenvector Centrality],"&gt;= "&amp;N24)-COUNTIF(Vertices[Eigenvector Centrality],"&gt;="&amp;N25)</f>
        <v>0</v>
      </c>
      <c r="P24" s="37">
        <f t="shared" si="7"/>
        <v>8.516758800000002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155</v>
      </c>
      <c r="B25" s="34">
        <v>201</v>
      </c>
      <c r="D25" s="32">
        <f t="shared" si="1"/>
        <v>0</v>
      </c>
      <c r="E25" s="3">
        <f>COUNTIF(Vertices[Degree],"&gt;= "&amp;D25)-COUNTIF(Vertices[Degree],"&gt;="&amp;D26)</f>
        <v>0</v>
      </c>
      <c r="F25" s="39">
        <f t="shared" si="2"/>
        <v>20.49090909090909</v>
      </c>
      <c r="G25" s="40">
        <f>COUNTIF(Vertices[In-Degree],"&gt;= "&amp;F25)-COUNTIF(Vertices[In-Degree],"&gt;="&amp;F26)</f>
        <v>0</v>
      </c>
      <c r="H25" s="39">
        <f t="shared" si="3"/>
        <v>3.345454545454546</v>
      </c>
      <c r="I25" s="40">
        <f>COUNTIF(Vertices[Out-Degree],"&gt;= "&amp;H25)-COUNTIF(Vertices[Out-Degree],"&gt;="&amp;H26)</f>
        <v>0</v>
      </c>
      <c r="J25" s="39">
        <f t="shared" si="4"/>
        <v>2697.2727272727284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0.039546200000000004</v>
      </c>
      <c r="O25" s="40">
        <f>COUNTIF(Vertices[Eigenvector Centrality],"&gt;= "&amp;N25)-COUNTIF(Vertices[Eigenvector Centrality],"&gt;="&amp;N26)</f>
        <v>0</v>
      </c>
      <c r="P25" s="39">
        <f t="shared" si="7"/>
        <v>8.879476654545456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3"/>
      <c r="B26" s="123"/>
      <c r="D26" s="32">
        <f t="shared" si="1"/>
        <v>0</v>
      </c>
      <c r="E26" s="3">
        <f>COUNTIF(Vertices[Degree],"&gt;= "&amp;D26)-COUNTIF(Vertices[Degree],"&gt;="&amp;D28)</f>
        <v>0</v>
      </c>
      <c r="F26" s="37">
        <f t="shared" si="2"/>
        <v>21.38181818181818</v>
      </c>
      <c r="G26" s="38">
        <f>COUNTIF(Vertices[In-Degree],"&gt;= "&amp;F26)-COUNTIF(Vertices[In-Degree],"&gt;="&amp;F28)</f>
        <v>0</v>
      </c>
      <c r="H26" s="37">
        <f t="shared" si="3"/>
        <v>3.4909090909090916</v>
      </c>
      <c r="I26" s="38">
        <f>COUNTIF(Vertices[Out-Degree],"&gt;= "&amp;H26)-COUNTIF(Vertices[Out-Degree],"&gt;="&amp;H28)</f>
        <v>0</v>
      </c>
      <c r="J26" s="37">
        <f t="shared" si="4"/>
        <v>2814.545454545456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0.041265600000000006</v>
      </c>
      <c r="O26" s="38">
        <f>COUNTIF(Vertices[Eigenvector Centrality],"&gt;= "&amp;N26)-COUNTIF(Vertices[Eigenvector Centrality],"&gt;="&amp;N28)</f>
        <v>0</v>
      </c>
      <c r="P26" s="37">
        <f t="shared" si="7"/>
        <v>9.242194509090911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-3</v>
      </c>
      <c r="H27" s="62"/>
      <c r="I27" s="63">
        <f>COUNTIF(Vertices[Out-Degree],"&gt;= "&amp;H27)-COUNTIF(Vertices[Out-Degree],"&gt;="&amp;H28)</f>
        <v>-2</v>
      </c>
      <c r="J27" s="62"/>
      <c r="K27" s="63">
        <f>COUNTIF(Vertices[Betweenness Centrality],"&gt;= "&amp;J27)-COUNTIF(Vertices[Betweenness Centrality],"&gt;="&amp;J28)</f>
        <v>-5</v>
      </c>
      <c r="L27" s="62"/>
      <c r="M27" s="63">
        <f>COUNTIF(Vertices[Closeness Centrality],"&gt;= "&amp;L27)-COUNTIF(Vertices[Closeness Centrality],"&gt;="&amp;L28)</f>
        <v>-2</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-47</v>
      </c>
      <c r="T27" s="62"/>
      <c r="U27" s="63">
        <f ca="1">COUNTIF(Vertices[Clustering Coefficient],"&gt;= "&amp;T27)-COUNTIF(Vertices[Clustering Coefficient],"&gt;="&amp;T28)</f>
        <v>0</v>
      </c>
    </row>
    <row r="28" spans="1:21" ht="15">
      <c r="A28" s="34" t="s">
        <v>157</v>
      </c>
      <c r="B28" s="34">
        <v>3.380622</v>
      </c>
      <c r="D28" s="32">
        <f>D26+($D$57-$D$2)/BinDivisor</f>
        <v>0</v>
      </c>
      <c r="E28" s="3">
        <f>COUNTIF(Vertices[Degree],"&gt;= "&amp;D28)-COUNTIF(Vertices[Degree],"&gt;="&amp;D40)</f>
        <v>0</v>
      </c>
      <c r="F28" s="39">
        <f>F26+($F$57-$F$2)/BinDivisor</f>
        <v>22.27272727272727</v>
      </c>
      <c r="G28" s="40">
        <f>COUNTIF(Vertices[In-Degree],"&gt;= "&amp;F28)-COUNTIF(Vertices[In-Degree],"&gt;="&amp;F40)</f>
        <v>0</v>
      </c>
      <c r="H28" s="39">
        <f>H26+($H$57-$H$2)/BinDivisor</f>
        <v>3.636363636363637</v>
      </c>
      <c r="I28" s="40">
        <f>COUNTIF(Vertices[Out-Degree],"&gt;= "&amp;H28)-COUNTIF(Vertices[Out-Degree],"&gt;="&amp;H40)</f>
        <v>0</v>
      </c>
      <c r="J28" s="39">
        <f>J26+($J$57-$J$2)/BinDivisor</f>
        <v>2931.8181818181833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0.04298500000000001</v>
      </c>
      <c r="O28" s="40">
        <f>COUNTIF(Vertices[Eigenvector Centrality],"&gt;= "&amp;N28)-COUNTIF(Vertices[Eigenvector Centrality],"&gt;="&amp;N40)</f>
        <v>0</v>
      </c>
      <c r="P28" s="39">
        <f>P26+($P$57-$P$2)/BinDivisor</f>
        <v>9.604912363636366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3"/>
      <c r="B29" s="123"/>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0.012642225031605562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1753</v>
      </c>
      <c r="B31" s="34">
        <v>0.493924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3"/>
      <c r="B32" s="123"/>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1754</v>
      </c>
      <c r="B33" s="34" t="s">
        <v>1768</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3"/>
      <c r="B34" s="123"/>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1755</v>
      </c>
      <c r="B35" s="34" t="s">
        <v>2010</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3"/>
      <c r="B36" s="123"/>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1756</v>
      </c>
      <c r="B37" s="34" t="s">
        <v>2005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1757</v>
      </c>
      <c r="B38" s="34" t="s">
        <v>2006</v>
      </c>
      <c r="D38" s="32"/>
      <c r="E38" s="3">
        <f>COUNTIF(Vertices[Degree],"&gt;= "&amp;D38)-COUNTIF(Vertices[Degree],"&gt;="&amp;D40)</f>
        <v>0</v>
      </c>
      <c r="F38" s="62"/>
      <c r="G38" s="63">
        <f>COUNTIF(Vertices[In-Degree],"&gt;= "&amp;F38)-COUNTIF(Vertices[In-Degree],"&gt;="&amp;F40)</f>
        <v>-3</v>
      </c>
      <c r="H38" s="62"/>
      <c r="I38" s="63">
        <f>COUNTIF(Vertices[Out-Degree],"&gt;= "&amp;H38)-COUNTIF(Vertices[Out-Degree],"&gt;="&amp;H40)</f>
        <v>-2</v>
      </c>
      <c r="J38" s="62"/>
      <c r="K38" s="63">
        <f>COUNTIF(Vertices[Betweenness Centrality],"&gt;= "&amp;J38)-COUNTIF(Vertices[Betweenness Centrality],"&gt;="&amp;J40)</f>
        <v>-5</v>
      </c>
      <c r="L38" s="62"/>
      <c r="M38" s="63">
        <f>COUNTIF(Vertices[Closeness Centrality],"&gt;= "&amp;L38)-COUNTIF(Vertices[Closeness Centrality],"&gt;="&amp;L40)</f>
        <v>-2</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-47</v>
      </c>
      <c r="T38" s="62"/>
      <c r="U38" s="63">
        <f ca="1">COUNTIF(Vertices[Clustering Coefficient],"&gt;= "&amp;T38)-COUNTIF(Vertices[Clustering Coefficient],"&gt;="&amp;T40)</f>
        <v>0</v>
      </c>
    </row>
    <row r="39" spans="1:21" ht="409.5">
      <c r="A39" s="34" t="s">
        <v>1758</v>
      </c>
      <c r="B39" s="52" t="s">
        <v>2007</v>
      </c>
      <c r="D39" s="32"/>
      <c r="E39" s="3">
        <f>COUNTIF(Vertices[Degree],"&gt;= "&amp;D39)-COUNTIF(Vertices[Degree],"&gt;="&amp;D40)</f>
        <v>0</v>
      </c>
      <c r="F39" s="62"/>
      <c r="G39" s="63">
        <f>COUNTIF(Vertices[In-Degree],"&gt;= "&amp;F39)-COUNTIF(Vertices[In-Degree],"&gt;="&amp;F40)</f>
        <v>-3</v>
      </c>
      <c r="H39" s="62"/>
      <c r="I39" s="63">
        <f>COUNTIF(Vertices[Out-Degree],"&gt;= "&amp;H39)-COUNTIF(Vertices[Out-Degree],"&gt;="&amp;H40)</f>
        <v>-2</v>
      </c>
      <c r="J39" s="62"/>
      <c r="K39" s="63">
        <f>COUNTIF(Vertices[Betweenness Centrality],"&gt;= "&amp;J39)-COUNTIF(Vertices[Betweenness Centrality],"&gt;="&amp;J40)</f>
        <v>-5</v>
      </c>
      <c r="L39" s="62"/>
      <c r="M39" s="63">
        <f>COUNTIF(Vertices[Closeness Centrality],"&gt;= "&amp;L39)-COUNTIF(Vertices[Closeness Centrality],"&gt;="&amp;L40)</f>
        <v>-2</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-47</v>
      </c>
      <c r="T39" s="62"/>
      <c r="U39" s="63">
        <f ca="1">COUNTIF(Vertices[Clustering Coefficient],"&gt;= "&amp;T39)-COUNTIF(Vertices[Clustering Coefficient],"&gt;="&amp;T40)</f>
        <v>0</v>
      </c>
    </row>
    <row r="40" spans="1:21" ht="15">
      <c r="A40" s="34" t="s">
        <v>1759</v>
      </c>
      <c r="B40" s="34" t="s">
        <v>2008</v>
      </c>
      <c r="D40" s="32">
        <f>D28+($D$57-$D$2)/BinDivisor</f>
        <v>0</v>
      </c>
      <c r="E40" s="3">
        <f>COUNTIF(Vertices[Degree],"&gt;= "&amp;D40)-COUNTIF(Vertices[Degree],"&gt;="&amp;D41)</f>
        <v>0</v>
      </c>
      <c r="F40" s="37">
        <f>F28+($F$57-$F$2)/BinDivisor</f>
        <v>23.16363636363636</v>
      </c>
      <c r="G40" s="38">
        <f>COUNTIF(Vertices[In-Degree],"&gt;= "&amp;F40)-COUNTIF(Vertices[In-Degree],"&gt;="&amp;F41)</f>
        <v>0</v>
      </c>
      <c r="H40" s="37">
        <f>H28+($H$57-$H$2)/BinDivisor</f>
        <v>3.7818181818181826</v>
      </c>
      <c r="I40" s="38">
        <f>COUNTIF(Vertices[Out-Degree],"&gt;= "&amp;H40)-COUNTIF(Vertices[Out-Degree],"&gt;="&amp;H41)</f>
        <v>0</v>
      </c>
      <c r="J40" s="37">
        <f>J28+($J$57-$J$2)/BinDivisor</f>
        <v>3049.090909090911</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0.04470440000000001</v>
      </c>
      <c r="O40" s="38">
        <f>COUNTIF(Vertices[Eigenvector Centrality],"&gt;= "&amp;N40)-COUNTIF(Vertices[Eigenvector Centrality],"&gt;="&amp;N41)</f>
        <v>0</v>
      </c>
      <c r="P40" s="37">
        <f>P28+($P$57-$P$2)/BinDivisor</f>
        <v>9.96763021818182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1760</v>
      </c>
      <c r="B41" s="34" t="s">
        <v>2009</v>
      </c>
      <c r="D41" s="32">
        <f aca="true" t="shared" si="10" ref="D41:D56">D40+($D$57-$D$2)/BinDivisor</f>
        <v>0</v>
      </c>
      <c r="E41" s="3">
        <f>COUNTIF(Vertices[Degree],"&gt;= "&amp;D41)-COUNTIF(Vertices[Degree],"&gt;="&amp;D42)</f>
        <v>0</v>
      </c>
      <c r="F41" s="39">
        <f aca="true" t="shared" si="11" ref="F41:F56">F40+($F$57-$F$2)/BinDivisor</f>
        <v>24.05454545454545</v>
      </c>
      <c r="G41" s="40">
        <f>COUNTIF(Vertices[In-Degree],"&gt;= "&amp;F41)-COUNTIF(Vertices[In-Degree],"&gt;="&amp;F42)</f>
        <v>0</v>
      </c>
      <c r="H41" s="39">
        <f aca="true" t="shared" si="12" ref="H41:H56">H40+($H$57-$H$2)/BinDivisor</f>
        <v>3.927272727272728</v>
      </c>
      <c r="I41" s="40">
        <f>COUNTIF(Vertices[Out-Degree],"&gt;= "&amp;H41)-COUNTIF(Vertices[Out-Degree],"&gt;="&amp;H42)</f>
        <v>1</v>
      </c>
      <c r="J41" s="39">
        <f aca="true" t="shared" si="13" ref="J41:J56">J40+($J$57-$J$2)/BinDivisor</f>
        <v>3166.3636363636383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0.046423800000000015</v>
      </c>
      <c r="O41" s="40">
        <f>COUNTIF(Vertices[Eigenvector Centrality],"&gt;= "&amp;N41)-COUNTIF(Vertices[Eigenvector Centrality],"&gt;="&amp;N42)</f>
        <v>0</v>
      </c>
      <c r="P41" s="39">
        <f aca="true" t="shared" si="16" ref="P41:P56">P40+($P$57-$P$2)/BinDivisor</f>
        <v>10.330348072727276</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4" t="s">
        <v>1761</v>
      </c>
      <c r="B42" s="34" t="s">
        <v>1580</v>
      </c>
      <c r="D42" s="32">
        <f t="shared" si="10"/>
        <v>0</v>
      </c>
      <c r="E42" s="3">
        <f>COUNTIF(Vertices[Degree],"&gt;= "&amp;D42)-COUNTIF(Vertices[Degree],"&gt;="&amp;D43)</f>
        <v>0</v>
      </c>
      <c r="F42" s="37">
        <f t="shared" si="11"/>
        <v>24.94545454545454</v>
      </c>
      <c r="G42" s="38">
        <f>COUNTIF(Vertices[In-Degree],"&gt;= "&amp;F42)-COUNTIF(Vertices[In-Degree],"&gt;="&amp;F43)</f>
        <v>0</v>
      </c>
      <c r="H42" s="37">
        <f t="shared" si="12"/>
        <v>4.072727272727273</v>
      </c>
      <c r="I42" s="38">
        <f>COUNTIF(Vertices[Out-Degree],"&gt;= "&amp;H42)-COUNTIF(Vertices[Out-Degree],"&gt;="&amp;H43)</f>
        <v>0</v>
      </c>
      <c r="J42" s="37">
        <f t="shared" si="13"/>
        <v>3283.636363636366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0.04814320000000002</v>
      </c>
      <c r="O42" s="38">
        <f>COUNTIF(Vertices[Eigenvector Centrality],"&gt;= "&amp;N42)-COUNTIF(Vertices[Eigenvector Centrality],"&gt;="&amp;N43)</f>
        <v>0</v>
      </c>
      <c r="P42" s="37">
        <f t="shared" si="16"/>
        <v>10.69306592727273</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1762</v>
      </c>
      <c r="B43" s="34" t="s">
        <v>1580</v>
      </c>
      <c r="D43" s="32">
        <f t="shared" si="10"/>
        <v>0</v>
      </c>
      <c r="E43" s="3">
        <f>COUNTIF(Vertices[Degree],"&gt;= "&amp;D43)-COUNTIF(Vertices[Degree],"&gt;="&amp;D44)</f>
        <v>0</v>
      </c>
      <c r="F43" s="39">
        <f t="shared" si="11"/>
        <v>25.836363636363632</v>
      </c>
      <c r="G43" s="40">
        <f>COUNTIF(Vertices[In-Degree],"&gt;= "&amp;F43)-COUNTIF(Vertices[In-Degree],"&gt;="&amp;F44)</f>
        <v>0</v>
      </c>
      <c r="H43" s="39">
        <f t="shared" si="12"/>
        <v>4.218181818181819</v>
      </c>
      <c r="I43" s="40">
        <f>COUNTIF(Vertices[Out-Degree],"&gt;= "&amp;H43)-COUNTIF(Vertices[Out-Degree],"&gt;="&amp;H44)</f>
        <v>0</v>
      </c>
      <c r="J43" s="39">
        <f t="shared" si="13"/>
        <v>3400.9090909090933</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0.04986260000000002</v>
      </c>
      <c r="O43" s="40">
        <f>COUNTIF(Vertices[Eigenvector Centrality],"&gt;= "&amp;N43)-COUNTIF(Vertices[Eigenvector Centrality],"&gt;="&amp;N44)</f>
        <v>0</v>
      </c>
      <c r="P43" s="39">
        <f t="shared" si="16"/>
        <v>11.055783781818185</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1763</v>
      </c>
      <c r="B44" s="34" t="s">
        <v>1580</v>
      </c>
      <c r="D44" s="32">
        <f t="shared" si="10"/>
        <v>0</v>
      </c>
      <c r="E44" s="3">
        <f>COUNTIF(Vertices[Degree],"&gt;= "&amp;D44)-COUNTIF(Vertices[Degree],"&gt;="&amp;D45)</f>
        <v>0</v>
      </c>
      <c r="F44" s="37">
        <f t="shared" si="11"/>
        <v>26.727272727272723</v>
      </c>
      <c r="G44" s="38">
        <f>COUNTIF(Vertices[In-Degree],"&gt;= "&amp;F44)-COUNTIF(Vertices[In-Degree],"&gt;="&amp;F45)</f>
        <v>0</v>
      </c>
      <c r="H44" s="37">
        <f t="shared" si="12"/>
        <v>4.363636363636364</v>
      </c>
      <c r="I44" s="38">
        <f>COUNTIF(Vertices[Out-Degree],"&gt;= "&amp;H44)-COUNTIF(Vertices[Out-Degree],"&gt;="&amp;H45)</f>
        <v>0</v>
      </c>
      <c r="J44" s="37">
        <f t="shared" si="13"/>
        <v>3518.1818181818207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0.051582000000000024</v>
      </c>
      <c r="O44" s="38">
        <f>COUNTIF(Vertices[Eigenvector Centrality],"&gt;= "&amp;N44)-COUNTIF(Vertices[Eigenvector Centrality],"&gt;="&amp;N45)</f>
        <v>0</v>
      </c>
      <c r="P44" s="37">
        <f t="shared" si="16"/>
        <v>11.41850163636364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1764</v>
      </c>
      <c r="B45" s="34"/>
      <c r="D45" s="32">
        <f t="shared" si="10"/>
        <v>0</v>
      </c>
      <c r="E45" s="3">
        <f>COUNTIF(Vertices[Degree],"&gt;= "&amp;D45)-COUNTIF(Vertices[Degree],"&gt;="&amp;D46)</f>
        <v>0</v>
      </c>
      <c r="F45" s="39">
        <f t="shared" si="11"/>
        <v>27.618181818181814</v>
      </c>
      <c r="G45" s="40">
        <f>COUNTIF(Vertices[In-Degree],"&gt;= "&amp;F45)-COUNTIF(Vertices[In-Degree],"&gt;="&amp;F46)</f>
        <v>0</v>
      </c>
      <c r="H45" s="39">
        <f t="shared" si="12"/>
        <v>4.50909090909091</v>
      </c>
      <c r="I45" s="40">
        <f>COUNTIF(Vertices[Out-Degree],"&gt;= "&amp;H45)-COUNTIF(Vertices[Out-Degree],"&gt;="&amp;H46)</f>
        <v>0</v>
      </c>
      <c r="J45" s="39">
        <f t="shared" si="13"/>
        <v>3635.454545454548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0.05330140000000003</v>
      </c>
      <c r="O45" s="40">
        <f>COUNTIF(Vertices[Eigenvector Centrality],"&gt;= "&amp;N45)-COUNTIF(Vertices[Eigenvector Centrality],"&gt;="&amp;N46)</f>
        <v>0</v>
      </c>
      <c r="P45" s="39">
        <f t="shared" si="16"/>
        <v>11.781219490909095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28.509090909090904</v>
      </c>
      <c r="G46" s="38">
        <f>COUNTIF(Vertices[In-Degree],"&gt;= "&amp;F46)-COUNTIF(Vertices[In-Degree],"&gt;="&amp;F47)</f>
        <v>0</v>
      </c>
      <c r="H46" s="37">
        <f t="shared" si="12"/>
        <v>4.654545454545455</v>
      </c>
      <c r="I46" s="38">
        <f>COUNTIF(Vertices[Out-Degree],"&gt;= "&amp;H46)-COUNTIF(Vertices[Out-Degree],"&gt;="&amp;H47)</f>
        <v>0</v>
      </c>
      <c r="J46" s="37">
        <f t="shared" si="13"/>
        <v>3752.7272727272757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0.05502080000000003</v>
      </c>
      <c r="O46" s="38">
        <f>COUNTIF(Vertices[Eigenvector Centrality],"&gt;= "&amp;N46)-COUNTIF(Vertices[Eigenvector Centrality],"&gt;="&amp;N47)</f>
        <v>0</v>
      </c>
      <c r="P46" s="37">
        <f t="shared" si="16"/>
        <v>12.14393734545455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1765</v>
      </c>
      <c r="B47" s="34" t="s">
        <v>32</v>
      </c>
      <c r="D47" s="32">
        <f t="shared" si="10"/>
        <v>0</v>
      </c>
      <c r="E47" s="3">
        <f>COUNTIF(Vertices[Degree],"&gt;= "&amp;D47)-COUNTIF(Vertices[Degree],"&gt;="&amp;D48)</f>
        <v>0</v>
      </c>
      <c r="F47" s="39">
        <f t="shared" si="11"/>
        <v>29.399999999999995</v>
      </c>
      <c r="G47" s="40">
        <f>COUNTIF(Vertices[In-Degree],"&gt;= "&amp;F47)-COUNTIF(Vertices[In-Degree],"&gt;="&amp;F48)</f>
        <v>0</v>
      </c>
      <c r="H47" s="39">
        <f t="shared" si="12"/>
        <v>4.800000000000001</v>
      </c>
      <c r="I47" s="40">
        <f>COUNTIF(Vertices[Out-Degree],"&gt;= "&amp;H47)-COUNTIF(Vertices[Out-Degree],"&gt;="&amp;H48)</f>
        <v>0</v>
      </c>
      <c r="J47" s="39">
        <f t="shared" si="13"/>
        <v>3870.000000000003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0.05674020000000003</v>
      </c>
      <c r="O47" s="40">
        <f>COUNTIF(Vertices[Eigenvector Centrality],"&gt;= "&amp;N47)-COUNTIF(Vertices[Eigenvector Centrality],"&gt;="&amp;N48)</f>
        <v>0</v>
      </c>
      <c r="P47" s="39">
        <f t="shared" si="16"/>
        <v>12.506655200000004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1766</v>
      </c>
      <c r="B48" s="34"/>
      <c r="D48" s="32">
        <f t="shared" si="10"/>
        <v>0</v>
      </c>
      <c r="E48" s="3">
        <f>COUNTIF(Vertices[Degree],"&gt;= "&amp;D48)-COUNTIF(Vertices[Degree],"&gt;="&amp;D49)</f>
        <v>0</v>
      </c>
      <c r="F48" s="37">
        <f t="shared" si="11"/>
        <v>30.290909090909086</v>
      </c>
      <c r="G48" s="38">
        <f>COUNTIF(Vertices[In-Degree],"&gt;= "&amp;F48)-COUNTIF(Vertices[In-Degree],"&gt;="&amp;F49)</f>
        <v>0</v>
      </c>
      <c r="H48" s="37">
        <f t="shared" si="12"/>
        <v>4.945454545454546</v>
      </c>
      <c r="I48" s="38">
        <f>COUNTIF(Vertices[Out-Degree],"&gt;= "&amp;H48)-COUNTIF(Vertices[Out-Degree],"&gt;="&amp;H49)</f>
        <v>0</v>
      </c>
      <c r="J48" s="37">
        <f t="shared" si="13"/>
        <v>3987.2727272727307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0.058459600000000035</v>
      </c>
      <c r="O48" s="38">
        <f>COUNTIF(Vertices[Eigenvector Centrality],"&gt;= "&amp;N48)-COUNTIF(Vertices[Eigenvector Centrality],"&gt;="&amp;N49)</f>
        <v>0</v>
      </c>
      <c r="P48" s="37">
        <f t="shared" si="16"/>
        <v>12.86937305454546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s="34" t="s">
        <v>1767</v>
      </c>
      <c r="B49" s="34"/>
      <c r="D49" s="32">
        <f t="shared" si="10"/>
        <v>0</v>
      </c>
      <c r="E49" s="3">
        <f>COUNTIF(Vertices[Degree],"&gt;= "&amp;D49)-COUNTIF(Vertices[Degree],"&gt;="&amp;D50)</f>
        <v>0</v>
      </c>
      <c r="F49" s="39">
        <f t="shared" si="11"/>
        <v>31.181818181818176</v>
      </c>
      <c r="G49" s="40">
        <f>COUNTIF(Vertices[In-Degree],"&gt;= "&amp;F49)-COUNTIF(Vertices[In-Degree],"&gt;="&amp;F50)</f>
        <v>0</v>
      </c>
      <c r="H49" s="39">
        <f t="shared" si="12"/>
        <v>5.090909090909092</v>
      </c>
      <c r="I49" s="40">
        <f>COUNTIF(Vertices[Out-Degree],"&gt;= "&amp;H49)-COUNTIF(Vertices[Out-Degree],"&gt;="&amp;H50)</f>
        <v>0</v>
      </c>
      <c r="J49" s="39">
        <f t="shared" si="13"/>
        <v>4104.545454545458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0.06017900000000004</v>
      </c>
      <c r="O49" s="40">
        <f>COUNTIF(Vertices[Eigenvector Centrality],"&gt;= "&amp;N49)-COUNTIF(Vertices[Eigenvector Centrality],"&gt;="&amp;N50)</f>
        <v>0</v>
      </c>
      <c r="P49" s="39">
        <f t="shared" si="16"/>
        <v>13.232090909090914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t="s">
        <v>163</v>
      </c>
      <c r="B50" t="s">
        <v>17</v>
      </c>
      <c r="D50" s="32">
        <f t="shared" si="10"/>
        <v>0</v>
      </c>
      <c r="E50" s="3">
        <f>COUNTIF(Vertices[Degree],"&gt;= "&amp;D50)-COUNTIF(Vertices[Degree],"&gt;="&amp;D51)</f>
        <v>0</v>
      </c>
      <c r="F50" s="37">
        <f t="shared" si="11"/>
        <v>32.07272727272727</v>
      </c>
      <c r="G50" s="38">
        <f>COUNTIF(Vertices[In-Degree],"&gt;= "&amp;F50)-COUNTIF(Vertices[In-Degree],"&gt;="&amp;F51)</f>
        <v>0</v>
      </c>
      <c r="H50" s="37">
        <f t="shared" si="12"/>
        <v>5.236363636363637</v>
      </c>
      <c r="I50" s="38">
        <f>COUNTIF(Vertices[Out-Degree],"&gt;= "&amp;H50)-COUNTIF(Vertices[Out-Degree],"&gt;="&amp;H51)</f>
        <v>0</v>
      </c>
      <c r="J50" s="37">
        <f t="shared" si="13"/>
        <v>4221.818181818185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0.06189840000000004</v>
      </c>
      <c r="O50" s="38">
        <f>COUNTIF(Vertices[Eigenvector Centrality],"&gt;= "&amp;N50)-COUNTIF(Vertices[Eigenvector Centrality],"&gt;="&amp;N51)</f>
        <v>0</v>
      </c>
      <c r="P50" s="37">
        <f t="shared" si="16"/>
        <v>13.594808763636369</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1:21" ht="15">
      <c r="A51" s="33"/>
      <c r="B51" s="33"/>
      <c r="D51" s="32">
        <f t="shared" si="10"/>
        <v>0</v>
      </c>
      <c r="E51" s="3">
        <f>COUNTIF(Vertices[Degree],"&gt;= "&amp;D51)-COUNTIF(Vertices[Degree],"&gt;="&amp;D52)</f>
        <v>0</v>
      </c>
      <c r="F51" s="39">
        <f t="shared" si="11"/>
        <v>32.96363636363636</v>
      </c>
      <c r="G51" s="40">
        <f>COUNTIF(Vertices[In-Degree],"&gt;= "&amp;F51)-COUNTIF(Vertices[In-Degree],"&gt;="&amp;F52)</f>
        <v>0</v>
      </c>
      <c r="H51" s="39">
        <f t="shared" si="12"/>
        <v>5.381818181818183</v>
      </c>
      <c r="I51" s="40">
        <f>COUNTIF(Vertices[Out-Degree],"&gt;= "&amp;H51)-COUNTIF(Vertices[Out-Degree],"&gt;="&amp;H52)</f>
        <v>0</v>
      </c>
      <c r="J51" s="39">
        <f t="shared" si="13"/>
        <v>4339.090909090912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0.06361780000000004</v>
      </c>
      <c r="O51" s="40">
        <f>COUNTIF(Vertices[Eigenvector Centrality],"&gt;= "&amp;N51)-COUNTIF(Vertices[Eigenvector Centrality],"&gt;="&amp;N52)</f>
        <v>0</v>
      </c>
      <c r="P51" s="39">
        <f t="shared" si="16"/>
        <v>13.957526618181824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33.85454545454545</v>
      </c>
      <c r="G52" s="38">
        <f>COUNTIF(Vertices[In-Degree],"&gt;= "&amp;F52)-COUNTIF(Vertices[In-Degree],"&gt;="&amp;F53)</f>
        <v>0</v>
      </c>
      <c r="H52" s="37">
        <f t="shared" si="12"/>
        <v>5.527272727272728</v>
      </c>
      <c r="I52" s="38">
        <f>COUNTIF(Vertices[Out-Degree],"&gt;= "&amp;H52)-COUNTIF(Vertices[Out-Degree],"&gt;="&amp;H53)</f>
        <v>0</v>
      </c>
      <c r="J52" s="37">
        <f t="shared" si="13"/>
        <v>4456.363636363639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0.06533720000000004</v>
      </c>
      <c r="O52" s="38">
        <f>COUNTIF(Vertices[Eigenvector Centrality],"&gt;= "&amp;N52)-COUNTIF(Vertices[Eigenvector Centrality],"&gt;="&amp;N53)</f>
        <v>0</v>
      </c>
      <c r="P52" s="37">
        <f t="shared" si="16"/>
        <v>14.320244472727278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34.74545454545454</v>
      </c>
      <c r="G53" s="40">
        <f>COUNTIF(Vertices[In-Degree],"&gt;= "&amp;F53)-COUNTIF(Vertices[In-Degree],"&gt;="&amp;F54)</f>
        <v>0</v>
      </c>
      <c r="H53" s="39">
        <f t="shared" si="12"/>
        <v>5.672727272727274</v>
      </c>
      <c r="I53" s="40">
        <f>COUNTIF(Vertices[Out-Degree],"&gt;= "&amp;H53)-COUNTIF(Vertices[Out-Degree],"&gt;="&amp;H54)</f>
        <v>0</v>
      </c>
      <c r="J53" s="39">
        <f t="shared" si="13"/>
        <v>4573.636363636366</v>
      </c>
      <c r="K53" s="40">
        <f>COUNTIF(Vertices[Betweenness Centrality],"&gt;= "&amp;J53)-COUNTIF(Vertices[Betweenness Centrality],"&gt;="&amp;J54)</f>
        <v>2</v>
      </c>
      <c r="L53" s="39">
        <f t="shared" si="14"/>
        <v>0.7090909090909092</v>
      </c>
      <c r="M53" s="40">
        <f>COUNTIF(Vertices[Closeness Centrality],"&gt;= "&amp;L53)-COUNTIF(Vertices[Closeness Centrality],"&gt;="&amp;L54)</f>
        <v>0</v>
      </c>
      <c r="N53" s="39">
        <f t="shared" si="15"/>
        <v>0.06705660000000004</v>
      </c>
      <c r="O53" s="40">
        <f>COUNTIF(Vertices[Eigenvector Centrality],"&gt;= "&amp;N53)-COUNTIF(Vertices[Eigenvector Centrality],"&gt;="&amp;N54)</f>
        <v>0</v>
      </c>
      <c r="P53" s="39">
        <f t="shared" si="16"/>
        <v>14.682962327272733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35.63636363636363</v>
      </c>
      <c r="G54" s="38">
        <f>COUNTIF(Vertices[In-Degree],"&gt;= "&amp;F54)-COUNTIF(Vertices[In-Degree],"&gt;="&amp;F55)</f>
        <v>0</v>
      </c>
      <c r="H54" s="37">
        <f t="shared" si="12"/>
        <v>5.818181818181819</v>
      </c>
      <c r="I54" s="38">
        <f>COUNTIF(Vertices[Out-Degree],"&gt;= "&amp;H54)-COUNTIF(Vertices[Out-Degree],"&gt;="&amp;H55)</f>
        <v>0</v>
      </c>
      <c r="J54" s="37">
        <f t="shared" si="13"/>
        <v>4690.909090909093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0.06877600000000003</v>
      </c>
      <c r="O54" s="38">
        <f>COUNTIF(Vertices[Eigenvector Centrality],"&gt;= "&amp;N54)-COUNTIF(Vertices[Eigenvector Centrality],"&gt;="&amp;N55)</f>
        <v>0</v>
      </c>
      <c r="P54" s="37">
        <f t="shared" si="16"/>
        <v>15.045680181818188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36.527272727272724</v>
      </c>
      <c r="G55" s="40">
        <f>COUNTIF(Vertices[In-Degree],"&gt;= "&amp;F55)-COUNTIF(Vertices[In-Degree],"&gt;="&amp;F56)</f>
        <v>0</v>
      </c>
      <c r="H55" s="39">
        <f t="shared" si="12"/>
        <v>5.963636363636365</v>
      </c>
      <c r="I55" s="40">
        <f>COUNTIF(Vertices[Out-Degree],"&gt;= "&amp;H55)-COUNTIF(Vertices[Out-Degree],"&gt;="&amp;H56)</f>
        <v>0</v>
      </c>
      <c r="J55" s="39">
        <f t="shared" si="13"/>
        <v>4808.18181818182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0.07049540000000003</v>
      </c>
      <c r="O55" s="40">
        <f>COUNTIF(Vertices[Eigenvector Centrality],"&gt;= "&amp;N55)-COUNTIF(Vertices[Eigenvector Centrality],"&gt;="&amp;N56)</f>
        <v>0</v>
      </c>
      <c r="P55" s="39">
        <f t="shared" si="16"/>
        <v>15.408398036363643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37.418181818181814</v>
      </c>
      <c r="G56" s="38">
        <f>COUNTIF(Vertices[In-Degree],"&gt;= "&amp;F56)-COUNTIF(Vertices[In-Degree],"&gt;="&amp;F57)</f>
        <v>2</v>
      </c>
      <c r="H56" s="37">
        <f t="shared" si="12"/>
        <v>6.10909090909091</v>
      </c>
      <c r="I56" s="38">
        <f>COUNTIF(Vertices[Out-Degree],"&gt;= "&amp;H56)-COUNTIF(Vertices[Out-Degree],"&gt;="&amp;H57)</f>
        <v>0</v>
      </c>
      <c r="J56" s="37">
        <f t="shared" si="13"/>
        <v>4925.454545454547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0.07221480000000002</v>
      </c>
      <c r="O56" s="38">
        <f>COUNTIF(Vertices[Eigenvector Centrality],"&gt;= "&amp;N56)-COUNTIF(Vertices[Eigenvector Centrality],"&gt;="&amp;N57)</f>
        <v>1</v>
      </c>
      <c r="P56" s="37">
        <f t="shared" si="16"/>
        <v>15.771115890909098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49</v>
      </c>
      <c r="G57" s="42">
        <f>COUNTIF(Vertices[In-Degree],"&gt;= "&amp;F57)-COUNTIF(Vertices[In-Degree],"&gt;="&amp;F58)</f>
        <v>1</v>
      </c>
      <c r="H57" s="41">
        <f>MAX(Vertices[Out-Degree])</f>
        <v>8</v>
      </c>
      <c r="I57" s="42">
        <f>COUNTIF(Vertices[Out-Degree],"&gt;= "&amp;H57)-COUNTIF(Vertices[Out-Degree],"&gt;="&amp;H58)</f>
        <v>1</v>
      </c>
      <c r="J57" s="41">
        <f>MAX(Vertices[Betweenness Centrality])</f>
        <v>6450</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0.094567</v>
      </c>
      <c r="O57" s="42">
        <f>COUNTIF(Vertices[Eigenvector Centrality],"&gt;= "&amp;N57)-COUNTIF(Vertices[Eigenvector Centrality],"&gt;="&amp;N58)</f>
        <v>1</v>
      </c>
      <c r="P57" s="41">
        <f>MAX(Vertices[PageRank])</f>
        <v>20.486448</v>
      </c>
      <c r="Q57" s="42">
        <f>COUNTIF(Vertices[PageRank],"&gt;= "&amp;P57)-COUNTIF(Vertices[PageRank],"&gt;="&amp;P58)</f>
        <v>1</v>
      </c>
      <c r="R57" s="41">
        <f>MAX(Vertices[Clustering Coefficient])</f>
        <v>1</v>
      </c>
      <c r="S57" s="45">
        <f>COUNTIF(Vertices[Clustering Coefficient],"&gt;= "&amp;R57)-COUNTIF(Vertices[Clustering Coefficient],"&gt;="&amp;R58)</f>
        <v>41</v>
      </c>
      <c r="T57" s="41" t="e">
        <f ca="1">MAX(INDIRECT(DynamicFilterSourceColumnRange))</f>
        <v>#REF!</v>
      </c>
      <c r="U57" s="42" t="e">
        <f ca="1" t="shared" si="0"/>
        <v>#REF!</v>
      </c>
    </row>
    <row r="64" spans="1:2" ht="15">
      <c r="A64" s="33" t="s">
        <v>81</v>
      </c>
      <c r="B64" s="46" t="str">
        <f>IF(COUNT(Vertices[Degree])&gt;0,D2,NoMetricMessage)</f>
        <v>Not Available</v>
      </c>
    </row>
    <row r="65" spans="1:2" ht="15">
      <c r="A65" s="33" t="s">
        <v>82</v>
      </c>
      <c r="B65" s="46" t="str">
        <f>IF(COUNT(Vertices[Degree])&gt;0,D57,NoMetricMessage)</f>
        <v>Not Available</v>
      </c>
    </row>
    <row r="66" spans="1:2" ht="15">
      <c r="A66" s="33" t="s">
        <v>83</v>
      </c>
      <c r="B66" s="47" t="str">
        <f>_xlfn.IFERROR(AVERAGE(Vertices[Degree]),NoMetricMessage)</f>
        <v>Not Available</v>
      </c>
    </row>
    <row r="67" spans="1:2" ht="15">
      <c r="A67" s="33" t="s">
        <v>84</v>
      </c>
      <c r="B67" s="47" t="str">
        <f>_xlfn.IFERROR(MEDIAN(Vertices[Degree]),NoMetricMessage)</f>
        <v>Not Available</v>
      </c>
    </row>
    <row r="78" spans="1:2" ht="15">
      <c r="A78" s="33" t="s">
        <v>88</v>
      </c>
      <c r="B78" s="46">
        <f>IF(COUNT(Vertices[In-Degree])&gt;0,F2,NoMetricMessage)</f>
        <v>0</v>
      </c>
    </row>
    <row r="79" spans="1:2" ht="15">
      <c r="A79" s="33" t="s">
        <v>89</v>
      </c>
      <c r="B79" s="46">
        <f>IF(COUNT(Vertices[In-Degree])&gt;0,F57,NoMetricMessage)</f>
        <v>49</v>
      </c>
    </row>
    <row r="80" spans="1:2" ht="15">
      <c r="A80" s="33" t="s">
        <v>90</v>
      </c>
      <c r="B80" s="47">
        <f>_xlfn.IFERROR(AVERAGE(Vertices[In-Degree]),NoMetricMessage)</f>
        <v>1.5132743362831858</v>
      </c>
    </row>
    <row r="81" spans="1:2" ht="15">
      <c r="A81" s="33" t="s">
        <v>91</v>
      </c>
      <c r="B81" s="47">
        <f>_xlfn.IFERROR(MEDIAN(Vertices[In-Degree]),NoMetricMessage)</f>
        <v>0</v>
      </c>
    </row>
    <row r="92" spans="1:2" ht="15">
      <c r="A92" s="33" t="s">
        <v>94</v>
      </c>
      <c r="B92" s="46">
        <f>IF(COUNT(Vertices[Out-Degree])&gt;0,H2,NoMetricMessage)</f>
        <v>0</v>
      </c>
    </row>
    <row r="93" spans="1:2" ht="15">
      <c r="A93" s="33" t="s">
        <v>95</v>
      </c>
      <c r="B93" s="46">
        <f>IF(COUNT(Vertices[Out-Degree])&gt;0,H57,NoMetricMessage)</f>
        <v>8</v>
      </c>
    </row>
    <row r="94" spans="1:2" ht="15">
      <c r="A94" s="33" t="s">
        <v>96</v>
      </c>
      <c r="B94" s="47">
        <f>_xlfn.IFERROR(AVERAGE(Vertices[Out-Degree]),NoMetricMessage)</f>
        <v>1.5132743362831858</v>
      </c>
    </row>
    <row r="95" spans="1:2" ht="15">
      <c r="A95" s="33" t="s">
        <v>97</v>
      </c>
      <c r="B95" s="47">
        <f>_xlfn.IFERROR(MEDIAN(Vertices[Out-Degree]),NoMetricMessage)</f>
        <v>1</v>
      </c>
    </row>
    <row r="106" spans="1:2" ht="15">
      <c r="A106" s="33" t="s">
        <v>100</v>
      </c>
      <c r="B106" s="47">
        <f>IF(COUNT(Vertices[Betweenness Centrality])&gt;0,J2,NoMetricMessage)</f>
        <v>0</v>
      </c>
    </row>
    <row r="107" spans="1:2" ht="15">
      <c r="A107" s="33" t="s">
        <v>101</v>
      </c>
      <c r="B107" s="47">
        <f>IF(COUNT(Vertices[Betweenness Centrality])&gt;0,J57,NoMetricMessage)</f>
        <v>6450</v>
      </c>
    </row>
    <row r="108" spans="1:2" ht="15">
      <c r="A108" s="33" t="s">
        <v>102</v>
      </c>
      <c r="B108" s="47">
        <f>_xlfn.IFERROR(AVERAGE(Vertices[Betweenness Centrality]),NoMetricMessage)</f>
        <v>204.7433628318584</v>
      </c>
    </row>
    <row r="109" spans="1:2" ht="15">
      <c r="A109" s="33" t="s">
        <v>103</v>
      </c>
      <c r="B109" s="47">
        <f>_xlfn.IFERROR(MEDIAN(Vertices[Betweenness Centrality]),NoMetricMessage)</f>
        <v>0</v>
      </c>
    </row>
    <row r="120" spans="1:2" ht="15">
      <c r="A120" s="33" t="s">
        <v>106</v>
      </c>
      <c r="B120" s="47">
        <f>IF(COUNT(Vertices[Closeness Centrality])&gt;0,L2,NoMetricMessage)</f>
        <v>0</v>
      </c>
    </row>
    <row r="121" spans="1:2" ht="15">
      <c r="A121" s="33" t="s">
        <v>107</v>
      </c>
      <c r="B121" s="47">
        <f>IF(COUNT(Vertices[Closeness Centrality])&gt;0,L57,NoMetricMessage)</f>
        <v>1</v>
      </c>
    </row>
    <row r="122" spans="1:2" ht="15">
      <c r="A122" s="33" t="s">
        <v>108</v>
      </c>
      <c r="B122" s="47">
        <f>_xlfn.IFERROR(AVERAGE(Vertices[Closeness Centrality]),NoMetricMessage)</f>
        <v>0.03586041592920352</v>
      </c>
    </row>
    <row r="123" spans="1:2" ht="15">
      <c r="A123" s="33" t="s">
        <v>109</v>
      </c>
      <c r="B123" s="47">
        <f>_xlfn.IFERROR(MEDIAN(Vertices[Closeness Centrality]),NoMetricMessage)</f>
        <v>0.003049</v>
      </c>
    </row>
    <row r="134" spans="1:2" ht="15">
      <c r="A134" s="33" t="s">
        <v>112</v>
      </c>
      <c r="B134" s="47">
        <f>IF(COUNT(Vertices[Eigenvector Centrality])&gt;0,N2,NoMetricMessage)</f>
        <v>0</v>
      </c>
    </row>
    <row r="135" spans="1:2" ht="15">
      <c r="A135" s="33" t="s">
        <v>113</v>
      </c>
      <c r="B135" s="47">
        <f>IF(COUNT(Vertices[Eigenvector Centrality])&gt;0,N57,NoMetricMessage)</f>
        <v>0.094567</v>
      </c>
    </row>
    <row r="136" spans="1:2" ht="15">
      <c r="A136" s="33" t="s">
        <v>114</v>
      </c>
      <c r="B136" s="47">
        <f>_xlfn.IFERROR(AVERAGE(Vertices[Eigenvector Centrality]),NoMetricMessage)</f>
        <v>0.008849681415929208</v>
      </c>
    </row>
    <row r="137" spans="1:2" ht="15">
      <c r="A137" s="33" t="s">
        <v>115</v>
      </c>
      <c r="B137" s="47">
        <f>_xlfn.IFERROR(MEDIAN(Vertices[Eigenvector Centrality]),NoMetricMessage)</f>
        <v>3.8E-05</v>
      </c>
    </row>
    <row r="148" spans="1:2" ht="15">
      <c r="A148" s="33" t="s">
        <v>140</v>
      </c>
      <c r="B148" s="47">
        <f>IF(COUNT(Vertices[PageRank])&gt;0,P2,NoMetricMessage)</f>
        <v>0.536966</v>
      </c>
    </row>
    <row r="149" spans="1:2" ht="15">
      <c r="A149" s="33" t="s">
        <v>141</v>
      </c>
      <c r="B149" s="47">
        <f>IF(COUNT(Vertices[PageRank])&gt;0,P57,NoMetricMessage)</f>
        <v>20.486448</v>
      </c>
    </row>
    <row r="150" spans="1:2" ht="15">
      <c r="A150" s="33" t="s">
        <v>142</v>
      </c>
      <c r="B150" s="47">
        <f>_xlfn.IFERROR(AVERAGE(Vertices[PageRank]),NoMetricMessage)</f>
        <v>0.9999957610619481</v>
      </c>
    </row>
    <row r="151" spans="1:2" ht="15">
      <c r="A151" s="33" t="s">
        <v>143</v>
      </c>
      <c r="B151" s="47">
        <f>_xlfn.IFERROR(MEDIAN(Vertices[PageRank]),NoMetricMessage)</f>
        <v>0.546104</v>
      </c>
    </row>
    <row r="162" spans="1:2" ht="15">
      <c r="A162" s="33" t="s">
        <v>118</v>
      </c>
      <c r="B162" s="47">
        <f>IF(COUNT(Vertices[Clustering Coefficient])&gt;0,R2,NoMetricMessage)</f>
        <v>0</v>
      </c>
    </row>
    <row r="163" spans="1:2" ht="15">
      <c r="A163" s="33" t="s">
        <v>119</v>
      </c>
      <c r="B163" s="47">
        <f>IF(COUNT(Vertices[Clustering Coefficient])&gt;0,R57,NoMetricMessage)</f>
        <v>1</v>
      </c>
    </row>
    <row r="164" spans="1:2" ht="15">
      <c r="A164" s="33" t="s">
        <v>120</v>
      </c>
      <c r="B164" s="47">
        <f>_xlfn.IFERROR(AVERAGE(Vertices[Clustering Coefficient]),NoMetricMessage)</f>
        <v>0.4038381494376231</v>
      </c>
    </row>
    <row r="165" spans="1:2" ht="15">
      <c r="A165" s="33" t="s">
        <v>121</v>
      </c>
      <c r="B165"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409.5">
      <c r="A11"/>
      <c r="B11">
        <v>5</v>
      </c>
      <c r="D11" t="s">
        <v>46</v>
      </c>
      <c r="E11">
        <v>1</v>
      </c>
      <c r="H11" t="s">
        <v>76</v>
      </c>
      <c r="J11" t="s">
        <v>183</v>
      </c>
      <c r="K11" s="13" t="s">
        <v>184</v>
      </c>
    </row>
    <row r="12" spans="1:11" ht="409.5">
      <c r="A12"/>
      <c r="B12"/>
      <c r="D12" t="s">
        <v>64</v>
      </c>
      <c r="E12">
        <v>2</v>
      </c>
      <c r="H12">
        <v>0</v>
      </c>
      <c r="J12" t="s">
        <v>185</v>
      </c>
      <c r="K12" s="13" t="s">
        <v>186</v>
      </c>
    </row>
    <row r="13" spans="1:11" ht="409.5">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5">
      <c r="J24" t="s">
        <v>209</v>
      </c>
      <c r="K24" s="13" t="s">
        <v>212</v>
      </c>
    </row>
    <row r="25" spans="10:11" ht="409.5">
      <c r="J25" t="s">
        <v>210</v>
      </c>
      <c r="K25" s="13" t="s">
        <v>2018</v>
      </c>
    </row>
    <row r="26" spans="10:11" ht="409.5">
      <c r="J26" t="s">
        <v>211</v>
      </c>
      <c r="K26" s="13" t="s">
        <v>2019</v>
      </c>
    </row>
    <row r="27" spans="10:11" ht="15">
      <c r="J27" t="s">
        <v>213</v>
      </c>
      <c r="K27" t="s">
        <v>2017</v>
      </c>
    </row>
    <row r="28" spans="10:11" ht="409.5">
      <c r="J28" t="s">
        <v>214</v>
      </c>
      <c r="K28" s="13" t="s">
        <v>2004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0979A-F732-4752-9432-36859B818797}">
  <dimension ref="A1:G2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1599</v>
      </c>
      <c r="B1" s="13" t="s">
        <v>1722</v>
      </c>
      <c r="C1" s="13" t="s">
        <v>1723</v>
      </c>
      <c r="D1" s="13" t="s">
        <v>144</v>
      </c>
      <c r="E1" s="13" t="s">
        <v>1725</v>
      </c>
      <c r="F1" s="13" t="s">
        <v>1726</v>
      </c>
      <c r="G1" s="13" t="s">
        <v>1727</v>
      </c>
    </row>
    <row r="2" spans="1:7" ht="15">
      <c r="A2" s="79" t="s">
        <v>1600</v>
      </c>
      <c r="B2" s="79">
        <v>66</v>
      </c>
      <c r="C2" s="118">
        <v>0.02986425339366516</v>
      </c>
      <c r="D2" s="79" t="s">
        <v>1724</v>
      </c>
      <c r="E2" s="79"/>
      <c r="F2" s="79"/>
      <c r="G2" s="79"/>
    </row>
    <row r="3" spans="1:7" ht="15">
      <c r="A3" s="79" t="s">
        <v>1601</v>
      </c>
      <c r="B3" s="79">
        <v>3</v>
      </c>
      <c r="C3" s="118">
        <v>0.0013574660633484162</v>
      </c>
      <c r="D3" s="79" t="s">
        <v>1724</v>
      </c>
      <c r="E3" s="79"/>
      <c r="F3" s="79"/>
      <c r="G3" s="79"/>
    </row>
    <row r="4" spans="1:7" ht="15">
      <c r="A4" s="79" t="s">
        <v>1602</v>
      </c>
      <c r="B4" s="79">
        <v>0</v>
      </c>
      <c r="C4" s="118">
        <v>0</v>
      </c>
      <c r="D4" s="79" t="s">
        <v>1724</v>
      </c>
      <c r="E4" s="79"/>
      <c r="F4" s="79"/>
      <c r="G4" s="79"/>
    </row>
    <row r="5" spans="1:7" ht="15">
      <c r="A5" s="79" t="s">
        <v>1603</v>
      </c>
      <c r="B5" s="79">
        <v>2141</v>
      </c>
      <c r="C5" s="118">
        <v>0.9687782805429864</v>
      </c>
      <c r="D5" s="79" t="s">
        <v>1724</v>
      </c>
      <c r="E5" s="79"/>
      <c r="F5" s="79"/>
      <c r="G5" s="79"/>
    </row>
    <row r="6" spans="1:7" ht="15">
      <c r="A6" s="79" t="s">
        <v>1604</v>
      </c>
      <c r="B6" s="79">
        <v>2210</v>
      </c>
      <c r="C6" s="118">
        <v>1</v>
      </c>
      <c r="D6" s="79" t="s">
        <v>1724</v>
      </c>
      <c r="E6" s="79"/>
      <c r="F6" s="79"/>
      <c r="G6" s="79"/>
    </row>
    <row r="7" spans="1:7" ht="15">
      <c r="A7" s="88" t="s">
        <v>1605</v>
      </c>
      <c r="B7" s="88">
        <v>114</v>
      </c>
      <c r="C7" s="119">
        <v>0.00362472619431946</v>
      </c>
      <c r="D7" s="88" t="s">
        <v>1724</v>
      </c>
      <c r="E7" s="88" t="b">
        <v>0</v>
      </c>
      <c r="F7" s="88" t="b">
        <v>0</v>
      </c>
      <c r="G7" s="88" t="b">
        <v>0</v>
      </c>
    </row>
    <row r="8" spans="1:7" ht="15">
      <c r="A8" s="88" t="s">
        <v>1606</v>
      </c>
      <c r="B8" s="88">
        <v>112</v>
      </c>
      <c r="C8" s="119">
        <v>0.004144812344411408</v>
      </c>
      <c r="D8" s="88" t="s">
        <v>1724</v>
      </c>
      <c r="E8" s="88" t="b">
        <v>0</v>
      </c>
      <c r="F8" s="88" t="b">
        <v>0</v>
      </c>
      <c r="G8" s="88" t="b">
        <v>0</v>
      </c>
    </row>
    <row r="9" spans="1:7" ht="15">
      <c r="A9" s="88" t="s">
        <v>1607</v>
      </c>
      <c r="B9" s="88">
        <v>67</v>
      </c>
      <c r="C9" s="119">
        <v>0.013213325023035787</v>
      </c>
      <c r="D9" s="88" t="s">
        <v>1724</v>
      </c>
      <c r="E9" s="88" t="b">
        <v>0</v>
      </c>
      <c r="F9" s="88" t="b">
        <v>0</v>
      </c>
      <c r="G9" s="88" t="b">
        <v>0</v>
      </c>
    </row>
    <row r="10" spans="1:7" ht="15">
      <c r="A10" s="88" t="s">
        <v>1608</v>
      </c>
      <c r="B10" s="88">
        <v>65</v>
      </c>
      <c r="C10" s="119">
        <v>0.012818897410407853</v>
      </c>
      <c r="D10" s="88" t="s">
        <v>1724</v>
      </c>
      <c r="E10" s="88" t="b">
        <v>0</v>
      </c>
      <c r="F10" s="88" t="b">
        <v>0</v>
      </c>
      <c r="G10" s="88" t="b">
        <v>0</v>
      </c>
    </row>
    <row r="11" spans="1:7" ht="15">
      <c r="A11" s="88" t="s">
        <v>1609</v>
      </c>
      <c r="B11" s="88">
        <v>55</v>
      </c>
      <c r="C11" s="119">
        <v>0.013552038461284215</v>
      </c>
      <c r="D11" s="88" t="s">
        <v>1724</v>
      </c>
      <c r="E11" s="88" t="b">
        <v>0</v>
      </c>
      <c r="F11" s="88" t="b">
        <v>0</v>
      </c>
      <c r="G11" s="88" t="b">
        <v>0</v>
      </c>
    </row>
    <row r="12" spans="1:7" ht="15">
      <c r="A12" s="88" t="s">
        <v>359</v>
      </c>
      <c r="B12" s="88">
        <v>54</v>
      </c>
      <c r="C12" s="119">
        <v>0.013597381627919571</v>
      </c>
      <c r="D12" s="88" t="s">
        <v>1724</v>
      </c>
      <c r="E12" s="88" t="b">
        <v>0</v>
      </c>
      <c r="F12" s="88" t="b">
        <v>0</v>
      </c>
      <c r="G12" s="88" t="b">
        <v>0</v>
      </c>
    </row>
    <row r="13" spans="1:7" ht="15">
      <c r="A13" s="88" t="s">
        <v>1610</v>
      </c>
      <c r="B13" s="88">
        <v>44</v>
      </c>
      <c r="C13" s="119">
        <v>0.013732505733335496</v>
      </c>
      <c r="D13" s="88" t="s">
        <v>1724</v>
      </c>
      <c r="E13" s="88" t="b">
        <v>0</v>
      </c>
      <c r="F13" s="88" t="b">
        <v>0</v>
      </c>
      <c r="G13" s="88" t="b">
        <v>0</v>
      </c>
    </row>
    <row r="14" spans="1:7" ht="15">
      <c r="A14" s="88" t="s">
        <v>1611</v>
      </c>
      <c r="B14" s="88">
        <v>44</v>
      </c>
      <c r="C14" s="119">
        <v>0.013732505733335496</v>
      </c>
      <c r="D14" s="88" t="s">
        <v>1724</v>
      </c>
      <c r="E14" s="88" t="b">
        <v>0</v>
      </c>
      <c r="F14" s="88" t="b">
        <v>0</v>
      </c>
      <c r="G14" s="88" t="b">
        <v>0</v>
      </c>
    </row>
    <row r="15" spans="1:7" ht="15">
      <c r="A15" s="88" t="s">
        <v>1612</v>
      </c>
      <c r="B15" s="88">
        <v>44</v>
      </c>
      <c r="C15" s="119">
        <v>0.013732505733335496</v>
      </c>
      <c r="D15" s="88" t="s">
        <v>1724</v>
      </c>
      <c r="E15" s="88" t="b">
        <v>0</v>
      </c>
      <c r="F15" s="88" t="b">
        <v>0</v>
      </c>
      <c r="G15" s="88" t="b">
        <v>0</v>
      </c>
    </row>
    <row r="16" spans="1:7" ht="15">
      <c r="A16" s="88" t="s">
        <v>1613</v>
      </c>
      <c r="B16" s="88">
        <v>39</v>
      </c>
      <c r="C16" s="119">
        <v>0.013557169792033119</v>
      </c>
      <c r="D16" s="88" t="s">
        <v>1724</v>
      </c>
      <c r="E16" s="88" t="b">
        <v>0</v>
      </c>
      <c r="F16" s="88" t="b">
        <v>0</v>
      </c>
      <c r="G16" s="88" t="b">
        <v>0</v>
      </c>
    </row>
    <row r="17" spans="1:7" ht="15">
      <c r="A17" s="88" t="s">
        <v>360</v>
      </c>
      <c r="B17" s="88">
        <v>38</v>
      </c>
      <c r="C17" s="119">
        <v>0.01350017947450005</v>
      </c>
      <c r="D17" s="88" t="s">
        <v>1724</v>
      </c>
      <c r="E17" s="88" t="b">
        <v>0</v>
      </c>
      <c r="F17" s="88" t="b">
        <v>0</v>
      </c>
      <c r="G17" s="88" t="b">
        <v>0</v>
      </c>
    </row>
    <row r="18" spans="1:7" ht="15">
      <c r="A18" s="88" t="s">
        <v>1614</v>
      </c>
      <c r="B18" s="88">
        <v>36</v>
      </c>
      <c r="C18" s="119">
        <v>0.013362741645282781</v>
      </c>
      <c r="D18" s="88" t="s">
        <v>1724</v>
      </c>
      <c r="E18" s="88" t="b">
        <v>0</v>
      </c>
      <c r="F18" s="88" t="b">
        <v>0</v>
      </c>
      <c r="G18" s="88" t="b">
        <v>0</v>
      </c>
    </row>
    <row r="19" spans="1:7" ht="15">
      <c r="A19" s="88" t="s">
        <v>1615</v>
      </c>
      <c r="B19" s="88">
        <v>33</v>
      </c>
      <c r="C19" s="119">
        <v>0.01309461883089918</v>
      </c>
      <c r="D19" s="88" t="s">
        <v>1724</v>
      </c>
      <c r="E19" s="88" t="b">
        <v>0</v>
      </c>
      <c r="F19" s="88" t="b">
        <v>0</v>
      </c>
      <c r="G19" s="88" t="b">
        <v>0</v>
      </c>
    </row>
    <row r="20" spans="1:7" ht="15">
      <c r="A20" s="88" t="s">
        <v>1616</v>
      </c>
      <c r="B20" s="88">
        <v>33</v>
      </c>
      <c r="C20" s="119">
        <v>0.01309461883089918</v>
      </c>
      <c r="D20" s="88" t="s">
        <v>1724</v>
      </c>
      <c r="E20" s="88" t="b">
        <v>0</v>
      </c>
      <c r="F20" s="88" t="b">
        <v>0</v>
      </c>
      <c r="G20" s="88" t="b">
        <v>0</v>
      </c>
    </row>
    <row r="21" spans="1:7" ht="15">
      <c r="A21" s="88" t="s">
        <v>1617</v>
      </c>
      <c r="B21" s="88">
        <v>33</v>
      </c>
      <c r="C21" s="119">
        <v>0.01309461883089918</v>
      </c>
      <c r="D21" s="88" t="s">
        <v>1724</v>
      </c>
      <c r="E21" s="88" t="b">
        <v>0</v>
      </c>
      <c r="F21" s="88" t="b">
        <v>0</v>
      </c>
      <c r="G21" s="88" t="b">
        <v>0</v>
      </c>
    </row>
    <row r="22" spans="1:7" ht="15">
      <c r="A22" s="88" t="s">
        <v>1618</v>
      </c>
      <c r="B22" s="88">
        <v>33</v>
      </c>
      <c r="C22" s="119">
        <v>0.01309461883089918</v>
      </c>
      <c r="D22" s="88" t="s">
        <v>1724</v>
      </c>
      <c r="E22" s="88" t="b">
        <v>0</v>
      </c>
      <c r="F22" s="88" t="b">
        <v>0</v>
      </c>
      <c r="G22" s="88" t="b">
        <v>0</v>
      </c>
    </row>
    <row r="23" spans="1:7" ht="15">
      <c r="A23" s="88" t="s">
        <v>1619</v>
      </c>
      <c r="B23" s="88">
        <v>33</v>
      </c>
      <c r="C23" s="119">
        <v>0.01309461883089918</v>
      </c>
      <c r="D23" s="88" t="s">
        <v>1724</v>
      </c>
      <c r="E23" s="88" t="b">
        <v>0</v>
      </c>
      <c r="F23" s="88" t="b">
        <v>0</v>
      </c>
      <c r="G23" s="88" t="b">
        <v>0</v>
      </c>
    </row>
    <row r="24" spans="1:7" ht="15">
      <c r="A24" s="88" t="s">
        <v>1620</v>
      </c>
      <c r="B24" s="88">
        <v>25</v>
      </c>
      <c r="C24" s="119">
        <v>0.011963791733625752</v>
      </c>
      <c r="D24" s="88" t="s">
        <v>1724</v>
      </c>
      <c r="E24" s="88" t="b">
        <v>0</v>
      </c>
      <c r="F24" s="88" t="b">
        <v>0</v>
      </c>
      <c r="G24" s="88" t="b">
        <v>0</v>
      </c>
    </row>
    <row r="25" spans="1:7" ht="15">
      <c r="A25" s="88" t="s">
        <v>1621</v>
      </c>
      <c r="B25" s="88">
        <v>25</v>
      </c>
      <c r="C25" s="119">
        <v>0.011963791733625752</v>
      </c>
      <c r="D25" s="88" t="s">
        <v>1724</v>
      </c>
      <c r="E25" s="88" t="b">
        <v>0</v>
      </c>
      <c r="F25" s="88" t="b">
        <v>0</v>
      </c>
      <c r="G25" s="88" t="b">
        <v>0</v>
      </c>
    </row>
    <row r="26" spans="1:7" ht="15">
      <c r="A26" s="88" t="s">
        <v>1622</v>
      </c>
      <c r="B26" s="88">
        <v>25</v>
      </c>
      <c r="C26" s="119">
        <v>0.011963791733625752</v>
      </c>
      <c r="D26" s="88" t="s">
        <v>1724</v>
      </c>
      <c r="E26" s="88" t="b">
        <v>0</v>
      </c>
      <c r="F26" s="88" t="b">
        <v>0</v>
      </c>
      <c r="G26" s="88" t="b">
        <v>0</v>
      </c>
    </row>
    <row r="27" spans="1:7" ht="15">
      <c r="A27" s="88" t="s">
        <v>1623</v>
      </c>
      <c r="B27" s="88">
        <v>24</v>
      </c>
      <c r="C27" s="119">
        <v>0.011773708136857235</v>
      </c>
      <c r="D27" s="88" t="s">
        <v>1724</v>
      </c>
      <c r="E27" s="88" t="b">
        <v>0</v>
      </c>
      <c r="F27" s="88" t="b">
        <v>0</v>
      </c>
      <c r="G27" s="88" t="b">
        <v>0</v>
      </c>
    </row>
    <row r="28" spans="1:7" ht="15">
      <c r="A28" s="88" t="s">
        <v>1624</v>
      </c>
      <c r="B28" s="88">
        <v>24</v>
      </c>
      <c r="C28" s="119">
        <v>0.011773708136857235</v>
      </c>
      <c r="D28" s="88" t="s">
        <v>1724</v>
      </c>
      <c r="E28" s="88" t="b">
        <v>1</v>
      </c>
      <c r="F28" s="88" t="b">
        <v>0</v>
      </c>
      <c r="G28" s="88" t="b">
        <v>0</v>
      </c>
    </row>
    <row r="29" spans="1:7" ht="15">
      <c r="A29" s="88" t="s">
        <v>1625</v>
      </c>
      <c r="B29" s="88">
        <v>22</v>
      </c>
      <c r="C29" s="119">
        <v>0.011356191785045773</v>
      </c>
      <c r="D29" s="88" t="s">
        <v>1724</v>
      </c>
      <c r="E29" s="88" t="b">
        <v>0</v>
      </c>
      <c r="F29" s="88" t="b">
        <v>0</v>
      </c>
      <c r="G29" s="88" t="b">
        <v>0</v>
      </c>
    </row>
    <row r="30" spans="1:7" ht="15">
      <c r="A30" s="88" t="s">
        <v>1626</v>
      </c>
      <c r="B30" s="88">
        <v>20</v>
      </c>
      <c r="C30" s="119">
        <v>0.01088506746158611</v>
      </c>
      <c r="D30" s="88" t="s">
        <v>1724</v>
      </c>
      <c r="E30" s="88" t="b">
        <v>0</v>
      </c>
      <c r="F30" s="88" t="b">
        <v>0</v>
      </c>
      <c r="G30" s="88" t="b">
        <v>0</v>
      </c>
    </row>
    <row r="31" spans="1:7" ht="15">
      <c r="A31" s="88" t="s">
        <v>1627</v>
      </c>
      <c r="B31" s="88">
        <v>19</v>
      </c>
      <c r="C31" s="119">
        <v>0.010627764257667411</v>
      </c>
      <c r="D31" s="88" t="s">
        <v>1724</v>
      </c>
      <c r="E31" s="88" t="b">
        <v>0</v>
      </c>
      <c r="F31" s="88" t="b">
        <v>0</v>
      </c>
      <c r="G31" s="88" t="b">
        <v>0</v>
      </c>
    </row>
    <row r="32" spans="1:7" ht="15">
      <c r="A32" s="88" t="s">
        <v>1628</v>
      </c>
      <c r="B32" s="88">
        <v>19</v>
      </c>
      <c r="C32" s="119">
        <v>0.010627764257667411</v>
      </c>
      <c r="D32" s="88" t="s">
        <v>1724</v>
      </c>
      <c r="E32" s="88" t="b">
        <v>0</v>
      </c>
      <c r="F32" s="88" t="b">
        <v>0</v>
      </c>
      <c r="G32" s="88" t="b">
        <v>0</v>
      </c>
    </row>
    <row r="33" spans="1:7" ht="15">
      <c r="A33" s="88" t="s">
        <v>1629</v>
      </c>
      <c r="B33" s="88">
        <v>19</v>
      </c>
      <c r="C33" s="119">
        <v>0.010627764257667411</v>
      </c>
      <c r="D33" s="88" t="s">
        <v>1724</v>
      </c>
      <c r="E33" s="88" t="b">
        <v>0</v>
      </c>
      <c r="F33" s="88" t="b">
        <v>0</v>
      </c>
      <c r="G33" s="88" t="b">
        <v>0</v>
      </c>
    </row>
    <row r="34" spans="1:7" ht="15">
      <c r="A34" s="88" t="s">
        <v>1630</v>
      </c>
      <c r="B34" s="88">
        <v>19</v>
      </c>
      <c r="C34" s="119">
        <v>0.010627764257667411</v>
      </c>
      <c r="D34" s="88" t="s">
        <v>1724</v>
      </c>
      <c r="E34" s="88" t="b">
        <v>0</v>
      </c>
      <c r="F34" s="88" t="b">
        <v>0</v>
      </c>
      <c r="G34" s="88" t="b">
        <v>0</v>
      </c>
    </row>
    <row r="35" spans="1:7" ht="15">
      <c r="A35" s="88" t="s">
        <v>1631</v>
      </c>
      <c r="B35" s="88">
        <v>19</v>
      </c>
      <c r="C35" s="119">
        <v>0.010627764257667411</v>
      </c>
      <c r="D35" s="88" t="s">
        <v>1724</v>
      </c>
      <c r="E35" s="88" t="b">
        <v>0</v>
      </c>
      <c r="F35" s="88" t="b">
        <v>0</v>
      </c>
      <c r="G35" s="88" t="b">
        <v>0</v>
      </c>
    </row>
    <row r="36" spans="1:7" ht="15">
      <c r="A36" s="88" t="s">
        <v>1632</v>
      </c>
      <c r="B36" s="88">
        <v>19</v>
      </c>
      <c r="C36" s="119">
        <v>0.010627764257667411</v>
      </c>
      <c r="D36" s="88" t="s">
        <v>1724</v>
      </c>
      <c r="E36" s="88" t="b">
        <v>0</v>
      </c>
      <c r="F36" s="88" t="b">
        <v>0</v>
      </c>
      <c r="G36" s="88" t="b">
        <v>0</v>
      </c>
    </row>
    <row r="37" spans="1:7" ht="15">
      <c r="A37" s="88" t="s">
        <v>1633</v>
      </c>
      <c r="B37" s="88">
        <v>19</v>
      </c>
      <c r="C37" s="119">
        <v>0.010627764257667411</v>
      </c>
      <c r="D37" s="88" t="s">
        <v>1724</v>
      </c>
      <c r="E37" s="88" t="b">
        <v>0</v>
      </c>
      <c r="F37" s="88" t="b">
        <v>0</v>
      </c>
      <c r="G37" s="88" t="b">
        <v>0</v>
      </c>
    </row>
    <row r="38" spans="1:7" ht="15">
      <c r="A38" s="88" t="s">
        <v>1634</v>
      </c>
      <c r="B38" s="88">
        <v>9</v>
      </c>
      <c r="C38" s="119">
        <v>0.0070142717990845345</v>
      </c>
      <c r="D38" s="88" t="s">
        <v>1724</v>
      </c>
      <c r="E38" s="88" t="b">
        <v>1</v>
      </c>
      <c r="F38" s="88" t="b">
        <v>0</v>
      </c>
      <c r="G38" s="88" t="b">
        <v>0</v>
      </c>
    </row>
    <row r="39" spans="1:7" ht="15">
      <c r="A39" s="88" t="s">
        <v>1635</v>
      </c>
      <c r="B39" s="88">
        <v>9</v>
      </c>
      <c r="C39" s="119">
        <v>0.0070142717990845345</v>
      </c>
      <c r="D39" s="88" t="s">
        <v>1724</v>
      </c>
      <c r="E39" s="88" t="b">
        <v>0</v>
      </c>
      <c r="F39" s="88" t="b">
        <v>0</v>
      </c>
      <c r="G39" s="88" t="b">
        <v>0</v>
      </c>
    </row>
    <row r="40" spans="1:7" ht="15">
      <c r="A40" s="88" t="s">
        <v>1636</v>
      </c>
      <c r="B40" s="88">
        <v>8</v>
      </c>
      <c r="C40" s="119">
        <v>0.006512345675737021</v>
      </c>
      <c r="D40" s="88" t="s">
        <v>1724</v>
      </c>
      <c r="E40" s="88" t="b">
        <v>0</v>
      </c>
      <c r="F40" s="88" t="b">
        <v>0</v>
      </c>
      <c r="G40" s="88" t="b">
        <v>0</v>
      </c>
    </row>
    <row r="41" spans="1:7" ht="15">
      <c r="A41" s="88" t="s">
        <v>1637</v>
      </c>
      <c r="B41" s="88">
        <v>8</v>
      </c>
      <c r="C41" s="119">
        <v>0.006512345675737021</v>
      </c>
      <c r="D41" s="88" t="s">
        <v>1724</v>
      </c>
      <c r="E41" s="88" t="b">
        <v>0</v>
      </c>
      <c r="F41" s="88" t="b">
        <v>0</v>
      </c>
      <c r="G41" s="88" t="b">
        <v>0</v>
      </c>
    </row>
    <row r="42" spans="1:7" ht="15">
      <c r="A42" s="88" t="s">
        <v>1638</v>
      </c>
      <c r="B42" s="88">
        <v>6</v>
      </c>
      <c r="C42" s="119">
        <v>0.005392484626056867</v>
      </c>
      <c r="D42" s="88" t="s">
        <v>1724</v>
      </c>
      <c r="E42" s="88" t="b">
        <v>0</v>
      </c>
      <c r="F42" s="88" t="b">
        <v>0</v>
      </c>
      <c r="G42" s="88" t="b">
        <v>0</v>
      </c>
    </row>
    <row r="43" spans="1:7" ht="15">
      <c r="A43" s="88" t="s">
        <v>1639</v>
      </c>
      <c r="B43" s="88">
        <v>6</v>
      </c>
      <c r="C43" s="119">
        <v>0.005392484626056867</v>
      </c>
      <c r="D43" s="88" t="s">
        <v>1724</v>
      </c>
      <c r="E43" s="88" t="b">
        <v>0</v>
      </c>
      <c r="F43" s="88" t="b">
        <v>0</v>
      </c>
      <c r="G43" s="88" t="b">
        <v>0</v>
      </c>
    </row>
    <row r="44" spans="1:7" ht="15">
      <c r="A44" s="88" t="s">
        <v>1640</v>
      </c>
      <c r="B44" s="88">
        <v>6</v>
      </c>
      <c r="C44" s="119">
        <v>0.005392484626056867</v>
      </c>
      <c r="D44" s="88" t="s">
        <v>1724</v>
      </c>
      <c r="E44" s="88" t="b">
        <v>0</v>
      </c>
      <c r="F44" s="88" t="b">
        <v>0</v>
      </c>
      <c r="G44" s="88" t="b">
        <v>0</v>
      </c>
    </row>
    <row r="45" spans="1:7" ht="15">
      <c r="A45" s="88" t="s">
        <v>1641</v>
      </c>
      <c r="B45" s="88">
        <v>6</v>
      </c>
      <c r="C45" s="119">
        <v>0.005392484626056867</v>
      </c>
      <c r="D45" s="88" t="s">
        <v>1724</v>
      </c>
      <c r="E45" s="88" t="b">
        <v>0</v>
      </c>
      <c r="F45" s="88" t="b">
        <v>0</v>
      </c>
      <c r="G45" s="88" t="b">
        <v>0</v>
      </c>
    </row>
    <row r="46" spans="1:7" ht="15">
      <c r="A46" s="88" t="s">
        <v>1642</v>
      </c>
      <c r="B46" s="88">
        <v>6</v>
      </c>
      <c r="C46" s="119">
        <v>0.005392484626056867</v>
      </c>
      <c r="D46" s="88" t="s">
        <v>1724</v>
      </c>
      <c r="E46" s="88" t="b">
        <v>0</v>
      </c>
      <c r="F46" s="88" t="b">
        <v>0</v>
      </c>
      <c r="G46" s="88" t="b">
        <v>0</v>
      </c>
    </row>
    <row r="47" spans="1:7" ht="15">
      <c r="A47" s="88" t="s">
        <v>1643</v>
      </c>
      <c r="B47" s="88">
        <v>6</v>
      </c>
      <c r="C47" s="119">
        <v>0.005392484626056867</v>
      </c>
      <c r="D47" s="88" t="s">
        <v>1724</v>
      </c>
      <c r="E47" s="88" t="b">
        <v>0</v>
      </c>
      <c r="F47" s="88" t="b">
        <v>0</v>
      </c>
      <c r="G47" s="88" t="b">
        <v>0</v>
      </c>
    </row>
    <row r="48" spans="1:7" ht="15">
      <c r="A48" s="88" t="s">
        <v>1644</v>
      </c>
      <c r="B48" s="88">
        <v>6</v>
      </c>
      <c r="C48" s="119">
        <v>0.005392484626056867</v>
      </c>
      <c r="D48" s="88" t="s">
        <v>1724</v>
      </c>
      <c r="E48" s="88" t="b">
        <v>0</v>
      </c>
      <c r="F48" s="88" t="b">
        <v>0</v>
      </c>
      <c r="G48" s="88" t="b">
        <v>0</v>
      </c>
    </row>
    <row r="49" spans="1:7" ht="15">
      <c r="A49" s="88" t="s">
        <v>1645</v>
      </c>
      <c r="B49" s="88">
        <v>6</v>
      </c>
      <c r="C49" s="119">
        <v>0.005392484626056867</v>
      </c>
      <c r="D49" s="88" t="s">
        <v>1724</v>
      </c>
      <c r="E49" s="88" t="b">
        <v>0</v>
      </c>
      <c r="F49" s="88" t="b">
        <v>0</v>
      </c>
      <c r="G49" s="88" t="b">
        <v>0</v>
      </c>
    </row>
    <row r="50" spans="1:7" ht="15">
      <c r="A50" s="88" t="s">
        <v>1646</v>
      </c>
      <c r="B50" s="88">
        <v>6</v>
      </c>
      <c r="C50" s="119">
        <v>0.005392484626056867</v>
      </c>
      <c r="D50" s="88" t="s">
        <v>1724</v>
      </c>
      <c r="E50" s="88" t="b">
        <v>0</v>
      </c>
      <c r="F50" s="88" t="b">
        <v>0</v>
      </c>
      <c r="G50" s="88" t="b">
        <v>0</v>
      </c>
    </row>
    <row r="51" spans="1:7" ht="15">
      <c r="A51" s="88" t="s">
        <v>1647</v>
      </c>
      <c r="B51" s="88">
        <v>6</v>
      </c>
      <c r="C51" s="119">
        <v>0.005392484626056867</v>
      </c>
      <c r="D51" s="88" t="s">
        <v>1724</v>
      </c>
      <c r="E51" s="88" t="b">
        <v>0</v>
      </c>
      <c r="F51" s="88" t="b">
        <v>0</v>
      </c>
      <c r="G51" s="88" t="b">
        <v>0</v>
      </c>
    </row>
    <row r="52" spans="1:7" ht="15">
      <c r="A52" s="88" t="s">
        <v>1648</v>
      </c>
      <c r="B52" s="88">
        <v>6</v>
      </c>
      <c r="C52" s="119">
        <v>0.005392484626056867</v>
      </c>
      <c r="D52" s="88" t="s">
        <v>1724</v>
      </c>
      <c r="E52" s="88" t="b">
        <v>0</v>
      </c>
      <c r="F52" s="88" t="b">
        <v>0</v>
      </c>
      <c r="G52" s="88" t="b">
        <v>0</v>
      </c>
    </row>
    <row r="53" spans="1:7" ht="15">
      <c r="A53" s="88" t="s">
        <v>1649</v>
      </c>
      <c r="B53" s="88">
        <v>4</v>
      </c>
      <c r="C53" s="119">
        <v>0.004072525368482697</v>
      </c>
      <c r="D53" s="88" t="s">
        <v>1724</v>
      </c>
      <c r="E53" s="88" t="b">
        <v>0</v>
      </c>
      <c r="F53" s="88" t="b">
        <v>0</v>
      </c>
      <c r="G53" s="88" t="b">
        <v>0</v>
      </c>
    </row>
    <row r="54" spans="1:7" ht="15">
      <c r="A54" s="88" t="s">
        <v>1650</v>
      </c>
      <c r="B54" s="88">
        <v>4</v>
      </c>
      <c r="C54" s="119">
        <v>0.004072525368482697</v>
      </c>
      <c r="D54" s="88" t="s">
        <v>1724</v>
      </c>
      <c r="E54" s="88" t="b">
        <v>0</v>
      </c>
      <c r="F54" s="88" t="b">
        <v>0</v>
      </c>
      <c r="G54" s="88" t="b">
        <v>0</v>
      </c>
    </row>
    <row r="55" spans="1:7" ht="15">
      <c r="A55" s="88" t="s">
        <v>1651</v>
      </c>
      <c r="B55" s="88">
        <v>4</v>
      </c>
      <c r="C55" s="119">
        <v>0.0048888778990968836</v>
      </c>
      <c r="D55" s="88" t="s">
        <v>1724</v>
      </c>
      <c r="E55" s="88" t="b">
        <v>1</v>
      </c>
      <c r="F55" s="88" t="b">
        <v>0</v>
      </c>
      <c r="G55" s="88" t="b">
        <v>0</v>
      </c>
    </row>
    <row r="56" spans="1:7" ht="15">
      <c r="A56" s="88" t="s">
        <v>1652</v>
      </c>
      <c r="B56" s="88">
        <v>4</v>
      </c>
      <c r="C56" s="119">
        <v>0.004072525368482697</v>
      </c>
      <c r="D56" s="88" t="s">
        <v>1724</v>
      </c>
      <c r="E56" s="88" t="b">
        <v>0</v>
      </c>
      <c r="F56" s="88" t="b">
        <v>0</v>
      </c>
      <c r="G56" s="88" t="b">
        <v>0</v>
      </c>
    </row>
    <row r="57" spans="1:7" ht="15">
      <c r="A57" s="88" t="s">
        <v>1653</v>
      </c>
      <c r="B57" s="88">
        <v>4</v>
      </c>
      <c r="C57" s="119">
        <v>0.004072525368482697</v>
      </c>
      <c r="D57" s="88" t="s">
        <v>1724</v>
      </c>
      <c r="E57" s="88" t="b">
        <v>0</v>
      </c>
      <c r="F57" s="88" t="b">
        <v>0</v>
      </c>
      <c r="G57" s="88" t="b">
        <v>0</v>
      </c>
    </row>
    <row r="58" spans="1:7" ht="15">
      <c r="A58" s="88" t="s">
        <v>1654</v>
      </c>
      <c r="B58" s="88">
        <v>3</v>
      </c>
      <c r="C58" s="119">
        <v>0.0033085067109890733</v>
      </c>
      <c r="D58" s="88" t="s">
        <v>1724</v>
      </c>
      <c r="E58" s="88" t="b">
        <v>0</v>
      </c>
      <c r="F58" s="88" t="b">
        <v>0</v>
      </c>
      <c r="G58" s="88" t="b">
        <v>0</v>
      </c>
    </row>
    <row r="59" spans="1:7" ht="15">
      <c r="A59" s="88" t="s">
        <v>1655</v>
      </c>
      <c r="B59" s="88">
        <v>3</v>
      </c>
      <c r="C59" s="119">
        <v>0.0033085067109890733</v>
      </c>
      <c r="D59" s="88" t="s">
        <v>1724</v>
      </c>
      <c r="E59" s="88" t="b">
        <v>0</v>
      </c>
      <c r="F59" s="88" t="b">
        <v>0</v>
      </c>
      <c r="G59" s="88" t="b">
        <v>0</v>
      </c>
    </row>
    <row r="60" spans="1:7" ht="15">
      <c r="A60" s="88" t="s">
        <v>1656</v>
      </c>
      <c r="B60" s="88">
        <v>3</v>
      </c>
      <c r="C60" s="119">
        <v>0.0033085067109890733</v>
      </c>
      <c r="D60" s="88" t="s">
        <v>1724</v>
      </c>
      <c r="E60" s="88" t="b">
        <v>0</v>
      </c>
      <c r="F60" s="88" t="b">
        <v>0</v>
      </c>
      <c r="G60" s="88" t="b">
        <v>0</v>
      </c>
    </row>
    <row r="61" spans="1:7" ht="15">
      <c r="A61" s="88" t="s">
        <v>1657</v>
      </c>
      <c r="B61" s="88">
        <v>3</v>
      </c>
      <c r="C61" s="119">
        <v>0.0033085067109890733</v>
      </c>
      <c r="D61" s="88" t="s">
        <v>1724</v>
      </c>
      <c r="E61" s="88" t="b">
        <v>0</v>
      </c>
      <c r="F61" s="88" t="b">
        <v>0</v>
      </c>
      <c r="G61" s="88" t="b">
        <v>0</v>
      </c>
    </row>
    <row r="62" spans="1:7" ht="15">
      <c r="A62" s="88" t="s">
        <v>1658</v>
      </c>
      <c r="B62" s="88">
        <v>3</v>
      </c>
      <c r="C62" s="119">
        <v>0.0033085067109890733</v>
      </c>
      <c r="D62" s="88" t="s">
        <v>1724</v>
      </c>
      <c r="E62" s="88" t="b">
        <v>0</v>
      </c>
      <c r="F62" s="88" t="b">
        <v>0</v>
      </c>
      <c r="G62" s="88" t="b">
        <v>0</v>
      </c>
    </row>
    <row r="63" spans="1:7" ht="15">
      <c r="A63" s="88" t="s">
        <v>1659</v>
      </c>
      <c r="B63" s="88">
        <v>3</v>
      </c>
      <c r="C63" s="119">
        <v>0.0033085067109890733</v>
      </c>
      <c r="D63" s="88" t="s">
        <v>1724</v>
      </c>
      <c r="E63" s="88" t="b">
        <v>0</v>
      </c>
      <c r="F63" s="88" t="b">
        <v>0</v>
      </c>
      <c r="G63" s="88" t="b">
        <v>0</v>
      </c>
    </row>
    <row r="64" spans="1:7" ht="15">
      <c r="A64" s="88" t="s">
        <v>1660</v>
      </c>
      <c r="B64" s="88">
        <v>3</v>
      </c>
      <c r="C64" s="119">
        <v>0.0033085067109890733</v>
      </c>
      <c r="D64" s="88" t="s">
        <v>1724</v>
      </c>
      <c r="E64" s="88" t="b">
        <v>0</v>
      </c>
      <c r="F64" s="88" t="b">
        <v>0</v>
      </c>
      <c r="G64" s="88" t="b">
        <v>0</v>
      </c>
    </row>
    <row r="65" spans="1:7" ht="15">
      <c r="A65" s="88" t="s">
        <v>1661</v>
      </c>
      <c r="B65" s="88">
        <v>3</v>
      </c>
      <c r="C65" s="119">
        <v>0.0033085067109890733</v>
      </c>
      <c r="D65" s="88" t="s">
        <v>1724</v>
      </c>
      <c r="E65" s="88" t="b">
        <v>1</v>
      </c>
      <c r="F65" s="88" t="b">
        <v>0</v>
      </c>
      <c r="G65" s="88" t="b">
        <v>0</v>
      </c>
    </row>
    <row r="66" spans="1:7" ht="15">
      <c r="A66" s="88" t="s">
        <v>1662</v>
      </c>
      <c r="B66" s="88">
        <v>3</v>
      </c>
      <c r="C66" s="119">
        <v>0.0033085067109890733</v>
      </c>
      <c r="D66" s="88" t="s">
        <v>1724</v>
      </c>
      <c r="E66" s="88" t="b">
        <v>0</v>
      </c>
      <c r="F66" s="88" t="b">
        <v>0</v>
      </c>
      <c r="G66" s="88" t="b">
        <v>0</v>
      </c>
    </row>
    <row r="67" spans="1:7" ht="15">
      <c r="A67" s="88" t="s">
        <v>1663</v>
      </c>
      <c r="B67" s="88">
        <v>3</v>
      </c>
      <c r="C67" s="119">
        <v>0.0033085067109890733</v>
      </c>
      <c r="D67" s="88" t="s">
        <v>1724</v>
      </c>
      <c r="E67" s="88" t="b">
        <v>0</v>
      </c>
      <c r="F67" s="88" t="b">
        <v>0</v>
      </c>
      <c r="G67" s="88" t="b">
        <v>0</v>
      </c>
    </row>
    <row r="68" spans="1:7" ht="15">
      <c r="A68" s="88" t="s">
        <v>1664</v>
      </c>
      <c r="B68" s="88">
        <v>3</v>
      </c>
      <c r="C68" s="119">
        <v>0.0033085067109890733</v>
      </c>
      <c r="D68" s="88" t="s">
        <v>1724</v>
      </c>
      <c r="E68" s="88" t="b">
        <v>0</v>
      </c>
      <c r="F68" s="88" t="b">
        <v>0</v>
      </c>
      <c r="G68" s="88" t="b">
        <v>0</v>
      </c>
    </row>
    <row r="69" spans="1:7" ht="15">
      <c r="A69" s="88" t="s">
        <v>1665</v>
      </c>
      <c r="B69" s="88">
        <v>3</v>
      </c>
      <c r="C69" s="119">
        <v>0.0033085067109890733</v>
      </c>
      <c r="D69" s="88" t="s">
        <v>1724</v>
      </c>
      <c r="E69" s="88" t="b">
        <v>0</v>
      </c>
      <c r="F69" s="88" t="b">
        <v>0</v>
      </c>
      <c r="G69" s="88" t="b">
        <v>0</v>
      </c>
    </row>
    <row r="70" spans="1:7" ht="15">
      <c r="A70" s="88" t="s">
        <v>1666</v>
      </c>
      <c r="B70" s="88">
        <v>3</v>
      </c>
      <c r="C70" s="119">
        <v>0.0033085067109890733</v>
      </c>
      <c r="D70" s="88" t="s">
        <v>1724</v>
      </c>
      <c r="E70" s="88" t="b">
        <v>1</v>
      </c>
      <c r="F70" s="88" t="b">
        <v>0</v>
      </c>
      <c r="G70" s="88" t="b">
        <v>0</v>
      </c>
    </row>
    <row r="71" spans="1:7" ht="15">
      <c r="A71" s="88" t="s">
        <v>1667</v>
      </c>
      <c r="B71" s="88">
        <v>3</v>
      </c>
      <c r="C71" s="119">
        <v>0.0033085067109890733</v>
      </c>
      <c r="D71" s="88" t="s">
        <v>1724</v>
      </c>
      <c r="E71" s="88" t="b">
        <v>0</v>
      </c>
      <c r="F71" s="88" t="b">
        <v>0</v>
      </c>
      <c r="G71" s="88" t="b">
        <v>0</v>
      </c>
    </row>
    <row r="72" spans="1:7" ht="15">
      <c r="A72" s="88" t="s">
        <v>1668</v>
      </c>
      <c r="B72" s="88">
        <v>3</v>
      </c>
      <c r="C72" s="119">
        <v>0.0033085067109890733</v>
      </c>
      <c r="D72" s="88" t="s">
        <v>1724</v>
      </c>
      <c r="E72" s="88" t="b">
        <v>0</v>
      </c>
      <c r="F72" s="88" t="b">
        <v>0</v>
      </c>
      <c r="G72" s="88" t="b">
        <v>0</v>
      </c>
    </row>
    <row r="73" spans="1:7" ht="15">
      <c r="A73" s="88" t="s">
        <v>1669</v>
      </c>
      <c r="B73" s="88">
        <v>3</v>
      </c>
      <c r="C73" s="119">
        <v>0.0033085067109890733</v>
      </c>
      <c r="D73" s="88" t="s">
        <v>1724</v>
      </c>
      <c r="E73" s="88" t="b">
        <v>0</v>
      </c>
      <c r="F73" s="88" t="b">
        <v>0</v>
      </c>
      <c r="G73" s="88" t="b">
        <v>0</v>
      </c>
    </row>
    <row r="74" spans="1:7" ht="15">
      <c r="A74" s="88" t="s">
        <v>1670</v>
      </c>
      <c r="B74" s="88">
        <v>3</v>
      </c>
      <c r="C74" s="119">
        <v>0.0033085067109890733</v>
      </c>
      <c r="D74" s="88" t="s">
        <v>1724</v>
      </c>
      <c r="E74" s="88" t="b">
        <v>0</v>
      </c>
      <c r="F74" s="88" t="b">
        <v>0</v>
      </c>
      <c r="G74" s="88" t="b">
        <v>0</v>
      </c>
    </row>
    <row r="75" spans="1:7" ht="15">
      <c r="A75" s="88" t="s">
        <v>1671</v>
      </c>
      <c r="B75" s="88">
        <v>2</v>
      </c>
      <c r="C75" s="119">
        <v>0.0024444389495484418</v>
      </c>
      <c r="D75" s="88" t="s">
        <v>1724</v>
      </c>
      <c r="E75" s="88" t="b">
        <v>0</v>
      </c>
      <c r="F75" s="88" t="b">
        <v>0</v>
      </c>
      <c r="G75" s="88" t="b">
        <v>0</v>
      </c>
    </row>
    <row r="76" spans="1:7" ht="15">
      <c r="A76" s="88" t="s">
        <v>1672</v>
      </c>
      <c r="B76" s="88">
        <v>2</v>
      </c>
      <c r="C76" s="119">
        <v>0.0024444389495484418</v>
      </c>
      <c r="D76" s="88" t="s">
        <v>1724</v>
      </c>
      <c r="E76" s="88" t="b">
        <v>0</v>
      </c>
      <c r="F76" s="88" t="b">
        <v>0</v>
      </c>
      <c r="G76" s="88" t="b">
        <v>0</v>
      </c>
    </row>
    <row r="77" spans="1:7" ht="15">
      <c r="A77" s="88" t="s">
        <v>1673</v>
      </c>
      <c r="B77" s="88">
        <v>2</v>
      </c>
      <c r="C77" s="119">
        <v>0.0024444389495484418</v>
      </c>
      <c r="D77" s="88" t="s">
        <v>1724</v>
      </c>
      <c r="E77" s="88" t="b">
        <v>0</v>
      </c>
      <c r="F77" s="88" t="b">
        <v>0</v>
      </c>
      <c r="G77" s="88" t="b">
        <v>0</v>
      </c>
    </row>
    <row r="78" spans="1:7" ht="15">
      <c r="A78" s="88" t="s">
        <v>1674</v>
      </c>
      <c r="B78" s="88">
        <v>2</v>
      </c>
      <c r="C78" s="119">
        <v>0.0024444389495484418</v>
      </c>
      <c r="D78" s="88" t="s">
        <v>1724</v>
      </c>
      <c r="E78" s="88" t="b">
        <v>0</v>
      </c>
      <c r="F78" s="88" t="b">
        <v>0</v>
      </c>
      <c r="G78" s="88" t="b">
        <v>0</v>
      </c>
    </row>
    <row r="79" spans="1:7" ht="15">
      <c r="A79" s="88" t="s">
        <v>1675</v>
      </c>
      <c r="B79" s="88">
        <v>2</v>
      </c>
      <c r="C79" s="119">
        <v>0.0024444389495484418</v>
      </c>
      <c r="D79" s="88" t="s">
        <v>1724</v>
      </c>
      <c r="E79" s="88" t="b">
        <v>0</v>
      </c>
      <c r="F79" s="88" t="b">
        <v>0</v>
      </c>
      <c r="G79" s="88" t="b">
        <v>0</v>
      </c>
    </row>
    <row r="80" spans="1:7" ht="15">
      <c r="A80" s="88" t="s">
        <v>1676</v>
      </c>
      <c r="B80" s="88">
        <v>2</v>
      </c>
      <c r="C80" s="119">
        <v>0.0024444389495484418</v>
      </c>
      <c r="D80" s="88" t="s">
        <v>1724</v>
      </c>
      <c r="E80" s="88" t="b">
        <v>0</v>
      </c>
      <c r="F80" s="88" t="b">
        <v>0</v>
      </c>
      <c r="G80" s="88" t="b">
        <v>0</v>
      </c>
    </row>
    <row r="81" spans="1:7" ht="15">
      <c r="A81" s="88" t="s">
        <v>1677</v>
      </c>
      <c r="B81" s="88">
        <v>2</v>
      </c>
      <c r="C81" s="119">
        <v>0.0024444389495484418</v>
      </c>
      <c r="D81" s="88" t="s">
        <v>1724</v>
      </c>
      <c r="E81" s="88" t="b">
        <v>0</v>
      </c>
      <c r="F81" s="88" t="b">
        <v>0</v>
      </c>
      <c r="G81" s="88" t="b">
        <v>0</v>
      </c>
    </row>
    <row r="82" spans="1:7" ht="15">
      <c r="A82" s="88" t="s">
        <v>1678</v>
      </c>
      <c r="B82" s="88">
        <v>2</v>
      </c>
      <c r="C82" s="119">
        <v>0.0024444389495484418</v>
      </c>
      <c r="D82" s="88" t="s">
        <v>1724</v>
      </c>
      <c r="E82" s="88" t="b">
        <v>1</v>
      </c>
      <c r="F82" s="88" t="b">
        <v>0</v>
      </c>
      <c r="G82" s="88" t="b">
        <v>0</v>
      </c>
    </row>
    <row r="83" spans="1:7" ht="15">
      <c r="A83" s="88" t="s">
        <v>1679</v>
      </c>
      <c r="B83" s="88">
        <v>2</v>
      </c>
      <c r="C83" s="119">
        <v>0.0024444389495484418</v>
      </c>
      <c r="D83" s="88" t="s">
        <v>1724</v>
      </c>
      <c r="E83" s="88" t="b">
        <v>0</v>
      </c>
      <c r="F83" s="88" t="b">
        <v>0</v>
      </c>
      <c r="G83" s="88" t="b">
        <v>0</v>
      </c>
    </row>
    <row r="84" spans="1:7" ht="15">
      <c r="A84" s="88" t="s">
        <v>1680</v>
      </c>
      <c r="B84" s="88">
        <v>2</v>
      </c>
      <c r="C84" s="119">
        <v>0.0024444389495484418</v>
      </c>
      <c r="D84" s="88" t="s">
        <v>1724</v>
      </c>
      <c r="E84" s="88" t="b">
        <v>0</v>
      </c>
      <c r="F84" s="88" t="b">
        <v>0</v>
      </c>
      <c r="G84" s="88" t="b">
        <v>0</v>
      </c>
    </row>
    <row r="85" spans="1:7" ht="15">
      <c r="A85" s="88" t="s">
        <v>1681</v>
      </c>
      <c r="B85" s="88">
        <v>2</v>
      </c>
      <c r="C85" s="119">
        <v>0.0024444389495484418</v>
      </c>
      <c r="D85" s="88" t="s">
        <v>1724</v>
      </c>
      <c r="E85" s="88" t="b">
        <v>0</v>
      </c>
      <c r="F85" s="88" t="b">
        <v>0</v>
      </c>
      <c r="G85" s="88" t="b">
        <v>0</v>
      </c>
    </row>
    <row r="86" spans="1:7" ht="15">
      <c r="A86" s="88" t="s">
        <v>367</v>
      </c>
      <c r="B86" s="88">
        <v>2</v>
      </c>
      <c r="C86" s="119">
        <v>0.0024444389495484418</v>
      </c>
      <c r="D86" s="88" t="s">
        <v>1724</v>
      </c>
      <c r="E86" s="88" t="b">
        <v>0</v>
      </c>
      <c r="F86" s="88" t="b">
        <v>0</v>
      </c>
      <c r="G86" s="88" t="b">
        <v>0</v>
      </c>
    </row>
    <row r="87" spans="1:7" ht="15">
      <c r="A87" s="88" t="s">
        <v>366</v>
      </c>
      <c r="B87" s="88">
        <v>2</v>
      </c>
      <c r="C87" s="119">
        <v>0.0024444389495484418</v>
      </c>
      <c r="D87" s="88" t="s">
        <v>1724</v>
      </c>
      <c r="E87" s="88" t="b">
        <v>0</v>
      </c>
      <c r="F87" s="88" t="b">
        <v>0</v>
      </c>
      <c r="G87" s="88" t="b">
        <v>0</v>
      </c>
    </row>
    <row r="88" spans="1:7" ht="15">
      <c r="A88" s="88" t="s">
        <v>365</v>
      </c>
      <c r="B88" s="88">
        <v>2</v>
      </c>
      <c r="C88" s="119">
        <v>0.0024444389495484418</v>
      </c>
      <c r="D88" s="88" t="s">
        <v>1724</v>
      </c>
      <c r="E88" s="88" t="b">
        <v>0</v>
      </c>
      <c r="F88" s="88" t="b">
        <v>0</v>
      </c>
      <c r="G88" s="88" t="b">
        <v>0</v>
      </c>
    </row>
    <row r="89" spans="1:7" ht="15">
      <c r="A89" s="88" t="s">
        <v>1682</v>
      </c>
      <c r="B89" s="88">
        <v>2</v>
      </c>
      <c r="C89" s="119">
        <v>0.0024444389495484418</v>
      </c>
      <c r="D89" s="88" t="s">
        <v>1724</v>
      </c>
      <c r="E89" s="88" t="b">
        <v>0</v>
      </c>
      <c r="F89" s="88" t="b">
        <v>0</v>
      </c>
      <c r="G89" s="88" t="b">
        <v>0</v>
      </c>
    </row>
    <row r="90" spans="1:7" ht="15">
      <c r="A90" s="88" t="s">
        <v>1683</v>
      </c>
      <c r="B90" s="88">
        <v>2</v>
      </c>
      <c r="C90" s="119">
        <v>0.0024444389495484418</v>
      </c>
      <c r="D90" s="88" t="s">
        <v>1724</v>
      </c>
      <c r="E90" s="88" t="b">
        <v>0</v>
      </c>
      <c r="F90" s="88" t="b">
        <v>0</v>
      </c>
      <c r="G90" s="88" t="b">
        <v>0</v>
      </c>
    </row>
    <row r="91" spans="1:7" ht="15">
      <c r="A91" s="88" t="s">
        <v>1684</v>
      </c>
      <c r="B91" s="88">
        <v>2</v>
      </c>
      <c r="C91" s="119">
        <v>0.0024444389495484418</v>
      </c>
      <c r="D91" s="88" t="s">
        <v>1724</v>
      </c>
      <c r="E91" s="88" t="b">
        <v>0</v>
      </c>
      <c r="F91" s="88" t="b">
        <v>0</v>
      </c>
      <c r="G91" s="88" t="b">
        <v>0</v>
      </c>
    </row>
    <row r="92" spans="1:7" ht="15">
      <c r="A92" s="88" t="s">
        <v>1685</v>
      </c>
      <c r="B92" s="88">
        <v>2</v>
      </c>
      <c r="C92" s="119">
        <v>0.0024444389495484418</v>
      </c>
      <c r="D92" s="88" t="s">
        <v>1724</v>
      </c>
      <c r="E92" s="88" t="b">
        <v>1</v>
      </c>
      <c r="F92" s="88" t="b">
        <v>0</v>
      </c>
      <c r="G92" s="88" t="b">
        <v>0</v>
      </c>
    </row>
    <row r="93" spans="1:7" ht="15">
      <c r="A93" s="88" t="s">
        <v>1686</v>
      </c>
      <c r="B93" s="88">
        <v>2</v>
      </c>
      <c r="C93" s="119">
        <v>0.0024444389495484418</v>
      </c>
      <c r="D93" s="88" t="s">
        <v>1724</v>
      </c>
      <c r="E93" s="88" t="b">
        <v>1</v>
      </c>
      <c r="F93" s="88" t="b">
        <v>0</v>
      </c>
      <c r="G93" s="88" t="b">
        <v>0</v>
      </c>
    </row>
    <row r="94" spans="1:7" ht="15">
      <c r="A94" s="88" t="s">
        <v>1687</v>
      </c>
      <c r="B94" s="88">
        <v>2</v>
      </c>
      <c r="C94" s="119">
        <v>0.0024444389495484418</v>
      </c>
      <c r="D94" s="88" t="s">
        <v>1724</v>
      </c>
      <c r="E94" s="88" t="b">
        <v>1</v>
      </c>
      <c r="F94" s="88" t="b">
        <v>0</v>
      </c>
      <c r="G94" s="88" t="b">
        <v>0</v>
      </c>
    </row>
    <row r="95" spans="1:7" ht="15">
      <c r="A95" s="88" t="s">
        <v>1688</v>
      </c>
      <c r="B95" s="88">
        <v>2</v>
      </c>
      <c r="C95" s="119">
        <v>0.0024444389495484418</v>
      </c>
      <c r="D95" s="88" t="s">
        <v>1724</v>
      </c>
      <c r="E95" s="88" t="b">
        <v>0</v>
      </c>
      <c r="F95" s="88" t="b">
        <v>0</v>
      </c>
      <c r="G95" s="88" t="b">
        <v>0</v>
      </c>
    </row>
    <row r="96" spans="1:7" ht="15">
      <c r="A96" s="88" t="s">
        <v>1689</v>
      </c>
      <c r="B96" s="88">
        <v>2</v>
      </c>
      <c r="C96" s="119">
        <v>0.0024444389495484418</v>
      </c>
      <c r="D96" s="88" t="s">
        <v>1724</v>
      </c>
      <c r="E96" s="88" t="b">
        <v>0</v>
      </c>
      <c r="F96" s="88" t="b">
        <v>0</v>
      </c>
      <c r="G96" s="88" t="b">
        <v>0</v>
      </c>
    </row>
    <row r="97" spans="1:7" ht="15">
      <c r="A97" s="88" t="s">
        <v>1690</v>
      </c>
      <c r="B97" s="88">
        <v>2</v>
      </c>
      <c r="C97" s="119">
        <v>0.0024444389495484418</v>
      </c>
      <c r="D97" s="88" t="s">
        <v>1724</v>
      </c>
      <c r="E97" s="88" t="b">
        <v>0</v>
      </c>
      <c r="F97" s="88" t="b">
        <v>0</v>
      </c>
      <c r="G97" s="88" t="b">
        <v>0</v>
      </c>
    </row>
    <row r="98" spans="1:7" ht="15">
      <c r="A98" s="88" t="s">
        <v>1691</v>
      </c>
      <c r="B98" s="88">
        <v>2</v>
      </c>
      <c r="C98" s="119">
        <v>0.0024444389495484418</v>
      </c>
      <c r="D98" s="88" t="s">
        <v>1724</v>
      </c>
      <c r="E98" s="88" t="b">
        <v>0</v>
      </c>
      <c r="F98" s="88" t="b">
        <v>0</v>
      </c>
      <c r="G98" s="88" t="b">
        <v>0</v>
      </c>
    </row>
    <row r="99" spans="1:7" ht="15">
      <c r="A99" s="88" t="s">
        <v>1692</v>
      </c>
      <c r="B99" s="88">
        <v>2</v>
      </c>
      <c r="C99" s="119">
        <v>0.0024444389495484418</v>
      </c>
      <c r="D99" s="88" t="s">
        <v>1724</v>
      </c>
      <c r="E99" s="88" t="b">
        <v>0</v>
      </c>
      <c r="F99" s="88" t="b">
        <v>0</v>
      </c>
      <c r="G99" s="88" t="b">
        <v>0</v>
      </c>
    </row>
    <row r="100" spans="1:7" ht="15">
      <c r="A100" s="88" t="s">
        <v>1693</v>
      </c>
      <c r="B100" s="88">
        <v>2</v>
      </c>
      <c r="C100" s="119">
        <v>0.0024444389495484418</v>
      </c>
      <c r="D100" s="88" t="s">
        <v>1724</v>
      </c>
      <c r="E100" s="88" t="b">
        <v>0</v>
      </c>
      <c r="F100" s="88" t="b">
        <v>0</v>
      </c>
      <c r="G100" s="88" t="b">
        <v>0</v>
      </c>
    </row>
    <row r="101" spans="1:7" ht="15">
      <c r="A101" s="88" t="s">
        <v>1694</v>
      </c>
      <c r="B101" s="88">
        <v>2</v>
      </c>
      <c r="C101" s="119">
        <v>0.0024444389495484418</v>
      </c>
      <c r="D101" s="88" t="s">
        <v>1724</v>
      </c>
      <c r="E101" s="88" t="b">
        <v>0</v>
      </c>
      <c r="F101" s="88" t="b">
        <v>0</v>
      </c>
      <c r="G101" s="88" t="b">
        <v>0</v>
      </c>
    </row>
    <row r="102" spans="1:7" ht="15">
      <c r="A102" s="88" t="s">
        <v>1695</v>
      </c>
      <c r="B102" s="88">
        <v>2</v>
      </c>
      <c r="C102" s="119">
        <v>0.0024444389495484418</v>
      </c>
      <c r="D102" s="88" t="s">
        <v>1724</v>
      </c>
      <c r="E102" s="88" t="b">
        <v>0</v>
      </c>
      <c r="F102" s="88" t="b">
        <v>0</v>
      </c>
      <c r="G102" s="88" t="b">
        <v>0</v>
      </c>
    </row>
    <row r="103" spans="1:7" ht="15">
      <c r="A103" s="88" t="s">
        <v>1696</v>
      </c>
      <c r="B103" s="88">
        <v>2</v>
      </c>
      <c r="C103" s="119">
        <v>0.0024444389495484418</v>
      </c>
      <c r="D103" s="88" t="s">
        <v>1724</v>
      </c>
      <c r="E103" s="88" t="b">
        <v>0</v>
      </c>
      <c r="F103" s="88" t="b">
        <v>0</v>
      </c>
      <c r="G103" s="88" t="b">
        <v>0</v>
      </c>
    </row>
    <row r="104" spans="1:7" ht="15">
      <c r="A104" s="88" t="s">
        <v>1697</v>
      </c>
      <c r="B104" s="88">
        <v>2</v>
      </c>
      <c r="C104" s="119">
        <v>0.0024444389495484418</v>
      </c>
      <c r="D104" s="88" t="s">
        <v>1724</v>
      </c>
      <c r="E104" s="88" t="b">
        <v>0</v>
      </c>
      <c r="F104" s="88" t="b">
        <v>0</v>
      </c>
      <c r="G104" s="88" t="b">
        <v>0</v>
      </c>
    </row>
    <row r="105" spans="1:7" ht="15">
      <c r="A105" s="88" t="s">
        <v>1698</v>
      </c>
      <c r="B105" s="88">
        <v>2</v>
      </c>
      <c r="C105" s="119">
        <v>0.0024444389495484418</v>
      </c>
      <c r="D105" s="88" t="s">
        <v>1724</v>
      </c>
      <c r="E105" s="88" t="b">
        <v>0</v>
      </c>
      <c r="F105" s="88" t="b">
        <v>0</v>
      </c>
      <c r="G105" s="88" t="b">
        <v>0</v>
      </c>
    </row>
    <row r="106" spans="1:7" ht="15">
      <c r="A106" s="88" t="s">
        <v>1699</v>
      </c>
      <c r="B106" s="88">
        <v>2</v>
      </c>
      <c r="C106" s="119">
        <v>0.0024444389495484418</v>
      </c>
      <c r="D106" s="88" t="s">
        <v>1724</v>
      </c>
      <c r="E106" s="88" t="b">
        <v>0</v>
      </c>
      <c r="F106" s="88" t="b">
        <v>0</v>
      </c>
      <c r="G106" s="88" t="b">
        <v>0</v>
      </c>
    </row>
    <row r="107" spans="1:7" ht="15">
      <c r="A107" s="88" t="s">
        <v>1700</v>
      </c>
      <c r="B107" s="88">
        <v>2</v>
      </c>
      <c r="C107" s="119">
        <v>0.0024444389495484418</v>
      </c>
      <c r="D107" s="88" t="s">
        <v>1724</v>
      </c>
      <c r="E107" s="88" t="b">
        <v>0</v>
      </c>
      <c r="F107" s="88" t="b">
        <v>0</v>
      </c>
      <c r="G107" s="88" t="b">
        <v>0</v>
      </c>
    </row>
    <row r="108" spans="1:7" ht="15">
      <c r="A108" s="88" t="s">
        <v>1701</v>
      </c>
      <c r="B108" s="88">
        <v>2</v>
      </c>
      <c r="C108" s="119">
        <v>0.0024444389495484418</v>
      </c>
      <c r="D108" s="88" t="s">
        <v>1724</v>
      </c>
      <c r="E108" s="88" t="b">
        <v>1</v>
      </c>
      <c r="F108" s="88" t="b">
        <v>0</v>
      </c>
      <c r="G108" s="88" t="b">
        <v>0</v>
      </c>
    </row>
    <row r="109" spans="1:7" ht="15">
      <c r="A109" s="88" t="s">
        <v>1702</v>
      </c>
      <c r="B109" s="88">
        <v>2</v>
      </c>
      <c r="C109" s="119">
        <v>0.0024444389495484418</v>
      </c>
      <c r="D109" s="88" t="s">
        <v>1724</v>
      </c>
      <c r="E109" s="88" t="b">
        <v>0</v>
      </c>
      <c r="F109" s="88" t="b">
        <v>0</v>
      </c>
      <c r="G109" s="88" t="b">
        <v>0</v>
      </c>
    </row>
    <row r="110" spans="1:7" ht="15">
      <c r="A110" s="88" t="s">
        <v>1703</v>
      </c>
      <c r="B110" s="88">
        <v>2</v>
      </c>
      <c r="C110" s="119">
        <v>0.0024444389495484418</v>
      </c>
      <c r="D110" s="88" t="s">
        <v>1724</v>
      </c>
      <c r="E110" s="88" t="b">
        <v>0</v>
      </c>
      <c r="F110" s="88" t="b">
        <v>0</v>
      </c>
      <c r="G110" s="88" t="b">
        <v>0</v>
      </c>
    </row>
    <row r="111" spans="1:7" ht="15">
      <c r="A111" s="88" t="s">
        <v>1704</v>
      </c>
      <c r="B111" s="88">
        <v>2</v>
      </c>
      <c r="C111" s="119">
        <v>0.0024444389495484418</v>
      </c>
      <c r="D111" s="88" t="s">
        <v>1724</v>
      </c>
      <c r="E111" s="88" t="b">
        <v>0</v>
      </c>
      <c r="F111" s="88" t="b">
        <v>0</v>
      </c>
      <c r="G111" s="88" t="b">
        <v>0</v>
      </c>
    </row>
    <row r="112" spans="1:7" ht="15">
      <c r="A112" s="88" t="s">
        <v>1705</v>
      </c>
      <c r="B112" s="88">
        <v>2</v>
      </c>
      <c r="C112" s="119">
        <v>0.0024444389495484418</v>
      </c>
      <c r="D112" s="88" t="s">
        <v>1724</v>
      </c>
      <c r="E112" s="88" t="b">
        <v>0</v>
      </c>
      <c r="F112" s="88" t="b">
        <v>0</v>
      </c>
      <c r="G112" s="88" t="b">
        <v>0</v>
      </c>
    </row>
    <row r="113" spans="1:7" ht="15">
      <c r="A113" s="88" t="s">
        <v>1706</v>
      </c>
      <c r="B113" s="88">
        <v>2</v>
      </c>
      <c r="C113" s="119">
        <v>0.0024444389495484418</v>
      </c>
      <c r="D113" s="88" t="s">
        <v>1724</v>
      </c>
      <c r="E113" s="88" t="b">
        <v>1</v>
      </c>
      <c r="F113" s="88" t="b">
        <v>0</v>
      </c>
      <c r="G113" s="88" t="b">
        <v>0</v>
      </c>
    </row>
    <row r="114" spans="1:7" ht="15">
      <c r="A114" s="88" t="s">
        <v>1707</v>
      </c>
      <c r="B114" s="88">
        <v>2</v>
      </c>
      <c r="C114" s="119">
        <v>0.0024444389495484418</v>
      </c>
      <c r="D114" s="88" t="s">
        <v>1724</v>
      </c>
      <c r="E114" s="88" t="b">
        <v>0</v>
      </c>
      <c r="F114" s="88" t="b">
        <v>0</v>
      </c>
      <c r="G114" s="88" t="b">
        <v>0</v>
      </c>
    </row>
    <row r="115" spans="1:7" ht="15">
      <c r="A115" s="88" t="s">
        <v>1708</v>
      </c>
      <c r="B115" s="88">
        <v>2</v>
      </c>
      <c r="C115" s="119">
        <v>0.0024444389495484418</v>
      </c>
      <c r="D115" s="88" t="s">
        <v>1724</v>
      </c>
      <c r="E115" s="88" t="b">
        <v>0</v>
      </c>
      <c r="F115" s="88" t="b">
        <v>0</v>
      </c>
      <c r="G115" s="88" t="b">
        <v>0</v>
      </c>
    </row>
    <row r="116" spans="1:7" ht="15">
      <c r="A116" s="88" t="s">
        <v>1709</v>
      </c>
      <c r="B116" s="88">
        <v>2</v>
      </c>
      <c r="C116" s="119">
        <v>0.0024444389495484418</v>
      </c>
      <c r="D116" s="88" t="s">
        <v>1724</v>
      </c>
      <c r="E116" s="88" t="b">
        <v>0</v>
      </c>
      <c r="F116" s="88" t="b">
        <v>0</v>
      </c>
      <c r="G116" s="88" t="b">
        <v>0</v>
      </c>
    </row>
    <row r="117" spans="1:7" ht="15">
      <c r="A117" s="88" t="s">
        <v>1710</v>
      </c>
      <c r="B117" s="88">
        <v>2</v>
      </c>
      <c r="C117" s="119">
        <v>0.0024444389495484418</v>
      </c>
      <c r="D117" s="88" t="s">
        <v>1724</v>
      </c>
      <c r="E117" s="88" t="b">
        <v>1</v>
      </c>
      <c r="F117" s="88" t="b">
        <v>0</v>
      </c>
      <c r="G117" s="88" t="b">
        <v>0</v>
      </c>
    </row>
    <row r="118" spans="1:7" ht="15">
      <c r="A118" s="88" t="s">
        <v>1711</v>
      </c>
      <c r="B118" s="88">
        <v>2</v>
      </c>
      <c r="C118" s="119">
        <v>0.0024444389495484418</v>
      </c>
      <c r="D118" s="88" t="s">
        <v>1724</v>
      </c>
      <c r="E118" s="88" t="b">
        <v>0</v>
      </c>
      <c r="F118" s="88" t="b">
        <v>0</v>
      </c>
      <c r="G118" s="88" t="b">
        <v>0</v>
      </c>
    </row>
    <row r="119" spans="1:7" ht="15">
      <c r="A119" s="88" t="s">
        <v>1712</v>
      </c>
      <c r="B119" s="88">
        <v>2</v>
      </c>
      <c r="C119" s="119">
        <v>0.0024444389495484418</v>
      </c>
      <c r="D119" s="88" t="s">
        <v>1724</v>
      </c>
      <c r="E119" s="88" t="b">
        <v>0</v>
      </c>
      <c r="F119" s="88" t="b">
        <v>0</v>
      </c>
      <c r="G119" s="88" t="b">
        <v>0</v>
      </c>
    </row>
    <row r="120" spans="1:7" ht="15">
      <c r="A120" s="88" t="s">
        <v>1713</v>
      </c>
      <c r="B120" s="88">
        <v>2</v>
      </c>
      <c r="C120" s="119">
        <v>0.0024444389495484418</v>
      </c>
      <c r="D120" s="88" t="s">
        <v>1724</v>
      </c>
      <c r="E120" s="88" t="b">
        <v>0</v>
      </c>
      <c r="F120" s="88" t="b">
        <v>0</v>
      </c>
      <c r="G120" s="88" t="b">
        <v>0</v>
      </c>
    </row>
    <row r="121" spans="1:7" ht="15">
      <c r="A121" s="88" t="s">
        <v>1714</v>
      </c>
      <c r="B121" s="88">
        <v>2</v>
      </c>
      <c r="C121" s="119">
        <v>0.0024444389495484418</v>
      </c>
      <c r="D121" s="88" t="s">
        <v>1724</v>
      </c>
      <c r="E121" s="88" t="b">
        <v>1</v>
      </c>
      <c r="F121" s="88" t="b">
        <v>0</v>
      </c>
      <c r="G121" s="88" t="b">
        <v>0</v>
      </c>
    </row>
    <row r="122" spans="1:7" ht="15">
      <c r="A122" s="88" t="s">
        <v>1715</v>
      </c>
      <c r="B122" s="88">
        <v>2</v>
      </c>
      <c r="C122" s="119">
        <v>0.0024444389495484418</v>
      </c>
      <c r="D122" s="88" t="s">
        <v>1724</v>
      </c>
      <c r="E122" s="88" t="b">
        <v>0</v>
      </c>
      <c r="F122" s="88" t="b">
        <v>0</v>
      </c>
      <c r="G122" s="88" t="b">
        <v>0</v>
      </c>
    </row>
    <row r="123" spans="1:7" ht="15">
      <c r="A123" s="88" t="s">
        <v>1716</v>
      </c>
      <c r="B123" s="88">
        <v>2</v>
      </c>
      <c r="C123" s="119">
        <v>0.0024444389495484418</v>
      </c>
      <c r="D123" s="88" t="s">
        <v>1724</v>
      </c>
      <c r="E123" s="88" t="b">
        <v>0</v>
      </c>
      <c r="F123" s="88" t="b">
        <v>0</v>
      </c>
      <c r="G123" s="88" t="b">
        <v>0</v>
      </c>
    </row>
    <row r="124" spans="1:7" ht="15">
      <c r="A124" s="88" t="s">
        <v>1717</v>
      </c>
      <c r="B124" s="88">
        <v>2</v>
      </c>
      <c r="C124" s="119">
        <v>0.0024444389495484418</v>
      </c>
      <c r="D124" s="88" t="s">
        <v>1724</v>
      </c>
      <c r="E124" s="88" t="b">
        <v>0</v>
      </c>
      <c r="F124" s="88" t="b">
        <v>0</v>
      </c>
      <c r="G124" s="88" t="b">
        <v>0</v>
      </c>
    </row>
    <row r="125" spans="1:7" ht="15">
      <c r="A125" s="88" t="s">
        <v>1718</v>
      </c>
      <c r="B125" s="88">
        <v>2</v>
      </c>
      <c r="C125" s="119">
        <v>0.0024444389495484418</v>
      </c>
      <c r="D125" s="88" t="s">
        <v>1724</v>
      </c>
      <c r="E125" s="88" t="b">
        <v>0</v>
      </c>
      <c r="F125" s="88" t="b">
        <v>1</v>
      </c>
      <c r="G125" s="88" t="b">
        <v>0</v>
      </c>
    </row>
    <row r="126" spans="1:7" ht="15">
      <c r="A126" s="88" t="s">
        <v>1719</v>
      </c>
      <c r="B126" s="88">
        <v>2</v>
      </c>
      <c r="C126" s="119">
        <v>0.0024444389495484418</v>
      </c>
      <c r="D126" s="88" t="s">
        <v>1724</v>
      </c>
      <c r="E126" s="88" t="b">
        <v>0</v>
      </c>
      <c r="F126" s="88" t="b">
        <v>0</v>
      </c>
      <c r="G126" s="88" t="b">
        <v>0</v>
      </c>
    </row>
    <row r="127" spans="1:7" ht="15">
      <c r="A127" s="88" t="s">
        <v>1720</v>
      </c>
      <c r="B127" s="88">
        <v>2</v>
      </c>
      <c r="C127" s="119">
        <v>0.0024444389495484418</v>
      </c>
      <c r="D127" s="88" t="s">
        <v>1724</v>
      </c>
      <c r="E127" s="88" t="b">
        <v>0</v>
      </c>
      <c r="F127" s="88" t="b">
        <v>0</v>
      </c>
      <c r="G127" s="88" t="b">
        <v>0</v>
      </c>
    </row>
    <row r="128" spans="1:7" ht="15">
      <c r="A128" s="88" t="s">
        <v>1721</v>
      </c>
      <c r="B128" s="88">
        <v>2</v>
      </c>
      <c r="C128" s="119">
        <v>0.0024444389495484418</v>
      </c>
      <c r="D128" s="88" t="s">
        <v>1724</v>
      </c>
      <c r="E128" s="88" t="b">
        <v>0</v>
      </c>
      <c r="F128" s="88" t="b">
        <v>0</v>
      </c>
      <c r="G128" s="88" t="b">
        <v>0</v>
      </c>
    </row>
    <row r="129" spans="1:7" ht="15">
      <c r="A129" s="88" t="s">
        <v>1607</v>
      </c>
      <c r="B129" s="88">
        <v>56</v>
      </c>
      <c r="C129" s="119">
        <v>0</v>
      </c>
      <c r="D129" s="88" t="s">
        <v>1581</v>
      </c>
      <c r="E129" s="88" t="b">
        <v>0</v>
      </c>
      <c r="F129" s="88" t="b">
        <v>0</v>
      </c>
      <c r="G129" s="88" t="b">
        <v>0</v>
      </c>
    </row>
    <row r="130" spans="1:7" ht="15">
      <c r="A130" s="88" t="s">
        <v>1605</v>
      </c>
      <c r="B130" s="88">
        <v>52</v>
      </c>
      <c r="C130" s="119">
        <v>0.0010496325637743941</v>
      </c>
      <c r="D130" s="88" t="s">
        <v>1581</v>
      </c>
      <c r="E130" s="88" t="b">
        <v>0</v>
      </c>
      <c r="F130" s="88" t="b">
        <v>0</v>
      </c>
      <c r="G130" s="88" t="b">
        <v>0</v>
      </c>
    </row>
    <row r="131" spans="1:7" ht="15">
      <c r="A131" s="88" t="s">
        <v>1606</v>
      </c>
      <c r="B131" s="88">
        <v>52</v>
      </c>
      <c r="C131" s="119">
        <v>0.0010496325637743941</v>
      </c>
      <c r="D131" s="88" t="s">
        <v>1581</v>
      </c>
      <c r="E131" s="88" t="b">
        <v>0</v>
      </c>
      <c r="F131" s="88" t="b">
        <v>0</v>
      </c>
      <c r="G131" s="88" t="b">
        <v>0</v>
      </c>
    </row>
    <row r="132" spans="1:7" ht="15">
      <c r="A132" s="88" t="s">
        <v>359</v>
      </c>
      <c r="B132" s="88">
        <v>50</v>
      </c>
      <c r="C132" s="119">
        <v>0.0020581130225954267</v>
      </c>
      <c r="D132" s="88" t="s">
        <v>1581</v>
      </c>
      <c r="E132" s="88" t="b">
        <v>0</v>
      </c>
      <c r="F132" s="88" t="b">
        <v>0</v>
      </c>
      <c r="G132" s="88" t="b">
        <v>0</v>
      </c>
    </row>
    <row r="133" spans="1:7" ht="15">
      <c r="A133" s="88" t="s">
        <v>1609</v>
      </c>
      <c r="B133" s="88">
        <v>50</v>
      </c>
      <c r="C133" s="119">
        <v>0.0020581130225954267</v>
      </c>
      <c r="D133" s="88" t="s">
        <v>1581</v>
      </c>
      <c r="E133" s="88" t="b">
        <v>0</v>
      </c>
      <c r="F133" s="88" t="b">
        <v>0</v>
      </c>
      <c r="G133" s="88" t="b">
        <v>0</v>
      </c>
    </row>
    <row r="134" spans="1:7" ht="15">
      <c r="A134" s="88" t="s">
        <v>360</v>
      </c>
      <c r="B134" s="88">
        <v>34</v>
      </c>
      <c r="C134" s="119">
        <v>0.008412690461261396</v>
      </c>
      <c r="D134" s="88" t="s">
        <v>1581</v>
      </c>
      <c r="E134" s="88" t="b">
        <v>0</v>
      </c>
      <c r="F134" s="88" t="b">
        <v>0</v>
      </c>
      <c r="G134" s="88" t="b">
        <v>0</v>
      </c>
    </row>
    <row r="135" spans="1:7" ht="15">
      <c r="A135" s="88" t="s">
        <v>1613</v>
      </c>
      <c r="B135" s="88">
        <v>32</v>
      </c>
      <c r="C135" s="119">
        <v>0.008955419960711825</v>
      </c>
      <c r="D135" s="88" t="s">
        <v>1581</v>
      </c>
      <c r="E135" s="88" t="b">
        <v>0</v>
      </c>
      <c r="F135" s="88" t="b">
        <v>0</v>
      </c>
      <c r="G135" s="88" t="b">
        <v>0</v>
      </c>
    </row>
    <row r="136" spans="1:7" ht="15">
      <c r="A136" s="88" t="s">
        <v>1615</v>
      </c>
      <c r="B136" s="88">
        <v>32</v>
      </c>
      <c r="C136" s="119">
        <v>0.008955419960711825</v>
      </c>
      <c r="D136" s="88" t="s">
        <v>1581</v>
      </c>
      <c r="E136" s="88" t="b">
        <v>0</v>
      </c>
      <c r="F136" s="88" t="b">
        <v>0</v>
      </c>
      <c r="G136" s="88" t="b">
        <v>0</v>
      </c>
    </row>
    <row r="137" spans="1:7" ht="15">
      <c r="A137" s="88" t="s">
        <v>1614</v>
      </c>
      <c r="B137" s="88">
        <v>32</v>
      </c>
      <c r="C137" s="119">
        <v>0.008955419960711825</v>
      </c>
      <c r="D137" s="88" t="s">
        <v>1581</v>
      </c>
      <c r="E137" s="88" t="b">
        <v>0</v>
      </c>
      <c r="F137" s="88" t="b">
        <v>0</v>
      </c>
      <c r="G137" s="88" t="b">
        <v>0</v>
      </c>
    </row>
    <row r="138" spans="1:7" ht="15">
      <c r="A138" s="88" t="s">
        <v>1616</v>
      </c>
      <c r="B138" s="88">
        <v>32</v>
      </c>
      <c r="C138" s="119">
        <v>0.008955419960711825</v>
      </c>
      <c r="D138" s="88" t="s">
        <v>1581</v>
      </c>
      <c r="E138" s="88" t="b">
        <v>0</v>
      </c>
      <c r="F138" s="88" t="b">
        <v>0</v>
      </c>
      <c r="G138" s="88" t="b">
        <v>0</v>
      </c>
    </row>
    <row r="139" spans="1:7" ht="15">
      <c r="A139" s="88" t="s">
        <v>1617</v>
      </c>
      <c r="B139" s="88">
        <v>32</v>
      </c>
      <c r="C139" s="119">
        <v>0.008955419960711825</v>
      </c>
      <c r="D139" s="88" t="s">
        <v>1581</v>
      </c>
      <c r="E139" s="88" t="b">
        <v>0</v>
      </c>
      <c r="F139" s="88" t="b">
        <v>0</v>
      </c>
      <c r="G139" s="88" t="b">
        <v>0</v>
      </c>
    </row>
    <row r="140" spans="1:7" ht="15">
      <c r="A140" s="88" t="s">
        <v>1618</v>
      </c>
      <c r="B140" s="88">
        <v>32</v>
      </c>
      <c r="C140" s="119">
        <v>0.008955419960711825</v>
      </c>
      <c r="D140" s="88" t="s">
        <v>1581</v>
      </c>
      <c r="E140" s="88" t="b">
        <v>0</v>
      </c>
      <c r="F140" s="88" t="b">
        <v>0</v>
      </c>
      <c r="G140" s="88" t="b">
        <v>0</v>
      </c>
    </row>
    <row r="141" spans="1:7" ht="15">
      <c r="A141" s="88" t="s">
        <v>1619</v>
      </c>
      <c r="B141" s="88">
        <v>32</v>
      </c>
      <c r="C141" s="119">
        <v>0.008955419960711825</v>
      </c>
      <c r="D141" s="88" t="s">
        <v>1581</v>
      </c>
      <c r="E141" s="88" t="b">
        <v>0</v>
      </c>
      <c r="F141" s="88" t="b">
        <v>0</v>
      </c>
      <c r="G141" s="88" t="b">
        <v>0</v>
      </c>
    </row>
    <row r="142" spans="1:7" ht="15">
      <c r="A142" s="88" t="s">
        <v>1623</v>
      </c>
      <c r="B142" s="88">
        <v>20</v>
      </c>
      <c r="C142" s="119">
        <v>0.010624723255147472</v>
      </c>
      <c r="D142" s="88" t="s">
        <v>1581</v>
      </c>
      <c r="E142" s="88" t="b">
        <v>0</v>
      </c>
      <c r="F142" s="88" t="b">
        <v>0</v>
      </c>
      <c r="G142" s="88" t="b">
        <v>0</v>
      </c>
    </row>
    <row r="143" spans="1:7" ht="15">
      <c r="A143" s="88" t="s">
        <v>1627</v>
      </c>
      <c r="B143" s="88">
        <v>18</v>
      </c>
      <c r="C143" s="119">
        <v>0.010576579538120596</v>
      </c>
      <c r="D143" s="88" t="s">
        <v>1581</v>
      </c>
      <c r="E143" s="88" t="b">
        <v>0</v>
      </c>
      <c r="F143" s="88" t="b">
        <v>0</v>
      </c>
      <c r="G143" s="88" t="b">
        <v>0</v>
      </c>
    </row>
    <row r="144" spans="1:7" ht="15">
      <c r="A144" s="88" t="s">
        <v>1628</v>
      </c>
      <c r="B144" s="88">
        <v>18</v>
      </c>
      <c r="C144" s="119">
        <v>0.010576579538120596</v>
      </c>
      <c r="D144" s="88" t="s">
        <v>1581</v>
      </c>
      <c r="E144" s="88" t="b">
        <v>0</v>
      </c>
      <c r="F144" s="88" t="b">
        <v>0</v>
      </c>
      <c r="G144" s="88" t="b">
        <v>0</v>
      </c>
    </row>
    <row r="145" spans="1:7" ht="15">
      <c r="A145" s="88" t="s">
        <v>1629</v>
      </c>
      <c r="B145" s="88">
        <v>18</v>
      </c>
      <c r="C145" s="119">
        <v>0.010576579538120596</v>
      </c>
      <c r="D145" s="88" t="s">
        <v>1581</v>
      </c>
      <c r="E145" s="88" t="b">
        <v>0</v>
      </c>
      <c r="F145" s="88" t="b">
        <v>0</v>
      </c>
      <c r="G145" s="88" t="b">
        <v>0</v>
      </c>
    </row>
    <row r="146" spans="1:7" ht="15">
      <c r="A146" s="88" t="s">
        <v>1624</v>
      </c>
      <c r="B146" s="88">
        <v>18</v>
      </c>
      <c r="C146" s="119">
        <v>0.010576579538120596</v>
      </c>
      <c r="D146" s="88" t="s">
        <v>1581</v>
      </c>
      <c r="E146" s="88" t="b">
        <v>1</v>
      </c>
      <c r="F146" s="88" t="b">
        <v>0</v>
      </c>
      <c r="G146" s="88" t="b">
        <v>0</v>
      </c>
    </row>
    <row r="147" spans="1:7" ht="15">
      <c r="A147" s="88" t="s">
        <v>1630</v>
      </c>
      <c r="B147" s="88">
        <v>18</v>
      </c>
      <c r="C147" s="119">
        <v>0.010576579538120596</v>
      </c>
      <c r="D147" s="88" t="s">
        <v>1581</v>
      </c>
      <c r="E147" s="88" t="b">
        <v>0</v>
      </c>
      <c r="F147" s="88" t="b">
        <v>0</v>
      </c>
      <c r="G147" s="88" t="b">
        <v>0</v>
      </c>
    </row>
    <row r="148" spans="1:7" ht="15">
      <c r="A148" s="88" t="s">
        <v>1631</v>
      </c>
      <c r="B148" s="88">
        <v>18</v>
      </c>
      <c r="C148" s="119">
        <v>0.010576579538120596</v>
      </c>
      <c r="D148" s="88" t="s">
        <v>1581</v>
      </c>
      <c r="E148" s="88" t="b">
        <v>0</v>
      </c>
      <c r="F148" s="88" t="b">
        <v>0</v>
      </c>
      <c r="G148" s="88" t="b">
        <v>0</v>
      </c>
    </row>
    <row r="149" spans="1:7" ht="15">
      <c r="A149" s="88" t="s">
        <v>1625</v>
      </c>
      <c r="B149" s="88">
        <v>18</v>
      </c>
      <c r="C149" s="119">
        <v>0.010576579538120596</v>
      </c>
      <c r="D149" s="88" t="s">
        <v>1581</v>
      </c>
      <c r="E149" s="88" t="b">
        <v>0</v>
      </c>
      <c r="F149" s="88" t="b">
        <v>0</v>
      </c>
      <c r="G149" s="88" t="b">
        <v>0</v>
      </c>
    </row>
    <row r="150" spans="1:7" ht="15">
      <c r="A150" s="88" t="s">
        <v>1626</v>
      </c>
      <c r="B150" s="88">
        <v>18</v>
      </c>
      <c r="C150" s="119">
        <v>0.010576579538120596</v>
      </c>
      <c r="D150" s="88" t="s">
        <v>1581</v>
      </c>
      <c r="E150" s="88" t="b">
        <v>0</v>
      </c>
      <c r="F150" s="88" t="b">
        <v>0</v>
      </c>
      <c r="G150" s="88" t="b">
        <v>0</v>
      </c>
    </row>
    <row r="151" spans="1:7" ht="15">
      <c r="A151" s="88" t="s">
        <v>1632</v>
      </c>
      <c r="B151" s="88">
        <v>18</v>
      </c>
      <c r="C151" s="119">
        <v>0.010576579538120596</v>
      </c>
      <c r="D151" s="88" t="s">
        <v>1581</v>
      </c>
      <c r="E151" s="88" t="b">
        <v>0</v>
      </c>
      <c r="F151" s="88" t="b">
        <v>0</v>
      </c>
      <c r="G151" s="88" t="b">
        <v>0</v>
      </c>
    </row>
    <row r="152" spans="1:7" ht="15">
      <c r="A152" s="88" t="s">
        <v>1633</v>
      </c>
      <c r="B152" s="88">
        <v>18</v>
      </c>
      <c r="C152" s="119">
        <v>0.010576579538120596</v>
      </c>
      <c r="D152" s="88" t="s">
        <v>1581</v>
      </c>
      <c r="E152" s="88" t="b">
        <v>0</v>
      </c>
      <c r="F152" s="88" t="b">
        <v>0</v>
      </c>
      <c r="G152" s="88" t="b">
        <v>0</v>
      </c>
    </row>
    <row r="153" spans="1:7" ht="15">
      <c r="A153" s="88" t="s">
        <v>1620</v>
      </c>
      <c r="B153" s="88">
        <v>18</v>
      </c>
      <c r="C153" s="119">
        <v>0.010576579538120596</v>
      </c>
      <c r="D153" s="88" t="s">
        <v>1581</v>
      </c>
      <c r="E153" s="88" t="b">
        <v>0</v>
      </c>
      <c r="F153" s="88" t="b">
        <v>0</v>
      </c>
      <c r="G153" s="88" t="b">
        <v>0</v>
      </c>
    </row>
    <row r="154" spans="1:7" ht="15">
      <c r="A154" s="88" t="s">
        <v>1621</v>
      </c>
      <c r="B154" s="88">
        <v>18</v>
      </c>
      <c r="C154" s="119">
        <v>0.010576579538120596</v>
      </c>
      <c r="D154" s="88" t="s">
        <v>1581</v>
      </c>
      <c r="E154" s="88" t="b">
        <v>0</v>
      </c>
      <c r="F154" s="88" t="b">
        <v>0</v>
      </c>
      <c r="G154" s="88" t="b">
        <v>0</v>
      </c>
    </row>
    <row r="155" spans="1:7" ht="15">
      <c r="A155" s="88" t="s">
        <v>1622</v>
      </c>
      <c r="B155" s="88">
        <v>18</v>
      </c>
      <c r="C155" s="119">
        <v>0.010576579538120596</v>
      </c>
      <c r="D155" s="88" t="s">
        <v>1581</v>
      </c>
      <c r="E155" s="88" t="b">
        <v>0</v>
      </c>
      <c r="F155" s="88" t="b">
        <v>0</v>
      </c>
      <c r="G155" s="88" t="b">
        <v>0</v>
      </c>
    </row>
    <row r="156" spans="1:7" ht="15">
      <c r="A156" s="88" t="s">
        <v>1655</v>
      </c>
      <c r="B156" s="88">
        <v>2</v>
      </c>
      <c r="C156" s="119">
        <v>0.0035255265127068654</v>
      </c>
      <c r="D156" s="88" t="s">
        <v>1581</v>
      </c>
      <c r="E156" s="88" t="b">
        <v>0</v>
      </c>
      <c r="F156" s="88" t="b">
        <v>0</v>
      </c>
      <c r="G156" s="88" t="b">
        <v>0</v>
      </c>
    </row>
    <row r="157" spans="1:7" ht="15">
      <c r="A157" s="88" t="s">
        <v>1656</v>
      </c>
      <c r="B157" s="88">
        <v>2</v>
      </c>
      <c r="C157" s="119">
        <v>0.0035255265127068654</v>
      </c>
      <c r="D157" s="88" t="s">
        <v>1581</v>
      </c>
      <c r="E157" s="88" t="b">
        <v>0</v>
      </c>
      <c r="F157" s="88" t="b">
        <v>0</v>
      </c>
      <c r="G157" s="88" t="b">
        <v>0</v>
      </c>
    </row>
    <row r="158" spans="1:7" ht="15">
      <c r="A158" s="88" t="s">
        <v>1657</v>
      </c>
      <c r="B158" s="88">
        <v>2</v>
      </c>
      <c r="C158" s="119">
        <v>0.0035255265127068654</v>
      </c>
      <c r="D158" s="88" t="s">
        <v>1581</v>
      </c>
      <c r="E158" s="88" t="b">
        <v>0</v>
      </c>
      <c r="F158" s="88" t="b">
        <v>0</v>
      </c>
      <c r="G158" s="88" t="b">
        <v>0</v>
      </c>
    </row>
    <row r="159" spans="1:7" ht="15">
      <c r="A159" s="88" t="s">
        <v>1658</v>
      </c>
      <c r="B159" s="88">
        <v>2</v>
      </c>
      <c r="C159" s="119">
        <v>0.0035255265127068654</v>
      </c>
      <c r="D159" s="88" t="s">
        <v>1581</v>
      </c>
      <c r="E159" s="88" t="b">
        <v>0</v>
      </c>
      <c r="F159" s="88" t="b">
        <v>0</v>
      </c>
      <c r="G159" s="88" t="b">
        <v>0</v>
      </c>
    </row>
    <row r="160" spans="1:7" ht="15">
      <c r="A160" s="88" t="s">
        <v>1635</v>
      </c>
      <c r="B160" s="88">
        <v>2</v>
      </c>
      <c r="C160" s="119">
        <v>0.0035255265127068654</v>
      </c>
      <c r="D160" s="88" t="s">
        <v>1581</v>
      </c>
      <c r="E160" s="88" t="b">
        <v>0</v>
      </c>
      <c r="F160" s="88" t="b">
        <v>0</v>
      </c>
      <c r="G160" s="88" t="b">
        <v>0</v>
      </c>
    </row>
    <row r="161" spans="1:7" ht="15">
      <c r="A161" s="88" t="s">
        <v>1659</v>
      </c>
      <c r="B161" s="88">
        <v>2</v>
      </c>
      <c r="C161" s="119">
        <v>0.0035255265127068654</v>
      </c>
      <c r="D161" s="88" t="s">
        <v>1581</v>
      </c>
      <c r="E161" s="88" t="b">
        <v>0</v>
      </c>
      <c r="F161" s="88" t="b">
        <v>0</v>
      </c>
      <c r="G161" s="88" t="b">
        <v>0</v>
      </c>
    </row>
    <row r="162" spans="1:7" ht="15">
      <c r="A162" s="88" t="s">
        <v>1634</v>
      </c>
      <c r="B162" s="88">
        <v>2</v>
      </c>
      <c r="C162" s="119">
        <v>0.0035255265127068654</v>
      </c>
      <c r="D162" s="88" t="s">
        <v>1581</v>
      </c>
      <c r="E162" s="88" t="b">
        <v>1</v>
      </c>
      <c r="F162" s="88" t="b">
        <v>0</v>
      </c>
      <c r="G162" s="88" t="b">
        <v>0</v>
      </c>
    </row>
    <row r="163" spans="1:7" ht="15">
      <c r="A163" s="88" t="s">
        <v>1637</v>
      </c>
      <c r="B163" s="88">
        <v>2</v>
      </c>
      <c r="C163" s="119">
        <v>0.0035255265127068654</v>
      </c>
      <c r="D163" s="88" t="s">
        <v>1581</v>
      </c>
      <c r="E163" s="88" t="b">
        <v>0</v>
      </c>
      <c r="F163" s="88" t="b">
        <v>0</v>
      </c>
      <c r="G163" s="88" t="b">
        <v>0</v>
      </c>
    </row>
    <row r="164" spans="1:7" ht="15">
      <c r="A164" s="88" t="s">
        <v>1660</v>
      </c>
      <c r="B164" s="88">
        <v>2</v>
      </c>
      <c r="C164" s="119">
        <v>0.0035255265127068654</v>
      </c>
      <c r="D164" s="88" t="s">
        <v>1581</v>
      </c>
      <c r="E164" s="88" t="b">
        <v>0</v>
      </c>
      <c r="F164" s="88" t="b">
        <v>0</v>
      </c>
      <c r="G164" s="88" t="b">
        <v>0</v>
      </c>
    </row>
    <row r="165" spans="1:7" ht="15">
      <c r="A165" s="88" t="s">
        <v>1661</v>
      </c>
      <c r="B165" s="88">
        <v>2</v>
      </c>
      <c r="C165" s="119">
        <v>0.0035255265127068654</v>
      </c>
      <c r="D165" s="88" t="s">
        <v>1581</v>
      </c>
      <c r="E165" s="88" t="b">
        <v>1</v>
      </c>
      <c r="F165" s="88" t="b">
        <v>0</v>
      </c>
      <c r="G165" s="88" t="b">
        <v>0</v>
      </c>
    </row>
    <row r="166" spans="1:7" ht="15">
      <c r="A166" s="88" t="s">
        <v>1662</v>
      </c>
      <c r="B166" s="88">
        <v>2</v>
      </c>
      <c r="C166" s="119">
        <v>0.0035255265127068654</v>
      </c>
      <c r="D166" s="88" t="s">
        <v>1581</v>
      </c>
      <c r="E166" s="88" t="b">
        <v>0</v>
      </c>
      <c r="F166" s="88" t="b">
        <v>0</v>
      </c>
      <c r="G166" s="88" t="b">
        <v>0</v>
      </c>
    </row>
    <row r="167" spans="1:7" ht="15">
      <c r="A167" s="88" t="s">
        <v>1663</v>
      </c>
      <c r="B167" s="88">
        <v>2</v>
      </c>
      <c r="C167" s="119">
        <v>0.0035255265127068654</v>
      </c>
      <c r="D167" s="88" t="s">
        <v>1581</v>
      </c>
      <c r="E167" s="88" t="b">
        <v>0</v>
      </c>
      <c r="F167" s="88" t="b">
        <v>0</v>
      </c>
      <c r="G167" s="88" t="b">
        <v>0</v>
      </c>
    </row>
    <row r="168" spans="1:7" ht="15">
      <c r="A168" s="88" t="s">
        <v>1664</v>
      </c>
      <c r="B168" s="88">
        <v>2</v>
      </c>
      <c r="C168" s="119">
        <v>0.0035255265127068654</v>
      </c>
      <c r="D168" s="88" t="s">
        <v>1581</v>
      </c>
      <c r="E168" s="88" t="b">
        <v>0</v>
      </c>
      <c r="F168" s="88" t="b">
        <v>0</v>
      </c>
      <c r="G168" s="88" t="b">
        <v>0</v>
      </c>
    </row>
    <row r="169" spans="1:7" ht="15">
      <c r="A169" s="88" t="s">
        <v>1608</v>
      </c>
      <c r="B169" s="88">
        <v>2</v>
      </c>
      <c r="C169" s="119">
        <v>0.0035255265127068654</v>
      </c>
      <c r="D169" s="88" t="s">
        <v>1581</v>
      </c>
      <c r="E169" s="88" t="b">
        <v>0</v>
      </c>
      <c r="F169" s="88" t="b">
        <v>0</v>
      </c>
      <c r="G169" s="88" t="b">
        <v>0</v>
      </c>
    </row>
    <row r="170" spans="1:7" ht="15">
      <c r="A170" s="88" t="s">
        <v>1716</v>
      </c>
      <c r="B170" s="88">
        <v>2</v>
      </c>
      <c r="C170" s="119">
        <v>0.0035255265127068654</v>
      </c>
      <c r="D170" s="88" t="s">
        <v>1581</v>
      </c>
      <c r="E170" s="88" t="b">
        <v>0</v>
      </c>
      <c r="F170" s="88" t="b">
        <v>0</v>
      </c>
      <c r="G170" s="88" t="b">
        <v>0</v>
      </c>
    </row>
    <row r="171" spans="1:7" ht="15">
      <c r="A171" s="88" t="s">
        <v>1717</v>
      </c>
      <c r="B171" s="88">
        <v>2</v>
      </c>
      <c r="C171" s="119">
        <v>0.0035255265127068654</v>
      </c>
      <c r="D171" s="88" t="s">
        <v>1581</v>
      </c>
      <c r="E171" s="88" t="b">
        <v>0</v>
      </c>
      <c r="F171" s="88" t="b">
        <v>0</v>
      </c>
      <c r="G171" s="88" t="b">
        <v>0</v>
      </c>
    </row>
    <row r="172" spans="1:7" ht="15">
      <c r="A172" s="88" t="s">
        <v>1718</v>
      </c>
      <c r="B172" s="88">
        <v>2</v>
      </c>
      <c r="C172" s="119">
        <v>0.0035255265127068654</v>
      </c>
      <c r="D172" s="88" t="s">
        <v>1581</v>
      </c>
      <c r="E172" s="88" t="b">
        <v>0</v>
      </c>
      <c r="F172" s="88" t="b">
        <v>1</v>
      </c>
      <c r="G172" s="88" t="b">
        <v>0</v>
      </c>
    </row>
    <row r="173" spans="1:7" ht="15">
      <c r="A173" s="88" t="s">
        <v>1719</v>
      </c>
      <c r="B173" s="88">
        <v>2</v>
      </c>
      <c r="C173" s="119">
        <v>0.0035255265127068654</v>
      </c>
      <c r="D173" s="88" t="s">
        <v>1581</v>
      </c>
      <c r="E173" s="88" t="b">
        <v>0</v>
      </c>
      <c r="F173" s="88" t="b">
        <v>0</v>
      </c>
      <c r="G173" s="88" t="b">
        <v>0</v>
      </c>
    </row>
    <row r="174" spans="1:7" ht="15">
      <c r="A174" s="88" t="s">
        <v>1720</v>
      </c>
      <c r="B174" s="88">
        <v>2</v>
      </c>
      <c r="C174" s="119">
        <v>0.0035255265127068654</v>
      </c>
      <c r="D174" s="88" t="s">
        <v>1581</v>
      </c>
      <c r="E174" s="88" t="b">
        <v>0</v>
      </c>
      <c r="F174" s="88" t="b">
        <v>0</v>
      </c>
      <c r="G174" s="88" t="b">
        <v>0</v>
      </c>
    </row>
    <row r="175" spans="1:7" ht="15">
      <c r="A175" s="88" t="s">
        <v>1721</v>
      </c>
      <c r="B175" s="88">
        <v>2</v>
      </c>
      <c r="C175" s="119">
        <v>0.0035255265127068654</v>
      </c>
      <c r="D175" s="88" t="s">
        <v>1581</v>
      </c>
      <c r="E175" s="88" t="b">
        <v>0</v>
      </c>
      <c r="F175" s="88" t="b">
        <v>0</v>
      </c>
      <c r="G175" s="88" t="b">
        <v>0</v>
      </c>
    </row>
    <row r="176" spans="1:7" ht="15">
      <c r="A176" s="88" t="s">
        <v>1608</v>
      </c>
      <c r="B176" s="88">
        <v>44</v>
      </c>
      <c r="C176" s="119">
        <v>0</v>
      </c>
      <c r="D176" s="88" t="s">
        <v>1582</v>
      </c>
      <c r="E176" s="88" t="b">
        <v>0</v>
      </c>
      <c r="F176" s="88" t="b">
        <v>0</v>
      </c>
      <c r="G176" s="88" t="b">
        <v>0</v>
      </c>
    </row>
    <row r="177" spans="1:7" ht="15">
      <c r="A177" s="88" t="s">
        <v>1605</v>
      </c>
      <c r="B177" s="88">
        <v>44</v>
      </c>
      <c r="C177" s="119">
        <v>0</v>
      </c>
      <c r="D177" s="88" t="s">
        <v>1582</v>
      </c>
      <c r="E177" s="88" t="b">
        <v>0</v>
      </c>
      <c r="F177" s="88" t="b">
        <v>0</v>
      </c>
      <c r="G177" s="88" t="b">
        <v>0</v>
      </c>
    </row>
    <row r="178" spans="1:7" ht="15">
      <c r="A178" s="88" t="s">
        <v>1606</v>
      </c>
      <c r="B178" s="88">
        <v>44</v>
      </c>
      <c r="C178" s="119">
        <v>0</v>
      </c>
      <c r="D178" s="88" t="s">
        <v>1582</v>
      </c>
      <c r="E178" s="88" t="b">
        <v>0</v>
      </c>
      <c r="F178" s="88" t="b">
        <v>0</v>
      </c>
      <c r="G178" s="88" t="b">
        <v>0</v>
      </c>
    </row>
    <row r="179" spans="1:7" ht="15">
      <c r="A179" s="88" t="s">
        <v>1610</v>
      </c>
      <c r="B179" s="88">
        <v>43</v>
      </c>
      <c r="C179" s="119">
        <v>0.0016324011368206834</v>
      </c>
      <c r="D179" s="88" t="s">
        <v>1582</v>
      </c>
      <c r="E179" s="88" t="b">
        <v>0</v>
      </c>
      <c r="F179" s="88" t="b">
        <v>0</v>
      </c>
      <c r="G179" s="88" t="b">
        <v>0</v>
      </c>
    </row>
    <row r="180" spans="1:7" ht="15">
      <c r="A180" s="88" t="s">
        <v>1611</v>
      </c>
      <c r="B180" s="88">
        <v>43</v>
      </c>
      <c r="C180" s="119">
        <v>0.0016324011368206834</v>
      </c>
      <c r="D180" s="88" t="s">
        <v>1582</v>
      </c>
      <c r="E180" s="88" t="b">
        <v>0</v>
      </c>
      <c r="F180" s="88" t="b">
        <v>0</v>
      </c>
      <c r="G180" s="88" t="b">
        <v>0</v>
      </c>
    </row>
    <row r="181" spans="1:7" ht="15">
      <c r="A181" s="88" t="s">
        <v>1612</v>
      </c>
      <c r="B181" s="88">
        <v>43</v>
      </c>
      <c r="C181" s="119">
        <v>0.0016324011368206834</v>
      </c>
      <c r="D181" s="88" t="s">
        <v>1582</v>
      </c>
      <c r="E181" s="88" t="b">
        <v>0</v>
      </c>
      <c r="F181" s="88" t="b">
        <v>0</v>
      </c>
      <c r="G181" s="88" t="b">
        <v>0</v>
      </c>
    </row>
    <row r="182" spans="1:7" ht="15">
      <c r="A182" s="88" t="s">
        <v>1608</v>
      </c>
      <c r="B182" s="88">
        <v>7</v>
      </c>
      <c r="C182" s="119">
        <v>0.01209621600694224</v>
      </c>
      <c r="D182" s="88" t="s">
        <v>1583</v>
      </c>
      <c r="E182" s="88" t="b">
        <v>0</v>
      </c>
      <c r="F182" s="88" t="b">
        <v>0</v>
      </c>
      <c r="G182" s="88" t="b">
        <v>0</v>
      </c>
    </row>
    <row r="183" spans="1:7" ht="15">
      <c r="A183" s="88" t="s">
        <v>1607</v>
      </c>
      <c r="B183" s="88">
        <v>7</v>
      </c>
      <c r="C183" s="119">
        <v>0.01209621600694224</v>
      </c>
      <c r="D183" s="88" t="s">
        <v>1583</v>
      </c>
      <c r="E183" s="88" t="b">
        <v>0</v>
      </c>
      <c r="F183" s="88" t="b">
        <v>0</v>
      </c>
      <c r="G183" s="88" t="b">
        <v>0</v>
      </c>
    </row>
    <row r="184" spans="1:7" ht="15">
      <c r="A184" s="88" t="s">
        <v>1605</v>
      </c>
      <c r="B184" s="88">
        <v>7</v>
      </c>
      <c r="C184" s="119">
        <v>0.01209621600694224</v>
      </c>
      <c r="D184" s="88" t="s">
        <v>1583</v>
      </c>
      <c r="E184" s="88" t="b">
        <v>0</v>
      </c>
      <c r="F184" s="88" t="b">
        <v>0</v>
      </c>
      <c r="G184" s="88" t="b">
        <v>0</v>
      </c>
    </row>
    <row r="185" spans="1:7" ht="15">
      <c r="A185" s="88" t="s">
        <v>1606</v>
      </c>
      <c r="B185" s="88">
        <v>7</v>
      </c>
      <c r="C185" s="119">
        <v>0.01209621600694224</v>
      </c>
      <c r="D185" s="88" t="s">
        <v>1583</v>
      </c>
      <c r="E185" s="88" t="b">
        <v>0</v>
      </c>
      <c r="F185" s="88" t="b">
        <v>0</v>
      </c>
      <c r="G185" s="88" t="b">
        <v>0</v>
      </c>
    </row>
    <row r="186" spans="1:7" ht="15">
      <c r="A186" s="88" t="s">
        <v>1638</v>
      </c>
      <c r="B186" s="88">
        <v>6</v>
      </c>
      <c r="C186" s="119">
        <v>0.012169444062635794</v>
      </c>
      <c r="D186" s="88" t="s">
        <v>1583</v>
      </c>
      <c r="E186" s="88" t="b">
        <v>0</v>
      </c>
      <c r="F186" s="88" t="b">
        <v>0</v>
      </c>
      <c r="G186" s="88" t="b">
        <v>0</v>
      </c>
    </row>
    <row r="187" spans="1:7" ht="15">
      <c r="A187" s="88" t="s">
        <v>1639</v>
      </c>
      <c r="B187" s="88">
        <v>6</v>
      </c>
      <c r="C187" s="119">
        <v>0.012169444062635794</v>
      </c>
      <c r="D187" s="88" t="s">
        <v>1583</v>
      </c>
      <c r="E187" s="88" t="b">
        <v>0</v>
      </c>
      <c r="F187" s="88" t="b">
        <v>0</v>
      </c>
      <c r="G187" s="88" t="b">
        <v>0</v>
      </c>
    </row>
    <row r="188" spans="1:7" ht="15">
      <c r="A188" s="88" t="s">
        <v>1624</v>
      </c>
      <c r="B188" s="88">
        <v>6</v>
      </c>
      <c r="C188" s="119">
        <v>0.012169444062635794</v>
      </c>
      <c r="D188" s="88" t="s">
        <v>1583</v>
      </c>
      <c r="E188" s="88" t="b">
        <v>1</v>
      </c>
      <c r="F188" s="88" t="b">
        <v>0</v>
      </c>
      <c r="G188" s="88" t="b">
        <v>0</v>
      </c>
    </row>
    <row r="189" spans="1:7" ht="15">
      <c r="A189" s="88" t="s">
        <v>1634</v>
      </c>
      <c r="B189" s="88">
        <v>6</v>
      </c>
      <c r="C189" s="119">
        <v>0.012169444062635794</v>
      </c>
      <c r="D189" s="88" t="s">
        <v>1583</v>
      </c>
      <c r="E189" s="88" t="b">
        <v>1</v>
      </c>
      <c r="F189" s="88" t="b">
        <v>0</v>
      </c>
      <c r="G189" s="88" t="b">
        <v>0</v>
      </c>
    </row>
    <row r="190" spans="1:7" ht="15">
      <c r="A190" s="88" t="s">
        <v>1609</v>
      </c>
      <c r="B190" s="88">
        <v>5</v>
      </c>
      <c r="C190" s="119">
        <v>0.011916567646687335</v>
      </c>
      <c r="D190" s="88" t="s">
        <v>1583</v>
      </c>
      <c r="E190" s="88" t="b">
        <v>0</v>
      </c>
      <c r="F190" s="88" t="b">
        <v>0</v>
      </c>
      <c r="G190" s="88" t="b">
        <v>0</v>
      </c>
    </row>
    <row r="191" spans="1:7" ht="15">
      <c r="A191" s="88" t="s">
        <v>1635</v>
      </c>
      <c r="B191" s="88">
        <v>5</v>
      </c>
      <c r="C191" s="119">
        <v>0.011916567646687335</v>
      </c>
      <c r="D191" s="88" t="s">
        <v>1583</v>
      </c>
      <c r="E191" s="88" t="b">
        <v>0</v>
      </c>
      <c r="F191" s="88" t="b">
        <v>0</v>
      </c>
      <c r="G191" s="88" t="b">
        <v>0</v>
      </c>
    </row>
    <row r="192" spans="1:7" ht="15">
      <c r="A192" s="88" t="s">
        <v>1650</v>
      </c>
      <c r="B192" s="88">
        <v>4</v>
      </c>
      <c r="C192" s="119">
        <v>0.011271550314803794</v>
      </c>
      <c r="D192" s="88" t="s">
        <v>1583</v>
      </c>
      <c r="E192" s="88" t="b">
        <v>0</v>
      </c>
      <c r="F192" s="88" t="b">
        <v>0</v>
      </c>
      <c r="G192" s="88" t="b">
        <v>0</v>
      </c>
    </row>
    <row r="193" spans="1:7" ht="15">
      <c r="A193" s="88" t="s">
        <v>1653</v>
      </c>
      <c r="B193" s="88">
        <v>4</v>
      </c>
      <c r="C193" s="119">
        <v>0.011271550314803794</v>
      </c>
      <c r="D193" s="88" t="s">
        <v>1583</v>
      </c>
      <c r="E193" s="88" t="b">
        <v>0</v>
      </c>
      <c r="F193" s="88" t="b">
        <v>0</v>
      </c>
      <c r="G193" s="88" t="b">
        <v>0</v>
      </c>
    </row>
    <row r="194" spans="1:7" ht="15">
      <c r="A194" s="88" t="s">
        <v>1623</v>
      </c>
      <c r="B194" s="88">
        <v>4</v>
      </c>
      <c r="C194" s="119">
        <v>0.011271550314803794</v>
      </c>
      <c r="D194" s="88" t="s">
        <v>1583</v>
      </c>
      <c r="E194" s="88" t="b">
        <v>0</v>
      </c>
      <c r="F194" s="88" t="b">
        <v>0</v>
      </c>
      <c r="G194" s="88" t="b">
        <v>0</v>
      </c>
    </row>
    <row r="195" spans="1:7" ht="15">
      <c r="A195" s="88" t="s">
        <v>1652</v>
      </c>
      <c r="B195" s="88">
        <v>4</v>
      </c>
      <c r="C195" s="119">
        <v>0.011271550314803794</v>
      </c>
      <c r="D195" s="88" t="s">
        <v>1583</v>
      </c>
      <c r="E195" s="88" t="b">
        <v>0</v>
      </c>
      <c r="F195" s="88" t="b">
        <v>0</v>
      </c>
      <c r="G195" s="88" t="b">
        <v>0</v>
      </c>
    </row>
    <row r="196" spans="1:7" ht="15">
      <c r="A196" s="88" t="s">
        <v>1637</v>
      </c>
      <c r="B196" s="88">
        <v>4</v>
      </c>
      <c r="C196" s="119">
        <v>0.011271550314803794</v>
      </c>
      <c r="D196" s="88" t="s">
        <v>1583</v>
      </c>
      <c r="E196" s="88" t="b">
        <v>0</v>
      </c>
      <c r="F196" s="88" t="b">
        <v>0</v>
      </c>
      <c r="G196" s="88" t="b">
        <v>0</v>
      </c>
    </row>
    <row r="197" spans="1:7" ht="15">
      <c r="A197" s="88" t="s">
        <v>1625</v>
      </c>
      <c r="B197" s="88">
        <v>4</v>
      </c>
      <c r="C197" s="119">
        <v>0.011271550314803794</v>
      </c>
      <c r="D197" s="88" t="s">
        <v>1583</v>
      </c>
      <c r="E197" s="88" t="b">
        <v>0</v>
      </c>
      <c r="F197" s="88" t="b">
        <v>0</v>
      </c>
      <c r="G197" s="88" t="b">
        <v>0</v>
      </c>
    </row>
    <row r="198" spans="1:7" ht="15">
      <c r="A198" s="88" t="s">
        <v>1614</v>
      </c>
      <c r="B198" s="88">
        <v>4</v>
      </c>
      <c r="C198" s="119">
        <v>0.011271550314803794</v>
      </c>
      <c r="D198" s="88" t="s">
        <v>1583</v>
      </c>
      <c r="E198" s="88" t="b">
        <v>0</v>
      </c>
      <c r="F198" s="88" t="b">
        <v>0</v>
      </c>
      <c r="G198" s="88" t="b">
        <v>0</v>
      </c>
    </row>
    <row r="199" spans="1:7" ht="15">
      <c r="A199" s="88" t="s">
        <v>360</v>
      </c>
      <c r="B199" s="88">
        <v>4</v>
      </c>
      <c r="C199" s="119">
        <v>0.011271550314803794</v>
      </c>
      <c r="D199" s="88" t="s">
        <v>1583</v>
      </c>
      <c r="E199" s="88" t="b">
        <v>0</v>
      </c>
      <c r="F199" s="88" t="b">
        <v>0</v>
      </c>
      <c r="G199" s="88" t="b">
        <v>0</v>
      </c>
    </row>
    <row r="200" spans="1:7" ht="15">
      <c r="A200" s="88" t="s">
        <v>359</v>
      </c>
      <c r="B200" s="88">
        <v>4</v>
      </c>
      <c r="C200" s="119">
        <v>0.011271550314803794</v>
      </c>
      <c r="D200" s="88" t="s">
        <v>1583</v>
      </c>
      <c r="E200" s="88" t="b">
        <v>0</v>
      </c>
      <c r="F200" s="88" t="b">
        <v>0</v>
      </c>
      <c r="G200" s="88" t="b">
        <v>0</v>
      </c>
    </row>
    <row r="201" spans="1:7" ht="15">
      <c r="A201" s="88" t="s">
        <v>1636</v>
      </c>
      <c r="B201" s="88">
        <v>4</v>
      </c>
      <c r="C201" s="119">
        <v>0.011271550314803794</v>
      </c>
      <c r="D201" s="88" t="s">
        <v>1583</v>
      </c>
      <c r="E201" s="88" t="b">
        <v>0</v>
      </c>
      <c r="F201" s="88" t="b">
        <v>0</v>
      </c>
      <c r="G201" s="88" t="b">
        <v>0</v>
      </c>
    </row>
    <row r="202" spans="1:7" ht="15">
      <c r="A202" s="88" t="s">
        <v>1651</v>
      </c>
      <c r="B202" s="88">
        <v>4</v>
      </c>
      <c r="C202" s="119">
        <v>0.016671191492633054</v>
      </c>
      <c r="D202" s="88" t="s">
        <v>1583</v>
      </c>
      <c r="E202" s="88" t="b">
        <v>1</v>
      </c>
      <c r="F202" s="88" t="b">
        <v>0</v>
      </c>
      <c r="G202" s="88" t="b">
        <v>0</v>
      </c>
    </row>
    <row r="203" spans="1:7" ht="15">
      <c r="A203" s="88" t="s">
        <v>1665</v>
      </c>
      <c r="B203" s="88">
        <v>3</v>
      </c>
      <c r="C203" s="119">
        <v>0.010134452914689842</v>
      </c>
      <c r="D203" s="88" t="s">
        <v>1583</v>
      </c>
      <c r="E203" s="88" t="b">
        <v>0</v>
      </c>
      <c r="F203" s="88" t="b">
        <v>0</v>
      </c>
      <c r="G203" s="88" t="b">
        <v>0</v>
      </c>
    </row>
    <row r="204" spans="1:7" ht="15">
      <c r="A204" s="88" t="s">
        <v>1666</v>
      </c>
      <c r="B204" s="88">
        <v>3</v>
      </c>
      <c r="C204" s="119">
        <v>0.010134452914689842</v>
      </c>
      <c r="D204" s="88" t="s">
        <v>1583</v>
      </c>
      <c r="E204" s="88" t="b">
        <v>1</v>
      </c>
      <c r="F204" s="88" t="b">
        <v>0</v>
      </c>
      <c r="G204" s="88" t="b">
        <v>0</v>
      </c>
    </row>
    <row r="205" spans="1:7" ht="15">
      <c r="A205" s="88" t="s">
        <v>1667</v>
      </c>
      <c r="B205" s="88">
        <v>3</v>
      </c>
      <c r="C205" s="119">
        <v>0.010134452914689842</v>
      </c>
      <c r="D205" s="88" t="s">
        <v>1583</v>
      </c>
      <c r="E205" s="88" t="b">
        <v>0</v>
      </c>
      <c r="F205" s="88" t="b">
        <v>0</v>
      </c>
      <c r="G205" s="88" t="b">
        <v>0</v>
      </c>
    </row>
    <row r="206" spans="1:7" ht="15">
      <c r="A206" s="88" t="s">
        <v>1668</v>
      </c>
      <c r="B206" s="88">
        <v>3</v>
      </c>
      <c r="C206" s="119">
        <v>0.010134452914689842</v>
      </c>
      <c r="D206" s="88" t="s">
        <v>1583</v>
      </c>
      <c r="E206" s="88" t="b">
        <v>0</v>
      </c>
      <c r="F206" s="88" t="b">
        <v>0</v>
      </c>
      <c r="G206" s="88" t="b">
        <v>0</v>
      </c>
    </row>
    <row r="207" spans="1:7" ht="15">
      <c r="A207" s="88" t="s">
        <v>1669</v>
      </c>
      <c r="B207" s="88">
        <v>3</v>
      </c>
      <c r="C207" s="119">
        <v>0.010134452914689842</v>
      </c>
      <c r="D207" s="88" t="s">
        <v>1583</v>
      </c>
      <c r="E207" s="88" t="b">
        <v>0</v>
      </c>
      <c r="F207" s="88" t="b">
        <v>0</v>
      </c>
      <c r="G207" s="88" t="b">
        <v>0</v>
      </c>
    </row>
    <row r="208" spans="1:7" ht="15">
      <c r="A208" s="88" t="s">
        <v>1682</v>
      </c>
      <c r="B208" s="88">
        <v>2</v>
      </c>
      <c r="C208" s="119">
        <v>0.008335595746316527</v>
      </c>
      <c r="D208" s="88" t="s">
        <v>1583</v>
      </c>
      <c r="E208" s="88" t="b">
        <v>0</v>
      </c>
      <c r="F208" s="88" t="b">
        <v>0</v>
      </c>
      <c r="G208" s="88" t="b">
        <v>0</v>
      </c>
    </row>
    <row r="209" spans="1:7" ht="15">
      <c r="A209" s="88" t="s">
        <v>1649</v>
      </c>
      <c r="B209" s="88">
        <v>2</v>
      </c>
      <c r="C209" s="119">
        <v>0.008335595746316527</v>
      </c>
      <c r="D209" s="88" t="s">
        <v>1583</v>
      </c>
      <c r="E209" s="88" t="b">
        <v>0</v>
      </c>
      <c r="F209" s="88" t="b">
        <v>0</v>
      </c>
      <c r="G209" s="88" t="b">
        <v>0</v>
      </c>
    </row>
    <row r="210" spans="1:7" ht="15">
      <c r="A210" s="88" t="s">
        <v>1683</v>
      </c>
      <c r="B210" s="88">
        <v>2</v>
      </c>
      <c r="C210" s="119">
        <v>0.008335595746316527</v>
      </c>
      <c r="D210" s="88" t="s">
        <v>1583</v>
      </c>
      <c r="E210" s="88" t="b">
        <v>0</v>
      </c>
      <c r="F210" s="88" t="b">
        <v>0</v>
      </c>
      <c r="G210" s="88" t="b">
        <v>0</v>
      </c>
    </row>
    <row r="211" spans="1:7" ht="15">
      <c r="A211" s="88" t="s">
        <v>1684</v>
      </c>
      <c r="B211" s="88">
        <v>2</v>
      </c>
      <c r="C211" s="119">
        <v>0.008335595746316527</v>
      </c>
      <c r="D211" s="88" t="s">
        <v>1583</v>
      </c>
      <c r="E211" s="88" t="b">
        <v>0</v>
      </c>
      <c r="F211" s="88" t="b">
        <v>0</v>
      </c>
      <c r="G211" s="88" t="b">
        <v>0</v>
      </c>
    </row>
    <row r="212" spans="1:7" ht="15">
      <c r="A212" s="88" t="s">
        <v>1685</v>
      </c>
      <c r="B212" s="88">
        <v>2</v>
      </c>
      <c r="C212" s="119">
        <v>0.008335595746316527</v>
      </c>
      <c r="D212" s="88" t="s">
        <v>1583</v>
      </c>
      <c r="E212" s="88" t="b">
        <v>1</v>
      </c>
      <c r="F212" s="88" t="b">
        <v>0</v>
      </c>
      <c r="G212" s="88" t="b">
        <v>0</v>
      </c>
    </row>
    <row r="213" spans="1:7" ht="15">
      <c r="A213" s="88" t="s">
        <v>1701</v>
      </c>
      <c r="B213" s="88">
        <v>2</v>
      </c>
      <c r="C213" s="119">
        <v>0.008335595746316527</v>
      </c>
      <c r="D213" s="88" t="s">
        <v>1583</v>
      </c>
      <c r="E213" s="88" t="b">
        <v>1</v>
      </c>
      <c r="F213" s="88" t="b">
        <v>0</v>
      </c>
      <c r="G213" s="88" t="b">
        <v>0</v>
      </c>
    </row>
    <row r="214" spans="1:7" ht="15">
      <c r="A214" s="88" t="s">
        <v>1670</v>
      </c>
      <c r="B214" s="88">
        <v>2</v>
      </c>
      <c r="C214" s="119">
        <v>0.008335595746316527</v>
      </c>
      <c r="D214" s="88" t="s">
        <v>1583</v>
      </c>
      <c r="E214" s="88" t="b">
        <v>0</v>
      </c>
      <c r="F214" s="88" t="b">
        <v>0</v>
      </c>
      <c r="G214" s="88" t="b">
        <v>0</v>
      </c>
    </row>
    <row r="215" spans="1:7" ht="15">
      <c r="A215" s="88" t="s">
        <v>1702</v>
      </c>
      <c r="B215" s="88">
        <v>2</v>
      </c>
      <c r="C215" s="119">
        <v>0.008335595746316527</v>
      </c>
      <c r="D215" s="88" t="s">
        <v>1583</v>
      </c>
      <c r="E215" s="88" t="b">
        <v>0</v>
      </c>
      <c r="F215" s="88" t="b">
        <v>0</v>
      </c>
      <c r="G215" s="88" t="b">
        <v>0</v>
      </c>
    </row>
    <row r="216" spans="1:7" ht="15">
      <c r="A216" s="88" t="s">
        <v>1703</v>
      </c>
      <c r="B216" s="88">
        <v>2</v>
      </c>
      <c r="C216" s="119">
        <v>0.008335595746316527</v>
      </c>
      <c r="D216" s="88" t="s">
        <v>1583</v>
      </c>
      <c r="E216" s="88" t="b">
        <v>0</v>
      </c>
      <c r="F216" s="88" t="b">
        <v>0</v>
      </c>
      <c r="G216" s="88" t="b">
        <v>0</v>
      </c>
    </row>
    <row r="217" spans="1:7" ht="15">
      <c r="A217" s="88" t="s">
        <v>1704</v>
      </c>
      <c r="B217" s="88">
        <v>2</v>
      </c>
      <c r="C217" s="119">
        <v>0.008335595746316527</v>
      </c>
      <c r="D217" s="88" t="s">
        <v>1583</v>
      </c>
      <c r="E217" s="88" t="b">
        <v>0</v>
      </c>
      <c r="F217" s="88" t="b">
        <v>0</v>
      </c>
      <c r="G217" s="88" t="b">
        <v>0</v>
      </c>
    </row>
    <row r="218" spans="1:7" ht="15">
      <c r="A218" s="88" t="s">
        <v>1705</v>
      </c>
      <c r="B218" s="88">
        <v>2</v>
      </c>
      <c r="C218" s="119">
        <v>0.008335595746316527</v>
      </c>
      <c r="D218" s="88" t="s">
        <v>1583</v>
      </c>
      <c r="E218" s="88" t="b">
        <v>0</v>
      </c>
      <c r="F218" s="88" t="b">
        <v>0</v>
      </c>
      <c r="G218" s="88" t="b">
        <v>0</v>
      </c>
    </row>
    <row r="219" spans="1:7" ht="15">
      <c r="A219" s="88" t="s">
        <v>1706</v>
      </c>
      <c r="B219" s="88">
        <v>2</v>
      </c>
      <c r="C219" s="119">
        <v>0.008335595746316527</v>
      </c>
      <c r="D219" s="88" t="s">
        <v>1583</v>
      </c>
      <c r="E219" s="88" t="b">
        <v>1</v>
      </c>
      <c r="F219" s="88" t="b">
        <v>0</v>
      </c>
      <c r="G219" s="88" t="b">
        <v>0</v>
      </c>
    </row>
    <row r="220" spans="1:7" ht="15">
      <c r="A220" s="88" t="s">
        <v>1707</v>
      </c>
      <c r="B220" s="88">
        <v>2</v>
      </c>
      <c r="C220" s="119">
        <v>0.008335595746316527</v>
      </c>
      <c r="D220" s="88" t="s">
        <v>1583</v>
      </c>
      <c r="E220" s="88" t="b">
        <v>0</v>
      </c>
      <c r="F220" s="88" t="b">
        <v>0</v>
      </c>
      <c r="G220" s="88" t="b">
        <v>0</v>
      </c>
    </row>
    <row r="221" spans="1:7" ht="15">
      <c r="A221" s="88" t="s">
        <v>1708</v>
      </c>
      <c r="B221" s="88">
        <v>2</v>
      </c>
      <c r="C221" s="119">
        <v>0.008335595746316527</v>
      </c>
      <c r="D221" s="88" t="s">
        <v>1583</v>
      </c>
      <c r="E221" s="88" t="b">
        <v>0</v>
      </c>
      <c r="F221" s="88" t="b">
        <v>0</v>
      </c>
      <c r="G221" s="88" t="b">
        <v>0</v>
      </c>
    </row>
    <row r="222" spans="1:7" ht="15">
      <c r="A222" s="88" t="s">
        <v>1709</v>
      </c>
      <c r="B222" s="88">
        <v>2</v>
      </c>
      <c r="C222" s="119">
        <v>0.008335595746316527</v>
      </c>
      <c r="D222" s="88" t="s">
        <v>1583</v>
      </c>
      <c r="E222" s="88" t="b">
        <v>0</v>
      </c>
      <c r="F222" s="88" t="b">
        <v>0</v>
      </c>
      <c r="G222" s="88" t="b">
        <v>0</v>
      </c>
    </row>
    <row r="223" spans="1:7" ht="15">
      <c r="A223" s="88" t="s">
        <v>1710</v>
      </c>
      <c r="B223" s="88">
        <v>2</v>
      </c>
      <c r="C223" s="119">
        <v>0.008335595746316527</v>
      </c>
      <c r="D223" s="88" t="s">
        <v>1583</v>
      </c>
      <c r="E223" s="88" t="b">
        <v>1</v>
      </c>
      <c r="F223" s="88" t="b">
        <v>0</v>
      </c>
      <c r="G223" s="88" t="b">
        <v>0</v>
      </c>
    </row>
    <row r="224" spans="1:7" ht="15">
      <c r="A224" s="88" t="s">
        <v>1711</v>
      </c>
      <c r="B224" s="88">
        <v>2</v>
      </c>
      <c r="C224" s="119">
        <v>0.008335595746316527</v>
      </c>
      <c r="D224" s="88" t="s">
        <v>1583</v>
      </c>
      <c r="E224" s="88" t="b">
        <v>0</v>
      </c>
      <c r="F224" s="88" t="b">
        <v>0</v>
      </c>
      <c r="G224" s="88" t="b">
        <v>0</v>
      </c>
    </row>
    <row r="225" spans="1:7" ht="15">
      <c r="A225" s="88" t="s">
        <v>1712</v>
      </c>
      <c r="B225" s="88">
        <v>2</v>
      </c>
      <c r="C225" s="119">
        <v>0.008335595746316527</v>
      </c>
      <c r="D225" s="88" t="s">
        <v>1583</v>
      </c>
      <c r="E225" s="88" t="b">
        <v>0</v>
      </c>
      <c r="F225" s="88" t="b">
        <v>0</v>
      </c>
      <c r="G225" s="88" t="b">
        <v>0</v>
      </c>
    </row>
    <row r="226" spans="1:7" ht="15">
      <c r="A226" s="88" t="s">
        <v>1713</v>
      </c>
      <c r="B226" s="88">
        <v>2</v>
      </c>
      <c r="C226" s="119">
        <v>0.008335595746316527</v>
      </c>
      <c r="D226" s="88" t="s">
        <v>1583</v>
      </c>
      <c r="E226" s="88" t="b">
        <v>0</v>
      </c>
      <c r="F226" s="88" t="b">
        <v>0</v>
      </c>
      <c r="G226" s="88" t="b">
        <v>0</v>
      </c>
    </row>
    <row r="227" spans="1:7" ht="15">
      <c r="A227" s="88" t="s">
        <v>1714</v>
      </c>
      <c r="B227" s="88">
        <v>2</v>
      </c>
      <c r="C227" s="119">
        <v>0.008335595746316527</v>
      </c>
      <c r="D227" s="88" t="s">
        <v>1583</v>
      </c>
      <c r="E227" s="88" t="b">
        <v>1</v>
      </c>
      <c r="F227" s="88" t="b">
        <v>0</v>
      </c>
      <c r="G227" s="88" t="b">
        <v>0</v>
      </c>
    </row>
    <row r="228" spans="1:7" ht="15">
      <c r="A228" s="88" t="s">
        <v>1715</v>
      </c>
      <c r="B228" s="88">
        <v>2</v>
      </c>
      <c r="C228" s="119">
        <v>0.008335595746316527</v>
      </c>
      <c r="D228" s="88" t="s">
        <v>1583</v>
      </c>
      <c r="E228" s="88" t="b">
        <v>0</v>
      </c>
      <c r="F228" s="88" t="b">
        <v>0</v>
      </c>
      <c r="G228" s="88" t="b">
        <v>0</v>
      </c>
    </row>
    <row r="229" spans="1:7" ht="15">
      <c r="A229" s="88" t="s">
        <v>1700</v>
      </c>
      <c r="B229" s="88">
        <v>2</v>
      </c>
      <c r="C229" s="119">
        <v>0.008335595746316527</v>
      </c>
      <c r="D229" s="88" t="s">
        <v>1583</v>
      </c>
      <c r="E229" s="88" t="b">
        <v>0</v>
      </c>
      <c r="F229" s="88" t="b">
        <v>0</v>
      </c>
      <c r="G229" s="88" t="b">
        <v>0</v>
      </c>
    </row>
    <row r="230" spans="1:7" ht="15">
      <c r="A230" s="88" t="s">
        <v>1697</v>
      </c>
      <c r="B230" s="88">
        <v>2</v>
      </c>
      <c r="C230" s="119">
        <v>0.008335595746316527</v>
      </c>
      <c r="D230" s="88" t="s">
        <v>1583</v>
      </c>
      <c r="E230" s="88" t="b">
        <v>0</v>
      </c>
      <c r="F230" s="88" t="b">
        <v>0</v>
      </c>
      <c r="G230" s="88" t="b">
        <v>0</v>
      </c>
    </row>
    <row r="231" spans="1:7" ht="15">
      <c r="A231" s="88" t="s">
        <v>1698</v>
      </c>
      <c r="B231" s="88">
        <v>2</v>
      </c>
      <c r="C231" s="119">
        <v>0.008335595746316527</v>
      </c>
      <c r="D231" s="88" t="s">
        <v>1583</v>
      </c>
      <c r="E231" s="88" t="b">
        <v>0</v>
      </c>
      <c r="F231" s="88" t="b">
        <v>0</v>
      </c>
      <c r="G231" s="88" t="b">
        <v>0</v>
      </c>
    </row>
    <row r="232" spans="1:7" ht="15">
      <c r="A232" s="88" t="s">
        <v>1699</v>
      </c>
      <c r="B232" s="88">
        <v>2</v>
      </c>
      <c r="C232" s="119">
        <v>0.008335595746316527</v>
      </c>
      <c r="D232" s="88" t="s">
        <v>1583</v>
      </c>
      <c r="E232" s="88" t="b">
        <v>0</v>
      </c>
      <c r="F232" s="88" t="b">
        <v>0</v>
      </c>
      <c r="G232" s="88" t="b">
        <v>0</v>
      </c>
    </row>
    <row r="233" spans="1:7" ht="15">
      <c r="A233" s="88" t="s">
        <v>1686</v>
      </c>
      <c r="B233" s="88">
        <v>2</v>
      </c>
      <c r="C233" s="119">
        <v>0.008335595746316527</v>
      </c>
      <c r="D233" s="88" t="s">
        <v>1583</v>
      </c>
      <c r="E233" s="88" t="b">
        <v>1</v>
      </c>
      <c r="F233" s="88" t="b">
        <v>0</v>
      </c>
      <c r="G233" s="88" t="b">
        <v>0</v>
      </c>
    </row>
    <row r="234" spans="1:7" ht="15">
      <c r="A234" s="88" t="s">
        <v>1687</v>
      </c>
      <c r="B234" s="88">
        <v>2</v>
      </c>
      <c r="C234" s="119">
        <v>0.008335595746316527</v>
      </c>
      <c r="D234" s="88" t="s">
        <v>1583</v>
      </c>
      <c r="E234" s="88" t="b">
        <v>1</v>
      </c>
      <c r="F234" s="88" t="b">
        <v>0</v>
      </c>
      <c r="G234" s="88" t="b">
        <v>0</v>
      </c>
    </row>
    <row r="235" spans="1:7" ht="15">
      <c r="A235" s="88" t="s">
        <v>1688</v>
      </c>
      <c r="B235" s="88">
        <v>2</v>
      </c>
      <c r="C235" s="119">
        <v>0.008335595746316527</v>
      </c>
      <c r="D235" s="88" t="s">
        <v>1583</v>
      </c>
      <c r="E235" s="88" t="b">
        <v>0</v>
      </c>
      <c r="F235" s="88" t="b">
        <v>0</v>
      </c>
      <c r="G235" s="88" t="b">
        <v>0</v>
      </c>
    </row>
    <row r="236" spans="1:7" ht="15">
      <c r="A236" s="88" t="s">
        <v>1689</v>
      </c>
      <c r="B236" s="88">
        <v>2</v>
      </c>
      <c r="C236" s="119">
        <v>0.008335595746316527</v>
      </c>
      <c r="D236" s="88" t="s">
        <v>1583</v>
      </c>
      <c r="E236" s="88" t="b">
        <v>0</v>
      </c>
      <c r="F236" s="88" t="b">
        <v>0</v>
      </c>
      <c r="G236" s="88" t="b">
        <v>0</v>
      </c>
    </row>
    <row r="237" spans="1:7" ht="15">
      <c r="A237" s="88" t="s">
        <v>1690</v>
      </c>
      <c r="B237" s="88">
        <v>2</v>
      </c>
      <c r="C237" s="119">
        <v>0.008335595746316527</v>
      </c>
      <c r="D237" s="88" t="s">
        <v>1583</v>
      </c>
      <c r="E237" s="88" t="b">
        <v>0</v>
      </c>
      <c r="F237" s="88" t="b">
        <v>0</v>
      </c>
      <c r="G237" s="88" t="b">
        <v>0</v>
      </c>
    </row>
    <row r="238" spans="1:7" ht="15">
      <c r="A238" s="88" t="s">
        <v>1691</v>
      </c>
      <c r="B238" s="88">
        <v>2</v>
      </c>
      <c r="C238" s="119">
        <v>0.008335595746316527</v>
      </c>
      <c r="D238" s="88" t="s">
        <v>1583</v>
      </c>
      <c r="E238" s="88" t="b">
        <v>0</v>
      </c>
      <c r="F238" s="88" t="b">
        <v>0</v>
      </c>
      <c r="G238" s="88" t="b">
        <v>0</v>
      </c>
    </row>
    <row r="239" spans="1:7" ht="15">
      <c r="A239" s="88" t="s">
        <v>1692</v>
      </c>
      <c r="B239" s="88">
        <v>2</v>
      </c>
      <c r="C239" s="119">
        <v>0.008335595746316527</v>
      </c>
      <c r="D239" s="88" t="s">
        <v>1583</v>
      </c>
      <c r="E239" s="88" t="b">
        <v>0</v>
      </c>
      <c r="F239" s="88" t="b">
        <v>0</v>
      </c>
      <c r="G239" s="88" t="b">
        <v>0</v>
      </c>
    </row>
    <row r="240" spans="1:7" ht="15">
      <c r="A240" s="88" t="s">
        <v>1693</v>
      </c>
      <c r="B240" s="88">
        <v>2</v>
      </c>
      <c r="C240" s="119">
        <v>0.008335595746316527</v>
      </c>
      <c r="D240" s="88" t="s">
        <v>1583</v>
      </c>
      <c r="E240" s="88" t="b">
        <v>0</v>
      </c>
      <c r="F240" s="88" t="b">
        <v>0</v>
      </c>
      <c r="G240" s="88" t="b">
        <v>0</v>
      </c>
    </row>
    <row r="241" spans="1:7" ht="15">
      <c r="A241" s="88" t="s">
        <v>1694</v>
      </c>
      <c r="B241" s="88">
        <v>2</v>
      </c>
      <c r="C241" s="119">
        <v>0.008335595746316527</v>
      </c>
      <c r="D241" s="88" t="s">
        <v>1583</v>
      </c>
      <c r="E241" s="88" t="b">
        <v>0</v>
      </c>
      <c r="F241" s="88" t="b">
        <v>0</v>
      </c>
      <c r="G241" s="88" t="b">
        <v>0</v>
      </c>
    </row>
    <row r="242" spans="1:7" ht="15">
      <c r="A242" s="88" t="s">
        <v>1695</v>
      </c>
      <c r="B242" s="88">
        <v>2</v>
      </c>
      <c r="C242" s="119">
        <v>0.008335595746316527</v>
      </c>
      <c r="D242" s="88" t="s">
        <v>1583</v>
      </c>
      <c r="E242" s="88" t="b">
        <v>0</v>
      </c>
      <c r="F242" s="88" t="b">
        <v>0</v>
      </c>
      <c r="G242" s="88" t="b">
        <v>0</v>
      </c>
    </row>
    <row r="243" spans="1:7" ht="15">
      <c r="A243" s="88" t="s">
        <v>1696</v>
      </c>
      <c r="B243" s="88">
        <v>2</v>
      </c>
      <c r="C243" s="119">
        <v>0.008335595746316527</v>
      </c>
      <c r="D243" s="88" t="s">
        <v>1583</v>
      </c>
      <c r="E243" s="88" t="b">
        <v>0</v>
      </c>
      <c r="F243" s="88" t="b">
        <v>0</v>
      </c>
      <c r="G243" s="88" t="b">
        <v>0</v>
      </c>
    </row>
    <row r="244" spans="1:7" ht="15">
      <c r="A244" s="88" t="s">
        <v>1608</v>
      </c>
      <c r="B244" s="88">
        <v>6</v>
      </c>
      <c r="C244" s="119">
        <v>0</v>
      </c>
      <c r="D244" s="88" t="s">
        <v>1584</v>
      </c>
      <c r="E244" s="88" t="b">
        <v>0</v>
      </c>
      <c r="F244" s="88" t="b">
        <v>0</v>
      </c>
      <c r="G244" s="88" t="b">
        <v>0</v>
      </c>
    </row>
    <row r="245" spans="1:7" ht="15">
      <c r="A245" s="88" t="s">
        <v>1640</v>
      </c>
      <c r="B245" s="88">
        <v>6</v>
      </c>
      <c r="C245" s="119">
        <v>0</v>
      </c>
      <c r="D245" s="88" t="s">
        <v>1584</v>
      </c>
      <c r="E245" s="88" t="b">
        <v>0</v>
      </c>
      <c r="F245" s="88" t="b">
        <v>0</v>
      </c>
      <c r="G245" s="88" t="b">
        <v>0</v>
      </c>
    </row>
    <row r="246" spans="1:7" ht="15">
      <c r="A246" s="88" t="s">
        <v>1641</v>
      </c>
      <c r="B246" s="88">
        <v>6</v>
      </c>
      <c r="C246" s="119">
        <v>0</v>
      </c>
      <c r="D246" s="88" t="s">
        <v>1584</v>
      </c>
      <c r="E246" s="88" t="b">
        <v>0</v>
      </c>
      <c r="F246" s="88" t="b">
        <v>0</v>
      </c>
      <c r="G246" s="88" t="b">
        <v>0</v>
      </c>
    </row>
    <row r="247" spans="1:7" ht="15">
      <c r="A247" s="88" t="s">
        <v>1620</v>
      </c>
      <c r="B247" s="88">
        <v>6</v>
      </c>
      <c r="C247" s="119">
        <v>0</v>
      </c>
      <c r="D247" s="88" t="s">
        <v>1584</v>
      </c>
      <c r="E247" s="88" t="b">
        <v>0</v>
      </c>
      <c r="F247" s="88" t="b">
        <v>0</v>
      </c>
      <c r="G247" s="88" t="b">
        <v>0</v>
      </c>
    </row>
    <row r="248" spans="1:7" ht="15">
      <c r="A248" s="88" t="s">
        <v>1622</v>
      </c>
      <c r="B248" s="88">
        <v>6</v>
      </c>
      <c r="C248" s="119">
        <v>0</v>
      </c>
      <c r="D248" s="88" t="s">
        <v>1584</v>
      </c>
      <c r="E248" s="88" t="b">
        <v>0</v>
      </c>
      <c r="F248" s="88" t="b">
        <v>0</v>
      </c>
      <c r="G248" s="88" t="b">
        <v>0</v>
      </c>
    </row>
    <row r="249" spans="1:7" ht="15">
      <c r="A249" s="88" t="s">
        <v>1642</v>
      </c>
      <c r="B249" s="88">
        <v>6</v>
      </c>
      <c r="C249" s="119">
        <v>0</v>
      </c>
      <c r="D249" s="88" t="s">
        <v>1584</v>
      </c>
      <c r="E249" s="88" t="b">
        <v>0</v>
      </c>
      <c r="F249" s="88" t="b">
        <v>0</v>
      </c>
      <c r="G249" s="88" t="b">
        <v>0</v>
      </c>
    </row>
    <row r="250" spans="1:7" ht="15">
      <c r="A250" s="88" t="s">
        <v>1643</v>
      </c>
      <c r="B250" s="88">
        <v>6</v>
      </c>
      <c r="C250" s="119">
        <v>0</v>
      </c>
      <c r="D250" s="88" t="s">
        <v>1584</v>
      </c>
      <c r="E250" s="88" t="b">
        <v>0</v>
      </c>
      <c r="F250" s="88" t="b">
        <v>0</v>
      </c>
      <c r="G250" s="88" t="b">
        <v>0</v>
      </c>
    </row>
    <row r="251" spans="1:7" ht="15">
      <c r="A251" s="88" t="s">
        <v>1644</v>
      </c>
      <c r="B251" s="88">
        <v>6</v>
      </c>
      <c r="C251" s="119">
        <v>0</v>
      </c>
      <c r="D251" s="88" t="s">
        <v>1584</v>
      </c>
      <c r="E251" s="88" t="b">
        <v>0</v>
      </c>
      <c r="F251" s="88" t="b">
        <v>0</v>
      </c>
      <c r="G251" s="88" t="b">
        <v>0</v>
      </c>
    </row>
    <row r="252" spans="1:7" ht="15">
      <c r="A252" s="88" t="s">
        <v>1645</v>
      </c>
      <c r="B252" s="88">
        <v>6</v>
      </c>
      <c r="C252" s="119">
        <v>0</v>
      </c>
      <c r="D252" s="88" t="s">
        <v>1584</v>
      </c>
      <c r="E252" s="88" t="b">
        <v>0</v>
      </c>
      <c r="F252" s="88" t="b">
        <v>0</v>
      </c>
      <c r="G252" s="88" t="b">
        <v>0</v>
      </c>
    </row>
    <row r="253" spans="1:7" ht="15">
      <c r="A253" s="88" t="s">
        <v>1605</v>
      </c>
      <c r="B253" s="88">
        <v>6</v>
      </c>
      <c r="C253" s="119">
        <v>0</v>
      </c>
      <c r="D253" s="88" t="s">
        <v>1584</v>
      </c>
      <c r="E253" s="88" t="b">
        <v>0</v>
      </c>
      <c r="F253" s="88" t="b">
        <v>0</v>
      </c>
      <c r="G253" s="88" t="b">
        <v>0</v>
      </c>
    </row>
    <row r="254" spans="1:7" ht="15">
      <c r="A254" s="88" t="s">
        <v>1646</v>
      </c>
      <c r="B254" s="88">
        <v>6</v>
      </c>
      <c r="C254" s="119">
        <v>0</v>
      </c>
      <c r="D254" s="88" t="s">
        <v>1584</v>
      </c>
      <c r="E254" s="88" t="b">
        <v>0</v>
      </c>
      <c r="F254" s="88" t="b">
        <v>0</v>
      </c>
      <c r="G254" s="88" t="b">
        <v>0</v>
      </c>
    </row>
    <row r="255" spans="1:7" ht="15">
      <c r="A255" s="88" t="s">
        <v>1613</v>
      </c>
      <c r="B255" s="88">
        <v>6</v>
      </c>
      <c r="C255" s="119">
        <v>0</v>
      </c>
      <c r="D255" s="88" t="s">
        <v>1584</v>
      </c>
      <c r="E255" s="88" t="b">
        <v>0</v>
      </c>
      <c r="F255" s="88" t="b">
        <v>0</v>
      </c>
      <c r="G255" s="88" t="b">
        <v>0</v>
      </c>
    </row>
    <row r="256" spans="1:7" ht="15">
      <c r="A256" s="88" t="s">
        <v>1647</v>
      </c>
      <c r="B256" s="88">
        <v>6</v>
      </c>
      <c r="C256" s="119">
        <v>0</v>
      </c>
      <c r="D256" s="88" t="s">
        <v>1584</v>
      </c>
      <c r="E256" s="88" t="b">
        <v>0</v>
      </c>
      <c r="F256" s="88" t="b">
        <v>0</v>
      </c>
      <c r="G256" s="88" t="b">
        <v>0</v>
      </c>
    </row>
    <row r="257" spans="1:7" ht="15">
      <c r="A257" s="88" t="s">
        <v>1606</v>
      </c>
      <c r="B257" s="88">
        <v>6</v>
      </c>
      <c r="C257" s="119">
        <v>0</v>
      </c>
      <c r="D257" s="88" t="s">
        <v>1584</v>
      </c>
      <c r="E257" s="88" t="b">
        <v>0</v>
      </c>
      <c r="F257" s="88" t="b">
        <v>0</v>
      </c>
      <c r="G257" s="88" t="b">
        <v>0</v>
      </c>
    </row>
    <row r="258" spans="1:7" ht="15">
      <c r="A258" s="88" t="s">
        <v>1621</v>
      </c>
      <c r="B258" s="88">
        <v>6</v>
      </c>
      <c r="C258" s="119">
        <v>0</v>
      </c>
      <c r="D258" s="88" t="s">
        <v>1584</v>
      </c>
      <c r="E258" s="88" t="b">
        <v>0</v>
      </c>
      <c r="F258" s="88" t="b">
        <v>0</v>
      </c>
      <c r="G258" s="88" t="b">
        <v>0</v>
      </c>
    </row>
    <row r="259" spans="1:7" ht="15">
      <c r="A259" s="88" t="s">
        <v>1648</v>
      </c>
      <c r="B259" s="88">
        <v>6</v>
      </c>
      <c r="C259" s="119">
        <v>0</v>
      </c>
      <c r="D259" s="88" t="s">
        <v>1584</v>
      </c>
      <c r="E259" s="88" t="b">
        <v>0</v>
      </c>
      <c r="F259" s="88" t="b">
        <v>0</v>
      </c>
      <c r="G259" s="88" t="b">
        <v>0</v>
      </c>
    </row>
    <row r="260" spans="1:7" ht="15">
      <c r="A260" s="88" t="s">
        <v>1608</v>
      </c>
      <c r="B260" s="88">
        <v>2</v>
      </c>
      <c r="C260" s="119">
        <v>0</v>
      </c>
      <c r="D260" s="88" t="s">
        <v>1585</v>
      </c>
      <c r="E260" s="88" t="b">
        <v>0</v>
      </c>
      <c r="F260" s="88" t="b">
        <v>0</v>
      </c>
      <c r="G260" s="88" t="b">
        <v>0</v>
      </c>
    </row>
    <row r="261" spans="1:7" ht="15">
      <c r="A261" s="88" t="s">
        <v>1636</v>
      </c>
      <c r="B261" s="88">
        <v>2</v>
      </c>
      <c r="C261" s="119">
        <v>0</v>
      </c>
      <c r="D261" s="88" t="s">
        <v>1585</v>
      </c>
      <c r="E261" s="88" t="b">
        <v>0</v>
      </c>
      <c r="F261" s="88" t="b">
        <v>0</v>
      </c>
      <c r="G261" s="88" t="b">
        <v>0</v>
      </c>
    </row>
    <row r="262" spans="1:7" ht="15">
      <c r="A262" s="88" t="s">
        <v>1671</v>
      </c>
      <c r="B262" s="88">
        <v>2</v>
      </c>
      <c r="C262" s="119">
        <v>0</v>
      </c>
      <c r="D262" s="88" t="s">
        <v>1585</v>
      </c>
      <c r="E262" s="88" t="b">
        <v>0</v>
      </c>
      <c r="F262" s="88" t="b">
        <v>0</v>
      </c>
      <c r="G262" s="88" t="b">
        <v>0</v>
      </c>
    </row>
    <row r="263" spans="1:7" ht="15">
      <c r="A263" s="88" t="s">
        <v>1607</v>
      </c>
      <c r="B263" s="88">
        <v>2</v>
      </c>
      <c r="C263" s="119">
        <v>0</v>
      </c>
      <c r="D263" s="88" t="s">
        <v>1585</v>
      </c>
      <c r="E263" s="88" t="b">
        <v>0</v>
      </c>
      <c r="F263" s="88" t="b">
        <v>0</v>
      </c>
      <c r="G263" s="88" t="b">
        <v>0</v>
      </c>
    </row>
    <row r="264" spans="1:7" ht="15">
      <c r="A264" s="88" t="s">
        <v>1605</v>
      </c>
      <c r="B264" s="88">
        <v>2</v>
      </c>
      <c r="C264" s="119">
        <v>0</v>
      </c>
      <c r="D264" s="88" t="s">
        <v>1585</v>
      </c>
      <c r="E264" s="88" t="b">
        <v>0</v>
      </c>
      <c r="F264" s="88" t="b">
        <v>0</v>
      </c>
      <c r="G264" s="88" t="b">
        <v>0</v>
      </c>
    </row>
    <row r="265" spans="1:7" ht="15">
      <c r="A265" s="88" t="s">
        <v>1654</v>
      </c>
      <c r="B265" s="88">
        <v>2</v>
      </c>
      <c r="C265" s="119">
        <v>0</v>
      </c>
      <c r="D265" s="88" t="s">
        <v>1585</v>
      </c>
      <c r="E265" s="88" t="b">
        <v>0</v>
      </c>
      <c r="F265" s="88" t="b">
        <v>0</v>
      </c>
      <c r="G265" s="88" t="b">
        <v>0</v>
      </c>
    </row>
    <row r="266" spans="1:7" ht="15">
      <c r="A266" s="88" t="s">
        <v>1672</v>
      </c>
      <c r="B266" s="88">
        <v>2</v>
      </c>
      <c r="C266" s="119">
        <v>0</v>
      </c>
      <c r="D266" s="88" t="s">
        <v>1585</v>
      </c>
      <c r="E266" s="88" t="b">
        <v>0</v>
      </c>
      <c r="F266" s="88" t="b">
        <v>0</v>
      </c>
      <c r="G266" s="88" t="b">
        <v>0</v>
      </c>
    </row>
    <row r="267" spans="1:7" ht="15">
      <c r="A267" s="88" t="s">
        <v>1673</v>
      </c>
      <c r="B267" s="88">
        <v>2</v>
      </c>
      <c r="C267" s="119">
        <v>0</v>
      </c>
      <c r="D267" s="88" t="s">
        <v>1585</v>
      </c>
      <c r="E267" s="88" t="b">
        <v>0</v>
      </c>
      <c r="F267" s="88" t="b">
        <v>0</v>
      </c>
      <c r="G267" s="88" t="b">
        <v>0</v>
      </c>
    </row>
    <row r="268" spans="1:7" ht="15">
      <c r="A268" s="88" t="s">
        <v>1674</v>
      </c>
      <c r="B268" s="88">
        <v>2</v>
      </c>
      <c r="C268" s="119">
        <v>0</v>
      </c>
      <c r="D268" s="88" t="s">
        <v>1585</v>
      </c>
      <c r="E268" s="88" t="b">
        <v>0</v>
      </c>
      <c r="F268" s="88" t="b">
        <v>0</v>
      </c>
      <c r="G268" s="88" t="b">
        <v>0</v>
      </c>
    </row>
    <row r="269" spans="1:7" ht="15">
      <c r="A269" s="88" t="s">
        <v>1675</v>
      </c>
      <c r="B269" s="88">
        <v>2</v>
      </c>
      <c r="C269" s="119">
        <v>0</v>
      </c>
      <c r="D269" s="88" t="s">
        <v>1585</v>
      </c>
      <c r="E269" s="88" t="b">
        <v>0</v>
      </c>
      <c r="F269" s="88" t="b">
        <v>0</v>
      </c>
      <c r="G269" s="88" t="b">
        <v>0</v>
      </c>
    </row>
    <row r="270" spans="1:7" ht="15">
      <c r="A270" s="88" t="s">
        <v>1676</v>
      </c>
      <c r="B270" s="88">
        <v>2</v>
      </c>
      <c r="C270" s="119">
        <v>0</v>
      </c>
      <c r="D270" s="88" t="s">
        <v>1585</v>
      </c>
      <c r="E270" s="88" t="b">
        <v>0</v>
      </c>
      <c r="F270" s="88" t="b">
        <v>0</v>
      </c>
      <c r="G270" s="88" t="b">
        <v>0</v>
      </c>
    </row>
    <row r="271" spans="1:7" ht="15">
      <c r="A271" s="88" t="s">
        <v>1677</v>
      </c>
      <c r="B271" s="88">
        <v>2</v>
      </c>
      <c r="C271" s="119">
        <v>0</v>
      </c>
      <c r="D271" s="88" t="s">
        <v>1585</v>
      </c>
      <c r="E271" s="88" t="b">
        <v>0</v>
      </c>
      <c r="F271" s="88" t="b">
        <v>0</v>
      </c>
      <c r="G271" s="88" t="b">
        <v>0</v>
      </c>
    </row>
    <row r="272" spans="1:7" ht="15">
      <c r="A272" s="88" t="s">
        <v>1649</v>
      </c>
      <c r="B272" s="88">
        <v>2</v>
      </c>
      <c r="C272" s="119">
        <v>0</v>
      </c>
      <c r="D272" s="88" t="s">
        <v>1585</v>
      </c>
      <c r="E272" s="88" t="b">
        <v>0</v>
      </c>
      <c r="F272" s="88" t="b">
        <v>0</v>
      </c>
      <c r="G272" s="88" t="b">
        <v>0</v>
      </c>
    </row>
    <row r="273" spans="1:7" ht="15">
      <c r="A273" s="88" t="s">
        <v>1678</v>
      </c>
      <c r="B273" s="88">
        <v>2</v>
      </c>
      <c r="C273" s="119">
        <v>0</v>
      </c>
      <c r="D273" s="88" t="s">
        <v>1585</v>
      </c>
      <c r="E273" s="88" t="b">
        <v>1</v>
      </c>
      <c r="F273" s="88" t="b">
        <v>0</v>
      </c>
      <c r="G273" s="88" t="b">
        <v>0</v>
      </c>
    </row>
    <row r="274" spans="1:7" ht="15">
      <c r="A274" s="88" t="s">
        <v>1679</v>
      </c>
      <c r="B274" s="88">
        <v>2</v>
      </c>
      <c r="C274" s="119">
        <v>0</v>
      </c>
      <c r="D274" s="88" t="s">
        <v>1585</v>
      </c>
      <c r="E274" s="88" t="b">
        <v>0</v>
      </c>
      <c r="F274" s="88" t="b">
        <v>0</v>
      </c>
      <c r="G274" s="88" t="b">
        <v>0</v>
      </c>
    </row>
    <row r="275" spans="1:7" ht="15">
      <c r="A275" s="88" t="s">
        <v>1680</v>
      </c>
      <c r="B275" s="88">
        <v>2</v>
      </c>
      <c r="C275" s="119">
        <v>0</v>
      </c>
      <c r="D275" s="88" t="s">
        <v>1585</v>
      </c>
      <c r="E275" s="88" t="b">
        <v>0</v>
      </c>
      <c r="F275" s="88" t="b">
        <v>0</v>
      </c>
      <c r="G275" s="88" t="b">
        <v>0</v>
      </c>
    </row>
    <row r="276" spans="1:7" ht="15">
      <c r="A276" s="88" t="s">
        <v>1637</v>
      </c>
      <c r="B276" s="88">
        <v>2</v>
      </c>
      <c r="C276" s="119">
        <v>0</v>
      </c>
      <c r="D276" s="88" t="s">
        <v>1585</v>
      </c>
      <c r="E276" s="88" t="b">
        <v>0</v>
      </c>
      <c r="F276" s="88" t="b">
        <v>0</v>
      </c>
      <c r="G276" s="88" t="b">
        <v>0</v>
      </c>
    </row>
    <row r="277" spans="1:7" ht="15">
      <c r="A277" s="88" t="s">
        <v>1681</v>
      </c>
      <c r="B277" s="88">
        <v>2</v>
      </c>
      <c r="C277" s="119">
        <v>0</v>
      </c>
      <c r="D277" s="88" t="s">
        <v>1585</v>
      </c>
      <c r="E277" s="88" t="b">
        <v>0</v>
      </c>
      <c r="F277" s="88" t="b">
        <v>0</v>
      </c>
      <c r="G277" s="88" t="b">
        <v>0</v>
      </c>
    </row>
    <row r="278" spans="1:7" ht="15">
      <c r="A278" s="88" t="s">
        <v>367</v>
      </c>
      <c r="B278" s="88">
        <v>2</v>
      </c>
      <c r="C278" s="119">
        <v>0</v>
      </c>
      <c r="D278" s="88" t="s">
        <v>1585</v>
      </c>
      <c r="E278" s="88" t="b">
        <v>0</v>
      </c>
      <c r="F278" s="88" t="b">
        <v>0</v>
      </c>
      <c r="G278" s="88" t="b">
        <v>0</v>
      </c>
    </row>
    <row r="279" spans="1:7" ht="15">
      <c r="A279" s="88" t="s">
        <v>366</v>
      </c>
      <c r="B279" s="88">
        <v>2</v>
      </c>
      <c r="C279" s="119">
        <v>0</v>
      </c>
      <c r="D279" s="88" t="s">
        <v>1585</v>
      </c>
      <c r="E279" s="88" t="b">
        <v>0</v>
      </c>
      <c r="F279" s="88" t="b">
        <v>0</v>
      </c>
      <c r="G279" s="88" t="b">
        <v>0</v>
      </c>
    </row>
    <row r="280" spans="1:7" ht="15">
      <c r="A280" s="88" t="s">
        <v>365</v>
      </c>
      <c r="B280" s="88">
        <v>2</v>
      </c>
      <c r="C280" s="119">
        <v>0</v>
      </c>
      <c r="D280" s="88" t="s">
        <v>1585</v>
      </c>
      <c r="E280" s="88" t="b">
        <v>0</v>
      </c>
      <c r="F280" s="88" t="b">
        <v>0</v>
      </c>
      <c r="G280" s="88" t="b">
        <v>0</v>
      </c>
    </row>
    <row r="281" spans="1:7" ht="15">
      <c r="A281" s="88" t="s">
        <v>1608</v>
      </c>
      <c r="B281" s="88">
        <v>3</v>
      </c>
      <c r="C281" s="119">
        <v>0</v>
      </c>
      <c r="D281" s="88" t="s">
        <v>1587</v>
      </c>
      <c r="E281" s="88" t="b">
        <v>0</v>
      </c>
      <c r="F281" s="88" t="b">
        <v>0</v>
      </c>
      <c r="G281" s="88" t="b">
        <v>0</v>
      </c>
    </row>
    <row r="282" spans="1:7" ht="15">
      <c r="A282" s="88" t="s">
        <v>1636</v>
      </c>
      <c r="B282" s="88">
        <v>2</v>
      </c>
      <c r="C282" s="119">
        <v>0.011360726390689111</v>
      </c>
      <c r="D282" s="88" t="s">
        <v>1587</v>
      </c>
      <c r="E282" s="88" t="b">
        <v>0</v>
      </c>
      <c r="F282" s="88" t="b">
        <v>0</v>
      </c>
      <c r="G282" s="88" t="b">
        <v>0</v>
      </c>
    </row>
    <row r="283" spans="1:7" ht="15">
      <c r="A283" s="88" t="s">
        <v>1605</v>
      </c>
      <c r="B283" s="88">
        <v>2</v>
      </c>
      <c r="C283" s="119">
        <v>0.011360726390689111</v>
      </c>
      <c r="D283" s="88" t="s">
        <v>1587</v>
      </c>
      <c r="E283" s="88" t="b">
        <v>0</v>
      </c>
      <c r="F283" s="88" t="b">
        <v>0</v>
      </c>
      <c r="G283" s="88" t="b">
        <v>0</v>
      </c>
    </row>
    <row r="284" spans="1:7" ht="15">
      <c r="A284" s="88" t="s">
        <v>1606</v>
      </c>
      <c r="B284" s="88">
        <v>2</v>
      </c>
      <c r="C284" s="119">
        <v>0.011360726390689111</v>
      </c>
      <c r="D284" s="88" t="s">
        <v>1587</v>
      </c>
      <c r="E284" s="88" t="b">
        <v>0</v>
      </c>
      <c r="F284" s="88" t="b">
        <v>0</v>
      </c>
      <c r="G284" s="88" t="b">
        <v>0</v>
      </c>
    </row>
    <row r="285" spans="1:7" ht="15">
      <c r="A285" s="88" t="s">
        <v>1635</v>
      </c>
      <c r="B285" s="88">
        <v>2</v>
      </c>
      <c r="C285" s="119">
        <v>0.011360726390689111</v>
      </c>
      <c r="D285" s="88" t="s">
        <v>1587</v>
      </c>
      <c r="E285" s="88" t="b">
        <v>0</v>
      </c>
      <c r="F285" s="88" t="b">
        <v>0</v>
      </c>
      <c r="G285" s="88" t="b">
        <v>0</v>
      </c>
    </row>
    <row r="286" spans="1:7" ht="15">
      <c r="A286" s="88" t="s">
        <v>1607</v>
      </c>
      <c r="B286" s="88">
        <v>2</v>
      </c>
      <c r="C286" s="119">
        <v>0.011360726390689111</v>
      </c>
      <c r="D286" s="88" t="s">
        <v>1587</v>
      </c>
      <c r="E286" s="88" t="b">
        <v>0</v>
      </c>
      <c r="F286" s="88" t="b">
        <v>0</v>
      </c>
      <c r="G28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9DDE3-8AC9-4E64-9BB6-98DFA96DF64D}">
  <dimension ref="A1:L3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1728</v>
      </c>
      <c r="B1" s="13" t="s">
        <v>1729</v>
      </c>
      <c r="C1" s="13" t="s">
        <v>1722</v>
      </c>
      <c r="D1" s="13" t="s">
        <v>1723</v>
      </c>
      <c r="E1" s="13" t="s">
        <v>1730</v>
      </c>
      <c r="F1" s="13" t="s">
        <v>144</v>
      </c>
      <c r="G1" s="13" t="s">
        <v>1731</v>
      </c>
      <c r="H1" s="13" t="s">
        <v>1732</v>
      </c>
      <c r="I1" s="13" t="s">
        <v>1733</v>
      </c>
      <c r="J1" s="13" t="s">
        <v>1734</v>
      </c>
      <c r="K1" s="13" t="s">
        <v>1735</v>
      </c>
      <c r="L1" s="13" t="s">
        <v>1736</v>
      </c>
    </row>
    <row r="2" spans="1:12" ht="15">
      <c r="A2" s="88" t="s">
        <v>1605</v>
      </c>
      <c r="B2" s="88" t="s">
        <v>1606</v>
      </c>
      <c r="C2" s="88">
        <v>106</v>
      </c>
      <c r="D2" s="119">
        <v>0.005641201832722566</v>
      </c>
      <c r="E2" s="119">
        <v>1.048872883457417</v>
      </c>
      <c r="F2" s="88" t="s">
        <v>1724</v>
      </c>
      <c r="G2" s="88" t="b">
        <v>0</v>
      </c>
      <c r="H2" s="88" t="b">
        <v>0</v>
      </c>
      <c r="I2" s="88" t="b">
        <v>0</v>
      </c>
      <c r="J2" s="88" t="b">
        <v>0</v>
      </c>
      <c r="K2" s="88" t="b">
        <v>0</v>
      </c>
      <c r="L2" s="88" t="b">
        <v>0</v>
      </c>
    </row>
    <row r="3" spans="1:12" ht="15">
      <c r="A3" s="88" t="s">
        <v>1607</v>
      </c>
      <c r="B3" s="88" t="s">
        <v>1605</v>
      </c>
      <c r="C3" s="88">
        <v>57</v>
      </c>
      <c r="D3" s="119">
        <v>0.013445386658411886</v>
      </c>
      <c r="E3" s="119">
        <v>1.0102719225007843</v>
      </c>
      <c r="F3" s="88" t="s">
        <v>1724</v>
      </c>
      <c r="G3" s="88" t="b">
        <v>0</v>
      </c>
      <c r="H3" s="88" t="b">
        <v>0</v>
      </c>
      <c r="I3" s="88" t="b">
        <v>0</v>
      </c>
      <c r="J3" s="88" t="b">
        <v>0</v>
      </c>
      <c r="K3" s="88" t="b">
        <v>0</v>
      </c>
      <c r="L3" s="88" t="b">
        <v>0</v>
      </c>
    </row>
    <row r="4" spans="1:12" ht="15">
      <c r="A4" s="88" t="s">
        <v>1608</v>
      </c>
      <c r="B4" s="88" t="s">
        <v>1610</v>
      </c>
      <c r="C4" s="88">
        <v>44</v>
      </c>
      <c r="D4" s="119">
        <v>0.013732505733335496</v>
      </c>
      <c r="E4" s="119">
        <v>1.3167765355564454</v>
      </c>
      <c r="F4" s="88" t="s">
        <v>1724</v>
      </c>
      <c r="G4" s="88" t="b">
        <v>0</v>
      </c>
      <c r="H4" s="88" t="b">
        <v>0</v>
      </c>
      <c r="I4" s="88" t="b">
        <v>0</v>
      </c>
      <c r="J4" s="88" t="b">
        <v>0</v>
      </c>
      <c r="K4" s="88" t="b">
        <v>0</v>
      </c>
      <c r="L4" s="88" t="b">
        <v>0</v>
      </c>
    </row>
    <row r="5" spans="1:12" ht="15">
      <c r="A5" s="88" t="s">
        <v>1610</v>
      </c>
      <c r="B5" s="88" t="s">
        <v>1611</v>
      </c>
      <c r="C5" s="88">
        <v>44</v>
      </c>
      <c r="D5" s="119">
        <v>0.013732505733335496</v>
      </c>
      <c r="E5" s="119">
        <v>1.4862372157131136</v>
      </c>
      <c r="F5" s="88" t="s">
        <v>1724</v>
      </c>
      <c r="G5" s="88" t="b">
        <v>0</v>
      </c>
      <c r="H5" s="88" t="b">
        <v>0</v>
      </c>
      <c r="I5" s="88" t="b">
        <v>0</v>
      </c>
      <c r="J5" s="88" t="b">
        <v>0</v>
      </c>
      <c r="K5" s="88" t="b">
        <v>0</v>
      </c>
      <c r="L5" s="88" t="b">
        <v>0</v>
      </c>
    </row>
    <row r="6" spans="1:12" ht="15">
      <c r="A6" s="88" t="s">
        <v>1611</v>
      </c>
      <c r="B6" s="88" t="s">
        <v>1605</v>
      </c>
      <c r="C6" s="88">
        <v>44</v>
      </c>
      <c r="D6" s="119">
        <v>0.013732505733335496</v>
      </c>
      <c r="E6" s="119">
        <v>1.0804718695291193</v>
      </c>
      <c r="F6" s="88" t="s">
        <v>1724</v>
      </c>
      <c r="G6" s="88" t="b">
        <v>0</v>
      </c>
      <c r="H6" s="88" t="b">
        <v>0</v>
      </c>
      <c r="I6" s="88" t="b">
        <v>0</v>
      </c>
      <c r="J6" s="88" t="b">
        <v>0</v>
      </c>
      <c r="K6" s="88" t="b">
        <v>0</v>
      </c>
      <c r="L6" s="88" t="b">
        <v>0</v>
      </c>
    </row>
    <row r="7" spans="1:12" ht="15">
      <c r="A7" s="88" t="s">
        <v>1606</v>
      </c>
      <c r="B7" s="88" t="s">
        <v>1612</v>
      </c>
      <c r="C7" s="88">
        <v>44</v>
      </c>
      <c r="D7" s="119">
        <v>0.013732505733335496</v>
      </c>
      <c r="E7" s="119">
        <v>1.088297207041076</v>
      </c>
      <c r="F7" s="88" t="s">
        <v>1724</v>
      </c>
      <c r="G7" s="88" t="b">
        <v>0</v>
      </c>
      <c r="H7" s="88" t="b">
        <v>0</v>
      </c>
      <c r="I7" s="88" t="b">
        <v>0</v>
      </c>
      <c r="J7" s="88" t="b">
        <v>0</v>
      </c>
      <c r="K7" s="88" t="b">
        <v>0</v>
      </c>
      <c r="L7" s="88" t="b">
        <v>0</v>
      </c>
    </row>
    <row r="8" spans="1:12" ht="15">
      <c r="A8" s="88" t="s">
        <v>360</v>
      </c>
      <c r="B8" s="88" t="s">
        <v>359</v>
      </c>
      <c r="C8" s="88">
        <v>35</v>
      </c>
      <c r="D8" s="119">
        <v>0.013281863512677182</v>
      </c>
      <c r="E8" s="119">
        <v>1.361580580109798</v>
      </c>
      <c r="F8" s="88" t="s">
        <v>1724</v>
      </c>
      <c r="G8" s="88" t="b">
        <v>0</v>
      </c>
      <c r="H8" s="88" t="b">
        <v>0</v>
      </c>
      <c r="I8" s="88" t="b">
        <v>0</v>
      </c>
      <c r="J8" s="88" t="b">
        <v>0</v>
      </c>
      <c r="K8" s="88" t="b">
        <v>0</v>
      </c>
      <c r="L8" s="88" t="b">
        <v>0</v>
      </c>
    </row>
    <row r="9" spans="1:12" ht="15">
      <c r="A9" s="88" t="s">
        <v>1613</v>
      </c>
      <c r="B9" s="88" t="s">
        <v>1607</v>
      </c>
      <c r="C9" s="88">
        <v>33</v>
      </c>
      <c r="D9" s="119">
        <v>0.01309461883089918</v>
      </c>
      <c r="E9" s="119">
        <v>1.2442258684078336</v>
      </c>
      <c r="F9" s="88" t="s">
        <v>1724</v>
      </c>
      <c r="G9" s="88" t="b">
        <v>0</v>
      </c>
      <c r="H9" s="88" t="b">
        <v>0</v>
      </c>
      <c r="I9" s="88" t="b">
        <v>0</v>
      </c>
      <c r="J9" s="88" t="b">
        <v>0</v>
      </c>
      <c r="K9" s="88" t="b">
        <v>0</v>
      </c>
      <c r="L9" s="88" t="b">
        <v>0</v>
      </c>
    </row>
    <row r="10" spans="1:12" ht="15">
      <c r="A10" s="88" t="s">
        <v>1606</v>
      </c>
      <c r="B10" s="88" t="s">
        <v>1615</v>
      </c>
      <c r="C10" s="88">
        <v>33</v>
      </c>
      <c r="D10" s="119">
        <v>0.01309461883089918</v>
      </c>
      <c r="E10" s="119">
        <v>1.088297207041076</v>
      </c>
      <c r="F10" s="88" t="s">
        <v>1724</v>
      </c>
      <c r="G10" s="88" t="b">
        <v>0</v>
      </c>
      <c r="H10" s="88" t="b">
        <v>0</v>
      </c>
      <c r="I10" s="88" t="b">
        <v>0</v>
      </c>
      <c r="J10" s="88" t="b">
        <v>0</v>
      </c>
      <c r="K10" s="88" t="b">
        <v>0</v>
      </c>
      <c r="L10" s="88" t="b">
        <v>0</v>
      </c>
    </row>
    <row r="11" spans="1:12" ht="15">
      <c r="A11" s="88" t="s">
        <v>1615</v>
      </c>
      <c r="B11" s="88" t="s">
        <v>1614</v>
      </c>
      <c r="C11" s="88">
        <v>33</v>
      </c>
      <c r="D11" s="119">
        <v>0.01309461883089918</v>
      </c>
      <c r="E11" s="119">
        <v>1.5733873914320138</v>
      </c>
      <c r="F11" s="88" t="s">
        <v>1724</v>
      </c>
      <c r="G11" s="88" t="b">
        <v>0</v>
      </c>
      <c r="H11" s="88" t="b">
        <v>0</v>
      </c>
      <c r="I11" s="88" t="b">
        <v>0</v>
      </c>
      <c r="J11" s="88" t="b">
        <v>0</v>
      </c>
      <c r="K11" s="88" t="b">
        <v>0</v>
      </c>
      <c r="L11" s="88" t="b">
        <v>0</v>
      </c>
    </row>
    <row r="12" spans="1:12" ht="15">
      <c r="A12" s="88" t="s">
        <v>1614</v>
      </c>
      <c r="B12" s="88" t="s">
        <v>1616</v>
      </c>
      <c r="C12" s="88">
        <v>33</v>
      </c>
      <c r="D12" s="119">
        <v>0.01309461883089918</v>
      </c>
      <c r="E12" s="119">
        <v>1.6111759523214135</v>
      </c>
      <c r="F12" s="88" t="s">
        <v>1724</v>
      </c>
      <c r="G12" s="88" t="b">
        <v>0</v>
      </c>
      <c r="H12" s="88" t="b">
        <v>0</v>
      </c>
      <c r="I12" s="88" t="b">
        <v>0</v>
      </c>
      <c r="J12" s="88" t="b">
        <v>0</v>
      </c>
      <c r="K12" s="88" t="b">
        <v>0</v>
      </c>
      <c r="L12" s="88" t="b">
        <v>0</v>
      </c>
    </row>
    <row r="13" spans="1:12" ht="15">
      <c r="A13" s="88" t="s">
        <v>1616</v>
      </c>
      <c r="B13" s="88" t="s">
        <v>1617</v>
      </c>
      <c r="C13" s="88">
        <v>33</v>
      </c>
      <c r="D13" s="119">
        <v>0.01309461883089918</v>
      </c>
      <c r="E13" s="119">
        <v>1.6111759523214135</v>
      </c>
      <c r="F13" s="88" t="s">
        <v>1724</v>
      </c>
      <c r="G13" s="88" t="b">
        <v>0</v>
      </c>
      <c r="H13" s="88" t="b">
        <v>0</v>
      </c>
      <c r="I13" s="88" t="b">
        <v>0</v>
      </c>
      <c r="J13" s="88" t="b">
        <v>0</v>
      </c>
      <c r="K13" s="88" t="b">
        <v>0</v>
      </c>
      <c r="L13" s="88" t="b">
        <v>0</v>
      </c>
    </row>
    <row r="14" spans="1:12" ht="15">
      <c r="A14" s="88" t="s">
        <v>1617</v>
      </c>
      <c r="B14" s="88" t="s">
        <v>360</v>
      </c>
      <c r="C14" s="88">
        <v>33</v>
      </c>
      <c r="D14" s="119">
        <v>0.01309461883089918</v>
      </c>
      <c r="E14" s="119">
        <v>1.549906295582491</v>
      </c>
      <c r="F14" s="88" t="s">
        <v>1724</v>
      </c>
      <c r="G14" s="88" t="b">
        <v>0</v>
      </c>
      <c r="H14" s="88" t="b">
        <v>0</v>
      </c>
      <c r="I14" s="88" t="b">
        <v>0</v>
      </c>
      <c r="J14" s="88" t="b">
        <v>0</v>
      </c>
      <c r="K14" s="88" t="b">
        <v>0</v>
      </c>
      <c r="L14" s="88" t="b">
        <v>0</v>
      </c>
    </row>
    <row r="15" spans="1:12" ht="15">
      <c r="A15" s="88" t="s">
        <v>359</v>
      </c>
      <c r="B15" s="88" t="s">
        <v>1618</v>
      </c>
      <c r="C15" s="88">
        <v>33</v>
      </c>
      <c r="D15" s="119">
        <v>0.01309461883089918</v>
      </c>
      <c r="E15" s="119">
        <v>1.4136865485645018</v>
      </c>
      <c r="F15" s="88" t="s">
        <v>1724</v>
      </c>
      <c r="G15" s="88" t="b">
        <v>0</v>
      </c>
      <c r="H15" s="88" t="b">
        <v>0</v>
      </c>
      <c r="I15" s="88" t="b">
        <v>0</v>
      </c>
      <c r="J15" s="88" t="b">
        <v>0</v>
      </c>
      <c r="K15" s="88" t="b">
        <v>0</v>
      </c>
      <c r="L15" s="88" t="b">
        <v>0</v>
      </c>
    </row>
    <row r="16" spans="1:12" ht="15">
      <c r="A16" s="88" t="s">
        <v>1618</v>
      </c>
      <c r="B16" s="88" t="s">
        <v>1619</v>
      </c>
      <c r="C16" s="88">
        <v>33</v>
      </c>
      <c r="D16" s="119">
        <v>0.01309461883089918</v>
      </c>
      <c r="E16" s="119">
        <v>1.6111759523214135</v>
      </c>
      <c r="F16" s="88" t="s">
        <v>1724</v>
      </c>
      <c r="G16" s="88" t="b">
        <v>0</v>
      </c>
      <c r="H16" s="88" t="b">
        <v>0</v>
      </c>
      <c r="I16" s="88" t="b">
        <v>0</v>
      </c>
      <c r="J16" s="88" t="b">
        <v>0</v>
      </c>
      <c r="K16" s="88" t="b">
        <v>0</v>
      </c>
      <c r="L16" s="88" t="b">
        <v>0</v>
      </c>
    </row>
    <row r="17" spans="1:12" ht="15">
      <c r="A17" s="88" t="s">
        <v>1619</v>
      </c>
      <c r="B17" s="88" t="s">
        <v>1609</v>
      </c>
      <c r="C17" s="88">
        <v>33</v>
      </c>
      <c r="D17" s="119">
        <v>0.01309461883089918</v>
      </c>
      <c r="E17" s="119">
        <v>1.3893272027050572</v>
      </c>
      <c r="F17" s="88" t="s">
        <v>1724</v>
      </c>
      <c r="G17" s="88" t="b">
        <v>0</v>
      </c>
      <c r="H17" s="88" t="b">
        <v>0</v>
      </c>
      <c r="I17" s="88" t="b">
        <v>0</v>
      </c>
      <c r="J17" s="88" t="b">
        <v>0</v>
      </c>
      <c r="K17" s="88" t="b">
        <v>0</v>
      </c>
      <c r="L17" s="88" t="b">
        <v>0</v>
      </c>
    </row>
    <row r="18" spans="1:12" ht="15">
      <c r="A18" s="88" t="s">
        <v>1627</v>
      </c>
      <c r="B18" s="88" t="s">
        <v>359</v>
      </c>
      <c r="C18" s="88">
        <v>19</v>
      </c>
      <c r="D18" s="119">
        <v>0.010627764257667411</v>
      </c>
      <c r="E18" s="119">
        <v>1.3972961323763324</v>
      </c>
      <c r="F18" s="88" t="s">
        <v>1724</v>
      </c>
      <c r="G18" s="88" t="b">
        <v>0</v>
      </c>
      <c r="H18" s="88" t="b">
        <v>0</v>
      </c>
      <c r="I18" s="88" t="b">
        <v>0</v>
      </c>
      <c r="J18" s="88" t="b">
        <v>0</v>
      </c>
      <c r="K18" s="88" t="b">
        <v>0</v>
      </c>
      <c r="L18" s="88" t="b">
        <v>0</v>
      </c>
    </row>
    <row r="19" spans="1:12" ht="15">
      <c r="A19" s="88" t="s">
        <v>359</v>
      </c>
      <c r="B19" s="88" t="s">
        <v>1623</v>
      </c>
      <c r="C19" s="88">
        <v>19</v>
      </c>
      <c r="D19" s="119">
        <v>0.010627764257667411</v>
      </c>
      <c r="E19" s="119">
        <v>1.3122289078057248</v>
      </c>
      <c r="F19" s="88" t="s">
        <v>1724</v>
      </c>
      <c r="G19" s="88" t="b">
        <v>0</v>
      </c>
      <c r="H19" s="88" t="b">
        <v>0</v>
      </c>
      <c r="I19" s="88" t="b">
        <v>0</v>
      </c>
      <c r="J19" s="88" t="b">
        <v>0</v>
      </c>
      <c r="K19" s="88" t="b">
        <v>0</v>
      </c>
      <c r="L19" s="88" t="b">
        <v>0</v>
      </c>
    </row>
    <row r="20" spans="1:12" ht="15">
      <c r="A20" s="88" t="s">
        <v>1623</v>
      </c>
      <c r="B20" s="88" t="s">
        <v>1628</v>
      </c>
      <c r="C20" s="88">
        <v>19</v>
      </c>
      <c r="D20" s="119">
        <v>0.010627764257667411</v>
      </c>
      <c r="E20" s="119">
        <v>1.749478650487695</v>
      </c>
      <c r="F20" s="88" t="s">
        <v>1724</v>
      </c>
      <c r="G20" s="88" t="b">
        <v>0</v>
      </c>
      <c r="H20" s="88" t="b">
        <v>0</v>
      </c>
      <c r="I20" s="88" t="b">
        <v>0</v>
      </c>
      <c r="J20" s="88" t="b">
        <v>0</v>
      </c>
      <c r="K20" s="88" t="b">
        <v>0</v>
      </c>
      <c r="L20" s="88" t="b">
        <v>0</v>
      </c>
    </row>
    <row r="21" spans="1:12" ht="15">
      <c r="A21" s="88" t="s">
        <v>1628</v>
      </c>
      <c r="B21" s="88" t="s">
        <v>1607</v>
      </c>
      <c r="C21" s="88">
        <v>19</v>
      </c>
      <c r="D21" s="119">
        <v>0.010627764257667411</v>
      </c>
      <c r="E21" s="119">
        <v>1.3167765355564454</v>
      </c>
      <c r="F21" s="88" t="s">
        <v>1724</v>
      </c>
      <c r="G21" s="88" t="b">
        <v>0</v>
      </c>
      <c r="H21" s="88" t="b">
        <v>0</v>
      </c>
      <c r="I21" s="88" t="b">
        <v>0</v>
      </c>
      <c r="J21" s="88" t="b">
        <v>0</v>
      </c>
      <c r="K21" s="88" t="b">
        <v>0</v>
      </c>
      <c r="L21" s="88" t="b">
        <v>0</v>
      </c>
    </row>
    <row r="22" spans="1:12" ht="15">
      <c r="A22" s="88" t="s">
        <v>1606</v>
      </c>
      <c r="B22" s="88" t="s">
        <v>1629</v>
      </c>
      <c r="C22" s="88">
        <v>19</v>
      </c>
      <c r="D22" s="119">
        <v>0.010627764257667411</v>
      </c>
      <c r="E22" s="119">
        <v>1.088297207041076</v>
      </c>
      <c r="F22" s="88" t="s">
        <v>1724</v>
      </c>
      <c r="G22" s="88" t="b">
        <v>0</v>
      </c>
      <c r="H22" s="88" t="b">
        <v>0</v>
      </c>
      <c r="I22" s="88" t="b">
        <v>0</v>
      </c>
      <c r="J22" s="88" t="b">
        <v>0</v>
      </c>
      <c r="K22" s="88" t="b">
        <v>0</v>
      </c>
      <c r="L22" s="88" t="b">
        <v>0</v>
      </c>
    </row>
    <row r="23" spans="1:12" ht="15">
      <c r="A23" s="88" t="s">
        <v>1629</v>
      </c>
      <c r="B23" s="88" t="s">
        <v>1624</v>
      </c>
      <c r="C23" s="88">
        <v>19</v>
      </c>
      <c r="D23" s="119">
        <v>0.010627764257667411</v>
      </c>
      <c r="E23" s="119">
        <v>1.749478650487695</v>
      </c>
      <c r="F23" s="88" t="s">
        <v>1724</v>
      </c>
      <c r="G23" s="88" t="b">
        <v>0</v>
      </c>
      <c r="H23" s="88" t="b">
        <v>0</v>
      </c>
      <c r="I23" s="88" t="b">
        <v>0</v>
      </c>
      <c r="J23" s="88" t="b">
        <v>1</v>
      </c>
      <c r="K23" s="88" t="b">
        <v>0</v>
      </c>
      <c r="L23" s="88" t="b">
        <v>0</v>
      </c>
    </row>
    <row r="24" spans="1:12" ht="15">
      <c r="A24" s="88" t="s">
        <v>1624</v>
      </c>
      <c r="B24" s="88" t="s">
        <v>1630</v>
      </c>
      <c r="C24" s="88">
        <v>19</v>
      </c>
      <c r="D24" s="119">
        <v>0.010627764257667411</v>
      </c>
      <c r="E24" s="119">
        <v>1.749478650487695</v>
      </c>
      <c r="F24" s="88" t="s">
        <v>1724</v>
      </c>
      <c r="G24" s="88" t="b">
        <v>1</v>
      </c>
      <c r="H24" s="88" t="b">
        <v>0</v>
      </c>
      <c r="I24" s="88" t="b">
        <v>0</v>
      </c>
      <c r="J24" s="88" t="b">
        <v>0</v>
      </c>
      <c r="K24" s="88" t="b">
        <v>0</v>
      </c>
      <c r="L24" s="88" t="b">
        <v>0</v>
      </c>
    </row>
    <row r="25" spans="1:12" ht="15">
      <c r="A25" s="88" t="s">
        <v>1630</v>
      </c>
      <c r="B25" s="88" t="s">
        <v>1631</v>
      </c>
      <c r="C25" s="88">
        <v>19</v>
      </c>
      <c r="D25" s="119">
        <v>0.010627764257667411</v>
      </c>
      <c r="E25" s="119">
        <v>1.8509362912464722</v>
      </c>
      <c r="F25" s="88" t="s">
        <v>1724</v>
      </c>
      <c r="G25" s="88" t="b">
        <v>0</v>
      </c>
      <c r="H25" s="88" t="b">
        <v>0</v>
      </c>
      <c r="I25" s="88" t="b">
        <v>0</v>
      </c>
      <c r="J25" s="88" t="b">
        <v>0</v>
      </c>
      <c r="K25" s="88" t="b">
        <v>0</v>
      </c>
      <c r="L25" s="88" t="b">
        <v>0</v>
      </c>
    </row>
    <row r="26" spans="1:12" ht="15">
      <c r="A26" s="88" t="s">
        <v>1631</v>
      </c>
      <c r="B26" s="88" t="s">
        <v>1625</v>
      </c>
      <c r="C26" s="88">
        <v>19</v>
      </c>
      <c r="D26" s="119">
        <v>0.010627764257667411</v>
      </c>
      <c r="E26" s="119">
        <v>1.7872672113770947</v>
      </c>
      <c r="F26" s="88" t="s">
        <v>1724</v>
      </c>
      <c r="G26" s="88" t="b">
        <v>0</v>
      </c>
      <c r="H26" s="88" t="b">
        <v>0</v>
      </c>
      <c r="I26" s="88" t="b">
        <v>0</v>
      </c>
      <c r="J26" s="88" t="b">
        <v>0</v>
      </c>
      <c r="K26" s="88" t="b">
        <v>0</v>
      </c>
      <c r="L26" s="88" t="b">
        <v>0</v>
      </c>
    </row>
    <row r="27" spans="1:12" ht="15">
      <c r="A27" s="88" t="s">
        <v>1625</v>
      </c>
      <c r="B27" s="88" t="s">
        <v>1626</v>
      </c>
      <c r="C27" s="88">
        <v>19</v>
      </c>
      <c r="D27" s="119">
        <v>0.010627764257667411</v>
      </c>
      <c r="E27" s="119">
        <v>1.7649908166659425</v>
      </c>
      <c r="F27" s="88" t="s">
        <v>1724</v>
      </c>
      <c r="G27" s="88" t="b">
        <v>0</v>
      </c>
      <c r="H27" s="88" t="b">
        <v>0</v>
      </c>
      <c r="I27" s="88" t="b">
        <v>0</v>
      </c>
      <c r="J27" s="88" t="b">
        <v>0</v>
      </c>
      <c r="K27" s="88" t="b">
        <v>0</v>
      </c>
      <c r="L27" s="88" t="b">
        <v>0</v>
      </c>
    </row>
    <row r="28" spans="1:12" ht="15">
      <c r="A28" s="88" t="s">
        <v>1626</v>
      </c>
      <c r="B28" s="88" t="s">
        <v>1632</v>
      </c>
      <c r="C28" s="88">
        <v>19</v>
      </c>
      <c r="D28" s="119">
        <v>0.010627764257667411</v>
      </c>
      <c r="E28" s="119">
        <v>1.8286598965353198</v>
      </c>
      <c r="F28" s="88" t="s">
        <v>1724</v>
      </c>
      <c r="G28" s="88" t="b">
        <v>0</v>
      </c>
      <c r="H28" s="88" t="b">
        <v>0</v>
      </c>
      <c r="I28" s="88" t="b">
        <v>0</v>
      </c>
      <c r="J28" s="88" t="b">
        <v>0</v>
      </c>
      <c r="K28" s="88" t="b">
        <v>0</v>
      </c>
      <c r="L28" s="88" t="b">
        <v>0</v>
      </c>
    </row>
    <row r="29" spans="1:12" ht="15">
      <c r="A29" s="88" t="s">
        <v>1632</v>
      </c>
      <c r="B29" s="88" t="s">
        <v>1609</v>
      </c>
      <c r="C29" s="88">
        <v>19</v>
      </c>
      <c r="D29" s="119">
        <v>0.010627764257667411</v>
      </c>
      <c r="E29" s="119">
        <v>1.3893272027050572</v>
      </c>
      <c r="F29" s="88" t="s">
        <v>1724</v>
      </c>
      <c r="G29" s="88" t="b">
        <v>0</v>
      </c>
      <c r="H29" s="88" t="b">
        <v>0</v>
      </c>
      <c r="I29" s="88" t="b">
        <v>0</v>
      </c>
      <c r="J29" s="88" t="b">
        <v>0</v>
      </c>
      <c r="K29" s="88" t="b">
        <v>0</v>
      </c>
      <c r="L29" s="88" t="b">
        <v>0</v>
      </c>
    </row>
    <row r="30" spans="1:12" ht="15">
      <c r="A30" s="88" t="s">
        <v>1609</v>
      </c>
      <c r="B30" s="88" t="s">
        <v>1633</v>
      </c>
      <c r="C30" s="88">
        <v>19</v>
      </c>
      <c r="D30" s="119">
        <v>0.010627764257667411</v>
      </c>
      <c r="E30" s="119">
        <v>1.7872672113770947</v>
      </c>
      <c r="F30" s="88" t="s">
        <v>1724</v>
      </c>
      <c r="G30" s="88" t="b">
        <v>0</v>
      </c>
      <c r="H30" s="88" t="b">
        <v>0</v>
      </c>
      <c r="I30" s="88" t="b">
        <v>0</v>
      </c>
      <c r="J30" s="88" t="b">
        <v>0</v>
      </c>
      <c r="K30" s="88" t="b">
        <v>0</v>
      </c>
      <c r="L30" s="88" t="b">
        <v>0</v>
      </c>
    </row>
    <row r="31" spans="1:12" ht="15">
      <c r="A31" s="88" t="s">
        <v>1633</v>
      </c>
      <c r="B31" s="88" t="s">
        <v>1620</v>
      </c>
      <c r="C31" s="88">
        <v>19</v>
      </c>
      <c r="D31" s="119">
        <v>0.010627764257667411</v>
      </c>
      <c r="E31" s="119">
        <v>1.7317498835272636</v>
      </c>
      <c r="F31" s="88" t="s">
        <v>1724</v>
      </c>
      <c r="G31" s="88" t="b">
        <v>0</v>
      </c>
      <c r="H31" s="88" t="b">
        <v>0</v>
      </c>
      <c r="I31" s="88" t="b">
        <v>0</v>
      </c>
      <c r="J31" s="88" t="b">
        <v>0</v>
      </c>
      <c r="K31" s="88" t="b">
        <v>0</v>
      </c>
      <c r="L31" s="88" t="b">
        <v>0</v>
      </c>
    </row>
    <row r="32" spans="1:12" ht="15">
      <c r="A32" s="88" t="s">
        <v>1620</v>
      </c>
      <c r="B32" s="88" t="s">
        <v>1621</v>
      </c>
      <c r="C32" s="88">
        <v>19</v>
      </c>
      <c r="D32" s="119">
        <v>0.010627764257667411</v>
      </c>
      <c r="E32" s="119">
        <v>1.612563475808055</v>
      </c>
      <c r="F32" s="88" t="s">
        <v>1724</v>
      </c>
      <c r="G32" s="88" t="b">
        <v>0</v>
      </c>
      <c r="H32" s="88" t="b">
        <v>0</v>
      </c>
      <c r="I32" s="88" t="b">
        <v>0</v>
      </c>
      <c r="J32" s="88" t="b">
        <v>0</v>
      </c>
      <c r="K32" s="88" t="b">
        <v>0</v>
      </c>
      <c r="L32" s="88" t="b">
        <v>0</v>
      </c>
    </row>
    <row r="33" spans="1:12" ht="15">
      <c r="A33" s="88" t="s">
        <v>1621</v>
      </c>
      <c r="B33" s="88" t="s">
        <v>1622</v>
      </c>
      <c r="C33" s="88">
        <v>19</v>
      </c>
      <c r="D33" s="119">
        <v>0.010627764257667411</v>
      </c>
      <c r="E33" s="119">
        <v>1.612563475808055</v>
      </c>
      <c r="F33" s="88" t="s">
        <v>1724</v>
      </c>
      <c r="G33" s="88" t="b">
        <v>0</v>
      </c>
      <c r="H33" s="88" t="b">
        <v>0</v>
      </c>
      <c r="I33" s="88" t="b">
        <v>0</v>
      </c>
      <c r="J33" s="88" t="b">
        <v>0</v>
      </c>
      <c r="K33" s="88" t="b">
        <v>0</v>
      </c>
      <c r="L33" s="88" t="b">
        <v>0</v>
      </c>
    </row>
    <row r="34" spans="1:12" ht="15">
      <c r="A34" s="88" t="s">
        <v>1635</v>
      </c>
      <c r="B34" s="88" t="s">
        <v>1607</v>
      </c>
      <c r="C34" s="88">
        <v>7</v>
      </c>
      <c r="D34" s="119">
        <v>0.005973518485825017</v>
      </c>
      <c r="E34" s="119">
        <v>1.2076320661313773</v>
      </c>
      <c r="F34" s="88" t="s">
        <v>1724</v>
      </c>
      <c r="G34" s="88" t="b">
        <v>0</v>
      </c>
      <c r="H34" s="88" t="b">
        <v>0</v>
      </c>
      <c r="I34" s="88" t="b">
        <v>0</v>
      </c>
      <c r="J34" s="88" t="b">
        <v>0</v>
      </c>
      <c r="K34" s="88" t="b">
        <v>0</v>
      </c>
      <c r="L34" s="88" t="b">
        <v>0</v>
      </c>
    </row>
    <row r="35" spans="1:12" ht="15">
      <c r="A35" s="88" t="s">
        <v>1608</v>
      </c>
      <c r="B35" s="88" t="s">
        <v>1636</v>
      </c>
      <c r="C35" s="88">
        <v>6</v>
      </c>
      <c r="D35" s="119">
        <v>0.005392484626056867</v>
      </c>
      <c r="E35" s="119">
        <v>1.1918377989481455</v>
      </c>
      <c r="F35" s="88" t="s">
        <v>1724</v>
      </c>
      <c r="G35" s="88" t="b">
        <v>0</v>
      </c>
      <c r="H35" s="88" t="b">
        <v>0</v>
      </c>
      <c r="I35" s="88" t="b">
        <v>0</v>
      </c>
      <c r="J35" s="88" t="b">
        <v>0</v>
      </c>
      <c r="K35" s="88" t="b">
        <v>0</v>
      </c>
      <c r="L35" s="88" t="b">
        <v>0</v>
      </c>
    </row>
    <row r="36" spans="1:12" ht="15">
      <c r="A36" s="88" t="s">
        <v>1608</v>
      </c>
      <c r="B36" s="88" t="s">
        <v>1640</v>
      </c>
      <c r="C36" s="88">
        <v>6</v>
      </c>
      <c r="D36" s="119">
        <v>0.005392484626056867</v>
      </c>
      <c r="E36" s="119">
        <v>1.3167765355564454</v>
      </c>
      <c r="F36" s="88" t="s">
        <v>1724</v>
      </c>
      <c r="G36" s="88" t="b">
        <v>0</v>
      </c>
      <c r="H36" s="88" t="b">
        <v>0</v>
      </c>
      <c r="I36" s="88" t="b">
        <v>0</v>
      </c>
      <c r="J36" s="88" t="b">
        <v>0</v>
      </c>
      <c r="K36" s="88" t="b">
        <v>0</v>
      </c>
      <c r="L36" s="88" t="b">
        <v>0</v>
      </c>
    </row>
    <row r="37" spans="1:12" ht="15">
      <c r="A37" s="88" t="s">
        <v>1640</v>
      </c>
      <c r="B37" s="88" t="s">
        <v>1641</v>
      </c>
      <c r="C37" s="88">
        <v>6</v>
      </c>
      <c r="D37" s="119">
        <v>0.005392484626056867</v>
      </c>
      <c r="E37" s="119">
        <v>2.351538641815657</v>
      </c>
      <c r="F37" s="88" t="s">
        <v>1724</v>
      </c>
      <c r="G37" s="88" t="b">
        <v>0</v>
      </c>
      <c r="H37" s="88" t="b">
        <v>0</v>
      </c>
      <c r="I37" s="88" t="b">
        <v>0</v>
      </c>
      <c r="J37" s="88" t="b">
        <v>0</v>
      </c>
      <c r="K37" s="88" t="b">
        <v>0</v>
      </c>
      <c r="L37" s="88" t="b">
        <v>0</v>
      </c>
    </row>
    <row r="38" spans="1:12" ht="15">
      <c r="A38" s="88" t="s">
        <v>1641</v>
      </c>
      <c r="B38" s="88" t="s">
        <v>1620</v>
      </c>
      <c r="C38" s="88">
        <v>6</v>
      </c>
      <c r="D38" s="119">
        <v>0.005392484626056867</v>
      </c>
      <c r="E38" s="119">
        <v>1.7317498835272633</v>
      </c>
      <c r="F38" s="88" t="s">
        <v>1724</v>
      </c>
      <c r="G38" s="88" t="b">
        <v>0</v>
      </c>
      <c r="H38" s="88" t="b">
        <v>0</v>
      </c>
      <c r="I38" s="88" t="b">
        <v>0</v>
      </c>
      <c r="J38" s="88" t="b">
        <v>0</v>
      </c>
      <c r="K38" s="88" t="b">
        <v>0</v>
      </c>
      <c r="L38" s="88" t="b">
        <v>0</v>
      </c>
    </row>
    <row r="39" spans="1:12" ht="15">
      <c r="A39" s="88" t="s">
        <v>1620</v>
      </c>
      <c r="B39" s="88" t="s">
        <v>1622</v>
      </c>
      <c r="C39" s="88">
        <v>6</v>
      </c>
      <c r="D39" s="119">
        <v>0.005392484626056867</v>
      </c>
      <c r="E39" s="119">
        <v>1.1119611252388695</v>
      </c>
      <c r="F39" s="88" t="s">
        <v>1724</v>
      </c>
      <c r="G39" s="88" t="b">
        <v>0</v>
      </c>
      <c r="H39" s="88" t="b">
        <v>0</v>
      </c>
      <c r="I39" s="88" t="b">
        <v>0</v>
      </c>
      <c r="J39" s="88" t="b">
        <v>0</v>
      </c>
      <c r="K39" s="88" t="b">
        <v>0</v>
      </c>
      <c r="L39" s="88" t="b">
        <v>0</v>
      </c>
    </row>
    <row r="40" spans="1:12" ht="15">
      <c r="A40" s="88" t="s">
        <v>1622</v>
      </c>
      <c r="B40" s="88" t="s">
        <v>1642</v>
      </c>
      <c r="C40" s="88">
        <v>6</v>
      </c>
      <c r="D40" s="119">
        <v>0.005392484626056867</v>
      </c>
      <c r="E40" s="119">
        <v>2.351538641815657</v>
      </c>
      <c r="F40" s="88" t="s">
        <v>1724</v>
      </c>
      <c r="G40" s="88" t="b">
        <v>0</v>
      </c>
      <c r="H40" s="88" t="b">
        <v>0</v>
      </c>
      <c r="I40" s="88" t="b">
        <v>0</v>
      </c>
      <c r="J40" s="88" t="b">
        <v>0</v>
      </c>
      <c r="K40" s="88" t="b">
        <v>0</v>
      </c>
      <c r="L40" s="88" t="b">
        <v>0</v>
      </c>
    </row>
    <row r="41" spans="1:12" ht="15">
      <c r="A41" s="88" t="s">
        <v>1642</v>
      </c>
      <c r="B41" s="88" t="s">
        <v>1643</v>
      </c>
      <c r="C41" s="88">
        <v>6</v>
      </c>
      <c r="D41" s="119">
        <v>0.005392484626056867</v>
      </c>
      <c r="E41" s="119">
        <v>2.351538641815657</v>
      </c>
      <c r="F41" s="88" t="s">
        <v>1724</v>
      </c>
      <c r="G41" s="88" t="b">
        <v>0</v>
      </c>
      <c r="H41" s="88" t="b">
        <v>0</v>
      </c>
      <c r="I41" s="88" t="b">
        <v>0</v>
      </c>
      <c r="J41" s="88" t="b">
        <v>0</v>
      </c>
      <c r="K41" s="88" t="b">
        <v>0</v>
      </c>
      <c r="L41" s="88" t="b">
        <v>0</v>
      </c>
    </row>
    <row r="42" spans="1:12" ht="15">
      <c r="A42" s="88" t="s">
        <v>1643</v>
      </c>
      <c r="B42" s="88" t="s">
        <v>1644</v>
      </c>
      <c r="C42" s="88">
        <v>6</v>
      </c>
      <c r="D42" s="119">
        <v>0.005392484626056867</v>
      </c>
      <c r="E42" s="119">
        <v>2.351538641815657</v>
      </c>
      <c r="F42" s="88" t="s">
        <v>1724</v>
      </c>
      <c r="G42" s="88" t="b">
        <v>0</v>
      </c>
      <c r="H42" s="88" t="b">
        <v>0</v>
      </c>
      <c r="I42" s="88" t="b">
        <v>0</v>
      </c>
      <c r="J42" s="88" t="b">
        <v>0</v>
      </c>
      <c r="K42" s="88" t="b">
        <v>0</v>
      </c>
      <c r="L42" s="88" t="b">
        <v>0</v>
      </c>
    </row>
    <row r="43" spans="1:12" ht="15">
      <c r="A43" s="88" t="s">
        <v>1644</v>
      </c>
      <c r="B43" s="88" t="s">
        <v>1645</v>
      </c>
      <c r="C43" s="88">
        <v>6</v>
      </c>
      <c r="D43" s="119">
        <v>0.005392484626056867</v>
      </c>
      <c r="E43" s="119">
        <v>2.351538641815657</v>
      </c>
      <c r="F43" s="88" t="s">
        <v>1724</v>
      </c>
      <c r="G43" s="88" t="b">
        <v>0</v>
      </c>
      <c r="H43" s="88" t="b">
        <v>0</v>
      </c>
      <c r="I43" s="88" t="b">
        <v>0</v>
      </c>
      <c r="J43" s="88" t="b">
        <v>0</v>
      </c>
      <c r="K43" s="88" t="b">
        <v>0</v>
      </c>
      <c r="L43" s="88" t="b">
        <v>0</v>
      </c>
    </row>
    <row r="44" spans="1:12" ht="15">
      <c r="A44" s="88" t="s">
        <v>1645</v>
      </c>
      <c r="B44" s="88" t="s">
        <v>1605</v>
      </c>
      <c r="C44" s="88">
        <v>6</v>
      </c>
      <c r="D44" s="119">
        <v>0.005392484626056867</v>
      </c>
      <c r="E44" s="119">
        <v>1.0804718695291193</v>
      </c>
      <c r="F44" s="88" t="s">
        <v>1724</v>
      </c>
      <c r="G44" s="88" t="b">
        <v>0</v>
      </c>
      <c r="H44" s="88" t="b">
        <v>0</v>
      </c>
      <c r="I44" s="88" t="b">
        <v>0</v>
      </c>
      <c r="J44" s="88" t="b">
        <v>0</v>
      </c>
      <c r="K44" s="88" t="b">
        <v>0</v>
      </c>
      <c r="L44" s="88" t="b">
        <v>0</v>
      </c>
    </row>
    <row r="45" spans="1:12" ht="15">
      <c r="A45" s="88" t="s">
        <v>1605</v>
      </c>
      <c r="B45" s="88" t="s">
        <v>1646</v>
      </c>
      <c r="C45" s="88">
        <v>6</v>
      </c>
      <c r="D45" s="119">
        <v>0.005392484626056867</v>
      </c>
      <c r="E45" s="119">
        <v>1.0727850408628283</v>
      </c>
      <c r="F45" s="88" t="s">
        <v>1724</v>
      </c>
      <c r="G45" s="88" t="b">
        <v>0</v>
      </c>
      <c r="H45" s="88" t="b">
        <v>0</v>
      </c>
      <c r="I45" s="88" t="b">
        <v>0</v>
      </c>
      <c r="J45" s="88" t="b">
        <v>0</v>
      </c>
      <c r="K45" s="88" t="b">
        <v>0</v>
      </c>
      <c r="L45" s="88" t="b">
        <v>0</v>
      </c>
    </row>
    <row r="46" spans="1:12" ht="15">
      <c r="A46" s="88" t="s">
        <v>1646</v>
      </c>
      <c r="B46" s="88" t="s">
        <v>1613</v>
      </c>
      <c r="C46" s="88">
        <v>6</v>
      </c>
      <c r="D46" s="119">
        <v>0.005392484626056867</v>
      </c>
      <c r="E46" s="119">
        <v>2.351538641815657</v>
      </c>
      <c r="F46" s="88" t="s">
        <v>1724</v>
      </c>
      <c r="G46" s="88" t="b">
        <v>0</v>
      </c>
      <c r="H46" s="88" t="b">
        <v>0</v>
      </c>
      <c r="I46" s="88" t="b">
        <v>0</v>
      </c>
      <c r="J46" s="88" t="b">
        <v>0</v>
      </c>
      <c r="K46" s="88" t="b">
        <v>0</v>
      </c>
      <c r="L46" s="88" t="b">
        <v>0</v>
      </c>
    </row>
    <row r="47" spans="1:12" ht="15">
      <c r="A47" s="88" t="s">
        <v>1613</v>
      </c>
      <c r="B47" s="88" t="s">
        <v>1647</v>
      </c>
      <c r="C47" s="88">
        <v>6</v>
      </c>
      <c r="D47" s="119">
        <v>0.005392484626056867</v>
      </c>
      <c r="E47" s="119">
        <v>1.5386252851728017</v>
      </c>
      <c r="F47" s="88" t="s">
        <v>1724</v>
      </c>
      <c r="G47" s="88" t="b">
        <v>0</v>
      </c>
      <c r="H47" s="88" t="b">
        <v>0</v>
      </c>
      <c r="I47" s="88" t="b">
        <v>0</v>
      </c>
      <c r="J47" s="88" t="b">
        <v>0</v>
      </c>
      <c r="K47" s="88" t="b">
        <v>0</v>
      </c>
      <c r="L47" s="88" t="b">
        <v>0</v>
      </c>
    </row>
    <row r="48" spans="1:12" ht="15">
      <c r="A48" s="88" t="s">
        <v>1647</v>
      </c>
      <c r="B48" s="88" t="s">
        <v>1606</v>
      </c>
      <c r="C48" s="88">
        <v>6</v>
      </c>
      <c r="D48" s="119">
        <v>0.005392484626056867</v>
      </c>
      <c r="E48" s="119">
        <v>1.0804718695291193</v>
      </c>
      <c r="F48" s="88" t="s">
        <v>1724</v>
      </c>
      <c r="G48" s="88" t="b">
        <v>0</v>
      </c>
      <c r="H48" s="88" t="b">
        <v>0</v>
      </c>
      <c r="I48" s="88" t="b">
        <v>0</v>
      </c>
      <c r="J48" s="88" t="b">
        <v>0</v>
      </c>
      <c r="K48" s="88" t="b">
        <v>0</v>
      </c>
      <c r="L48" s="88" t="b">
        <v>0</v>
      </c>
    </row>
    <row r="49" spans="1:12" ht="15">
      <c r="A49" s="88" t="s">
        <v>1606</v>
      </c>
      <c r="B49" s="88" t="s">
        <v>1621</v>
      </c>
      <c r="C49" s="88">
        <v>6</v>
      </c>
      <c r="D49" s="119">
        <v>0.005392484626056867</v>
      </c>
      <c r="E49" s="119">
        <v>0.4685084487526821</v>
      </c>
      <c r="F49" s="88" t="s">
        <v>1724</v>
      </c>
      <c r="G49" s="88" t="b">
        <v>0</v>
      </c>
      <c r="H49" s="88" t="b">
        <v>0</v>
      </c>
      <c r="I49" s="88" t="b">
        <v>0</v>
      </c>
      <c r="J49" s="88" t="b">
        <v>0</v>
      </c>
      <c r="K49" s="88" t="b">
        <v>0</v>
      </c>
      <c r="L49" s="88" t="b">
        <v>0</v>
      </c>
    </row>
    <row r="50" spans="1:12" ht="15">
      <c r="A50" s="88" t="s">
        <v>1621</v>
      </c>
      <c r="B50" s="88" t="s">
        <v>1648</v>
      </c>
      <c r="C50" s="88">
        <v>6</v>
      </c>
      <c r="D50" s="119">
        <v>0.005392484626056867</v>
      </c>
      <c r="E50" s="119">
        <v>1.7317498835272633</v>
      </c>
      <c r="F50" s="88" t="s">
        <v>1724</v>
      </c>
      <c r="G50" s="88" t="b">
        <v>0</v>
      </c>
      <c r="H50" s="88" t="b">
        <v>0</v>
      </c>
      <c r="I50" s="88" t="b">
        <v>0</v>
      </c>
      <c r="J50" s="88" t="b">
        <v>0</v>
      </c>
      <c r="K50" s="88" t="b">
        <v>0</v>
      </c>
      <c r="L50" s="88" t="b">
        <v>0</v>
      </c>
    </row>
    <row r="51" spans="1:12" ht="15">
      <c r="A51" s="88" t="s">
        <v>1650</v>
      </c>
      <c r="B51" s="88" t="s">
        <v>1638</v>
      </c>
      <c r="C51" s="88">
        <v>4</v>
      </c>
      <c r="D51" s="119">
        <v>0.004072525368482697</v>
      </c>
      <c r="E51" s="119">
        <v>2.351538641815657</v>
      </c>
      <c r="F51" s="88" t="s">
        <v>1724</v>
      </c>
      <c r="G51" s="88" t="b">
        <v>0</v>
      </c>
      <c r="H51" s="88" t="b">
        <v>0</v>
      </c>
      <c r="I51" s="88" t="b">
        <v>0</v>
      </c>
      <c r="J51" s="88" t="b">
        <v>0</v>
      </c>
      <c r="K51" s="88" t="b">
        <v>0</v>
      </c>
      <c r="L51" s="88" t="b">
        <v>0</v>
      </c>
    </row>
    <row r="52" spans="1:12" ht="15">
      <c r="A52" s="88" t="s">
        <v>1636</v>
      </c>
      <c r="B52" s="88" t="s">
        <v>1635</v>
      </c>
      <c r="C52" s="88">
        <v>3</v>
      </c>
      <c r="D52" s="119">
        <v>0.0033085067109890733</v>
      </c>
      <c r="E52" s="119">
        <v>1.749478650487695</v>
      </c>
      <c r="F52" s="88" t="s">
        <v>1724</v>
      </c>
      <c r="G52" s="88" t="b">
        <v>0</v>
      </c>
      <c r="H52" s="88" t="b">
        <v>0</v>
      </c>
      <c r="I52" s="88" t="b">
        <v>0</v>
      </c>
      <c r="J52" s="88" t="b">
        <v>0</v>
      </c>
      <c r="K52" s="88" t="b">
        <v>0</v>
      </c>
      <c r="L52" s="88" t="b">
        <v>0</v>
      </c>
    </row>
    <row r="53" spans="1:12" ht="15">
      <c r="A53" s="88" t="s">
        <v>1655</v>
      </c>
      <c r="B53" s="88" t="s">
        <v>1656</v>
      </c>
      <c r="C53" s="88">
        <v>3</v>
      </c>
      <c r="D53" s="119">
        <v>0.0033085067109890733</v>
      </c>
      <c r="E53" s="119">
        <v>2.6525686374796384</v>
      </c>
      <c r="F53" s="88" t="s">
        <v>1724</v>
      </c>
      <c r="G53" s="88" t="b">
        <v>0</v>
      </c>
      <c r="H53" s="88" t="b">
        <v>0</v>
      </c>
      <c r="I53" s="88" t="b">
        <v>0</v>
      </c>
      <c r="J53" s="88" t="b">
        <v>0</v>
      </c>
      <c r="K53" s="88" t="b">
        <v>0</v>
      </c>
      <c r="L53" s="88" t="b">
        <v>0</v>
      </c>
    </row>
    <row r="54" spans="1:12" ht="15">
      <c r="A54" s="88" t="s">
        <v>1656</v>
      </c>
      <c r="B54" s="88" t="s">
        <v>1657</v>
      </c>
      <c r="C54" s="88">
        <v>3</v>
      </c>
      <c r="D54" s="119">
        <v>0.0033085067109890733</v>
      </c>
      <c r="E54" s="119">
        <v>2.6525686374796384</v>
      </c>
      <c r="F54" s="88" t="s">
        <v>1724</v>
      </c>
      <c r="G54" s="88" t="b">
        <v>0</v>
      </c>
      <c r="H54" s="88" t="b">
        <v>0</v>
      </c>
      <c r="I54" s="88" t="b">
        <v>0</v>
      </c>
      <c r="J54" s="88" t="b">
        <v>0</v>
      </c>
      <c r="K54" s="88" t="b">
        <v>0</v>
      </c>
      <c r="L54" s="88" t="b">
        <v>0</v>
      </c>
    </row>
    <row r="55" spans="1:12" ht="15">
      <c r="A55" s="88" t="s">
        <v>1657</v>
      </c>
      <c r="B55" s="88" t="s">
        <v>1658</v>
      </c>
      <c r="C55" s="88">
        <v>3</v>
      </c>
      <c r="D55" s="119">
        <v>0.0033085067109890733</v>
      </c>
      <c r="E55" s="119">
        <v>2.6525686374796384</v>
      </c>
      <c r="F55" s="88" t="s">
        <v>1724</v>
      </c>
      <c r="G55" s="88" t="b">
        <v>0</v>
      </c>
      <c r="H55" s="88" t="b">
        <v>0</v>
      </c>
      <c r="I55" s="88" t="b">
        <v>0</v>
      </c>
      <c r="J55" s="88" t="b">
        <v>0</v>
      </c>
      <c r="K55" s="88" t="b">
        <v>0</v>
      </c>
      <c r="L55" s="88" t="b">
        <v>0</v>
      </c>
    </row>
    <row r="56" spans="1:12" ht="15">
      <c r="A56" s="88" t="s">
        <v>1658</v>
      </c>
      <c r="B56" s="88" t="s">
        <v>1635</v>
      </c>
      <c r="C56" s="88">
        <v>3</v>
      </c>
      <c r="D56" s="119">
        <v>0.0033085067109890733</v>
      </c>
      <c r="E56" s="119">
        <v>2.1754473827599763</v>
      </c>
      <c r="F56" s="88" t="s">
        <v>1724</v>
      </c>
      <c r="G56" s="88" t="b">
        <v>0</v>
      </c>
      <c r="H56" s="88" t="b">
        <v>0</v>
      </c>
      <c r="I56" s="88" t="b">
        <v>0</v>
      </c>
      <c r="J56" s="88" t="b">
        <v>0</v>
      </c>
      <c r="K56" s="88" t="b">
        <v>0</v>
      </c>
      <c r="L56" s="88" t="b">
        <v>0</v>
      </c>
    </row>
    <row r="57" spans="1:12" ht="15">
      <c r="A57" s="88" t="s">
        <v>1607</v>
      </c>
      <c r="B57" s="88" t="s">
        <v>360</v>
      </c>
      <c r="C57" s="88">
        <v>3</v>
      </c>
      <c r="D57" s="119">
        <v>0.0033085067109890733</v>
      </c>
      <c r="E57" s="119">
        <v>0.20095274760132684</v>
      </c>
      <c r="F57" s="88" t="s">
        <v>1724</v>
      </c>
      <c r="G57" s="88" t="b">
        <v>0</v>
      </c>
      <c r="H57" s="88" t="b">
        <v>0</v>
      </c>
      <c r="I57" s="88" t="b">
        <v>0</v>
      </c>
      <c r="J57" s="88" t="b">
        <v>0</v>
      </c>
      <c r="K57" s="88" t="b">
        <v>0</v>
      </c>
      <c r="L57" s="88" t="b">
        <v>0</v>
      </c>
    </row>
    <row r="58" spans="1:12" ht="15">
      <c r="A58" s="88" t="s">
        <v>360</v>
      </c>
      <c r="B58" s="88" t="s">
        <v>1623</v>
      </c>
      <c r="C58" s="88">
        <v>3</v>
      </c>
      <c r="D58" s="119">
        <v>0.0033085067109890733</v>
      </c>
      <c r="E58" s="119">
        <v>0.6468163085905473</v>
      </c>
      <c r="F58" s="88" t="s">
        <v>1724</v>
      </c>
      <c r="G58" s="88" t="b">
        <v>0</v>
      </c>
      <c r="H58" s="88" t="b">
        <v>0</v>
      </c>
      <c r="I58" s="88" t="b">
        <v>0</v>
      </c>
      <c r="J58" s="88" t="b">
        <v>0</v>
      </c>
      <c r="K58" s="88" t="b">
        <v>0</v>
      </c>
      <c r="L58" s="88" t="b">
        <v>0</v>
      </c>
    </row>
    <row r="59" spans="1:12" ht="15">
      <c r="A59" s="88" t="s">
        <v>1623</v>
      </c>
      <c r="B59" s="88" t="s">
        <v>1659</v>
      </c>
      <c r="C59" s="88">
        <v>3</v>
      </c>
      <c r="D59" s="119">
        <v>0.0033085067109890733</v>
      </c>
      <c r="E59" s="119">
        <v>1.749478650487695</v>
      </c>
      <c r="F59" s="88" t="s">
        <v>1724</v>
      </c>
      <c r="G59" s="88" t="b">
        <v>0</v>
      </c>
      <c r="H59" s="88" t="b">
        <v>0</v>
      </c>
      <c r="I59" s="88" t="b">
        <v>0</v>
      </c>
      <c r="J59" s="88" t="b">
        <v>0</v>
      </c>
      <c r="K59" s="88" t="b">
        <v>0</v>
      </c>
      <c r="L59" s="88" t="b">
        <v>0</v>
      </c>
    </row>
    <row r="60" spans="1:12" ht="15">
      <c r="A60" s="88" t="s">
        <v>1659</v>
      </c>
      <c r="B60" s="88" t="s">
        <v>1634</v>
      </c>
      <c r="C60" s="88">
        <v>3</v>
      </c>
      <c r="D60" s="119">
        <v>0.0033085067109890733</v>
      </c>
      <c r="E60" s="119">
        <v>2.1754473827599763</v>
      </c>
      <c r="F60" s="88" t="s">
        <v>1724</v>
      </c>
      <c r="G60" s="88" t="b">
        <v>0</v>
      </c>
      <c r="H60" s="88" t="b">
        <v>0</v>
      </c>
      <c r="I60" s="88" t="b">
        <v>0</v>
      </c>
      <c r="J60" s="88" t="b">
        <v>1</v>
      </c>
      <c r="K60" s="88" t="b">
        <v>0</v>
      </c>
      <c r="L60" s="88" t="b">
        <v>0</v>
      </c>
    </row>
    <row r="61" spans="1:12" ht="15">
      <c r="A61" s="88" t="s">
        <v>1634</v>
      </c>
      <c r="B61" s="88" t="s">
        <v>1637</v>
      </c>
      <c r="C61" s="88">
        <v>3</v>
      </c>
      <c r="D61" s="119">
        <v>0.0033085067109890733</v>
      </c>
      <c r="E61" s="119">
        <v>1.749478650487695</v>
      </c>
      <c r="F61" s="88" t="s">
        <v>1724</v>
      </c>
      <c r="G61" s="88" t="b">
        <v>1</v>
      </c>
      <c r="H61" s="88" t="b">
        <v>0</v>
      </c>
      <c r="I61" s="88" t="b">
        <v>0</v>
      </c>
      <c r="J61" s="88" t="b">
        <v>0</v>
      </c>
      <c r="K61" s="88" t="b">
        <v>0</v>
      </c>
      <c r="L61" s="88" t="b">
        <v>0</v>
      </c>
    </row>
    <row r="62" spans="1:12" ht="15">
      <c r="A62" s="88" t="s">
        <v>1637</v>
      </c>
      <c r="B62" s="88" t="s">
        <v>1660</v>
      </c>
      <c r="C62" s="88">
        <v>3</v>
      </c>
      <c r="D62" s="119">
        <v>0.0033085067109890733</v>
      </c>
      <c r="E62" s="119">
        <v>2.2265999052073573</v>
      </c>
      <c r="F62" s="88" t="s">
        <v>1724</v>
      </c>
      <c r="G62" s="88" t="b">
        <v>0</v>
      </c>
      <c r="H62" s="88" t="b">
        <v>0</v>
      </c>
      <c r="I62" s="88" t="b">
        <v>0</v>
      </c>
      <c r="J62" s="88" t="b">
        <v>0</v>
      </c>
      <c r="K62" s="88" t="b">
        <v>0</v>
      </c>
      <c r="L62" s="88" t="b">
        <v>0</v>
      </c>
    </row>
    <row r="63" spans="1:12" ht="15">
      <c r="A63" s="88" t="s">
        <v>1660</v>
      </c>
      <c r="B63" s="88" t="s">
        <v>1661</v>
      </c>
      <c r="C63" s="88">
        <v>3</v>
      </c>
      <c r="D63" s="119">
        <v>0.0033085067109890733</v>
      </c>
      <c r="E63" s="119">
        <v>2.6525686374796384</v>
      </c>
      <c r="F63" s="88" t="s">
        <v>1724</v>
      </c>
      <c r="G63" s="88" t="b">
        <v>0</v>
      </c>
      <c r="H63" s="88" t="b">
        <v>0</v>
      </c>
      <c r="I63" s="88" t="b">
        <v>0</v>
      </c>
      <c r="J63" s="88" t="b">
        <v>1</v>
      </c>
      <c r="K63" s="88" t="b">
        <v>0</v>
      </c>
      <c r="L63" s="88" t="b">
        <v>0</v>
      </c>
    </row>
    <row r="64" spans="1:12" ht="15">
      <c r="A64" s="88" t="s">
        <v>1661</v>
      </c>
      <c r="B64" s="88" t="s">
        <v>1662</v>
      </c>
      <c r="C64" s="88">
        <v>3</v>
      </c>
      <c r="D64" s="119">
        <v>0.0033085067109890733</v>
      </c>
      <c r="E64" s="119">
        <v>2.6525686374796384</v>
      </c>
      <c r="F64" s="88" t="s">
        <v>1724</v>
      </c>
      <c r="G64" s="88" t="b">
        <v>1</v>
      </c>
      <c r="H64" s="88" t="b">
        <v>0</v>
      </c>
      <c r="I64" s="88" t="b">
        <v>0</v>
      </c>
      <c r="J64" s="88" t="b">
        <v>0</v>
      </c>
      <c r="K64" s="88" t="b">
        <v>0</v>
      </c>
      <c r="L64" s="88" t="b">
        <v>0</v>
      </c>
    </row>
    <row r="65" spans="1:12" ht="15">
      <c r="A65" s="88" t="s">
        <v>1662</v>
      </c>
      <c r="B65" s="88" t="s">
        <v>1663</v>
      </c>
      <c r="C65" s="88">
        <v>3</v>
      </c>
      <c r="D65" s="119">
        <v>0.0033085067109890733</v>
      </c>
      <c r="E65" s="119">
        <v>2.6525686374796384</v>
      </c>
      <c r="F65" s="88" t="s">
        <v>1724</v>
      </c>
      <c r="G65" s="88" t="b">
        <v>0</v>
      </c>
      <c r="H65" s="88" t="b">
        <v>0</v>
      </c>
      <c r="I65" s="88" t="b">
        <v>0</v>
      </c>
      <c r="J65" s="88" t="b">
        <v>0</v>
      </c>
      <c r="K65" s="88" t="b">
        <v>0</v>
      </c>
      <c r="L65" s="88" t="b">
        <v>0</v>
      </c>
    </row>
    <row r="66" spans="1:12" ht="15">
      <c r="A66" s="88" t="s">
        <v>1663</v>
      </c>
      <c r="B66" s="88" t="s">
        <v>1664</v>
      </c>
      <c r="C66" s="88">
        <v>3</v>
      </c>
      <c r="D66" s="119">
        <v>0.0033085067109890733</v>
      </c>
      <c r="E66" s="119">
        <v>2.6525686374796384</v>
      </c>
      <c r="F66" s="88" t="s">
        <v>1724</v>
      </c>
      <c r="G66" s="88" t="b">
        <v>0</v>
      </c>
      <c r="H66" s="88" t="b">
        <v>0</v>
      </c>
      <c r="I66" s="88" t="b">
        <v>0</v>
      </c>
      <c r="J66" s="88" t="b">
        <v>0</v>
      </c>
      <c r="K66" s="88" t="b">
        <v>0</v>
      </c>
      <c r="L66" s="88" t="b">
        <v>0</v>
      </c>
    </row>
    <row r="67" spans="1:12" ht="15">
      <c r="A67" s="88" t="s">
        <v>1665</v>
      </c>
      <c r="B67" s="88" t="s">
        <v>1637</v>
      </c>
      <c r="C67" s="88">
        <v>3</v>
      </c>
      <c r="D67" s="119">
        <v>0.0033085067109890733</v>
      </c>
      <c r="E67" s="119">
        <v>2.2265999052073573</v>
      </c>
      <c r="F67" s="88" t="s">
        <v>1724</v>
      </c>
      <c r="G67" s="88" t="b">
        <v>0</v>
      </c>
      <c r="H67" s="88" t="b">
        <v>0</v>
      </c>
      <c r="I67" s="88" t="b">
        <v>0</v>
      </c>
      <c r="J67" s="88" t="b">
        <v>0</v>
      </c>
      <c r="K67" s="88" t="b">
        <v>0</v>
      </c>
      <c r="L67" s="88" t="b">
        <v>0</v>
      </c>
    </row>
    <row r="68" spans="1:12" ht="15">
      <c r="A68" s="88" t="s">
        <v>1637</v>
      </c>
      <c r="B68" s="88" t="s">
        <v>1666</v>
      </c>
      <c r="C68" s="88">
        <v>3</v>
      </c>
      <c r="D68" s="119">
        <v>0.0033085067109890733</v>
      </c>
      <c r="E68" s="119">
        <v>2.2265999052073573</v>
      </c>
      <c r="F68" s="88" t="s">
        <v>1724</v>
      </c>
      <c r="G68" s="88" t="b">
        <v>0</v>
      </c>
      <c r="H68" s="88" t="b">
        <v>0</v>
      </c>
      <c r="I68" s="88" t="b">
        <v>0</v>
      </c>
      <c r="J68" s="88" t="b">
        <v>1</v>
      </c>
      <c r="K68" s="88" t="b">
        <v>0</v>
      </c>
      <c r="L68" s="88" t="b">
        <v>0</v>
      </c>
    </row>
    <row r="69" spans="1:12" ht="15">
      <c r="A69" s="88" t="s">
        <v>1666</v>
      </c>
      <c r="B69" s="88" t="s">
        <v>1667</v>
      </c>
      <c r="C69" s="88">
        <v>3</v>
      </c>
      <c r="D69" s="119">
        <v>0.0033085067109890733</v>
      </c>
      <c r="E69" s="119">
        <v>2.6525686374796384</v>
      </c>
      <c r="F69" s="88" t="s">
        <v>1724</v>
      </c>
      <c r="G69" s="88" t="b">
        <v>1</v>
      </c>
      <c r="H69" s="88" t="b">
        <v>0</v>
      </c>
      <c r="I69" s="88" t="b">
        <v>0</v>
      </c>
      <c r="J69" s="88" t="b">
        <v>0</v>
      </c>
      <c r="K69" s="88" t="b">
        <v>0</v>
      </c>
      <c r="L69" s="88" t="b">
        <v>0</v>
      </c>
    </row>
    <row r="70" spans="1:12" ht="15">
      <c r="A70" s="88" t="s">
        <v>1667</v>
      </c>
      <c r="B70" s="88" t="s">
        <v>1625</v>
      </c>
      <c r="C70" s="88">
        <v>3</v>
      </c>
      <c r="D70" s="119">
        <v>0.0033085067109890733</v>
      </c>
      <c r="E70" s="119">
        <v>1.7872672113770947</v>
      </c>
      <c r="F70" s="88" t="s">
        <v>1724</v>
      </c>
      <c r="G70" s="88" t="b">
        <v>0</v>
      </c>
      <c r="H70" s="88" t="b">
        <v>0</v>
      </c>
      <c r="I70" s="88" t="b">
        <v>0</v>
      </c>
      <c r="J70" s="88" t="b">
        <v>0</v>
      </c>
      <c r="K70" s="88" t="b">
        <v>0</v>
      </c>
      <c r="L70" s="88" t="b">
        <v>0</v>
      </c>
    </row>
    <row r="71" spans="1:12" ht="15">
      <c r="A71" s="88" t="s">
        <v>1625</v>
      </c>
      <c r="B71" s="88" t="s">
        <v>1634</v>
      </c>
      <c r="C71" s="88">
        <v>3</v>
      </c>
      <c r="D71" s="119">
        <v>0.0033085067109890733</v>
      </c>
      <c r="E71" s="119">
        <v>1.3101459566574323</v>
      </c>
      <c r="F71" s="88" t="s">
        <v>1724</v>
      </c>
      <c r="G71" s="88" t="b">
        <v>0</v>
      </c>
      <c r="H71" s="88" t="b">
        <v>0</v>
      </c>
      <c r="I71" s="88" t="b">
        <v>0</v>
      </c>
      <c r="J71" s="88" t="b">
        <v>1</v>
      </c>
      <c r="K71" s="88" t="b">
        <v>0</v>
      </c>
      <c r="L71" s="88" t="b">
        <v>0</v>
      </c>
    </row>
    <row r="72" spans="1:12" ht="15">
      <c r="A72" s="88" t="s">
        <v>1634</v>
      </c>
      <c r="B72" s="88" t="s">
        <v>1668</v>
      </c>
      <c r="C72" s="88">
        <v>3</v>
      </c>
      <c r="D72" s="119">
        <v>0.0033085067109890733</v>
      </c>
      <c r="E72" s="119">
        <v>2.1754473827599763</v>
      </c>
      <c r="F72" s="88" t="s">
        <v>1724</v>
      </c>
      <c r="G72" s="88" t="b">
        <v>1</v>
      </c>
      <c r="H72" s="88" t="b">
        <v>0</v>
      </c>
      <c r="I72" s="88" t="b">
        <v>0</v>
      </c>
      <c r="J72" s="88" t="b">
        <v>0</v>
      </c>
      <c r="K72" s="88" t="b">
        <v>0</v>
      </c>
      <c r="L72" s="88" t="b">
        <v>0</v>
      </c>
    </row>
    <row r="73" spans="1:12" ht="15">
      <c r="A73" s="88" t="s">
        <v>1668</v>
      </c>
      <c r="B73" s="88" t="s">
        <v>1624</v>
      </c>
      <c r="C73" s="88">
        <v>3</v>
      </c>
      <c r="D73" s="119">
        <v>0.0033085067109890733</v>
      </c>
      <c r="E73" s="119">
        <v>1.749478650487695</v>
      </c>
      <c r="F73" s="88" t="s">
        <v>1724</v>
      </c>
      <c r="G73" s="88" t="b">
        <v>0</v>
      </c>
      <c r="H73" s="88" t="b">
        <v>0</v>
      </c>
      <c r="I73" s="88" t="b">
        <v>0</v>
      </c>
      <c r="J73" s="88" t="b">
        <v>1</v>
      </c>
      <c r="K73" s="88" t="b">
        <v>0</v>
      </c>
      <c r="L73" s="88" t="b">
        <v>0</v>
      </c>
    </row>
    <row r="74" spans="1:12" ht="15">
      <c r="A74" s="88" t="s">
        <v>1624</v>
      </c>
      <c r="B74" s="88" t="s">
        <v>1669</v>
      </c>
      <c r="C74" s="88">
        <v>3</v>
      </c>
      <c r="D74" s="119">
        <v>0.0033085067109890733</v>
      </c>
      <c r="E74" s="119">
        <v>1.749478650487695</v>
      </c>
      <c r="F74" s="88" t="s">
        <v>1724</v>
      </c>
      <c r="G74" s="88" t="b">
        <v>1</v>
      </c>
      <c r="H74" s="88" t="b">
        <v>0</v>
      </c>
      <c r="I74" s="88" t="b">
        <v>0</v>
      </c>
      <c r="J74" s="88" t="b">
        <v>0</v>
      </c>
      <c r="K74" s="88" t="b">
        <v>0</v>
      </c>
      <c r="L74" s="88" t="b">
        <v>0</v>
      </c>
    </row>
    <row r="75" spans="1:12" ht="15">
      <c r="A75" s="88" t="s">
        <v>1669</v>
      </c>
      <c r="B75" s="88" t="s">
        <v>1609</v>
      </c>
      <c r="C75" s="88">
        <v>3</v>
      </c>
      <c r="D75" s="119">
        <v>0.0033085067109890733</v>
      </c>
      <c r="E75" s="119">
        <v>1.3893272027050572</v>
      </c>
      <c r="F75" s="88" t="s">
        <v>1724</v>
      </c>
      <c r="G75" s="88" t="b">
        <v>0</v>
      </c>
      <c r="H75" s="88" t="b">
        <v>0</v>
      </c>
      <c r="I75" s="88" t="b">
        <v>0</v>
      </c>
      <c r="J75" s="88" t="b">
        <v>0</v>
      </c>
      <c r="K75" s="88" t="b">
        <v>0</v>
      </c>
      <c r="L75" s="88" t="b">
        <v>0</v>
      </c>
    </row>
    <row r="76" spans="1:12" ht="15">
      <c r="A76" s="88" t="s">
        <v>1609</v>
      </c>
      <c r="B76" s="88" t="s">
        <v>1614</v>
      </c>
      <c r="C76" s="88">
        <v>3</v>
      </c>
      <c r="D76" s="119">
        <v>0.0033085067109890733</v>
      </c>
      <c r="E76" s="119">
        <v>0.7080859653294699</v>
      </c>
      <c r="F76" s="88" t="s">
        <v>1724</v>
      </c>
      <c r="G76" s="88" t="b">
        <v>0</v>
      </c>
      <c r="H76" s="88" t="b">
        <v>0</v>
      </c>
      <c r="I76" s="88" t="b">
        <v>0</v>
      </c>
      <c r="J76" s="88" t="b">
        <v>0</v>
      </c>
      <c r="K76" s="88" t="b">
        <v>0</v>
      </c>
      <c r="L76" s="88" t="b">
        <v>0</v>
      </c>
    </row>
    <row r="77" spans="1:12" ht="15">
      <c r="A77" s="88" t="s">
        <v>1636</v>
      </c>
      <c r="B77" s="88" t="s">
        <v>1671</v>
      </c>
      <c r="C77" s="88">
        <v>2</v>
      </c>
      <c r="D77" s="119">
        <v>0.0024444389495484418</v>
      </c>
      <c r="E77" s="119">
        <v>2.2265999052073573</v>
      </c>
      <c r="F77" s="88" t="s">
        <v>1724</v>
      </c>
      <c r="G77" s="88" t="b">
        <v>0</v>
      </c>
      <c r="H77" s="88" t="b">
        <v>0</v>
      </c>
      <c r="I77" s="88" t="b">
        <v>0</v>
      </c>
      <c r="J77" s="88" t="b">
        <v>0</v>
      </c>
      <c r="K77" s="88" t="b">
        <v>0</v>
      </c>
      <c r="L77" s="88" t="b">
        <v>0</v>
      </c>
    </row>
    <row r="78" spans="1:12" ht="15">
      <c r="A78" s="88" t="s">
        <v>1671</v>
      </c>
      <c r="B78" s="88" t="s">
        <v>1607</v>
      </c>
      <c r="C78" s="88">
        <v>2</v>
      </c>
      <c r="D78" s="119">
        <v>0.0024444389495484418</v>
      </c>
      <c r="E78" s="119">
        <v>1.3167765355564454</v>
      </c>
      <c r="F78" s="88" t="s">
        <v>1724</v>
      </c>
      <c r="G78" s="88" t="b">
        <v>0</v>
      </c>
      <c r="H78" s="88" t="b">
        <v>0</v>
      </c>
      <c r="I78" s="88" t="b">
        <v>0</v>
      </c>
      <c r="J78" s="88" t="b">
        <v>0</v>
      </c>
      <c r="K78" s="88" t="b">
        <v>0</v>
      </c>
      <c r="L78" s="88" t="b">
        <v>0</v>
      </c>
    </row>
    <row r="79" spans="1:12" ht="15">
      <c r="A79" s="88" t="s">
        <v>1605</v>
      </c>
      <c r="B79" s="88" t="s">
        <v>1654</v>
      </c>
      <c r="C79" s="88">
        <v>2</v>
      </c>
      <c r="D79" s="119">
        <v>0.0024444389495484418</v>
      </c>
      <c r="E79" s="119">
        <v>0.8966937818071471</v>
      </c>
      <c r="F79" s="88" t="s">
        <v>1724</v>
      </c>
      <c r="G79" s="88" t="b">
        <v>0</v>
      </c>
      <c r="H79" s="88" t="b">
        <v>0</v>
      </c>
      <c r="I79" s="88" t="b">
        <v>0</v>
      </c>
      <c r="J79" s="88" t="b">
        <v>0</v>
      </c>
      <c r="K79" s="88" t="b">
        <v>0</v>
      </c>
      <c r="L79" s="88" t="b">
        <v>0</v>
      </c>
    </row>
    <row r="80" spans="1:12" ht="15">
      <c r="A80" s="88" t="s">
        <v>1654</v>
      </c>
      <c r="B80" s="88" t="s">
        <v>1672</v>
      </c>
      <c r="C80" s="88">
        <v>2</v>
      </c>
      <c r="D80" s="119">
        <v>0.0024444389495484418</v>
      </c>
      <c r="E80" s="119">
        <v>2.6525686374796384</v>
      </c>
      <c r="F80" s="88" t="s">
        <v>1724</v>
      </c>
      <c r="G80" s="88" t="b">
        <v>0</v>
      </c>
      <c r="H80" s="88" t="b">
        <v>0</v>
      </c>
      <c r="I80" s="88" t="b">
        <v>0</v>
      </c>
      <c r="J80" s="88" t="b">
        <v>0</v>
      </c>
      <c r="K80" s="88" t="b">
        <v>0</v>
      </c>
      <c r="L80" s="88" t="b">
        <v>0</v>
      </c>
    </row>
    <row r="81" spans="1:12" ht="15">
      <c r="A81" s="88" t="s">
        <v>1672</v>
      </c>
      <c r="B81" s="88" t="s">
        <v>1673</v>
      </c>
      <c r="C81" s="88">
        <v>2</v>
      </c>
      <c r="D81" s="119">
        <v>0.0024444389495484418</v>
      </c>
      <c r="E81" s="119">
        <v>2.82865989653532</v>
      </c>
      <c r="F81" s="88" t="s">
        <v>1724</v>
      </c>
      <c r="G81" s="88" t="b">
        <v>0</v>
      </c>
      <c r="H81" s="88" t="b">
        <v>0</v>
      </c>
      <c r="I81" s="88" t="b">
        <v>0</v>
      </c>
      <c r="J81" s="88" t="b">
        <v>0</v>
      </c>
      <c r="K81" s="88" t="b">
        <v>0</v>
      </c>
      <c r="L81" s="88" t="b">
        <v>0</v>
      </c>
    </row>
    <row r="82" spans="1:12" ht="15">
      <c r="A82" s="88" t="s">
        <v>1673</v>
      </c>
      <c r="B82" s="88" t="s">
        <v>1674</v>
      </c>
      <c r="C82" s="88">
        <v>2</v>
      </c>
      <c r="D82" s="119">
        <v>0.0024444389495484418</v>
      </c>
      <c r="E82" s="119">
        <v>2.82865989653532</v>
      </c>
      <c r="F82" s="88" t="s">
        <v>1724</v>
      </c>
      <c r="G82" s="88" t="b">
        <v>0</v>
      </c>
      <c r="H82" s="88" t="b">
        <v>0</v>
      </c>
      <c r="I82" s="88" t="b">
        <v>0</v>
      </c>
      <c r="J82" s="88" t="b">
        <v>0</v>
      </c>
      <c r="K82" s="88" t="b">
        <v>0</v>
      </c>
      <c r="L82" s="88" t="b">
        <v>0</v>
      </c>
    </row>
    <row r="83" spans="1:12" ht="15">
      <c r="A83" s="88" t="s">
        <v>1674</v>
      </c>
      <c r="B83" s="88" t="s">
        <v>1675</v>
      </c>
      <c r="C83" s="88">
        <v>2</v>
      </c>
      <c r="D83" s="119">
        <v>0.0024444389495484418</v>
      </c>
      <c r="E83" s="119">
        <v>2.82865989653532</v>
      </c>
      <c r="F83" s="88" t="s">
        <v>1724</v>
      </c>
      <c r="G83" s="88" t="b">
        <v>0</v>
      </c>
      <c r="H83" s="88" t="b">
        <v>0</v>
      </c>
      <c r="I83" s="88" t="b">
        <v>0</v>
      </c>
      <c r="J83" s="88" t="b">
        <v>0</v>
      </c>
      <c r="K83" s="88" t="b">
        <v>0</v>
      </c>
      <c r="L83" s="88" t="b">
        <v>0</v>
      </c>
    </row>
    <row r="84" spans="1:12" ht="15">
      <c r="A84" s="88" t="s">
        <v>1675</v>
      </c>
      <c r="B84" s="88" t="s">
        <v>1676</v>
      </c>
      <c r="C84" s="88">
        <v>2</v>
      </c>
      <c r="D84" s="119">
        <v>0.0024444389495484418</v>
      </c>
      <c r="E84" s="119">
        <v>2.82865989653532</v>
      </c>
      <c r="F84" s="88" t="s">
        <v>1724</v>
      </c>
      <c r="G84" s="88" t="b">
        <v>0</v>
      </c>
      <c r="H84" s="88" t="b">
        <v>0</v>
      </c>
      <c r="I84" s="88" t="b">
        <v>0</v>
      </c>
      <c r="J84" s="88" t="b">
        <v>0</v>
      </c>
      <c r="K84" s="88" t="b">
        <v>0</v>
      </c>
      <c r="L84" s="88" t="b">
        <v>0</v>
      </c>
    </row>
    <row r="85" spans="1:12" ht="15">
      <c r="A85" s="88" t="s">
        <v>1676</v>
      </c>
      <c r="B85" s="88" t="s">
        <v>1677</v>
      </c>
      <c r="C85" s="88">
        <v>2</v>
      </c>
      <c r="D85" s="119">
        <v>0.0024444389495484418</v>
      </c>
      <c r="E85" s="119">
        <v>2.82865989653532</v>
      </c>
      <c r="F85" s="88" t="s">
        <v>1724</v>
      </c>
      <c r="G85" s="88" t="b">
        <v>0</v>
      </c>
      <c r="H85" s="88" t="b">
        <v>0</v>
      </c>
      <c r="I85" s="88" t="b">
        <v>0</v>
      </c>
      <c r="J85" s="88" t="b">
        <v>0</v>
      </c>
      <c r="K85" s="88" t="b">
        <v>0</v>
      </c>
      <c r="L85" s="88" t="b">
        <v>0</v>
      </c>
    </row>
    <row r="86" spans="1:12" ht="15">
      <c r="A86" s="88" t="s">
        <v>1677</v>
      </c>
      <c r="B86" s="88" t="s">
        <v>1649</v>
      </c>
      <c r="C86" s="88">
        <v>2</v>
      </c>
      <c r="D86" s="119">
        <v>0.0024444389495484418</v>
      </c>
      <c r="E86" s="119">
        <v>2.5276299008713385</v>
      </c>
      <c r="F86" s="88" t="s">
        <v>1724</v>
      </c>
      <c r="G86" s="88" t="b">
        <v>0</v>
      </c>
      <c r="H86" s="88" t="b">
        <v>0</v>
      </c>
      <c r="I86" s="88" t="b">
        <v>0</v>
      </c>
      <c r="J86" s="88" t="b">
        <v>0</v>
      </c>
      <c r="K86" s="88" t="b">
        <v>0</v>
      </c>
      <c r="L86" s="88" t="b">
        <v>0</v>
      </c>
    </row>
    <row r="87" spans="1:12" ht="15">
      <c r="A87" s="88" t="s">
        <v>1649</v>
      </c>
      <c r="B87" s="88" t="s">
        <v>1678</v>
      </c>
      <c r="C87" s="88">
        <v>2</v>
      </c>
      <c r="D87" s="119">
        <v>0.0024444389495484418</v>
      </c>
      <c r="E87" s="119">
        <v>2.5276299008713385</v>
      </c>
      <c r="F87" s="88" t="s">
        <v>1724</v>
      </c>
      <c r="G87" s="88" t="b">
        <v>0</v>
      </c>
      <c r="H87" s="88" t="b">
        <v>0</v>
      </c>
      <c r="I87" s="88" t="b">
        <v>0</v>
      </c>
      <c r="J87" s="88" t="b">
        <v>1</v>
      </c>
      <c r="K87" s="88" t="b">
        <v>0</v>
      </c>
      <c r="L87" s="88" t="b">
        <v>0</v>
      </c>
    </row>
    <row r="88" spans="1:12" ht="15">
      <c r="A88" s="88" t="s">
        <v>1678</v>
      </c>
      <c r="B88" s="88" t="s">
        <v>1679</v>
      </c>
      <c r="C88" s="88">
        <v>2</v>
      </c>
      <c r="D88" s="119">
        <v>0.0024444389495484418</v>
      </c>
      <c r="E88" s="119">
        <v>2.82865989653532</v>
      </c>
      <c r="F88" s="88" t="s">
        <v>1724</v>
      </c>
      <c r="G88" s="88" t="b">
        <v>1</v>
      </c>
      <c r="H88" s="88" t="b">
        <v>0</v>
      </c>
      <c r="I88" s="88" t="b">
        <v>0</v>
      </c>
      <c r="J88" s="88" t="b">
        <v>0</v>
      </c>
      <c r="K88" s="88" t="b">
        <v>0</v>
      </c>
      <c r="L88" s="88" t="b">
        <v>0</v>
      </c>
    </row>
    <row r="89" spans="1:12" ht="15">
      <c r="A89" s="88" t="s">
        <v>1679</v>
      </c>
      <c r="B89" s="88" t="s">
        <v>1680</v>
      </c>
      <c r="C89" s="88">
        <v>2</v>
      </c>
      <c r="D89" s="119">
        <v>0.0024444389495484418</v>
      </c>
      <c r="E89" s="119">
        <v>2.82865989653532</v>
      </c>
      <c r="F89" s="88" t="s">
        <v>1724</v>
      </c>
      <c r="G89" s="88" t="b">
        <v>0</v>
      </c>
      <c r="H89" s="88" t="b">
        <v>0</v>
      </c>
      <c r="I89" s="88" t="b">
        <v>0</v>
      </c>
      <c r="J89" s="88" t="b">
        <v>0</v>
      </c>
      <c r="K89" s="88" t="b">
        <v>0</v>
      </c>
      <c r="L89" s="88" t="b">
        <v>0</v>
      </c>
    </row>
    <row r="90" spans="1:12" ht="15">
      <c r="A90" s="88" t="s">
        <v>1680</v>
      </c>
      <c r="B90" s="88" t="s">
        <v>1637</v>
      </c>
      <c r="C90" s="88">
        <v>2</v>
      </c>
      <c r="D90" s="119">
        <v>0.0024444389495484418</v>
      </c>
      <c r="E90" s="119">
        <v>2.2265999052073573</v>
      </c>
      <c r="F90" s="88" t="s">
        <v>1724</v>
      </c>
      <c r="G90" s="88" t="b">
        <v>0</v>
      </c>
      <c r="H90" s="88" t="b">
        <v>0</v>
      </c>
      <c r="I90" s="88" t="b">
        <v>0</v>
      </c>
      <c r="J90" s="88" t="b">
        <v>0</v>
      </c>
      <c r="K90" s="88" t="b">
        <v>0</v>
      </c>
      <c r="L90" s="88" t="b">
        <v>0</v>
      </c>
    </row>
    <row r="91" spans="1:12" ht="15">
      <c r="A91" s="88" t="s">
        <v>1637</v>
      </c>
      <c r="B91" s="88" t="s">
        <v>1681</v>
      </c>
      <c r="C91" s="88">
        <v>2</v>
      </c>
      <c r="D91" s="119">
        <v>0.0024444389495484418</v>
      </c>
      <c r="E91" s="119">
        <v>2.2265999052073573</v>
      </c>
      <c r="F91" s="88" t="s">
        <v>1724</v>
      </c>
      <c r="G91" s="88" t="b">
        <v>0</v>
      </c>
      <c r="H91" s="88" t="b">
        <v>0</v>
      </c>
      <c r="I91" s="88" t="b">
        <v>0</v>
      </c>
      <c r="J91" s="88" t="b">
        <v>0</v>
      </c>
      <c r="K91" s="88" t="b">
        <v>0</v>
      </c>
      <c r="L91" s="88" t="b">
        <v>0</v>
      </c>
    </row>
    <row r="92" spans="1:12" ht="15">
      <c r="A92" s="88" t="s">
        <v>1681</v>
      </c>
      <c r="B92" s="88" t="s">
        <v>367</v>
      </c>
      <c r="C92" s="88">
        <v>2</v>
      </c>
      <c r="D92" s="119">
        <v>0.0024444389495484418</v>
      </c>
      <c r="E92" s="119">
        <v>2.82865989653532</v>
      </c>
      <c r="F92" s="88" t="s">
        <v>1724</v>
      </c>
      <c r="G92" s="88" t="b">
        <v>0</v>
      </c>
      <c r="H92" s="88" t="b">
        <v>0</v>
      </c>
      <c r="I92" s="88" t="b">
        <v>0</v>
      </c>
      <c r="J92" s="88" t="b">
        <v>0</v>
      </c>
      <c r="K92" s="88" t="b">
        <v>0</v>
      </c>
      <c r="L92" s="88" t="b">
        <v>0</v>
      </c>
    </row>
    <row r="93" spans="1:12" ht="15">
      <c r="A93" s="88" t="s">
        <v>367</v>
      </c>
      <c r="B93" s="88" t="s">
        <v>366</v>
      </c>
      <c r="C93" s="88">
        <v>2</v>
      </c>
      <c r="D93" s="119">
        <v>0.0024444389495484418</v>
      </c>
      <c r="E93" s="119">
        <v>2.82865989653532</v>
      </c>
      <c r="F93" s="88" t="s">
        <v>1724</v>
      </c>
      <c r="G93" s="88" t="b">
        <v>0</v>
      </c>
      <c r="H93" s="88" t="b">
        <v>0</v>
      </c>
      <c r="I93" s="88" t="b">
        <v>0</v>
      </c>
      <c r="J93" s="88" t="b">
        <v>0</v>
      </c>
      <c r="K93" s="88" t="b">
        <v>0</v>
      </c>
      <c r="L93" s="88" t="b">
        <v>0</v>
      </c>
    </row>
    <row r="94" spans="1:12" ht="15">
      <c r="A94" s="88" t="s">
        <v>366</v>
      </c>
      <c r="B94" s="88" t="s">
        <v>365</v>
      </c>
      <c r="C94" s="88">
        <v>2</v>
      </c>
      <c r="D94" s="119">
        <v>0.0024444389495484418</v>
      </c>
      <c r="E94" s="119">
        <v>2.82865989653532</v>
      </c>
      <c r="F94" s="88" t="s">
        <v>1724</v>
      </c>
      <c r="G94" s="88" t="b">
        <v>0</v>
      </c>
      <c r="H94" s="88" t="b">
        <v>0</v>
      </c>
      <c r="I94" s="88" t="b">
        <v>0</v>
      </c>
      <c r="J94" s="88" t="b">
        <v>0</v>
      </c>
      <c r="K94" s="88" t="b">
        <v>0</v>
      </c>
      <c r="L94" s="88" t="b">
        <v>0</v>
      </c>
    </row>
    <row r="95" spans="1:12" ht="15">
      <c r="A95" s="88" t="s">
        <v>1608</v>
      </c>
      <c r="B95" s="88" t="s">
        <v>1682</v>
      </c>
      <c r="C95" s="88">
        <v>2</v>
      </c>
      <c r="D95" s="119">
        <v>0.0024444389495484418</v>
      </c>
      <c r="E95" s="119">
        <v>1.3167765355564454</v>
      </c>
      <c r="F95" s="88" t="s">
        <v>1724</v>
      </c>
      <c r="G95" s="88" t="b">
        <v>0</v>
      </c>
      <c r="H95" s="88" t="b">
        <v>0</v>
      </c>
      <c r="I95" s="88" t="b">
        <v>0</v>
      </c>
      <c r="J95" s="88" t="b">
        <v>0</v>
      </c>
      <c r="K95" s="88" t="b">
        <v>0</v>
      </c>
      <c r="L95" s="88" t="b">
        <v>0</v>
      </c>
    </row>
    <row r="96" spans="1:12" ht="15">
      <c r="A96" s="88" t="s">
        <v>1682</v>
      </c>
      <c r="B96" s="88" t="s">
        <v>1650</v>
      </c>
      <c r="C96" s="88">
        <v>2</v>
      </c>
      <c r="D96" s="119">
        <v>0.0024444389495484418</v>
      </c>
      <c r="E96" s="119">
        <v>2.5276299008713385</v>
      </c>
      <c r="F96" s="88" t="s">
        <v>1724</v>
      </c>
      <c r="G96" s="88" t="b">
        <v>0</v>
      </c>
      <c r="H96" s="88" t="b">
        <v>0</v>
      </c>
      <c r="I96" s="88" t="b">
        <v>0</v>
      </c>
      <c r="J96" s="88" t="b">
        <v>0</v>
      </c>
      <c r="K96" s="88" t="b">
        <v>0</v>
      </c>
      <c r="L96" s="88" t="b">
        <v>0</v>
      </c>
    </row>
    <row r="97" spans="1:12" ht="15">
      <c r="A97" s="88" t="s">
        <v>1638</v>
      </c>
      <c r="B97" s="88" t="s">
        <v>1639</v>
      </c>
      <c r="C97" s="88">
        <v>2</v>
      </c>
      <c r="D97" s="119">
        <v>0.0024444389495484418</v>
      </c>
      <c r="E97" s="119">
        <v>1.874417387095995</v>
      </c>
      <c r="F97" s="88" t="s">
        <v>1724</v>
      </c>
      <c r="G97" s="88" t="b">
        <v>0</v>
      </c>
      <c r="H97" s="88" t="b">
        <v>0</v>
      </c>
      <c r="I97" s="88" t="b">
        <v>0</v>
      </c>
      <c r="J97" s="88" t="b">
        <v>0</v>
      </c>
      <c r="K97" s="88" t="b">
        <v>0</v>
      </c>
      <c r="L97" s="88" t="b">
        <v>0</v>
      </c>
    </row>
    <row r="98" spans="1:12" ht="15">
      <c r="A98" s="88" t="s">
        <v>1639</v>
      </c>
      <c r="B98" s="88" t="s">
        <v>1649</v>
      </c>
      <c r="C98" s="88">
        <v>2</v>
      </c>
      <c r="D98" s="119">
        <v>0.0024444389495484418</v>
      </c>
      <c r="E98" s="119">
        <v>2.0505086461516764</v>
      </c>
      <c r="F98" s="88" t="s">
        <v>1724</v>
      </c>
      <c r="G98" s="88" t="b">
        <v>0</v>
      </c>
      <c r="H98" s="88" t="b">
        <v>0</v>
      </c>
      <c r="I98" s="88" t="b">
        <v>0</v>
      </c>
      <c r="J98" s="88" t="b">
        <v>0</v>
      </c>
      <c r="K98" s="88" t="b">
        <v>0</v>
      </c>
      <c r="L98" s="88" t="b">
        <v>0</v>
      </c>
    </row>
    <row r="99" spans="1:12" ht="15">
      <c r="A99" s="88" t="s">
        <v>1649</v>
      </c>
      <c r="B99" s="88" t="s">
        <v>1683</v>
      </c>
      <c r="C99" s="88">
        <v>2</v>
      </c>
      <c r="D99" s="119">
        <v>0.0024444389495484418</v>
      </c>
      <c r="E99" s="119">
        <v>2.5276299008713385</v>
      </c>
      <c r="F99" s="88" t="s">
        <v>1724</v>
      </c>
      <c r="G99" s="88" t="b">
        <v>0</v>
      </c>
      <c r="H99" s="88" t="b">
        <v>0</v>
      </c>
      <c r="I99" s="88" t="b">
        <v>0</v>
      </c>
      <c r="J99" s="88" t="b">
        <v>0</v>
      </c>
      <c r="K99" s="88" t="b">
        <v>0</v>
      </c>
      <c r="L99" s="88" t="b">
        <v>0</v>
      </c>
    </row>
    <row r="100" spans="1:12" ht="15">
      <c r="A100" s="88" t="s">
        <v>1683</v>
      </c>
      <c r="B100" s="88" t="s">
        <v>1684</v>
      </c>
      <c r="C100" s="88">
        <v>2</v>
      </c>
      <c r="D100" s="119">
        <v>0.0024444389495484418</v>
      </c>
      <c r="E100" s="119">
        <v>2.82865989653532</v>
      </c>
      <c r="F100" s="88" t="s">
        <v>1724</v>
      </c>
      <c r="G100" s="88" t="b">
        <v>0</v>
      </c>
      <c r="H100" s="88" t="b">
        <v>0</v>
      </c>
      <c r="I100" s="88" t="b">
        <v>0</v>
      </c>
      <c r="J100" s="88" t="b">
        <v>0</v>
      </c>
      <c r="K100" s="88" t="b">
        <v>0</v>
      </c>
      <c r="L100" s="88" t="b">
        <v>0</v>
      </c>
    </row>
    <row r="101" spans="1:12" ht="15">
      <c r="A101" s="88" t="s">
        <v>1684</v>
      </c>
      <c r="B101" s="88" t="s">
        <v>1685</v>
      </c>
      <c r="C101" s="88">
        <v>2</v>
      </c>
      <c r="D101" s="119">
        <v>0.0024444389495484418</v>
      </c>
      <c r="E101" s="119">
        <v>2.82865989653532</v>
      </c>
      <c r="F101" s="88" t="s">
        <v>1724</v>
      </c>
      <c r="G101" s="88" t="b">
        <v>0</v>
      </c>
      <c r="H101" s="88" t="b">
        <v>0</v>
      </c>
      <c r="I101" s="88" t="b">
        <v>0</v>
      </c>
      <c r="J101" s="88" t="b">
        <v>1</v>
      </c>
      <c r="K101" s="88" t="b">
        <v>0</v>
      </c>
      <c r="L101" s="88" t="b">
        <v>0</v>
      </c>
    </row>
    <row r="102" spans="1:12" ht="15">
      <c r="A102" s="88" t="s">
        <v>1686</v>
      </c>
      <c r="B102" s="88" t="s">
        <v>1636</v>
      </c>
      <c r="C102" s="88">
        <v>2</v>
      </c>
      <c r="D102" s="119">
        <v>0.0024444389495484418</v>
      </c>
      <c r="E102" s="119">
        <v>2.2265999052073573</v>
      </c>
      <c r="F102" s="88" t="s">
        <v>1724</v>
      </c>
      <c r="G102" s="88" t="b">
        <v>1</v>
      </c>
      <c r="H102" s="88" t="b">
        <v>0</v>
      </c>
      <c r="I102" s="88" t="b">
        <v>0</v>
      </c>
      <c r="J102" s="88" t="b">
        <v>0</v>
      </c>
      <c r="K102" s="88" t="b">
        <v>0</v>
      </c>
      <c r="L102" s="88" t="b">
        <v>0</v>
      </c>
    </row>
    <row r="103" spans="1:12" ht="15">
      <c r="A103" s="88" t="s">
        <v>1636</v>
      </c>
      <c r="B103" s="88" t="s">
        <v>1605</v>
      </c>
      <c r="C103" s="88">
        <v>2</v>
      </c>
      <c r="D103" s="119">
        <v>0.0024444389495484418</v>
      </c>
      <c r="E103" s="119">
        <v>0.47841187820115705</v>
      </c>
      <c r="F103" s="88" t="s">
        <v>1724</v>
      </c>
      <c r="G103" s="88" t="b">
        <v>0</v>
      </c>
      <c r="H103" s="88" t="b">
        <v>0</v>
      </c>
      <c r="I103" s="88" t="b">
        <v>0</v>
      </c>
      <c r="J103" s="88" t="b">
        <v>0</v>
      </c>
      <c r="K103" s="88" t="b">
        <v>0</v>
      </c>
      <c r="L103" s="88" t="b">
        <v>0</v>
      </c>
    </row>
    <row r="104" spans="1:12" ht="15">
      <c r="A104" s="88" t="s">
        <v>1606</v>
      </c>
      <c r="B104" s="88" t="s">
        <v>1634</v>
      </c>
      <c r="C104" s="88">
        <v>2</v>
      </c>
      <c r="D104" s="119">
        <v>0.0024444389495484418</v>
      </c>
      <c r="E104" s="119">
        <v>0.43508469326573235</v>
      </c>
      <c r="F104" s="88" t="s">
        <v>1724</v>
      </c>
      <c r="G104" s="88" t="b">
        <v>0</v>
      </c>
      <c r="H104" s="88" t="b">
        <v>0</v>
      </c>
      <c r="I104" s="88" t="b">
        <v>0</v>
      </c>
      <c r="J104" s="88" t="b">
        <v>1</v>
      </c>
      <c r="K104" s="88" t="b">
        <v>0</v>
      </c>
      <c r="L104" s="88" t="b">
        <v>0</v>
      </c>
    </row>
    <row r="105" spans="1:12" ht="15">
      <c r="A105" s="88" t="s">
        <v>1634</v>
      </c>
      <c r="B105" s="88" t="s">
        <v>1687</v>
      </c>
      <c r="C105" s="88">
        <v>2</v>
      </c>
      <c r="D105" s="119">
        <v>0.0024444389495484418</v>
      </c>
      <c r="E105" s="119">
        <v>2.1754473827599763</v>
      </c>
      <c r="F105" s="88" t="s">
        <v>1724</v>
      </c>
      <c r="G105" s="88" t="b">
        <v>1</v>
      </c>
      <c r="H105" s="88" t="b">
        <v>0</v>
      </c>
      <c r="I105" s="88" t="b">
        <v>0</v>
      </c>
      <c r="J105" s="88" t="b">
        <v>1</v>
      </c>
      <c r="K105" s="88" t="b">
        <v>0</v>
      </c>
      <c r="L105" s="88" t="b">
        <v>0</v>
      </c>
    </row>
    <row r="106" spans="1:12" ht="15">
      <c r="A106" s="88" t="s">
        <v>1687</v>
      </c>
      <c r="B106" s="88" t="s">
        <v>1635</v>
      </c>
      <c r="C106" s="88">
        <v>2</v>
      </c>
      <c r="D106" s="119">
        <v>0.0024444389495484418</v>
      </c>
      <c r="E106" s="119">
        <v>2.1754473827599763</v>
      </c>
      <c r="F106" s="88" t="s">
        <v>1724</v>
      </c>
      <c r="G106" s="88" t="b">
        <v>1</v>
      </c>
      <c r="H106" s="88" t="b">
        <v>0</v>
      </c>
      <c r="I106" s="88" t="b">
        <v>0</v>
      </c>
      <c r="J106" s="88" t="b">
        <v>0</v>
      </c>
      <c r="K106" s="88" t="b">
        <v>0</v>
      </c>
      <c r="L106" s="88" t="b">
        <v>0</v>
      </c>
    </row>
    <row r="107" spans="1:12" ht="15">
      <c r="A107" s="88" t="s">
        <v>1635</v>
      </c>
      <c r="B107" s="88" t="s">
        <v>1688</v>
      </c>
      <c r="C107" s="88">
        <v>2</v>
      </c>
      <c r="D107" s="119">
        <v>0.0024444389495484418</v>
      </c>
      <c r="E107" s="119">
        <v>2.1754473827599763</v>
      </c>
      <c r="F107" s="88" t="s">
        <v>1724</v>
      </c>
      <c r="G107" s="88" t="b">
        <v>0</v>
      </c>
      <c r="H107" s="88" t="b">
        <v>0</v>
      </c>
      <c r="I107" s="88" t="b">
        <v>0</v>
      </c>
      <c r="J107" s="88" t="b">
        <v>0</v>
      </c>
      <c r="K107" s="88" t="b">
        <v>0</v>
      </c>
      <c r="L107" s="88" t="b">
        <v>0</v>
      </c>
    </row>
    <row r="108" spans="1:12" ht="15">
      <c r="A108" s="88" t="s">
        <v>1688</v>
      </c>
      <c r="B108" s="88" t="s">
        <v>1689</v>
      </c>
      <c r="C108" s="88">
        <v>2</v>
      </c>
      <c r="D108" s="119">
        <v>0.0024444389495484418</v>
      </c>
      <c r="E108" s="119">
        <v>2.82865989653532</v>
      </c>
      <c r="F108" s="88" t="s">
        <v>1724</v>
      </c>
      <c r="G108" s="88" t="b">
        <v>0</v>
      </c>
      <c r="H108" s="88" t="b">
        <v>0</v>
      </c>
      <c r="I108" s="88" t="b">
        <v>0</v>
      </c>
      <c r="J108" s="88" t="b">
        <v>0</v>
      </c>
      <c r="K108" s="88" t="b">
        <v>0</v>
      </c>
      <c r="L108" s="88" t="b">
        <v>0</v>
      </c>
    </row>
    <row r="109" spans="1:12" ht="15">
      <c r="A109" s="88" t="s">
        <v>1689</v>
      </c>
      <c r="B109" s="88" t="s">
        <v>1690</v>
      </c>
      <c r="C109" s="88">
        <v>2</v>
      </c>
      <c r="D109" s="119">
        <v>0.0024444389495484418</v>
      </c>
      <c r="E109" s="119">
        <v>2.82865989653532</v>
      </c>
      <c r="F109" s="88" t="s">
        <v>1724</v>
      </c>
      <c r="G109" s="88" t="b">
        <v>0</v>
      </c>
      <c r="H109" s="88" t="b">
        <v>0</v>
      </c>
      <c r="I109" s="88" t="b">
        <v>0</v>
      </c>
      <c r="J109" s="88" t="b">
        <v>0</v>
      </c>
      <c r="K109" s="88" t="b">
        <v>0</v>
      </c>
      <c r="L109" s="88" t="b">
        <v>0</v>
      </c>
    </row>
    <row r="110" spans="1:12" ht="15">
      <c r="A110" s="88" t="s">
        <v>1690</v>
      </c>
      <c r="B110" s="88" t="s">
        <v>1691</v>
      </c>
      <c r="C110" s="88">
        <v>2</v>
      </c>
      <c r="D110" s="119">
        <v>0.0024444389495484418</v>
      </c>
      <c r="E110" s="119">
        <v>2.82865989653532</v>
      </c>
      <c r="F110" s="88" t="s">
        <v>1724</v>
      </c>
      <c r="G110" s="88" t="b">
        <v>0</v>
      </c>
      <c r="H110" s="88" t="b">
        <v>0</v>
      </c>
      <c r="I110" s="88" t="b">
        <v>0</v>
      </c>
      <c r="J110" s="88" t="b">
        <v>0</v>
      </c>
      <c r="K110" s="88" t="b">
        <v>0</v>
      </c>
      <c r="L110" s="88" t="b">
        <v>0</v>
      </c>
    </row>
    <row r="111" spans="1:12" ht="15">
      <c r="A111" s="88" t="s">
        <v>1691</v>
      </c>
      <c r="B111" s="88" t="s">
        <v>1651</v>
      </c>
      <c r="C111" s="88">
        <v>2</v>
      </c>
      <c r="D111" s="119">
        <v>0.0024444389495484418</v>
      </c>
      <c r="E111" s="119">
        <v>2.5276299008713385</v>
      </c>
      <c r="F111" s="88" t="s">
        <v>1724</v>
      </c>
      <c r="G111" s="88" t="b">
        <v>0</v>
      </c>
      <c r="H111" s="88" t="b">
        <v>0</v>
      </c>
      <c r="I111" s="88" t="b">
        <v>0</v>
      </c>
      <c r="J111" s="88" t="b">
        <v>1</v>
      </c>
      <c r="K111" s="88" t="b">
        <v>0</v>
      </c>
      <c r="L111" s="88" t="b">
        <v>0</v>
      </c>
    </row>
    <row r="112" spans="1:12" ht="15">
      <c r="A112" s="88" t="s">
        <v>1651</v>
      </c>
      <c r="B112" s="88" t="s">
        <v>1692</v>
      </c>
      <c r="C112" s="88">
        <v>2</v>
      </c>
      <c r="D112" s="119">
        <v>0.0024444389495484418</v>
      </c>
      <c r="E112" s="119">
        <v>2.5276299008713385</v>
      </c>
      <c r="F112" s="88" t="s">
        <v>1724</v>
      </c>
      <c r="G112" s="88" t="b">
        <v>1</v>
      </c>
      <c r="H112" s="88" t="b">
        <v>0</v>
      </c>
      <c r="I112" s="88" t="b">
        <v>0</v>
      </c>
      <c r="J112" s="88" t="b">
        <v>0</v>
      </c>
      <c r="K112" s="88" t="b">
        <v>0</v>
      </c>
      <c r="L112" s="88" t="b">
        <v>0</v>
      </c>
    </row>
    <row r="113" spans="1:12" ht="15">
      <c r="A113" s="88" t="s">
        <v>1692</v>
      </c>
      <c r="B113" s="88" t="s">
        <v>1608</v>
      </c>
      <c r="C113" s="88">
        <v>2</v>
      </c>
      <c r="D113" s="119">
        <v>0.0024444389495484418</v>
      </c>
      <c r="E113" s="119">
        <v>2.1754473827599763</v>
      </c>
      <c r="F113" s="88" t="s">
        <v>1724</v>
      </c>
      <c r="G113" s="88" t="b">
        <v>0</v>
      </c>
      <c r="H113" s="88" t="b">
        <v>0</v>
      </c>
      <c r="I113" s="88" t="b">
        <v>0</v>
      </c>
      <c r="J113" s="88" t="b">
        <v>0</v>
      </c>
      <c r="K113" s="88" t="b">
        <v>0</v>
      </c>
      <c r="L113" s="88" t="b">
        <v>0</v>
      </c>
    </row>
    <row r="114" spans="1:12" ht="15">
      <c r="A114" s="88" t="s">
        <v>1608</v>
      </c>
      <c r="B114" s="88" t="s">
        <v>1639</v>
      </c>
      <c r="C114" s="88">
        <v>2</v>
      </c>
      <c r="D114" s="119">
        <v>0.0024444389495484418</v>
      </c>
      <c r="E114" s="119">
        <v>0.839655280836783</v>
      </c>
      <c r="F114" s="88" t="s">
        <v>1724</v>
      </c>
      <c r="G114" s="88" t="b">
        <v>0</v>
      </c>
      <c r="H114" s="88" t="b">
        <v>0</v>
      </c>
      <c r="I114" s="88" t="b">
        <v>0</v>
      </c>
      <c r="J114" s="88" t="b">
        <v>0</v>
      </c>
      <c r="K114" s="88" t="b">
        <v>0</v>
      </c>
      <c r="L114" s="88" t="b">
        <v>0</v>
      </c>
    </row>
    <row r="115" spans="1:12" ht="15">
      <c r="A115" s="88" t="s">
        <v>1639</v>
      </c>
      <c r="B115" s="88" t="s">
        <v>1652</v>
      </c>
      <c r="C115" s="88">
        <v>2</v>
      </c>
      <c r="D115" s="119">
        <v>0.0024444389495484418</v>
      </c>
      <c r="E115" s="119">
        <v>2.0505086461516764</v>
      </c>
      <c r="F115" s="88" t="s">
        <v>1724</v>
      </c>
      <c r="G115" s="88" t="b">
        <v>0</v>
      </c>
      <c r="H115" s="88" t="b">
        <v>0</v>
      </c>
      <c r="I115" s="88" t="b">
        <v>0</v>
      </c>
      <c r="J115" s="88" t="b">
        <v>0</v>
      </c>
      <c r="K115" s="88" t="b">
        <v>0</v>
      </c>
      <c r="L115" s="88" t="b">
        <v>0</v>
      </c>
    </row>
    <row r="116" spans="1:12" ht="15">
      <c r="A116" s="88" t="s">
        <v>1652</v>
      </c>
      <c r="B116" s="88" t="s">
        <v>1693</v>
      </c>
      <c r="C116" s="88">
        <v>2</v>
      </c>
      <c r="D116" s="119">
        <v>0.0024444389495484418</v>
      </c>
      <c r="E116" s="119">
        <v>2.5276299008713385</v>
      </c>
      <c r="F116" s="88" t="s">
        <v>1724</v>
      </c>
      <c r="G116" s="88" t="b">
        <v>0</v>
      </c>
      <c r="H116" s="88" t="b">
        <v>0</v>
      </c>
      <c r="I116" s="88" t="b">
        <v>0</v>
      </c>
      <c r="J116" s="88" t="b">
        <v>0</v>
      </c>
      <c r="K116" s="88" t="b">
        <v>0</v>
      </c>
      <c r="L116" s="88" t="b">
        <v>0</v>
      </c>
    </row>
    <row r="117" spans="1:12" ht="15">
      <c r="A117" s="88" t="s">
        <v>1693</v>
      </c>
      <c r="B117" s="88" t="s">
        <v>1694</v>
      </c>
      <c r="C117" s="88">
        <v>2</v>
      </c>
      <c r="D117" s="119">
        <v>0.0024444389495484418</v>
      </c>
      <c r="E117" s="119">
        <v>2.82865989653532</v>
      </c>
      <c r="F117" s="88" t="s">
        <v>1724</v>
      </c>
      <c r="G117" s="88" t="b">
        <v>0</v>
      </c>
      <c r="H117" s="88" t="b">
        <v>0</v>
      </c>
      <c r="I117" s="88" t="b">
        <v>0</v>
      </c>
      <c r="J117" s="88" t="b">
        <v>0</v>
      </c>
      <c r="K117" s="88" t="b">
        <v>0</v>
      </c>
      <c r="L117" s="88" t="b">
        <v>0</v>
      </c>
    </row>
    <row r="118" spans="1:12" ht="15">
      <c r="A118" s="88" t="s">
        <v>1694</v>
      </c>
      <c r="B118" s="88" t="s">
        <v>1651</v>
      </c>
      <c r="C118" s="88">
        <v>2</v>
      </c>
      <c r="D118" s="119">
        <v>0.0024444389495484418</v>
      </c>
      <c r="E118" s="119">
        <v>2.5276299008713385</v>
      </c>
      <c r="F118" s="88" t="s">
        <v>1724</v>
      </c>
      <c r="G118" s="88" t="b">
        <v>0</v>
      </c>
      <c r="H118" s="88" t="b">
        <v>0</v>
      </c>
      <c r="I118" s="88" t="b">
        <v>0</v>
      </c>
      <c r="J118" s="88" t="b">
        <v>1</v>
      </c>
      <c r="K118" s="88" t="b">
        <v>0</v>
      </c>
      <c r="L118" s="88" t="b">
        <v>0</v>
      </c>
    </row>
    <row r="119" spans="1:12" ht="15">
      <c r="A119" s="88" t="s">
        <v>1651</v>
      </c>
      <c r="B119" s="88" t="s">
        <v>1695</v>
      </c>
      <c r="C119" s="88">
        <v>2</v>
      </c>
      <c r="D119" s="119">
        <v>0.0024444389495484418</v>
      </c>
      <c r="E119" s="119">
        <v>2.5276299008713385</v>
      </c>
      <c r="F119" s="88" t="s">
        <v>1724</v>
      </c>
      <c r="G119" s="88" t="b">
        <v>1</v>
      </c>
      <c r="H119" s="88" t="b">
        <v>0</v>
      </c>
      <c r="I119" s="88" t="b">
        <v>0</v>
      </c>
      <c r="J119" s="88" t="b">
        <v>0</v>
      </c>
      <c r="K119" s="88" t="b">
        <v>0</v>
      </c>
      <c r="L119" s="88" t="b">
        <v>0</v>
      </c>
    </row>
    <row r="120" spans="1:12" ht="15">
      <c r="A120" s="88" t="s">
        <v>1695</v>
      </c>
      <c r="B120" s="88" t="s">
        <v>1696</v>
      </c>
      <c r="C120" s="88">
        <v>2</v>
      </c>
      <c r="D120" s="119">
        <v>0.0024444389495484418</v>
      </c>
      <c r="E120" s="119">
        <v>2.82865989653532</v>
      </c>
      <c r="F120" s="88" t="s">
        <v>1724</v>
      </c>
      <c r="G120" s="88" t="b">
        <v>0</v>
      </c>
      <c r="H120" s="88" t="b">
        <v>0</v>
      </c>
      <c r="I120" s="88" t="b">
        <v>0</v>
      </c>
      <c r="J120" s="88" t="b">
        <v>0</v>
      </c>
      <c r="K120" s="88" t="b">
        <v>0</v>
      </c>
      <c r="L120" s="88" t="b">
        <v>0</v>
      </c>
    </row>
    <row r="121" spans="1:12" ht="15">
      <c r="A121" s="88" t="s">
        <v>1653</v>
      </c>
      <c r="B121" s="88" t="s">
        <v>1697</v>
      </c>
      <c r="C121" s="88">
        <v>2</v>
      </c>
      <c r="D121" s="119">
        <v>0.0024444389495484418</v>
      </c>
      <c r="E121" s="119">
        <v>2.5276299008713385</v>
      </c>
      <c r="F121" s="88" t="s">
        <v>1724</v>
      </c>
      <c r="G121" s="88" t="b">
        <v>0</v>
      </c>
      <c r="H121" s="88" t="b">
        <v>0</v>
      </c>
      <c r="I121" s="88" t="b">
        <v>0</v>
      </c>
      <c r="J121" s="88" t="b">
        <v>0</v>
      </c>
      <c r="K121" s="88" t="b">
        <v>0</v>
      </c>
      <c r="L121" s="88" t="b">
        <v>0</v>
      </c>
    </row>
    <row r="122" spans="1:12" ht="15">
      <c r="A122" s="88" t="s">
        <v>1697</v>
      </c>
      <c r="B122" s="88" t="s">
        <v>1608</v>
      </c>
      <c r="C122" s="88">
        <v>2</v>
      </c>
      <c r="D122" s="119">
        <v>0.0024444389495484418</v>
      </c>
      <c r="E122" s="119">
        <v>2.1754473827599763</v>
      </c>
      <c r="F122" s="88" t="s">
        <v>1724</v>
      </c>
      <c r="G122" s="88" t="b">
        <v>0</v>
      </c>
      <c r="H122" s="88" t="b">
        <v>0</v>
      </c>
      <c r="I122" s="88" t="b">
        <v>0</v>
      </c>
      <c r="J122" s="88" t="b">
        <v>0</v>
      </c>
      <c r="K122" s="88" t="b">
        <v>0</v>
      </c>
      <c r="L122" s="88" t="b">
        <v>0</v>
      </c>
    </row>
    <row r="123" spans="1:12" ht="15">
      <c r="A123" s="88" t="s">
        <v>1606</v>
      </c>
      <c r="B123" s="88" t="s">
        <v>1698</v>
      </c>
      <c r="C123" s="88">
        <v>2</v>
      </c>
      <c r="D123" s="119">
        <v>0.0024444389495484418</v>
      </c>
      <c r="E123" s="119">
        <v>1.088297207041076</v>
      </c>
      <c r="F123" s="88" t="s">
        <v>1724</v>
      </c>
      <c r="G123" s="88" t="b">
        <v>0</v>
      </c>
      <c r="H123" s="88" t="b">
        <v>0</v>
      </c>
      <c r="I123" s="88" t="b">
        <v>0</v>
      </c>
      <c r="J123" s="88" t="b">
        <v>0</v>
      </c>
      <c r="K123" s="88" t="b">
        <v>0</v>
      </c>
      <c r="L123" s="88" t="b">
        <v>0</v>
      </c>
    </row>
    <row r="124" spans="1:12" ht="15">
      <c r="A124" s="88" t="s">
        <v>1698</v>
      </c>
      <c r="B124" s="88" t="s">
        <v>1699</v>
      </c>
      <c r="C124" s="88">
        <v>2</v>
      </c>
      <c r="D124" s="119">
        <v>0.0024444389495484418</v>
      </c>
      <c r="E124" s="119">
        <v>2.82865989653532</v>
      </c>
      <c r="F124" s="88" t="s">
        <v>1724</v>
      </c>
      <c r="G124" s="88" t="b">
        <v>0</v>
      </c>
      <c r="H124" s="88" t="b">
        <v>0</v>
      </c>
      <c r="I124" s="88" t="b">
        <v>0</v>
      </c>
      <c r="J124" s="88" t="b">
        <v>0</v>
      </c>
      <c r="K124" s="88" t="b">
        <v>0</v>
      </c>
      <c r="L124" s="88" t="b">
        <v>0</v>
      </c>
    </row>
    <row r="125" spans="1:12" ht="15">
      <c r="A125" s="88" t="s">
        <v>1607</v>
      </c>
      <c r="B125" s="88" t="s">
        <v>1639</v>
      </c>
      <c r="C125" s="88">
        <v>2</v>
      </c>
      <c r="D125" s="119">
        <v>0.0024444389495484418</v>
      </c>
      <c r="E125" s="119">
        <v>0.8264938347788121</v>
      </c>
      <c r="F125" s="88" t="s">
        <v>1724</v>
      </c>
      <c r="G125" s="88" t="b">
        <v>0</v>
      </c>
      <c r="H125" s="88" t="b">
        <v>0</v>
      </c>
      <c r="I125" s="88" t="b">
        <v>0</v>
      </c>
      <c r="J125" s="88" t="b">
        <v>0</v>
      </c>
      <c r="K125" s="88" t="b">
        <v>0</v>
      </c>
      <c r="L125" s="88" t="b">
        <v>0</v>
      </c>
    </row>
    <row r="126" spans="1:12" ht="15">
      <c r="A126" s="88" t="s">
        <v>1639</v>
      </c>
      <c r="B126" s="88" t="s">
        <v>1700</v>
      </c>
      <c r="C126" s="88">
        <v>2</v>
      </c>
      <c r="D126" s="119">
        <v>0.0024444389495484418</v>
      </c>
      <c r="E126" s="119">
        <v>2.351538641815657</v>
      </c>
      <c r="F126" s="88" t="s">
        <v>1724</v>
      </c>
      <c r="G126" s="88" t="b">
        <v>0</v>
      </c>
      <c r="H126" s="88" t="b">
        <v>0</v>
      </c>
      <c r="I126" s="88" t="b">
        <v>0</v>
      </c>
      <c r="J126" s="88" t="b">
        <v>0</v>
      </c>
      <c r="K126" s="88" t="b">
        <v>0</v>
      </c>
      <c r="L126" s="88" t="b">
        <v>0</v>
      </c>
    </row>
    <row r="127" spans="1:12" ht="15">
      <c r="A127" s="88" t="s">
        <v>1700</v>
      </c>
      <c r="B127" s="88" t="s">
        <v>1650</v>
      </c>
      <c r="C127" s="88">
        <v>2</v>
      </c>
      <c r="D127" s="119">
        <v>0.0024444389495484418</v>
      </c>
      <c r="E127" s="119">
        <v>2.5276299008713385</v>
      </c>
      <c r="F127" s="88" t="s">
        <v>1724</v>
      </c>
      <c r="G127" s="88" t="b">
        <v>0</v>
      </c>
      <c r="H127" s="88" t="b">
        <v>0</v>
      </c>
      <c r="I127" s="88" t="b">
        <v>0</v>
      </c>
      <c r="J127" s="88" t="b">
        <v>0</v>
      </c>
      <c r="K127" s="88" t="b">
        <v>0</v>
      </c>
      <c r="L127" s="88" t="b">
        <v>0</v>
      </c>
    </row>
    <row r="128" spans="1:12" ht="15">
      <c r="A128" s="88" t="s">
        <v>1638</v>
      </c>
      <c r="B128" s="88" t="s">
        <v>360</v>
      </c>
      <c r="C128" s="88">
        <v>2</v>
      </c>
      <c r="D128" s="119">
        <v>0.0024444389495484418</v>
      </c>
      <c r="E128" s="119">
        <v>1.0727850408628283</v>
      </c>
      <c r="F128" s="88" t="s">
        <v>1724</v>
      </c>
      <c r="G128" s="88" t="b">
        <v>0</v>
      </c>
      <c r="H128" s="88" t="b">
        <v>0</v>
      </c>
      <c r="I128" s="88" t="b">
        <v>0</v>
      </c>
      <c r="J128" s="88" t="b">
        <v>0</v>
      </c>
      <c r="K128" s="88" t="b">
        <v>0</v>
      </c>
      <c r="L128" s="88" t="b">
        <v>0</v>
      </c>
    </row>
    <row r="129" spans="1:12" ht="15">
      <c r="A129" s="88" t="s">
        <v>1701</v>
      </c>
      <c r="B129" s="88" t="s">
        <v>1670</v>
      </c>
      <c r="C129" s="88">
        <v>2</v>
      </c>
      <c r="D129" s="119">
        <v>0.0024444389495484418</v>
      </c>
      <c r="E129" s="119">
        <v>2.6525686374796384</v>
      </c>
      <c r="F129" s="88" t="s">
        <v>1724</v>
      </c>
      <c r="G129" s="88" t="b">
        <v>1</v>
      </c>
      <c r="H129" s="88" t="b">
        <v>0</v>
      </c>
      <c r="I129" s="88" t="b">
        <v>0</v>
      </c>
      <c r="J129" s="88" t="b">
        <v>0</v>
      </c>
      <c r="K129" s="88" t="b">
        <v>0</v>
      </c>
      <c r="L129" s="88" t="b">
        <v>0</v>
      </c>
    </row>
    <row r="130" spans="1:12" ht="15">
      <c r="A130" s="88" t="s">
        <v>1670</v>
      </c>
      <c r="B130" s="88" t="s">
        <v>1702</v>
      </c>
      <c r="C130" s="88">
        <v>2</v>
      </c>
      <c r="D130" s="119">
        <v>0.0024444389495484418</v>
      </c>
      <c r="E130" s="119">
        <v>2.6525686374796384</v>
      </c>
      <c r="F130" s="88" t="s">
        <v>1724</v>
      </c>
      <c r="G130" s="88" t="b">
        <v>0</v>
      </c>
      <c r="H130" s="88" t="b">
        <v>0</v>
      </c>
      <c r="I130" s="88" t="b">
        <v>0</v>
      </c>
      <c r="J130" s="88" t="b">
        <v>0</v>
      </c>
      <c r="K130" s="88" t="b">
        <v>0</v>
      </c>
      <c r="L130" s="88" t="b">
        <v>0</v>
      </c>
    </row>
    <row r="131" spans="1:12" ht="15">
      <c r="A131" s="88" t="s">
        <v>1702</v>
      </c>
      <c r="B131" s="88" t="s">
        <v>1653</v>
      </c>
      <c r="C131" s="88">
        <v>2</v>
      </c>
      <c r="D131" s="119">
        <v>0.0024444389495484418</v>
      </c>
      <c r="E131" s="119">
        <v>2.82865989653532</v>
      </c>
      <c r="F131" s="88" t="s">
        <v>1724</v>
      </c>
      <c r="G131" s="88" t="b">
        <v>0</v>
      </c>
      <c r="H131" s="88" t="b">
        <v>0</v>
      </c>
      <c r="I131" s="88" t="b">
        <v>0</v>
      </c>
      <c r="J131" s="88" t="b">
        <v>0</v>
      </c>
      <c r="K131" s="88" t="b">
        <v>0</v>
      </c>
      <c r="L131" s="88" t="b">
        <v>0</v>
      </c>
    </row>
    <row r="132" spans="1:12" ht="15">
      <c r="A132" s="88" t="s">
        <v>1653</v>
      </c>
      <c r="B132" s="88" t="s">
        <v>1623</v>
      </c>
      <c r="C132" s="88">
        <v>2</v>
      </c>
      <c r="D132" s="119">
        <v>0.0024444389495484418</v>
      </c>
      <c r="E132" s="119">
        <v>1.4484486548237139</v>
      </c>
      <c r="F132" s="88" t="s">
        <v>1724</v>
      </c>
      <c r="G132" s="88" t="b">
        <v>0</v>
      </c>
      <c r="H132" s="88" t="b">
        <v>0</v>
      </c>
      <c r="I132" s="88" t="b">
        <v>0</v>
      </c>
      <c r="J132" s="88" t="b">
        <v>0</v>
      </c>
      <c r="K132" s="88" t="b">
        <v>0</v>
      </c>
      <c r="L132" s="88" t="b">
        <v>0</v>
      </c>
    </row>
    <row r="133" spans="1:12" ht="15">
      <c r="A133" s="88" t="s">
        <v>1623</v>
      </c>
      <c r="B133" s="88" t="s">
        <v>1703</v>
      </c>
      <c r="C133" s="88">
        <v>2</v>
      </c>
      <c r="D133" s="119">
        <v>0.0024444389495484418</v>
      </c>
      <c r="E133" s="119">
        <v>1.749478650487695</v>
      </c>
      <c r="F133" s="88" t="s">
        <v>1724</v>
      </c>
      <c r="G133" s="88" t="b">
        <v>0</v>
      </c>
      <c r="H133" s="88" t="b">
        <v>0</v>
      </c>
      <c r="I133" s="88" t="b">
        <v>0</v>
      </c>
      <c r="J133" s="88" t="b">
        <v>0</v>
      </c>
      <c r="K133" s="88" t="b">
        <v>0</v>
      </c>
      <c r="L133" s="88" t="b">
        <v>0</v>
      </c>
    </row>
    <row r="134" spans="1:12" ht="15">
      <c r="A134" s="88" t="s">
        <v>1703</v>
      </c>
      <c r="B134" s="88" t="s">
        <v>1704</v>
      </c>
      <c r="C134" s="88">
        <v>2</v>
      </c>
      <c r="D134" s="119">
        <v>0.0024444389495484418</v>
      </c>
      <c r="E134" s="119">
        <v>2.82865989653532</v>
      </c>
      <c r="F134" s="88" t="s">
        <v>1724</v>
      </c>
      <c r="G134" s="88" t="b">
        <v>0</v>
      </c>
      <c r="H134" s="88" t="b">
        <v>0</v>
      </c>
      <c r="I134" s="88" t="b">
        <v>0</v>
      </c>
      <c r="J134" s="88" t="b">
        <v>0</v>
      </c>
      <c r="K134" s="88" t="b">
        <v>0</v>
      </c>
      <c r="L134" s="88" t="b">
        <v>0</v>
      </c>
    </row>
    <row r="135" spans="1:12" ht="15">
      <c r="A135" s="88" t="s">
        <v>1704</v>
      </c>
      <c r="B135" s="88" t="s">
        <v>1705</v>
      </c>
      <c r="C135" s="88">
        <v>2</v>
      </c>
      <c r="D135" s="119">
        <v>0.0024444389495484418</v>
      </c>
      <c r="E135" s="119">
        <v>2.82865989653532</v>
      </c>
      <c r="F135" s="88" t="s">
        <v>1724</v>
      </c>
      <c r="G135" s="88" t="b">
        <v>0</v>
      </c>
      <c r="H135" s="88" t="b">
        <v>0</v>
      </c>
      <c r="I135" s="88" t="b">
        <v>0</v>
      </c>
      <c r="J135" s="88" t="b">
        <v>0</v>
      </c>
      <c r="K135" s="88" t="b">
        <v>0</v>
      </c>
      <c r="L135" s="88" t="b">
        <v>0</v>
      </c>
    </row>
    <row r="136" spans="1:12" ht="15">
      <c r="A136" s="88" t="s">
        <v>1705</v>
      </c>
      <c r="B136" s="88" t="s">
        <v>1706</v>
      </c>
      <c r="C136" s="88">
        <v>2</v>
      </c>
      <c r="D136" s="119">
        <v>0.0024444389495484418</v>
      </c>
      <c r="E136" s="119">
        <v>2.82865989653532</v>
      </c>
      <c r="F136" s="88" t="s">
        <v>1724</v>
      </c>
      <c r="G136" s="88" t="b">
        <v>0</v>
      </c>
      <c r="H136" s="88" t="b">
        <v>0</v>
      </c>
      <c r="I136" s="88" t="b">
        <v>0</v>
      </c>
      <c r="J136" s="88" t="b">
        <v>1</v>
      </c>
      <c r="K136" s="88" t="b">
        <v>0</v>
      </c>
      <c r="L136" s="88" t="b">
        <v>0</v>
      </c>
    </row>
    <row r="137" spans="1:12" ht="15">
      <c r="A137" s="88" t="s">
        <v>1706</v>
      </c>
      <c r="B137" s="88" t="s">
        <v>1638</v>
      </c>
      <c r="C137" s="88">
        <v>2</v>
      </c>
      <c r="D137" s="119">
        <v>0.0024444389495484418</v>
      </c>
      <c r="E137" s="119">
        <v>2.351538641815657</v>
      </c>
      <c r="F137" s="88" t="s">
        <v>1724</v>
      </c>
      <c r="G137" s="88" t="b">
        <v>1</v>
      </c>
      <c r="H137" s="88" t="b">
        <v>0</v>
      </c>
      <c r="I137" s="88" t="b">
        <v>0</v>
      </c>
      <c r="J137" s="88" t="b">
        <v>0</v>
      </c>
      <c r="K137" s="88" t="b">
        <v>0</v>
      </c>
      <c r="L137" s="88" t="b">
        <v>0</v>
      </c>
    </row>
    <row r="138" spans="1:12" ht="15">
      <c r="A138" s="88" t="s">
        <v>1638</v>
      </c>
      <c r="B138" s="88" t="s">
        <v>1652</v>
      </c>
      <c r="C138" s="88">
        <v>2</v>
      </c>
      <c r="D138" s="119">
        <v>0.0024444389495484418</v>
      </c>
      <c r="E138" s="119">
        <v>2.0505086461516764</v>
      </c>
      <c r="F138" s="88" t="s">
        <v>1724</v>
      </c>
      <c r="G138" s="88" t="b">
        <v>0</v>
      </c>
      <c r="H138" s="88" t="b">
        <v>0</v>
      </c>
      <c r="I138" s="88" t="b">
        <v>0</v>
      </c>
      <c r="J138" s="88" t="b">
        <v>0</v>
      </c>
      <c r="K138" s="88" t="b">
        <v>0</v>
      </c>
      <c r="L138" s="88" t="b">
        <v>0</v>
      </c>
    </row>
    <row r="139" spans="1:12" ht="15">
      <c r="A139" s="88" t="s">
        <v>1652</v>
      </c>
      <c r="B139" s="88" t="s">
        <v>1624</v>
      </c>
      <c r="C139" s="88">
        <v>2</v>
      </c>
      <c r="D139" s="119">
        <v>0.0024444389495484418</v>
      </c>
      <c r="E139" s="119">
        <v>1.4484486548237139</v>
      </c>
      <c r="F139" s="88" t="s">
        <v>1724</v>
      </c>
      <c r="G139" s="88" t="b">
        <v>0</v>
      </c>
      <c r="H139" s="88" t="b">
        <v>0</v>
      </c>
      <c r="I139" s="88" t="b">
        <v>0</v>
      </c>
      <c r="J139" s="88" t="b">
        <v>1</v>
      </c>
      <c r="K139" s="88" t="b">
        <v>0</v>
      </c>
      <c r="L139" s="88" t="b">
        <v>0</v>
      </c>
    </row>
    <row r="140" spans="1:12" ht="15">
      <c r="A140" s="88" t="s">
        <v>1624</v>
      </c>
      <c r="B140" s="88" t="s">
        <v>1707</v>
      </c>
      <c r="C140" s="88">
        <v>2</v>
      </c>
      <c r="D140" s="119">
        <v>0.0024444389495484418</v>
      </c>
      <c r="E140" s="119">
        <v>1.749478650487695</v>
      </c>
      <c r="F140" s="88" t="s">
        <v>1724</v>
      </c>
      <c r="G140" s="88" t="b">
        <v>1</v>
      </c>
      <c r="H140" s="88" t="b">
        <v>0</v>
      </c>
      <c r="I140" s="88" t="b">
        <v>0</v>
      </c>
      <c r="J140" s="88" t="b">
        <v>0</v>
      </c>
      <c r="K140" s="88" t="b">
        <v>0</v>
      </c>
      <c r="L140" s="88" t="b">
        <v>0</v>
      </c>
    </row>
    <row r="141" spans="1:12" ht="15">
      <c r="A141" s="88" t="s">
        <v>1707</v>
      </c>
      <c r="B141" s="88" t="s">
        <v>1708</v>
      </c>
      <c r="C141" s="88">
        <v>2</v>
      </c>
      <c r="D141" s="119">
        <v>0.0024444389495484418</v>
      </c>
      <c r="E141" s="119">
        <v>2.82865989653532</v>
      </c>
      <c r="F141" s="88" t="s">
        <v>1724</v>
      </c>
      <c r="G141" s="88" t="b">
        <v>0</v>
      </c>
      <c r="H141" s="88" t="b">
        <v>0</v>
      </c>
      <c r="I141" s="88" t="b">
        <v>0</v>
      </c>
      <c r="J141" s="88" t="b">
        <v>0</v>
      </c>
      <c r="K141" s="88" t="b">
        <v>0</v>
      </c>
      <c r="L141" s="88" t="b">
        <v>0</v>
      </c>
    </row>
    <row r="142" spans="1:12" ht="15">
      <c r="A142" s="88" t="s">
        <v>1708</v>
      </c>
      <c r="B142" s="88" t="s">
        <v>1709</v>
      </c>
      <c r="C142" s="88">
        <v>2</v>
      </c>
      <c r="D142" s="119">
        <v>0.0024444389495484418</v>
      </c>
      <c r="E142" s="119">
        <v>2.82865989653532</v>
      </c>
      <c r="F142" s="88" t="s">
        <v>1724</v>
      </c>
      <c r="G142" s="88" t="b">
        <v>0</v>
      </c>
      <c r="H142" s="88" t="b">
        <v>0</v>
      </c>
      <c r="I142" s="88" t="b">
        <v>0</v>
      </c>
      <c r="J142" s="88" t="b">
        <v>0</v>
      </c>
      <c r="K142" s="88" t="b">
        <v>0</v>
      </c>
      <c r="L142" s="88" t="b">
        <v>0</v>
      </c>
    </row>
    <row r="143" spans="1:12" ht="15">
      <c r="A143" s="88" t="s">
        <v>1709</v>
      </c>
      <c r="B143" s="88" t="s">
        <v>1710</v>
      </c>
      <c r="C143" s="88">
        <v>2</v>
      </c>
      <c r="D143" s="119">
        <v>0.0024444389495484418</v>
      </c>
      <c r="E143" s="119">
        <v>2.82865989653532</v>
      </c>
      <c r="F143" s="88" t="s">
        <v>1724</v>
      </c>
      <c r="G143" s="88" t="b">
        <v>0</v>
      </c>
      <c r="H143" s="88" t="b">
        <v>0</v>
      </c>
      <c r="I143" s="88" t="b">
        <v>0</v>
      </c>
      <c r="J143" s="88" t="b">
        <v>1</v>
      </c>
      <c r="K143" s="88" t="b">
        <v>0</v>
      </c>
      <c r="L143" s="88" t="b">
        <v>0</v>
      </c>
    </row>
    <row r="144" spans="1:12" ht="15">
      <c r="A144" s="88" t="s">
        <v>1710</v>
      </c>
      <c r="B144" s="88" t="s">
        <v>1711</v>
      </c>
      <c r="C144" s="88">
        <v>2</v>
      </c>
      <c r="D144" s="119">
        <v>0.0024444389495484418</v>
      </c>
      <c r="E144" s="119">
        <v>2.82865989653532</v>
      </c>
      <c r="F144" s="88" t="s">
        <v>1724</v>
      </c>
      <c r="G144" s="88" t="b">
        <v>1</v>
      </c>
      <c r="H144" s="88" t="b">
        <v>0</v>
      </c>
      <c r="I144" s="88" t="b">
        <v>0</v>
      </c>
      <c r="J144" s="88" t="b">
        <v>0</v>
      </c>
      <c r="K144" s="88" t="b">
        <v>0</v>
      </c>
      <c r="L144" s="88" t="b">
        <v>0</v>
      </c>
    </row>
    <row r="145" spans="1:12" ht="15">
      <c r="A145" s="88" t="s">
        <v>1711</v>
      </c>
      <c r="B145" s="88" t="s">
        <v>1712</v>
      </c>
      <c r="C145" s="88">
        <v>2</v>
      </c>
      <c r="D145" s="119">
        <v>0.0024444389495484418</v>
      </c>
      <c r="E145" s="119">
        <v>2.82865989653532</v>
      </c>
      <c r="F145" s="88" t="s">
        <v>1724</v>
      </c>
      <c r="G145" s="88" t="b">
        <v>0</v>
      </c>
      <c r="H145" s="88" t="b">
        <v>0</v>
      </c>
      <c r="I145" s="88" t="b">
        <v>0</v>
      </c>
      <c r="J145" s="88" t="b">
        <v>0</v>
      </c>
      <c r="K145" s="88" t="b">
        <v>0</v>
      </c>
      <c r="L145" s="88" t="b">
        <v>0</v>
      </c>
    </row>
    <row r="146" spans="1:12" ht="15">
      <c r="A146" s="88" t="s">
        <v>1712</v>
      </c>
      <c r="B146" s="88" t="s">
        <v>1713</v>
      </c>
      <c r="C146" s="88">
        <v>2</v>
      </c>
      <c r="D146" s="119">
        <v>0.0024444389495484418</v>
      </c>
      <c r="E146" s="119">
        <v>2.82865989653532</v>
      </c>
      <c r="F146" s="88" t="s">
        <v>1724</v>
      </c>
      <c r="G146" s="88" t="b">
        <v>0</v>
      </c>
      <c r="H146" s="88" t="b">
        <v>0</v>
      </c>
      <c r="I146" s="88" t="b">
        <v>0</v>
      </c>
      <c r="J146" s="88" t="b">
        <v>0</v>
      </c>
      <c r="K146" s="88" t="b">
        <v>0</v>
      </c>
      <c r="L146" s="88" t="b">
        <v>0</v>
      </c>
    </row>
    <row r="147" spans="1:12" ht="15">
      <c r="A147" s="88" t="s">
        <v>1713</v>
      </c>
      <c r="B147" s="88" t="s">
        <v>1714</v>
      </c>
      <c r="C147" s="88">
        <v>2</v>
      </c>
      <c r="D147" s="119">
        <v>0.0024444389495484418</v>
      </c>
      <c r="E147" s="119">
        <v>2.82865989653532</v>
      </c>
      <c r="F147" s="88" t="s">
        <v>1724</v>
      </c>
      <c r="G147" s="88" t="b">
        <v>0</v>
      </c>
      <c r="H147" s="88" t="b">
        <v>0</v>
      </c>
      <c r="I147" s="88" t="b">
        <v>0</v>
      </c>
      <c r="J147" s="88" t="b">
        <v>1</v>
      </c>
      <c r="K147" s="88" t="b">
        <v>0</v>
      </c>
      <c r="L147" s="88" t="b">
        <v>0</v>
      </c>
    </row>
    <row r="148" spans="1:12" ht="15">
      <c r="A148" s="88" t="s">
        <v>1714</v>
      </c>
      <c r="B148" s="88" t="s">
        <v>1715</v>
      </c>
      <c r="C148" s="88">
        <v>2</v>
      </c>
      <c r="D148" s="119">
        <v>0.0024444389495484418</v>
      </c>
      <c r="E148" s="119">
        <v>2.82865989653532</v>
      </c>
      <c r="F148" s="88" t="s">
        <v>1724</v>
      </c>
      <c r="G148" s="88" t="b">
        <v>1</v>
      </c>
      <c r="H148" s="88" t="b">
        <v>0</v>
      </c>
      <c r="I148" s="88" t="b">
        <v>0</v>
      </c>
      <c r="J148" s="88" t="b">
        <v>0</v>
      </c>
      <c r="K148" s="88" t="b">
        <v>0</v>
      </c>
      <c r="L148" s="88" t="b">
        <v>0</v>
      </c>
    </row>
    <row r="149" spans="1:12" ht="15">
      <c r="A149" s="88" t="s">
        <v>1606</v>
      </c>
      <c r="B149" s="88" t="s">
        <v>1607</v>
      </c>
      <c r="C149" s="88">
        <v>2</v>
      </c>
      <c r="D149" s="119">
        <v>0.0024444389495484418</v>
      </c>
      <c r="E149" s="119">
        <v>-0.42358615393779836</v>
      </c>
      <c r="F149" s="88" t="s">
        <v>1724</v>
      </c>
      <c r="G149" s="88" t="b">
        <v>0</v>
      </c>
      <c r="H149" s="88" t="b">
        <v>0</v>
      </c>
      <c r="I149" s="88" t="b">
        <v>0</v>
      </c>
      <c r="J149" s="88" t="b">
        <v>0</v>
      </c>
      <c r="K149" s="88" t="b">
        <v>0</v>
      </c>
      <c r="L149" s="88" t="b">
        <v>0</v>
      </c>
    </row>
    <row r="150" spans="1:12" ht="15">
      <c r="A150" s="88" t="s">
        <v>1607</v>
      </c>
      <c r="B150" s="88" t="s">
        <v>1608</v>
      </c>
      <c r="C150" s="88">
        <v>2</v>
      </c>
      <c r="D150" s="119">
        <v>0.0024444389495484418</v>
      </c>
      <c r="E150" s="119">
        <v>0.6504025757231309</v>
      </c>
      <c r="F150" s="88" t="s">
        <v>1724</v>
      </c>
      <c r="G150" s="88" t="b">
        <v>0</v>
      </c>
      <c r="H150" s="88" t="b">
        <v>0</v>
      </c>
      <c r="I150" s="88" t="b">
        <v>0</v>
      </c>
      <c r="J150" s="88" t="b">
        <v>0</v>
      </c>
      <c r="K150" s="88" t="b">
        <v>0</v>
      </c>
      <c r="L150" s="88" t="b">
        <v>0</v>
      </c>
    </row>
    <row r="151" spans="1:12" ht="15">
      <c r="A151" s="88" t="s">
        <v>1608</v>
      </c>
      <c r="B151" s="88" t="s">
        <v>1716</v>
      </c>
      <c r="C151" s="88">
        <v>2</v>
      </c>
      <c r="D151" s="119">
        <v>0.0024444389495484418</v>
      </c>
      <c r="E151" s="119">
        <v>1.3167765355564454</v>
      </c>
      <c r="F151" s="88" t="s">
        <v>1724</v>
      </c>
      <c r="G151" s="88" t="b">
        <v>0</v>
      </c>
      <c r="H151" s="88" t="b">
        <v>0</v>
      </c>
      <c r="I151" s="88" t="b">
        <v>0</v>
      </c>
      <c r="J151" s="88" t="b">
        <v>0</v>
      </c>
      <c r="K151" s="88" t="b">
        <v>0</v>
      </c>
      <c r="L151" s="88" t="b">
        <v>0</v>
      </c>
    </row>
    <row r="152" spans="1:12" ht="15">
      <c r="A152" s="88" t="s">
        <v>1716</v>
      </c>
      <c r="B152" s="88" t="s">
        <v>1717</v>
      </c>
      <c r="C152" s="88">
        <v>2</v>
      </c>
      <c r="D152" s="119">
        <v>0.0024444389495484418</v>
      </c>
      <c r="E152" s="119">
        <v>2.82865989653532</v>
      </c>
      <c r="F152" s="88" t="s">
        <v>1724</v>
      </c>
      <c r="G152" s="88" t="b">
        <v>0</v>
      </c>
      <c r="H152" s="88" t="b">
        <v>0</v>
      </c>
      <c r="I152" s="88" t="b">
        <v>0</v>
      </c>
      <c r="J152" s="88" t="b">
        <v>0</v>
      </c>
      <c r="K152" s="88" t="b">
        <v>0</v>
      </c>
      <c r="L152" s="88" t="b">
        <v>0</v>
      </c>
    </row>
    <row r="153" spans="1:12" ht="15">
      <c r="A153" s="88" t="s">
        <v>1717</v>
      </c>
      <c r="B153" s="88" t="s">
        <v>1607</v>
      </c>
      <c r="C153" s="88">
        <v>2</v>
      </c>
      <c r="D153" s="119">
        <v>0.0024444389495484418</v>
      </c>
      <c r="E153" s="119">
        <v>1.3167765355564454</v>
      </c>
      <c r="F153" s="88" t="s">
        <v>1724</v>
      </c>
      <c r="G153" s="88" t="b">
        <v>0</v>
      </c>
      <c r="H153" s="88" t="b">
        <v>0</v>
      </c>
      <c r="I153" s="88" t="b">
        <v>0</v>
      </c>
      <c r="J153" s="88" t="b">
        <v>0</v>
      </c>
      <c r="K153" s="88" t="b">
        <v>0</v>
      </c>
      <c r="L153" s="88" t="b">
        <v>0</v>
      </c>
    </row>
    <row r="154" spans="1:12" ht="15">
      <c r="A154" s="88" t="s">
        <v>1607</v>
      </c>
      <c r="B154" s="88" t="s">
        <v>1718</v>
      </c>
      <c r="C154" s="88">
        <v>2</v>
      </c>
      <c r="D154" s="119">
        <v>0.0024444389495484418</v>
      </c>
      <c r="E154" s="119">
        <v>1.3036150894984746</v>
      </c>
      <c r="F154" s="88" t="s">
        <v>1724</v>
      </c>
      <c r="G154" s="88" t="b">
        <v>0</v>
      </c>
      <c r="H154" s="88" t="b">
        <v>0</v>
      </c>
      <c r="I154" s="88" t="b">
        <v>0</v>
      </c>
      <c r="J154" s="88" t="b">
        <v>0</v>
      </c>
      <c r="K154" s="88" t="b">
        <v>1</v>
      </c>
      <c r="L154" s="88" t="b">
        <v>0</v>
      </c>
    </row>
    <row r="155" spans="1:12" ht="15">
      <c r="A155" s="88" t="s">
        <v>1718</v>
      </c>
      <c r="B155" s="88" t="s">
        <v>1719</v>
      </c>
      <c r="C155" s="88">
        <v>2</v>
      </c>
      <c r="D155" s="119">
        <v>0.0024444389495484418</v>
      </c>
      <c r="E155" s="119">
        <v>2.82865989653532</v>
      </c>
      <c r="F155" s="88" t="s">
        <v>1724</v>
      </c>
      <c r="G155" s="88" t="b">
        <v>0</v>
      </c>
      <c r="H155" s="88" t="b">
        <v>1</v>
      </c>
      <c r="I155" s="88" t="b">
        <v>0</v>
      </c>
      <c r="J155" s="88" t="b">
        <v>0</v>
      </c>
      <c r="K155" s="88" t="b">
        <v>0</v>
      </c>
      <c r="L155" s="88" t="b">
        <v>0</v>
      </c>
    </row>
    <row r="156" spans="1:12" ht="15">
      <c r="A156" s="88" t="s">
        <v>1719</v>
      </c>
      <c r="B156" s="88" t="s">
        <v>1720</v>
      </c>
      <c r="C156" s="88">
        <v>2</v>
      </c>
      <c r="D156" s="119">
        <v>0.0024444389495484418</v>
      </c>
      <c r="E156" s="119">
        <v>2.82865989653532</v>
      </c>
      <c r="F156" s="88" t="s">
        <v>1724</v>
      </c>
      <c r="G156" s="88" t="b">
        <v>0</v>
      </c>
      <c r="H156" s="88" t="b">
        <v>0</v>
      </c>
      <c r="I156" s="88" t="b">
        <v>0</v>
      </c>
      <c r="J156" s="88" t="b">
        <v>0</v>
      </c>
      <c r="K156" s="88" t="b">
        <v>0</v>
      </c>
      <c r="L156" s="88" t="b">
        <v>0</v>
      </c>
    </row>
    <row r="157" spans="1:12" ht="15">
      <c r="A157" s="88" t="s">
        <v>1720</v>
      </c>
      <c r="B157" s="88" t="s">
        <v>1721</v>
      </c>
      <c r="C157" s="88">
        <v>2</v>
      </c>
      <c r="D157" s="119">
        <v>0.0024444389495484418</v>
      </c>
      <c r="E157" s="119">
        <v>2.82865989653532</v>
      </c>
      <c r="F157" s="88" t="s">
        <v>1724</v>
      </c>
      <c r="G157" s="88" t="b">
        <v>0</v>
      </c>
      <c r="H157" s="88" t="b">
        <v>0</v>
      </c>
      <c r="I157" s="88" t="b">
        <v>0</v>
      </c>
      <c r="J157" s="88" t="b">
        <v>0</v>
      </c>
      <c r="K157" s="88" t="b">
        <v>0</v>
      </c>
      <c r="L157" s="88" t="b">
        <v>0</v>
      </c>
    </row>
    <row r="158" spans="1:12" ht="15">
      <c r="A158" s="88" t="s">
        <v>1605</v>
      </c>
      <c r="B158" s="88" t="s">
        <v>1606</v>
      </c>
      <c r="C158" s="88">
        <v>52</v>
      </c>
      <c r="D158" s="119">
        <v>0.0010496325637743941</v>
      </c>
      <c r="E158" s="119">
        <v>1.1636658619972544</v>
      </c>
      <c r="F158" s="88" t="s">
        <v>1581</v>
      </c>
      <c r="G158" s="88" t="b">
        <v>0</v>
      </c>
      <c r="H158" s="88" t="b">
        <v>0</v>
      </c>
      <c r="I158" s="88" t="b">
        <v>0</v>
      </c>
      <c r="J158" s="88" t="b">
        <v>0</v>
      </c>
      <c r="K158" s="88" t="b">
        <v>0</v>
      </c>
      <c r="L158" s="88" t="b">
        <v>0</v>
      </c>
    </row>
    <row r="159" spans="1:12" ht="15">
      <c r="A159" s="88" t="s">
        <v>1607</v>
      </c>
      <c r="B159" s="88" t="s">
        <v>1605</v>
      </c>
      <c r="C159" s="88">
        <v>50</v>
      </c>
      <c r="D159" s="119">
        <v>0.0020581130225954267</v>
      </c>
      <c r="E159" s="119">
        <v>1.1314811786258532</v>
      </c>
      <c r="F159" s="88" t="s">
        <v>1581</v>
      </c>
      <c r="G159" s="88" t="b">
        <v>0</v>
      </c>
      <c r="H159" s="88" t="b">
        <v>0</v>
      </c>
      <c r="I159" s="88" t="b">
        <v>0</v>
      </c>
      <c r="J159" s="88" t="b">
        <v>0</v>
      </c>
      <c r="K159" s="88" t="b">
        <v>0</v>
      </c>
      <c r="L159" s="88" t="b">
        <v>0</v>
      </c>
    </row>
    <row r="160" spans="1:12" ht="15">
      <c r="A160" s="88" t="s">
        <v>1613</v>
      </c>
      <c r="B160" s="88" t="s">
        <v>1607</v>
      </c>
      <c r="C160" s="88">
        <v>32</v>
      </c>
      <c r="D160" s="119">
        <v>0.008955419960711825</v>
      </c>
      <c r="E160" s="119">
        <v>1.1314811786258532</v>
      </c>
      <c r="F160" s="88" t="s">
        <v>1581</v>
      </c>
      <c r="G160" s="88" t="b">
        <v>0</v>
      </c>
      <c r="H160" s="88" t="b">
        <v>0</v>
      </c>
      <c r="I160" s="88" t="b">
        <v>0</v>
      </c>
      <c r="J160" s="88" t="b">
        <v>0</v>
      </c>
      <c r="K160" s="88" t="b">
        <v>0</v>
      </c>
      <c r="L160" s="88" t="b">
        <v>0</v>
      </c>
    </row>
    <row r="161" spans="1:12" ht="15">
      <c r="A161" s="88" t="s">
        <v>1606</v>
      </c>
      <c r="B161" s="88" t="s">
        <v>1615</v>
      </c>
      <c r="C161" s="88">
        <v>32</v>
      </c>
      <c r="D161" s="119">
        <v>0.008955419960711825</v>
      </c>
      <c r="E161" s="119">
        <v>1.1636658619972544</v>
      </c>
      <c r="F161" s="88" t="s">
        <v>1581</v>
      </c>
      <c r="G161" s="88" t="b">
        <v>0</v>
      </c>
      <c r="H161" s="88" t="b">
        <v>0</v>
      </c>
      <c r="I161" s="88" t="b">
        <v>0</v>
      </c>
      <c r="J161" s="88" t="b">
        <v>0</v>
      </c>
      <c r="K161" s="88" t="b">
        <v>0</v>
      </c>
      <c r="L161" s="88" t="b">
        <v>0</v>
      </c>
    </row>
    <row r="162" spans="1:12" ht="15">
      <c r="A162" s="88" t="s">
        <v>1615</v>
      </c>
      <c r="B162" s="88" t="s">
        <v>1614</v>
      </c>
      <c r="C162" s="88">
        <v>32</v>
      </c>
      <c r="D162" s="119">
        <v>0.008955419960711825</v>
      </c>
      <c r="E162" s="119">
        <v>1.3745192273121476</v>
      </c>
      <c r="F162" s="88" t="s">
        <v>1581</v>
      </c>
      <c r="G162" s="88" t="b">
        <v>0</v>
      </c>
      <c r="H162" s="88" t="b">
        <v>0</v>
      </c>
      <c r="I162" s="88" t="b">
        <v>0</v>
      </c>
      <c r="J162" s="88" t="b">
        <v>0</v>
      </c>
      <c r="K162" s="88" t="b">
        <v>0</v>
      </c>
      <c r="L162" s="88" t="b">
        <v>0</v>
      </c>
    </row>
    <row r="163" spans="1:12" ht="15">
      <c r="A163" s="88" t="s">
        <v>1614</v>
      </c>
      <c r="B163" s="88" t="s">
        <v>1616</v>
      </c>
      <c r="C163" s="88">
        <v>32</v>
      </c>
      <c r="D163" s="119">
        <v>0.008955419960711825</v>
      </c>
      <c r="E163" s="119">
        <v>1.3745192273121476</v>
      </c>
      <c r="F163" s="88" t="s">
        <v>1581</v>
      </c>
      <c r="G163" s="88" t="b">
        <v>0</v>
      </c>
      <c r="H163" s="88" t="b">
        <v>0</v>
      </c>
      <c r="I163" s="88" t="b">
        <v>0</v>
      </c>
      <c r="J163" s="88" t="b">
        <v>0</v>
      </c>
      <c r="K163" s="88" t="b">
        <v>0</v>
      </c>
      <c r="L163" s="88" t="b">
        <v>0</v>
      </c>
    </row>
    <row r="164" spans="1:12" ht="15">
      <c r="A164" s="88" t="s">
        <v>1616</v>
      </c>
      <c r="B164" s="88" t="s">
        <v>1617</v>
      </c>
      <c r="C164" s="88">
        <v>32</v>
      </c>
      <c r="D164" s="119">
        <v>0.008955419960711825</v>
      </c>
      <c r="E164" s="119">
        <v>1.3745192273121476</v>
      </c>
      <c r="F164" s="88" t="s">
        <v>1581</v>
      </c>
      <c r="G164" s="88" t="b">
        <v>0</v>
      </c>
      <c r="H164" s="88" t="b">
        <v>0</v>
      </c>
      <c r="I164" s="88" t="b">
        <v>0</v>
      </c>
      <c r="J164" s="88" t="b">
        <v>0</v>
      </c>
      <c r="K164" s="88" t="b">
        <v>0</v>
      </c>
      <c r="L164" s="88" t="b">
        <v>0</v>
      </c>
    </row>
    <row r="165" spans="1:12" ht="15">
      <c r="A165" s="88" t="s">
        <v>1617</v>
      </c>
      <c r="B165" s="88" t="s">
        <v>360</v>
      </c>
      <c r="C165" s="88">
        <v>32</v>
      </c>
      <c r="D165" s="119">
        <v>0.008955419960711825</v>
      </c>
      <c r="E165" s="119">
        <v>1.3481902885897985</v>
      </c>
      <c r="F165" s="88" t="s">
        <v>1581</v>
      </c>
      <c r="G165" s="88" t="b">
        <v>0</v>
      </c>
      <c r="H165" s="88" t="b">
        <v>0</v>
      </c>
      <c r="I165" s="88" t="b">
        <v>0</v>
      </c>
      <c r="J165" s="88" t="b">
        <v>0</v>
      </c>
      <c r="K165" s="88" t="b">
        <v>0</v>
      </c>
      <c r="L165" s="88" t="b">
        <v>0</v>
      </c>
    </row>
    <row r="166" spans="1:12" ht="15">
      <c r="A166" s="88" t="s">
        <v>360</v>
      </c>
      <c r="B166" s="88" t="s">
        <v>359</v>
      </c>
      <c r="C166" s="88">
        <v>32</v>
      </c>
      <c r="D166" s="119">
        <v>0.008955419960711825</v>
      </c>
      <c r="E166" s="119">
        <v>1.1543702625736856</v>
      </c>
      <c r="F166" s="88" t="s">
        <v>1581</v>
      </c>
      <c r="G166" s="88" t="b">
        <v>0</v>
      </c>
      <c r="H166" s="88" t="b">
        <v>0</v>
      </c>
      <c r="I166" s="88" t="b">
        <v>0</v>
      </c>
      <c r="J166" s="88" t="b">
        <v>0</v>
      </c>
      <c r="K166" s="88" t="b">
        <v>0</v>
      </c>
      <c r="L166" s="88" t="b">
        <v>0</v>
      </c>
    </row>
    <row r="167" spans="1:12" ht="15">
      <c r="A167" s="88" t="s">
        <v>359</v>
      </c>
      <c r="B167" s="88" t="s">
        <v>1618</v>
      </c>
      <c r="C167" s="88">
        <v>32</v>
      </c>
      <c r="D167" s="119">
        <v>0.008955419960711825</v>
      </c>
      <c r="E167" s="119">
        <v>1.1806992012960347</v>
      </c>
      <c r="F167" s="88" t="s">
        <v>1581</v>
      </c>
      <c r="G167" s="88" t="b">
        <v>0</v>
      </c>
      <c r="H167" s="88" t="b">
        <v>0</v>
      </c>
      <c r="I167" s="88" t="b">
        <v>0</v>
      </c>
      <c r="J167" s="88" t="b">
        <v>0</v>
      </c>
      <c r="K167" s="88" t="b">
        <v>0</v>
      </c>
      <c r="L167" s="88" t="b">
        <v>0</v>
      </c>
    </row>
    <row r="168" spans="1:12" ht="15">
      <c r="A168" s="88" t="s">
        <v>1618</v>
      </c>
      <c r="B168" s="88" t="s">
        <v>1619</v>
      </c>
      <c r="C168" s="88">
        <v>32</v>
      </c>
      <c r="D168" s="119">
        <v>0.008955419960711825</v>
      </c>
      <c r="E168" s="119">
        <v>1.3745192273121476</v>
      </c>
      <c r="F168" s="88" t="s">
        <v>1581</v>
      </c>
      <c r="G168" s="88" t="b">
        <v>0</v>
      </c>
      <c r="H168" s="88" t="b">
        <v>0</v>
      </c>
      <c r="I168" s="88" t="b">
        <v>0</v>
      </c>
      <c r="J168" s="88" t="b">
        <v>0</v>
      </c>
      <c r="K168" s="88" t="b">
        <v>0</v>
      </c>
      <c r="L168" s="88" t="b">
        <v>0</v>
      </c>
    </row>
    <row r="169" spans="1:12" ht="15">
      <c r="A169" s="88" t="s">
        <v>1619</v>
      </c>
      <c r="B169" s="88" t="s">
        <v>1609</v>
      </c>
      <c r="C169" s="88">
        <v>32</v>
      </c>
      <c r="D169" s="119">
        <v>0.008955419960711825</v>
      </c>
      <c r="E169" s="119">
        <v>1.1806992012960347</v>
      </c>
      <c r="F169" s="88" t="s">
        <v>1581</v>
      </c>
      <c r="G169" s="88" t="b">
        <v>0</v>
      </c>
      <c r="H169" s="88" t="b">
        <v>0</v>
      </c>
      <c r="I169" s="88" t="b">
        <v>0</v>
      </c>
      <c r="J169" s="88" t="b">
        <v>0</v>
      </c>
      <c r="K169" s="88" t="b">
        <v>0</v>
      </c>
      <c r="L169" s="88" t="b">
        <v>0</v>
      </c>
    </row>
    <row r="170" spans="1:12" ht="15">
      <c r="A170" s="88" t="s">
        <v>1627</v>
      </c>
      <c r="B170" s="88" t="s">
        <v>359</v>
      </c>
      <c r="C170" s="88">
        <v>18</v>
      </c>
      <c r="D170" s="119">
        <v>0.010576579538120596</v>
      </c>
      <c r="E170" s="119">
        <v>1.1806992012960347</v>
      </c>
      <c r="F170" s="88" t="s">
        <v>1581</v>
      </c>
      <c r="G170" s="88" t="b">
        <v>0</v>
      </c>
      <c r="H170" s="88" t="b">
        <v>0</v>
      </c>
      <c r="I170" s="88" t="b">
        <v>0</v>
      </c>
      <c r="J170" s="88" t="b">
        <v>0</v>
      </c>
      <c r="K170" s="88" t="b">
        <v>0</v>
      </c>
      <c r="L170" s="88" t="b">
        <v>0</v>
      </c>
    </row>
    <row r="171" spans="1:12" ht="15">
      <c r="A171" s="88" t="s">
        <v>359</v>
      </c>
      <c r="B171" s="88" t="s">
        <v>1623</v>
      </c>
      <c r="C171" s="88">
        <v>18</v>
      </c>
      <c r="D171" s="119">
        <v>0.010576579538120596</v>
      </c>
      <c r="E171" s="119">
        <v>1.1349417107353597</v>
      </c>
      <c r="F171" s="88" t="s">
        <v>1581</v>
      </c>
      <c r="G171" s="88" t="b">
        <v>0</v>
      </c>
      <c r="H171" s="88" t="b">
        <v>0</v>
      </c>
      <c r="I171" s="88" t="b">
        <v>0</v>
      </c>
      <c r="J171" s="88" t="b">
        <v>0</v>
      </c>
      <c r="K171" s="88" t="b">
        <v>0</v>
      </c>
      <c r="L171" s="88" t="b">
        <v>0</v>
      </c>
    </row>
    <row r="172" spans="1:12" ht="15">
      <c r="A172" s="88" t="s">
        <v>1623</v>
      </c>
      <c r="B172" s="88" t="s">
        <v>1628</v>
      </c>
      <c r="C172" s="88">
        <v>18</v>
      </c>
      <c r="D172" s="119">
        <v>0.010576579538120596</v>
      </c>
      <c r="E172" s="119">
        <v>1.5786392099680724</v>
      </c>
      <c r="F172" s="88" t="s">
        <v>1581</v>
      </c>
      <c r="G172" s="88" t="b">
        <v>0</v>
      </c>
      <c r="H172" s="88" t="b">
        <v>0</v>
      </c>
      <c r="I172" s="88" t="b">
        <v>0</v>
      </c>
      <c r="J172" s="88" t="b">
        <v>0</v>
      </c>
      <c r="K172" s="88" t="b">
        <v>0</v>
      </c>
      <c r="L172" s="88" t="b">
        <v>0</v>
      </c>
    </row>
    <row r="173" spans="1:12" ht="15">
      <c r="A173" s="88" t="s">
        <v>1628</v>
      </c>
      <c r="B173" s="88" t="s">
        <v>1607</v>
      </c>
      <c r="C173" s="88">
        <v>18</v>
      </c>
      <c r="D173" s="119">
        <v>0.010576579538120596</v>
      </c>
      <c r="E173" s="119">
        <v>1.1314811786258532</v>
      </c>
      <c r="F173" s="88" t="s">
        <v>1581</v>
      </c>
      <c r="G173" s="88" t="b">
        <v>0</v>
      </c>
      <c r="H173" s="88" t="b">
        <v>0</v>
      </c>
      <c r="I173" s="88" t="b">
        <v>0</v>
      </c>
      <c r="J173" s="88" t="b">
        <v>0</v>
      </c>
      <c r="K173" s="88" t="b">
        <v>0</v>
      </c>
      <c r="L173" s="88" t="b">
        <v>0</v>
      </c>
    </row>
    <row r="174" spans="1:12" ht="15">
      <c r="A174" s="88" t="s">
        <v>1606</v>
      </c>
      <c r="B174" s="88" t="s">
        <v>1629</v>
      </c>
      <c r="C174" s="88">
        <v>18</v>
      </c>
      <c r="D174" s="119">
        <v>0.010576579538120596</v>
      </c>
      <c r="E174" s="119">
        <v>1.1636658619972544</v>
      </c>
      <c r="F174" s="88" t="s">
        <v>1581</v>
      </c>
      <c r="G174" s="88" t="b">
        <v>0</v>
      </c>
      <c r="H174" s="88" t="b">
        <v>0</v>
      </c>
      <c r="I174" s="88" t="b">
        <v>0</v>
      </c>
      <c r="J174" s="88" t="b">
        <v>0</v>
      </c>
      <c r="K174" s="88" t="b">
        <v>0</v>
      </c>
      <c r="L174" s="88" t="b">
        <v>0</v>
      </c>
    </row>
    <row r="175" spans="1:12" ht="15">
      <c r="A175" s="88" t="s">
        <v>1629</v>
      </c>
      <c r="B175" s="88" t="s">
        <v>1624</v>
      </c>
      <c r="C175" s="88">
        <v>18</v>
      </c>
      <c r="D175" s="119">
        <v>0.010576579538120596</v>
      </c>
      <c r="E175" s="119">
        <v>1.6243967005287474</v>
      </c>
      <c r="F175" s="88" t="s">
        <v>1581</v>
      </c>
      <c r="G175" s="88" t="b">
        <v>0</v>
      </c>
      <c r="H175" s="88" t="b">
        <v>0</v>
      </c>
      <c r="I175" s="88" t="b">
        <v>0</v>
      </c>
      <c r="J175" s="88" t="b">
        <v>1</v>
      </c>
      <c r="K175" s="88" t="b">
        <v>0</v>
      </c>
      <c r="L175" s="88" t="b">
        <v>0</v>
      </c>
    </row>
    <row r="176" spans="1:12" ht="15">
      <c r="A176" s="88" t="s">
        <v>1624</v>
      </c>
      <c r="B176" s="88" t="s">
        <v>1630</v>
      </c>
      <c r="C176" s="88">
        <v>18</v>
      </c>
      <c r="D176" s="119">
        <v>0.010576579538120596</v>
      </c>
      <c r="E176" s="119">
        <v>1.6243967005287474</v>
      </c>
      <c r="F176" s="88" t="s">
        <v>1581</v>
      </c>
      <c r="G176" s="88" t="b">
        <v>1</v>
      </c>
      <c r="H176" s="88" t="b">
        <v>0</v>
      </c>
      <c r="I176" s="88" t="b">
        <v>0</v>
      </c>
      <c r="J176" s="88" t="b">
        <v>0</v>
      </c>
      <c r="K176" s="88" t="b">
        <v>0</v>
      </c>
      <c r="L176" s="88" t="b">
        <v>0</v>
      </c>
    </row>
    <row r="177" spans="1:12" ht="15">
      <c r="A177" s="88" t="s">
        <v>1630</v>
      </c>
      <c r="B177" s="88" t="s">
        <v>1631</v>
      </c>
      <c r="C177" s="88">
        <v>18</v>
      </c>
      <c r="D177" s="119">
        <v>0.010576579538120596</v>
      </c>
      <c r="E177" s="119">
        <v>1.6243967005287474</v>
      </c>
      <c r="F177" s="88" t="s">
        <v>1581</v>
      </c>
      <c r="G177" s="88" t="b">
        <v>0</v>
      </c>
      <c r="H177" s="88" t="b">
        <v>0</v>
      </c>
      <c r="I177" s="88" t="b">
        <v>0</v>
      </c>
      <c r="J177" s="88" t="b">
        <v>0</v>
      </c>
      <c r="K177" s="88" t="b">
        <v>0</v>
      </c>
      <c r="L177" s="88" t="b">
        <v>0</v>
      </c>
    </row>
    <row r="178" spans="1:12" ht="15">
      <c r="A178" s="88" t="s">
        <v>1631</v>
      </c>
      <c r="B178" s="88" t="s">
        <v>1625</v>
      </c>
      <c r="C178" s="88">
        <v>18</v>
      </c>
      <c r="D178" s="119">
        <v>0.010576579538120596</v>
      </c>
      <c r="E178" s="119">
        <v>1.6243967005287474</v>
      </c>
      <c r="F178" s="88" t="s">
        <v>1581</v>
      </c>
      <c r="G178" s="88" t="b">
        <v>0</v>
      </c>
      <c r="H178" s="88" t="b">
        <v>0</v>
      </c>
      <c r="I178" s="88" t="b">
        <v>0</v>
      </c>
      <c r="J178" s="88" t="b">
        <v>0</v>
      </c>
      <c r="K178" s="88" t="b">
        <v>0</v>
      </c>
      <c r="L178" s="88" t="b">
        <v>0</v>
      </c>
    </row>
    <row r="179" spans="1:12" ht="15">
      <c r="A179" s="88" t="s">
        <v>1625</v>
      </c>
      <c r="B179" s="88" t="s">
        <v>1626</v>
      </c>
      <c r="C179" s="88">
        <v>18</v>
      </c>
      <c r="D179" s="119">
        <v>0.010576579538120596</v>
      </c>
      <c r="E179" s="119">
        <v>1.6243967005287474</v>
      </c>
      <c r="F179" s="88" t="s">
        <v>1581</v>
      </c>
      <c r="G179" s="88" t="b">
        <v>0</v>
      </c>
      <c r="H179" s="88" t="b">
        <v>0</v>
      </c>
      <c r="I179" s="88" t="b">
        <v>0</v>
      </c>
      <c r="J179" s="88" t="b">
        <v>0</v>
      </c>
      <c r="K179" s="88" t="b">
        <v>0</v>
      </c>
      <c r="L179" s="88" t="b">
        <v>0</v>
      </c>
    </row>
    <row r="180" spans="1:12" ht="15">
      <c r="A180" s="88" t="s">
        <v>1626</v>
      </c>
      <c r="B180" s="88" t="s">
        <v>1632</v>
      </c>
      <c r="C180" s="88">
        <v>18</v>
      </c>
      <c r="D180" s="119">
        <v>0.010576579538120596</v>
      </c>
      <c r="E180" s="119">
        <v>1.6243967005287474</v>
      </c>
      <c r="F180" s="88" t="s">
        <v>1581</v>
      </c>
      <c r="G180" s="88" t="b">
        <v>0</v>
      </c>
      <c r="H180" s="88" t="b">
        <v>0</v>
      </c>
      <c r="I180" s="88" t="b">
        <v>0</v>
      </c>
      <c r="J180" s="88" t="b">
        <v>0</v>
      </c>
      <c r="K180" s="88" t="b">
        <v>0</v>
      </c>
      <c r="L180" s="88" t="b">
        <v>0</v>
      </c>
    </row>
    <row r="181" spans="1:12" ht="15">
      <c r="A181" s="88" t="s">
        <v>1632</v>
      </c>
      <c r="B181" s="88" t="s">
        <v>1609</v>
      </c>
      <c r="C181" s="88">
        <v>18</v>
      </c>
      <c r="D181" s="119">
        <v>0.010576579538120596</v>
      </c>
      <c r="E181" s="119">
        <v>1.1806992012960347</v>
      </c>
      <c r="F181" s="88" t="s">
        <v>1581</v>
      </c>
      <c r="G181" s="88" t="b">
        <v>0</v>
      </c>
      <c r="H181" s="88" t="b">
        <v>0</v>
      </c>
      <c r="I181" s="88" t="b">
        <v>0</v>
      </c>
      <c r="J181" s="88" t="b">
        <v>0</v>
      </c>
      <c r="K181" s="88" t="b">
        <v>0</v>
      </c>
      <c r="L181" s="88" t="b">
        <v>0</v>
      </c>
    </row>
    <row r="182" spans="1:12" ht="15">
      <c r="A182" s="88" t="s">
        <v>1609</v>
      </c>
      <c r="B182" s="88" t="s">
        <v>1633</v>
      </c>
      <c r="C182" s="88">
        <v>18</v>
      </c>
      <c r="D182" s="119">
        <v>0.010576579538120596</v>
      </c>
      <c r="E182" s="119">
        <v>1.6243967005287474</v>
      </c>
      <c r="F182" s="88" t="s">
        <v>1581</v>
      </c>
      <c r="G182" s="88" t="b">
        <v>0</v>
      </c>
      <c r="H182" s="88" t="b">
        <v>0</v>
      </c>
      <c r="I182" s="88" t="b">
        <v>0</v>
      </c>
      <c r="J182" s="88" t="b">
        <v>0</v>
      </c>
      <c r="K182" s="88" t="b">
        <v>0</v>
      </c>
      <c r="L182" s="88" t="b">
        <v>0</v>
      </c>
    </row>
    <row r="183" spans="1:12" ht="15">
      <c r="A183" s="88" t="s">
        <v>1633</v>
      </c>
      <c r="B183" s="88" t="s">
        <v>1620</v>
      </c>
      <c r="C183" s="88">
        <v>18</v>
      </c>
      <c r="D183" s="119">
        <v>0.010576579538120596</v>
      </c>
      <c r="E183" s="119">
        <v>1.6243967005287474</v>
      </c>
      <c r="F183" s="88" t="s">
        <v>1581</v>
      </c>
      <c r="G183" s="88" t="b">
        <v>0</v>
      </c>
      <c r="H183" s="88" t="b">
        <v>0</v>
      </c>
      <c r="I183" s="88" t="b">
        <v>0</v>
      </c>
      <c r="J183" s="88" t="b">
        <v>0</v>
      </c>
      <c r="K183" s="88" t="b">
        <v>0</v>
      </c>
      <c r="L183" s="88" t="b">
        <v>0</v>
      </c>
    </row>
    <row r="184" spans="1:12" ht="15">
      <c r="A184" s="88" t="s">
        <v>1620</v>
      </c>
      <c r="B184" s="88" t="s">
        <v>1621</v>
      </c>
      <c r="C184" s="88">
        <v>18</v>
      </c>
      <c r="D184" s="119">
        <v>0.010576579538120596</v>
      </c>
      <c r="E184" s="119">
        <v>1.6243967005287474</v>
      </c>
      <c r="F184" s="88" t="s">
        <v>1581</v>
      </c>
      <c r="G184" s="88" t="b">
        <v>0</v>
      </c>
      <c r="H184" s="88" t="b">
        <v>0</v>
      </c>
      <c r="I184" s="88" t="b">
        <v>0</v>
      </c>
      <c r="J184" s="88" t="b">
        <v>0</v>
      </c>
      <c r="K184" s="88" t="b">
        <v>0</v>
      </c>
      <c r="L184" s="88" t="b">
        <v>0</v>
      </c>
    </row>
    <row r="185" spans="1:12" ht="15">
      <c r="A185" s="88" t="s">
        <v>1621</v>
      </c>
      <c r="B185" s="88" t="s">
        <v>1622</v>
      </c>
      <c r="C185" s="88">
        <v>18</v>
      </c>
      <c r="D185" s="119">
        <v>0.010576579538120596</v>
      </c>
      <c r="E185" s="119">
        <v>1.6243967005287474</v>
      </c>
      <c r="F185" s="88" t="s">
        <v>1581</v>
      </c>
      <c r="G185" s="88" t="b">
        <v>0</v>
      </c>
      <c r="H185" s="88" t="b">
        <v>0</v>
      </c>
      <c r="I185" s="88" t="b">
        <v>0</v>
      </c>
      <c r="J185" s="88" t="b">
        <v>0</v>
      </c>
      <c r="K185" s="88" t="b">
        <v>0</v>
      </c>
      <c r="L185" s="88" t="b">
        <v>0</v>
      </c>
    </row>
    <row r="186" spans="1:12" ht="15">
      <c r="A186" s="88" t="s">
        <v>1655</v>
      </c>
      <c r="B186" s="88" t="s">
        <v>1656</v>
      </c>
      <c r="C186" s="88">
        <v>2</v>
      </c>
      <c r="D186" s="119">
        <v>0.0035255265127068654</v>
      </c>
      <c r="E186" s="119">
        <v>2.578639209968072</v>
      </c>
      <c r="F186" s="88" t="s">
        <v>1581</v>
      </c>
      <c r="G186" s="88" t="b">
        <v>0</v>
      </c>
      <c r="H186" s="88" t="b">
        <v>0</v>
      </c>
      <c r="I186" s="88" t="b">
        <v>0</v>
      </c>
      <c r="J186" s="88" t="b">
        <v>0</v>
      </c>
      <c r="K186" s="88" t="b">
        <v>0</v>
      </c>
      <c r="L186" s="88" t="b">
        <v>0</v>
      </c>
    </row>
    <row r="187" spans="1:12" ht="15">
      <c r="A187" s="88" t="s">
        <v>1656</v>
      </c>
      <c r="B187" s="88" t="s">
        <v>1657</v>
      </c>
      <c r="C187" s="88">
        <v>2</v>
      </c>
      <c r="D187" s="119">
        <v>0.0035255265127068654</v>
      </c>
      <c r="E187" s="119">
        <v>2.578639209968072</v>
      </c>
      <c r="F187" s="88" t="s">
        <v>1581</v>
      </c>
      <c r="G187" s="88" t="b">
        <v>0</v>
      </c>
      <c r="H187" s="88" t="b">
        <v>0</v>
      </c>
      <c r="I187" s="88" t="b">
        <v>0</v>
      </c>
      <c r="J187" s="88" t="b">
        <v>0</v>
      </c>
      <c r="K187" s="88" t="b">
        <v>0</v>
      </c>
      <c r="L187" s="88" t="b">
        <v>0</v>
      </c>
    </row>
    <row r="188" spans="1:12" ht="15">
      <c r="A188" s="88" t="s">
        <v>1657</v>
      </c>
      <c r="B188" s="88" t="s">
        <v>1658</v>
      </c>
      <c r="C188" s="88">
        <v>2</v>
      </c>
      <c r="D188" s="119">
        <v>0.0035255265127068654</v>
      </c>
      <c r="E188" s="119">
        <v>2.578639209968072</v>
      </c>
      <c r="F188" s="88" t="s">
        <v>1581</v>
      </c>
      <c r="G188" s="88" t="b">
        <v>0</v>
      </c>
      <c r="H188" s="88" t="b">
        <v>0</v>
      </c>
      <c r="I188" s="88" t="b">
        <v>0</v>
      </c>
      <c r="J188" s="88" t="b">
        <v>0</v>
      </c>
      <c r="K188" s="88" t="b">
        <v>0</v>
      </c>
      <c r="L188" s="88" t="b">
        <v>0</v>
      </c>
    </row>
    <row r="189" spans="1:12" ht="15">
      <c r="A189" s="88" t="s">
        <v>1658</v>
      </c>
      <c r="B189" s="88" t="s">
        <v>1635</v>
      </c>
      <c r="C189" s="88">
        <v>2</v>
      </c>
      <c r="D189" s="119">
        <v>0.0035255265127068654</v>
      </c>
      <c r="E189" s="119">
        <v>2.578639209968072</v>
      </c>
      <c r="F189" s="88" t="s">
        <v>1581</v>
      </c>
      <c r="G189" s="88" t="b">
        <v>0</v>
      </c>
      <c r="H189" s="88" t="b">
        <v>0</v>
      </c>
      <c r="I189" s="88" t="b">
        <v>0</v>
      </c>
      <c r="J189" s="88" t="b">
        <v>0</v>
      </c>
      <c r="K189" s="88" t="b">
        <v>0</v>
      </c>
      <c r="L189" s="88" t="b">
        <v>0</v>
      </c>
    </row>
    <row r="190" spans="1:12" ht="15">
      <c r="A190" s="88" t="s">
        <v>1635</v>
      </c>
      <c r="B190" s="88" t="s">
        <v>1607</v>
      </c>
      <c r="C190" s="88">
        <v>2</v>
      </c>
      <c r="D190" s="119">
        <v>0.0035255265127068654</v>
      </c>
      <c r="E190" s="119">
        <v>1.1314811786258532</v>
      </c>
      <c r="F190" s="88" t="s">
        <v>1581</v>
      </c>
      <c r="G190" s="88" t="b">
        <v>0</v>
      </c>
      <c r="H190" s="88" t="b">
        <v>0</v>
      </c>
      <c r="I190" s="88" t="b">
        <v>0</v>
      </c>
      <c r="J190" s="88" t="b">
        <v>0</v>
      </c>
      <c r="K190" s="88" t="b">
        <v>0</v>
      </c>
      <c r="L190" s="88" t="b">
        <v>0</v>
      </c>
    </row>
    <row r="191" spans="1:12" ht="15">
      <c r="A191" s="88" t="s">
        <v>1607</v>
      </c>
      <c r="B191" s="88" t="s">
        <v>360</v>
      </c>
      <c r="C191" s="88">
        <v>2</v>
      </c>
      <c r="D191" s="119">
        <v>0.0035255265127068654</v>
      </c>
      <c r="E191" s="119">
        <v>-0.09896774275242083</v>
      </c>
      <c r="F191" s="88" t="s">
        <v>1581</v>
      </c>
      <c r="G191" s="88" t="b">
        <v>0</v>
      </c>
      <c r="H191" s="88" t="b">
        <v>0</v>
      </c>
      <c r="I191" s="88" t="b">
        <v>0</v>
      </c>
      <c r="J191" s="88" t="b">
        <v>0</v>
      </c>
      <c r="K191" s="88" t="b">
        <v>0</v>
      </c>
      <c r="L191" s="88" t="b">
        <v>0</v>
      </c>
    </row>
    <row r="192" spans="1:12" ht="15">
      <c r="A192" s="88" t="s">
        <v>360</v>
      </c>
      <c r="B192" s="88" t="s">
        <v>1623</v>
      </c>
      <c r="C192" s="88">
        <v>2</v>
      </c>
      <c r="D192" s="119">
        <v>0.0035255265127068654</v>
      </c>
      <c r="E192" s="119">
        <v>0.34819028858979834</v>
      </c>
      <c r="F192" s="88" t="s">
        <v>1581</v>
      </c>
      <c r="G192" s="88" t="b">
        <v>0</v>
      </c>
      <c r="H192" s="88" t="b">
        <v>0</v>
      </c>
      <c r="I192" s="88" t="b">
        <v>0</v>
      </c>
      <c r="J192" s="88" t="b">
        <v>0</v>
      </c>
      <c r="K192" s="88" t="b">
        <v>0</v>
      </c>
      <c r="L192" s="88" t="b">
        <v>0</v>
      </c>
    </row>
    <row r="193" spans="1:12" ht="15">
      <c r="A193" s="88" t="s">
        <v>1623</v>
      </c>
      <c r="B193" s="88" t="s">
        <v>1659</v>
      </c>
      <c r="C193" s="88">
        <v>2</v>
      </c>
      <c r="D193" s="119">
        <v>0.0035255265127068654</v>
      </c>
      <c r="E193" s="119">
        <v>1.5786392099680724</v>
      </c>
      <c r="F193" s="88" t="s">
        <v>1581</v>
      </c>
      <c r="G193" s="88" t="b">
        <v>0</v>
      </c>
      <c r="H193" s="88" t="b">
        <v>0</v>
      </c>
      <c r="I193" s="88" t="b">
        <v>0</v>
      </c>
      <c r="J193" s="88" t="b">
        <v>0</v>
      </c>
      <c r="K193" s="88" t="b">
        <v>0</v>
      </c>
      <c r="L193" s="88" t="b">
        <v>0</v>
      </c>
    </row>
    <row r="194" spans="1:12" ht="15">
      <c r="A194" s="88" t="s">
        <v>1659</v>
      </c>
      <c r="B194" s="88" t="s">
        <v>1634</v>
      </c>
      <c r="C194" s="88">
        <v>2</v>
      </c>
      <c r="D194" s="119">
        <v>0.0035255265127068654</v>
      </c>
      <c r="E194" s="119">
        <v>2.578639209968072</v>
      </c>
      <c r="F194" s="88" t="s">
        <v>1581</v>
      </c>
      <c r="G194" s="88" t="b">
        <v>0</v>
      </c>
      <c r="H194" s="88" t="b">
        <v>0</v>
      </c>
      <c r="I194" s="88" t="b">
        <v>0</v>
      </c>
      <c r="J194" s="88" t="b">
        <v>1</v>
      </c>
      <c r="K194" s="88" t="b">
        <v>0</v>
      </c>
      <c r="L194" s="88" t="b">
        <v>0</v>
      </c>
    </row>
    <row r="195" spans="1:12" ht="15">
      <c r="A195" s="88" t="s">
        <v>1634</v>
      </c>
      <c r="B195" s="88" t="s">
        <v>1637</v>
      </c>
      <c r="C195" s="88">
        <v>2</v>
      </c>
      <c r="D195" s="119">
        <v>0.0035255265127068654</v>
      </c>
      <c r="E195" s="119">
        <v>2.578639209968072</v>
      </c>
      <c r="F195" s="88" t="s">
        <v>1581</v>
      </c>
      <c r="G195" s="88" t="b">
        <v>1</v>
      </c>
      <c r="H195" s="88" t="b">
        <v>0</v>
      </c>
      <c r="I195" s="88" t="b">
        <v>0</v>
      </c>
      <c r="J195" s="88" t="b">
        <v>0</v>
      </c>
      <c r="K195" s="88" t="b">
        <v>0</v>
      </c>
      <c r="L195" s="88" t="b">
        <v>0</v>
      </c>
    </row>
    <row r="196" spans="1:12" ht="15">
      <c r="A196" s="88" t="s">
        <v>1637</v>
      </c>
      <c r="B196" s="88" t="s">
        <v>1660</v>
      </c>
      <c r="C196" s="88">
        <v>2</v>
      </c>
      <c r="D196" s="119">
        <v>0.0035255265127068654</v>
      </c>
      <c r="E196" s="119">
        <v>2.578639209968072</v>
      </c>
      <c r="F196" s="88" t="s">
        <v>1581</v>
      </c>
      <c r="G196" s="88" t="b">
        <v>0</v>
      </c>
      <c r="H196" s="88" t="b">
        <v>0</v>
      </c>
      <c r="I196" s="88" t="b">
        <v>0</v>
      </c>
      <c r="J196" s="88" t="b">
        <v>0</v>
      </c>
      <c r="K196" s="88" t="b">
        <v>0</v>
      </c>
      <c r="L196" s="88" t="b">
        <v>0</v>
      </c>
    </row>
    <row r="197" spans="1:12" ht="15">
      <c r="A197" s="88" t="s">
        <v>1660</v>
      </c>
      <c r="B197" s="88" t="s">
        <v>1661</v>
      </c>
      <c r="C197" s="88">
        <v>2</v>
      </c>
      <c r="D197" s="119">
        <v>0.0035255265127068654</v>
      </c>
      <c r="E197" s="119">
        <v>2.578639209968072</v>
      </c>
      <c r="F197" s="88" t="s">
        <v>1581</v>
      </c>
      <c r="G197" s="88" t="b">
        <v>0</v>
      </c>
      <c r="H197" s="88" t="b">
        <v>0</v>
      </c>
      <c r="I197" s="88" t="b">
        <v>0</v>
      </c>
      <c r="J197" s="88" t="b">
        <v>1</v>
      </c>
      <c r="K197" s="88" t="b">
        <v>0</v>
      </c>
      <c r="L197" s="88" t="b">
        <v>0</v>
      </c>
    </row>
    <row r="198" spans="1:12" ht="15">
      <c r="A198" s="88" t="s">
        <v>1661</v>
      </c>
      <c r="B198" s="88" t="s">
        <v>1662</v>
      </c>
      <c r="C198" s="88">
        <v>2</v>
      </c>
      <c r="D198" s="119">
        <v>0.0035255265127068654</v>
      </c>
      <c r="E198" s="119">
        <v>2.578639209968072</v>
      </c>
      <c r="F198" s="88" t="s">
        <v>1581</v>
      </c>
      <c r="G198" s="88" t="b">
        <v>1</v>
      </c>
      <c r="H198" s="88" t="b">
        <v>0</v>
      </c>
      <c r="I198" s="88" t="b">
        <v>0</v>
      </c>
      <c r="J198" s="88" t="b">
        <v>0</v>
      </c>
      <c r="K198" s="88" t="b">
        <v>0</v>
      </c>
      <c r="L198" s="88" t="b">
        <v>0</v>
      </c>
    </row>
    <row r="199" spans="1:12" ht="15">
      <c r="A199" s="88" t="s">
        <v>1662</v>
      </c>
      <c r="B199" s="88" t="s">
        <v>1663</v>
      </c>
      <c r="C199" s="88">
        <v>2</v>
      </c>
      <c r="D199" s="119">
        <v>0.0035255265127068654</v>
      </c>
      <c r="E199" s="119">
        <v>2.578639209968072</v>
      </c>
      <c r="F199" s="88" t="s">
        <v>1581</v>
      </c>
      <c r="G199" s="88" t="b">
        <v>0</v>
      </c>
      <c r="H199" s="88" t="b">
        <v>0</v>
      </c>
      <c r="I199" s="88" t="b">
        <v>0</v>
      </c>
      <c r="J199" s="88" t="b">
        <v>0</v>
      </c>
      <c r="K199" s="88" t="b">
        <v>0</v>
      </c>
      <c r="L199" s="88" t="b">
        <v>0</v>
      </c>
    </row>
    <row r="200" spans="1:12" ht="15">
      <c r="A200" s="88" t="s">
        <v>1663</v>
      </c>
      <c r="B200" s="88" t="s">
        <v>1664</v>
      </c>
      <c r="C200" s="88">
        <v>2</v>
      </c>
      <c r="D200" s="119">
        <v>0.0035255265127068654</v>
      </c>
      <c r="E200" s="119">
        <v>2.578639209968072</v>
      </c>
      <c r="F200" s="88" t="s">
        <v>1581</v>
      </c>
      <c r="G200" s="88" t="b">
        <v>0</v>
      </c>
      <c r="H200" s="88" t="b">
        <v>0</v>
      </c>
      <c r="I200" s="88" t="b">
        <v>0</v>
      </c>
      <c r="J200" s="88" t="b">
        <v>0</v>
      </c>
      <c r="K200" s="88" t="b">
        <v>0</v>
      </c>
      <c r="L200" s="88" t="b">
        <v>0</v>
      </c>
    </row>
    <row r="201" spans="1:12" ht="15">
      <c r="A201" s="88" t="s">
        <v>1606</v>
      </c>
      <c r="B201" s="88" t="s">
        <v>1607</v>
      </c>
      <c r="C201" s="88">
        <v>2</v>
      </c>
      <c r="D201" s="119">
        <v>0.0035255265127068654</v>
      </c>
      <c r="E201" s="119">
        <v>-0.2834921693449648</v>
      </c>
      <c r="F201" s="88" t="s">
        <v>1581</v>
      </c>
      <c r="G201" s="88" t="b">
        <v>0</v>
      </c>
      <c r="H201" s="88" t="b">
        <v>0</v>
      </c>
      <c r="I201" s="88" t="b">
        <v>0</v>
      </c>
      <c r="J201" s="88" t="b">
        <v>0</v>
      </c>
      <c r="K201" s="88" t="b">
        <v>0</v>
      </c>
      <c r="L201" s="88" t="b">
        <v>0</v>
      </c>
    </row>
    <row r="202" spans="1:12" ht="15">
      <c r="A202" s="88" t="s">
        <v>1607</v>
      </c>
      <c r="B202" s="88" t="s">
        <v>1608</v>
      </c>
      <c r="C202" s="88">
        <v>2</v>
      </c>
      <c r="D202" s="119">
        <v>0.0035255265127068654</v>
      </c>
      <c r="E202" s="119">
        <v>1.1314811786258532</v>
      </c>
      <c r="F202" s="88" t="s">
        <v>1581</v>
      </c>
      <c r="G202" s="88" t="b">
        <v>0</v>
      </c>
      <c r="H202" s="88" t="b">
        <v>0</v>
      </c>
      <c r="I202" s="88" t="b">
        <v>0</v>
      </c>
      <c r="J202" s="88" t="b">
        <v>0</v>
      </c>
      <c r="K202" s="88" t="b">
        <v>0</v>
      </c>
      <c r="L202" s="88" t="b">
        <v>0</v>
      </c>
    </row>
    <row r="203" spans="1:12" ht="15">
      <c r="A203" s="88" t="s">
        <v>1608</v>
      </c>
      <c r="B203" s="88" t="s">
        <v>1716</v>
      </c>
      <c r="C203" s="88">
        <v>2</v>
      </c>
      <c r="D203" s="119">
        <v>0.0035255265127068654</v>
      </c>
      <c r="E203" s="119">
        <v>2.578639209968072</v>
      </c>
      <c r="F203" s="88" t="s">
        <v>1581</v>
      </c>
      <c r="G203" s="88" t="b">
        <v>0</v>
      </c>
      <c r="H203" s="88" t="b">
        <v>0</v>
      </c>
      <c r="I203" s="88" t="b">
        <v>0</v>
      </c>
      <c r="J203" s="88" t="b">
        <v>0</v>
      </c>
      <c r="K203" s="88" t="b">
        <v>0</v>
      </c>
      <c r="L203" s="88" t="b">
        <v>0</v>
      </c>
    </row>
    <row r="204" spans="1:12" ht="15">
      <c r="A204" s="88" t="s">
        <v>1716</v>
      </c>
      <c r="B204" s="88" t="s">
        <v>1717</v>
      </c>
      <c r="C204" s="88">
        <v>2</v>
      </c>
      <c r="D204" s="119">
        <v>0.0035255265127068654</v>
      </c>
      <c r="E204" s="119">
        <v>2.578639209968072</v>
      </c>
      <c r="F204" s="88" t="s">
        <v>1581</v>
      </c>
      <c r="G204" s="88" t="b">
        <v>0</v>
      </c>
      <c r="H204" s="88" t="b">
        <v>0</v>
      </c>
      <c r="I204" s="88" t="b">
        <v>0</v>
      </c>
      <c r="J204" s="88" t="b">
        <v>0</v>
      </c>
      <c r="K204" s="88" t="b">
        <v>0</v>
      </c>
      <c r="L204" s="88" t="b">
        <v>0</v>
      </c>
    </row>
    <row r="205" spans="1:12" ht="15">
      <c r="A205" s="88" t="s">
        <v>1717</v>
      </c>
      <c r="B205" s="88" t="s">
        <v>1607</v>
      </c>
      <c r="C205" s="88">
        <v>2</v>
      </c>
      <c r="D205" s="119">
        <v>0.0035255265127068654</v>
      </c>
      <c r="E205" s="119">
        <v>1.1314811786258532</v>
      </c>
      <c r="F205" s="88" t="s">
        <v>1581</v>
      </c>
      <c r="G205" s="88" t="b">
        <v>0</v>
      </c>
      <c r="H205" s="88" t="b">
        <v>0</v>
      </c>
      <c r="I205" s="88" t="b">
        <v>0</v>
      </c>
      <c r="J205" s="88" t="b">
        <v>0</v>
      </c>
      <c r="K205" s="88" t="b">
        <v>0</v>
      </c>
      <c r="L205" s="88" t="b">
        <v>0</v>
      </c>
    </row>
    <row r="206" spans="1:12" ht="15">
      <c r="A206" s="88" t="s">
        <v>1607</v>
      </c>
      <c r="B206" s="88" t="s">
        <v>1718</v>
      </c>
      <c r="C206" s="88">
        <v>2</v>
      </c>
      <c r="D206" s="119">
        <v>0.0035255265127068654</v>
      </c>
      <c r="E206" s="119">
        <v>1.1314811786258532</v>
      </c>
      <c r="F206" s="88" t="s">
        <v>1581</v>
      </c>
      <c r="G206" s="88" t="b">
        <v>0</v>
      </c>
      <c r="H206" s="88" t="b">
        <v>0</v>
      </c>
      <c r="I206" s="88" t="b">
        <v>0</v>
      </c>
      <c r="J206" s="88" t="b">
        <v>0</v>
      </c>
      <c r="K206" s="88" t="b">
        <v>1</v>
      </c>
      <c r="L206" s="88" t="b">
        <v>0</v>
      </c>
    </row>
    <row r="207" spans="1:12" ht="15">
      <c r="A207" s="88" t="s">
        <v>1718</v>
      </c>
      <c r="B207" s="88" t="s">
        <v>1719</v>
      </c>
      <c r="C207" s="88">
        <v>2</v>
      </c>
      <c r="D207" s="119">
        <v>0.0035255265127068654</v>
      </c>
      <c r="E207" s="119">
        <v>2.578639209968072</v>
      </c>
      <c r="F207" s="88" t="s">
        <v>1581</v>
      </c>
      <c r="G207" s="88" t="b">
        <v>0</v>
      </c>
      <c r="H207" s="88" t="b">
        <v>1</v>
      </c>
      <c r="I207" s="88" t="b">
        <v>0</v>
      </c>
      <c r="J207" s="88" t="b">
        <v>0</v>
      </c>
      <c r="K207" s="88" t="b">
        <v>0</v>
      </c>
      <c r="L207" s="88" t="b">
        <v>0</v>
      </c>
    </row>
    <row r="208" spans="1:12" ht="15">
      <c r="A208" s="88" t="s">
        <v>1719</v>
      </c>
      <c r="B208" s="88" t="s">
        <v>1720</v>
      </c>
      <c r="C208" s="88">
        <v>2</v>
      </c>
      <c r="D208" s="119">
        <v>0.0035255265127068654</v>
      </c>
      <c r="E208" s="119">
        <v>2.578639209968072</v>
      </c>
      <c r="F208" s="88" t="s">
        <v>1581</v>
      </c>
      <c r="G208" s="88" t="b">
        <v>0</v>
      </c>
      <c r="H208" s="88" t="b">
        <v>0</v>
      </c>
      <c r="I208" s="88" t="b">
        <v>0</v>
      </c>
      <c r="J208" s="88" t="b">
        <v>0</v>
      </c>
      <c r="K208" s="88" t="b">
        <v>0</v>
      </c>
      <c r="L208" s="88" t="b">
        <v>0</v>
      </c>
    </row>
    <row r="209" spans="1:12" ht="15">
      <c r="A209" s="88" t="s">
        <v>1720</v>
      </c>
      <c r="B209" s="88" t="s">
        <v>1721</v>
      </c>
      <c r="C209" s="88">
        <v>2</v>
      </c>
      <c r="D209" s="119">
        <v>0.0035255265127068654</v>
      </c>
      <c r="E209" s="119">
        <v>2.578639209968072</v>
      </c>
      <c r="F209" s="88" t="s">
        <v>1581</v>
      </c>
      <c r="G209" s="88" t="b">
        <v>0</v>
      </c>
      <c r="H209" s="88" t="b">
        <v>0</v>
      </c>
      <c r="I209" s="88" t="b">
        <v>0</v>
      </c>
      <c r="J209" s="88" t="b">
        <v>0</v>
      </c>
      <c r="K209" s="88" t="b">
        <v>0</v>
      </c>
      <c r="L209" s="88" t="b">
        <v>0</v>
      </c>
    </row>
    <row r="210" spans="1:12" ht="15">
      <c r="A210" s="88" t="s">
        <v>1605</v>
      </c>
      <c r="B210" s="88" t="s">
        <v>1606</v>
      </c>
      <c r="C210" s="88">
        <v>44</v>
      </c>
      <c r="D210" s="119">
        <v>0</v>
      </c>
      <c r="E210" s="119">
        <v>0.696991438353931</v>
      </c>
      <c r="F210" s="88" t="s">
        <v>1582</v>
      </c>
      <c r="G210" s="88" t="b">
        <v>0</v>
      </c>
      <c r="H210" s="88" t="b">
        <v>0</v>
      </c>
      <c r="I210" s="88" t="b">
        <v>0</v>
      </c>
      <c r="J210" s="88" t="b">
        <v>0</v>
      </c>
      <c r="K210" s="88" t="b">
        <v>0</v>
      </c>
      <c r="L210" s="88" t="b">
        <v>0</v>
      </c>
    </row>
    <row r="211" spans="1:12" ht="15">
      <c r="A211" s="88" t="s">
        <v>1608</v>
      </c>
      <c r="B211" s="88" t="s">
        <v>1610</v>
      </c>
      <c r="C211" s="88">
        <v>43</v>
      </c>
      <c r="D211" s="119">
        <v>0.0016324011368206834</v>
      </c>
      <c r="E211" s="119">
        <v>0.696991438353931</v>
      </c>
      <c r="F211" s="88" t="s">
        <v>1582</v>
      </c>
      <c r="G211" s="88" t="b">
        <v>0</v>
      </c>
      <c r="H211" s="88" t="b">
        <v>0</v>
      </c>
      <c r="I211" s="88" t="b">
        <v>0</v>
      </c>
      <c r="J211" s="88" t="b">
        <v>0</v>
      </c>
      <c r="K211" s="88" t="b">
        <v>0</v>
      </c>
      <c r="L211" s="88" t="b">
        <v>0</v>
      </c>
    </row>
    <row r="212" spans="1:12" ht="15">
      <c r="A212" s="88" t="s">
        <v>1610</v>
      </c>
      <c r="B212" s="88" t="s">
        <v>1611</v>
      </c>
      <c r="C212" s="88">
        <v>43</v>
      </c>
      <c r="D212" s="119">
        <v>0.0016324011368206834</v>
      </c>
      <c r="E212" s="119">
        <v>0.7069756592605319</v>
      </c>
      <c r="F212" s="88" t="s">
        <v>1582</v>
      </c>
      <c r="G212" s="88" t="b">
        <v>0</v>
      </c>
      <c r="H212" s="88" t="b">
        <v>0</v>
      </c>
      <c r="I212" s="88" t="b">
        <v>0</v>
      </c>
      <c r="J212" s="88" t="b">
        <v>0</v>
      </c>
      <c r="K212" s="88" t="b">
        <v>0</v>
      </c>
      <c r="L212" s="88" t="b">
        <v>0</v>
      </c>
    </row>
    <row r="213" spans="1:12" ht="15">
      <c r="A213" s="88" t="s">
        <v>1611</v>
      </c>
      <c r="B213" s="88" t="s">
        <v>1605</v>
      </c>
      <c r="C213" s="88">
        <v>43</v>
      </c>
      <c r="D213" s="119">
        <v>0.0016324011368206834</v>
      </c>
      <c r="E213" s="119">
        <v>0.696991438353931</v>
      </c>
      <c r="F213" s="88" t="s">
        <v>1582</v>
      </c>
      <c r="G213" s="88" t="b">
        <v>0</v>
      </c>
      <c r="H213" s="88" t="b">
        <v>0</v>
      </c>
      <c r="I213" s="88" t="b">
        <v>0</v>
      </c>
      <c r="J213" s="88" t="b">
        <v>0</v>
      </c>
      <c r="K213" s="88" t="b">
        <v>0</v>
      </c>
      <c r="L213" s="88" t="b">
        <v>0</v>
      </c>
    </row>
    <row r="214" spans="1:12" ht="15">
      <c r="A214" s="88" t="s">
        <v>1606</v>
      </c>
      <c r="B214" s="88" t="s">
        <v>1612</v>
      </c>
      <c r="C214" s="88">
        <v>43</v>
      </c>
      <c r="D214" s="119">
        <v>0.0016324011368206834</v>
      </c>
      <c r="E214" s="119">
        <v>0.696991438353931</v>
      </c>
      <c r="F214" s="88" t="s">
        <v>1582</v>
      </c>
      <c r="G214" s="88" t="b">
        <v>0</v>
      </c>
      <c r="H214" s="88" t="b">
        <v>0</v>
      </c>
      <c r="I214" s="88" t="b">
        <v>0</v>
      </c>
      <c r="J214" s="88" t="b">
        <v>0</v>
      </c>
      <c r="K214" s="88" t="b">
        <v>0</v>
      </c>
      <c r="L214" s="88" t="b">
        <v>0</v>
      </c>
    </row>
    <row r="215" spans="1:12" ht="15">
      <c r="A215" s="88" t="s">
        <v>1605</v>
      </c>
      <c r="B215" s="88" t="s">
        <v>1606</v>
      </c>
      <c r="C215" s="88">
        <v>7</v>
      </c>
      <c r="D215" s="119">
        <v>0.01209621600694224</v>
      </c>
      <c r="E215" s="119">
        <v>1.4687691803548966</v>
      </c>
      <c r="F215" s="88" t="s">
        <v>1583</v>
      </c>
      <c r="G215" s="88" t="b">
        <v>0</v>
      </c>
      <c r="H215" s="88" t="b">
        <v>0</v>
      </c>
      <c r="I215" s="88" t="b">
        <v>0</v>
      </c>
      <c r="J215" s="88" t="b">
        <v>0</v>
      </c>
      <c r="K215" s="88" t="b">
        <v>0</v>
      </c>
      <c r="L215" s="88" t="b">
        <v>0</v>
      </c>
    </row>
    <row r="216" spans="1:12" ht="15">
      <c r="A216" s="88" t="s">
        <v>1650</v>
      </c>
      <c r="B216" s="88" t="s">
        <v>1638</v>
      </c>
      <c r="C216" s="88">
        <v>4</v>
      </c>
      <c r="D216" s="119">
        <v>0.011271550314803794</v>
      </c>
      <c r="E216" s="119">
        <v>1.5357159699855096</v>
      </c>
      <c r="F216" s="88" t="s">
        <v>1583</v>
      </c>
      <c r="G216" s="88" t="b">
        <v>0</v>
      </c>
      <c r="H216" s="88" t="b">
        <v>0</v>
      </c>
      <c r="I216" s="88" t="b">
        <v>0</v>
      </c>
      <c r="J216" s="88" t="b">
        <v>0</v>
      </c>
      <c r="K216" s="88" t="b">
        <v>0</v>
      </c>
      <c r="L216" s="88" t="b">
        <v>0</v>
      </c>
    </row>
    <row r="217" spans="1:12" ht="15">
      <c r="A217" s="88" t="s">
        <v>1607</v>
      </c>
      <c r="B217" s="88" t="s">
        <v>1605</v>
      </c>
      <c r="C217" s="88">
        <v>4</v>
      </c>
      <c r="D217" s="119">
        <v>0.011271550314803794</v>
      </c>
      <c r="E217" s="119">
        <v>1.2257311316686021</v>
      </c>
      <c r="F217" s="88" t="s">
        <v>1583</v>
      </c>
      <c r="G217" s="88" t="b">
        <v>0</v>
      </c>
      <c r="H217" s="88" t="b">
        <v>0</v>
      </c>
      <c r="I217" s="88" t="b">
        <v>0</v>
      </c>
      <c r="J217" s="88" t="b">
        <v>0</v>
      </c>
      <c r="K217" s="88" t="b">
        <v>0</v>
      </c>
      <c r="L217" s="88" t="b">
        <v>0</v>
      </c>
    </row>
    <row r="218" spans="1:12" ht="15">
      <c r="A218" s="88" t="s">
        <v>1665</v>
      </c>
      <c r="B218" s="88" t="s">
        <v>1637</v>
      </c>
      <c r="C218" s="88">
        <v>3</v>
      </c>
      <c r="D218" s="119">
        <v>0.010134452914689842</v>
      </c>
      <c r="E218" s="119">
        <v>1.711807229041191</v>
      </c>
      <c r="F218" s="88" t="s">
        <v>1583</v>
      </c>
      <c r="G218" s="88" t="b">
        <v>0</v>
      </c>
      <c r="H218" s="88" t="b">
        <v>0</v>
      </c>
      <c r="I218" s="88" t="b">
        <v>0</v>
      </c>
      <c r="J218" s="88" t="b">
        <v>0</v>
      </c>
      <c r="K218" s="88" t="b">
        <v>0</v>
      </c>
      <c r="L218" s="88" t="b">
        <v>0</v>
      </c>
    </row>
    <row r="219" spans="1:12" ht="15">
      <c r="A219" s="88" t="s">
        <v>1637</v>
      </c>
      <c r="B219" s="88" t="s">
        <v>1666</v>
      </c>
      <c r="C219" s="88">
        <v>3</v>
      </c>
      <c r="D219" s="119">
        <v>0.010134452914689842</v>
      </c>
      <c r="E219" s="119">
        <v>1.711807229041191</v>
      </c>
      <c r="F219" s="88" t="s">
        <v>1583</v>
      </c>
      <c r="G219" s="88" t="b">
        <v>0</v>
      </c>
      <c r="H219" s="88" t="b">
        <v>0</v>
      </c>
      <c r="I219" s="88" t="b">
        <v>0</v>
      </c>
      <c r="J219" s="88" t="b">
        <v>1</v>
      </c>
      <c r="K219" s="88" t="b">
        <v>0</v>
      </c>
      <c r="L219" s="88" t="b">
        <v>0</v>
      </c>
    </row>
    <row r="220" spans="1:12" ht="15">
      <c r="A220" s="88" t="s">
        <v>1666</v>
      </c>
      <c r="B220" s="88" t="s">
        <v>1667</v>
      </c>
      <c r="C220" s="88">
        <v>3</v>
      </c>
      <c r="D220" s="119">
        <v>0.010134452914689842</v>
      </c>
      <c r="E220" s="119">
        <v>1.8367459656494909</v>
      </c>
      <c r="F220" s="88" t="s">
        <v>1583</v>
      </c>
      <c r="G220" s="88" t="b">
        <v>1</v>
      </c>
      <c r="H220" s="88" t="b">
        <v>0</v>
      </c>
      <c r="I220" s="88" t="b">
        <v>0</v>
      </c>
      <c r="J220" s="88" t="b">
        <v>0</v>
      </c>
      <c r="K220" s="88" t="b">
        <v>0</v>
      </c>
      <c r="L220" s="88" t="b">
        <v>0</v>
      </c>
    </row>
    <row r="221" spans="1:12" ht="15">
      <c r="A221" s="88" t="s">
        <v>1667</v>
      </c>
      <c r="B221" s="88" t="s">
        <v>1625</v>
      </c>
      <c r="C221" s="88">
        <v>3</v>
      </c>
      <c r="D221" s="119">
        <v>0.010134452914689842</v>
      </c>
      <c r="E221" s="119">
        <v>1.711807229041191</v>
      </c>
      <c r="F221" s="88" t="s">
        <v>1583</v>
      </c>
      <c r="G221" s="88" t="b">
        <v>0</v>
      </c>
      <c r="H221" s="88" t="b">
        <v>0</v>
      </c>
      <c r="I221" s="88" t="b">
        <v>0</v>
      </c>
      <c r="J221" s="88" t="b">
        <v>0</v>
      </c>
      <c r="K221" s="88" t="b">
        <v>0</v>
      </c>
      <c r="L221" s="88" t="b">
        <v>0</v>
      </c>
    </row>
    <row r="222" spans="1:12" ht="15">
      <c r="A222" s="88" t="s">
        <v>1625</v>
      </c>
      <c r="B222" s="88" t="s">
        <v>1634</v>
      </c>
      <c r="C222" s="88">
        <v>3</v>
      </c>
      <c r="D222" s="119">
        <v>0.010134452914689842</v>
      </c>
      <c r="E222" s="119">
        <v>1.4107772333772097</v>
      </c>
      <c r="F222" s="88" t="s">
        <v>1583</v>
      </c>
      <c r="G222" s="88" t="b">
        <v>0</v>
      </c>
      <c r="H222" s="88" t="b">
        <v>0</v>
      </c>
      <c r="I222" s="88" t="b">
        <v>0</v>
      </c>
      <c r="J222" s="88" t="b">
        <v>1</v>
      </c>
      <c r="K222" s="88" t="b">
        <v>0</v>
      </c>
      <c r="L222" s="88" t="b">
        <v>0</v>
      </c>
    </row>
    <row r="223" spans="1:12" ht="15">
      <c r="A223" s="88" t="s">
        <v>1634</v>
      </c>
      <c r="B223" s="88" t="s">
        <v>1668</v>
      </c>
      <c r="C223" s="88">
        <v>3</v>
      </c>
      <c r="D223" s="119">
        <v>0.010134452914689842</v>
      </c>
      <c r="E223" s="119">
        <v>1.5357159699855099</v>
      </c>
      <c r="F223" s="88" t="s">
        <v>1583</v>
      </c>
      <c r="G223" s="88" t="b">
        <v>1</v>
      </c>
      <c r="H223" s="88" t="b">
        <v>0</v>
      </c>
      <c r="I223" s="88" t="b">
        <v>0</v>
      </c>
      <c r="J223" s="88" t="b">
        <v>0</v>
      </c>
      <c r="K223" s="88" t="b">
        <v>0</v>
      </c>
      <c r="L223" s="88" t="b">
        <v>0</v>
      </c>
    </row>
    <row r="224" spans="1:12" ht="15">
      <c r="A224" s="88" t="s">
        <v>1668</v>
      </c>
      <c r="B224" s="88" t="s">
        <v>1624</v>
      </c>
      <c r="C224" s="88">
        <v>3</v>
      </c>
      <c r="D224" s="119">
        <v>0.010134452914689842</v>
      </c>
      <c r="E224" s="119">
        <v>1.5357159699855099</v>
      </c>
      <c r="F224" s="88" t="s">
        <v>1583</v>
      </c>
      <c r="G224" s="88" t="b">
        <v>0</v>
      </c>
      <c r="H224" s="88" t="b">
        <v>0</v>
      </c>
      <c r="I224" s="88" t="b">
        <v>0</v>
      </c>
      <c r="J224" s="88" t="b">
        <v>1</v>
      </c>
      <c r="K224" s="88" t="b">
        <v>0</v>
      </c>
      <c r="L224" s="88" t="b">
        <v>0</v>
      </c>
    </row>
    <row r="225" spans="1:12" ht="15">
      <c r="A225" s="88" t="s">
        <v>1624</v>
      </c>
      <c r="B225" s="88" t="s">
        <v>1669</v>
      </c>
      <c r="C225" s="88">
        <v>3</v>
      </c>
      <c r="D225" s="119">
        <v>0.010134452914689842</v>
      </c>
      <c r="E225" s="119">
        <v>1.5357159699855099</v>
      </c>
      <c r="F225" s="88" t="s">
        <v>1583</v>
      </c>
      <c r="G225" s="88" t="b">
        <v>1</v>
      </c>
      <c r="H225" s="88" t="b">
        <v>0</v>
      </c>
      <c r="I225" s="88" t="b">
        <v>0</v>
      </c>
      <c r="J225" s="88" t="b">
        <v>0</v>
      </c>
      <c r="K225" s="88" t="b">
        <v>0</v>
      </c>
      <c r="L225" s="88" t="b">
        <v>0</v>
      </c>
    </row>
    <row r="226" spans="1:12" ht="15">
      <c r="A226" s="88" t="s">
        <v>1669</v>
      </c>
      <c r="B226" s="88" t="s">
        <v>1609</v>
      </c>
      <c r="C226" s="88">
        <v>3</v>
      </c>
      <c r="D226" s="119">
        <v>0.010134452914689842</v>
      </c>
      <c r="E226" s="119">
        <v>1.6148972160331345</v>
      </c>
      <c r="F226" s="88" t="s">
        <v>1583</v>
      </c>
      <c r="G226" s="88" t="b">
        <v>0</v>
      </c>
      <c r="H226" s="88" t="b">
        <v>0</v>
      </c>
      <c r="I226" s="88" t="b">
        <v>0</v>
      </c>
      <c r="J226" s="88" t="b">
        <v>0</v>
      </c>
      <c r="K226" s="88" t="b">
        <v>0</v>
      </c>
      <c r="L226" s="88" t="b">
        <v>0</v>
      </c>
    </row>
    <row r="227" spans="1:12" ht="15">
      <c r="A227" s="88" t="s">
        <v>1609</v>
      </c>
      <c r="B227" s="88" t="s">
        <v>1614</v>
      </c>
      <c r="C227" s="88">
        <v>3</v>
      </c>
      <c r="D227" s="119">
        <v>0.010134452914689842</v>
      </c>
      <c r="E227" s="119">
        <v>1.586868492432891</v>
      </c>
      <c r="F227" s="88" t="s">
        <v>1583</v>
      </c>
      <c r="G227" s="88" t="b">
        <v>0</v>
      </c>
      <c r="H227" s="88" t="b">
        <v>0</v>
      </c>
      <c r="I227" s="88" t="b">
        <v>0</v>
      </c>
      <c r="J227" s="88" t="b">
        <v>0</v>
      </c>
      <c r="K227" s="88" t="b">
        <v>0</v>
      </c>
      <c r="L227" s="88" t="b">
        <v>0</v>
      </c>
    </row>
    <row r="228" spans="1:12" ht="15">
      <c r="A228" s="88" t="s">
        <v>360</v>
      </c>
      <c r="B228" s="88" t="s">
        <v>359</v>
      </c>
      <c r="C228" s="88">
        <v>3</v>
      </c>
      <c r="D228" s="119">
        <v>0.010134452914689842</v>
      </c>
      <c r="E228" s="119">
        <v>1.586868492432891</v>
      </c>
      <c r="F228" s="88" t="s">
        <v>1583</v>
      </c>
      <c r="G228" s="88" t="b">
        <v>0</v>
      </c>
      <c r="H228" s="88" t="b">
        <v>0</v>
      </c>
      <c r="I228" s="88" t="b">
        <v>0</v>
      </c>
      <c r="J228" s="88" t="b">
        <v>0</v>
      </c>
      <c r="K228" s="88" t="b">
        <v>0</v>
      </c>
      <c r="L228" s="88" t="b">
        <v>0</v>
      </c>
    </row>
    <row r="229" spans="1:12" ht="15">
      <c r="A229" s="88" t="s">
        <v>1635</v>
      </c>
      <c r="B229" s="88" t="s">
        <v>1607</v>
      </c>
      <c r="C229" s="88">
        <v>3</v>
      </c>
      <c r="D229" s="119">
        <v>0.010134452914689842</v>
      </c>
      <c r="E229" s="119">
        <v>1.3930484664167784</v>
      </c>
      <c r="F229" s="88" t="s">
        <v>1583</v>
      </c>
      <c r="G229" s="88" t="b">
        <v>0</v>
      </c>
      <c r="H229" s="88" t="b">
        <v>0</v>
      </c>
      <c r="I229" s="88" t="b">
        <v>0</v>
      </c>
      <c r="J229" s="88" t="b">
        <v>0</v>
      </c>
      <c r="K229" s="88" t="b">
        <v>0</v>
      </c>
      <c r="L229" s="88" t="b">
        <v>0</v>
      </c>
    </row>
    <row r="230" spans="1:12" ht="15">
      <c r="A230" s="88" t="s">
        <v>1608</v>
      </c>
      <c r="B230" s="88" t="s">
        <v>1682</v>
      </c>
      <c r="C230" s="88">
        <v>2</v>
      </c>
      <c r="D230" s="119">
        <v>0.008335595746316527</v>
      </c>
      <c r="E230" s="119">
        <v>1.4687691803548966</v>
      </c>
      <c r="F230" s="88" t="s">
        <v>1583</v>
      </c>
      <c r="G230" s="88" t="b">
        <v>0</v>
      </c>
      <c r="H230" s="88" t="b">
        <v>0</v>
      </c>
      <c r="I230" s="88" t="b">
        <v>0</v>
      </c>
      <c r="J230" s="88" t="b">
        <v>0</v>
      </c>
      <c r="K230" s="88" t="b">
        <v>0</v>
      </c>
      <c r="L230" s="88" t="b">
        <v>0</v>
      </c>
    </row>
    <row r="231" spans="1:12" ht="15">
      <c r="A231" s="88" t="s">
        <v>1682</v>
      </c>
      <c r="B231" s="88" t="s">
        <v>1650</v>
      </c>
      <c r="C231" s="88">
        <v>2</v>
      </c>
      <c r="D231" s="119">
        <v>0.008335595746316527</v>
      </c>
      <c r="E231" s="119">
        <v>1.711807229041191</v>
      </c>
      <c r="F231" s="88" t="s">
        <v>1583</v>
      </c>
      <c r="G231" s="88" t="b">
        <v>0</v>
      </c>
      <c r="H231" s="88" t="b">
        <v>0</v>
      </c>
      <c r="I231" s="88" t="b">
        <v>0</v>
      </c>
      <c r="J231" s="88" t="b">
        <v>0</v>
      </c>
      <c r="K231" s="88" t="b">
        <v>0</v>
      </c>
      <c r="L231" s="88" t="b">
        <v>0</v>
      </c>
    </row>
    <row r="232" spans="1:12" ht="15">
      <c r="A232" s="88" t="s">
        <v>1638</v>
      </c>
      <c r="B232" s="88" t="s">
        <v>1639</v>
      </c>
      <c r="C232" s="88">
        <v>2</v>
      </c>
      <c r="D232" s="119">
        <v>0.008335595746316527</v>
      </c>
      <c r="E232" s="119">
        <v>1.0585947152658473</v>
      </c>
      <c r="F232" s="88" t="s">
        <v>1583</v>
      </c>
      <c r="G232" s="88" t="b">
        <v>0</v>
      </c>
      <c r="H232" s="88" t="b">
        <v>0</v>
      </c>
      <c r="I232" s="88" t="b">
        <v>0</v>
      </c>
      <c r="J232" s="88" t="b">
        <v>0</v>
      </c>
      <c r="K232" s="88" t="b">
        <v>0</v>
      </c>
      <c r="L232" s="88" t="b">
        <v>0</v>
      </c>
    </row>
    <row r="233" spans="1:12" ht="15">
      <c r="A233" s="88" t="s">
        <v>1639</v>
      </c>
      <c r="B233" s="88" t="s">
        <v>1649</v>
      </c>
      <c r="C233" s="88">
        <v>2</v>
      </c>
      <c r="D233" s="119">
        <v>0.008335595746316527</v>
      </c>
      <c r="E233" s="119">
        <v>1.5357159699855096</v>
      </c>
      <c r="F233" s="88" t="s">
        <v>1583</v>
      </c>
      <c r="G233" s="88" t="b">
        <v>0</v>
      </c>
      <c r="H233" s="88" t="b">
        <v>0</v>
      </c>
      <c r="I233" s="88" t="b">
        <v>0</v>
      </c>
      <c r="J233" s="88" t="b">
        <v>0</v>
      </c>
      <c r="K233" s="88" t="b">
        <v>0</v>
      </c>
      <c r="L233" s="88" t="b">
        <v>0</v>
      </c>
    </row>
    <row r="234" spans="1:12" ht="15">
      <c r="A234" s="88" t="s">
        <v>1649</v>
      </c>
      <c r="B234" s="88" t="s">
        <v>1683</v>
      </c>
      <c r="C234" s="88">
        <v>2</v>
      </c>
      <c r="D234" s="119">
        <v>0.008335595746316527</v>
      </c>
      <c r="E234" s="119">
        <v>2.0128372247051725</v>
      </c>
      <c r="F234" s="88" t="s">
        <v>1583</v>
      </c>
      <c r="G234" s="88" t="b">
        <v>0</v>
      </c>
      <c r="H234" s="88" t="b">
        <v>0</v>
      </c>
      <c r="I234" s="88" t="b">
        <v>0</v>
      </c>
      <c r="J234" s="88" t="b">
        <v>0</v>
      </c>
      <c r="K234" s="88" t="b">
        <v>0</v>
      </c>
      <c r="L234" s="88" t="b">
        <v>0</v>
      </c>
    </row>
    <row r="235" spans="1:12" ht="15">
      <c r="A235" s="88" t="s">
        <v>1683</v>
      </c>
      <c r="B235" s="88" t="s">
        <v>1684</v>
      </c>
      <c r="C235" s="88">
        <v>2</v>
      </c>
      <c r="D235" s="119">
        <v>0.008335595746316527</v>
      </c>
      <c r="E235" s="119">
        <v>2.0128372247051725</v>
      </c>
      <c r="F235" s="88" t="s">
        <v>1583</v>
      </c>
      <c r="G235" s="88" t="b">
        <v>0</v>
      </c>
      <c r="H235" s="88" t="b">
        <v>0</v>
      </c>
      <c r="I235" s="88" t="b">
        <v>0</v>
      </c>
      <c r="J235" s="88" t="b">
        <v>0</v>
      </c>
      <c r="K235" s="88" t="b">
        <v>0</v>
      </c>
      <c r="L235" s="88" t="b">
        <v>0</v>
      </c>
    </row>
    <row r="236" spans="1:12" ht="15">
      <c r="A236" s="88" t="s">
        <v>1684</v>
      </c>
      <c r="B236" s="88" t="s">
        <v>1685</v>
      </c>
      <c r="C236" s="88">
        <v>2</v>
      </c>
      <c r="D236" s="119">
        <v>0.008335595746316527</v>
      </c>
      <c r="E236" s="119">
        <v>2.0128372247051725</v>
      </c>
      <c r="F236" s="88" t="s">
        <v>1583</v>
      </c>
      <c r="G236" s="88" t="b">
        <v>0</v>
      </c>
      <c r="H236" s="88" t="b">
        <v>0</v>
      </c>
      <c r="I236" s="88" t="b">
        <v>0</v>
      </c>
      <c r="J236" s="88" t="b">
        <v>1</v>
      </c>
      <c r="K236" s="88" t="b">
        <v>0</v>
      </c>
      <c r="L236" s="88" t="b">
        <v>0</v>
      </c>
    </row>
    <row r="237" spans="1:12" ht="15">
      <c r="A237" s="88" t="s">
        <v>1701</v>
      </c>
      <c r="B237" s="88" t="s">
        <v>1670</v>
      </c>
      <c r="C237" s="88">
        <v>2</v>
      </c>
      <c r="D237" s="119">
        <v>0.008335595746316527</v>
      </c>
      <c r="E237" s="119">
        <v>2.0128372247051725</v>
      </c>
      <c r="F237" s="88" t="s">
        <v>1583</v>
      </c>
      <c r="G237" s="88" t="b">
        <v>1</v>
      </c>
      <c r="H237" s="88" t="b">
        <v>0</v>
      </c>
      <c r="I237" s="88" t="b">
        <v>0</v>
      </c>
      <c r="J237" s="88" t="b">
        <v>0</v>
      </c>
      <c r="K237" s="88" t="b">
        <v>0</v>
      </c>
      <c r="L237" s="88" t="b">
        <v>0</v>
      </c>
    </row>
    <row r="238" spans="1:12" ht="15">
      <c r="A238" s="88" t="s">
        <v>1670</v>
      </c>
      <c r="B238" s="88" t="s">
        <v>1702</v>
      </c>
      <c r="C238" s="88">
        <v>2</v>
      </c>
      <c r="D238" s="119">
        <v>0.008335595746316527</v>
      </c>
      <c r="E238" s="119">
        <v>2.0128372247051725</v>
      </c>
      <c r="F238" s="88" t="s">
        <v>1583</v>
      </c>
      <c r="G238" s="88" t="b">
        <v>0</v>
      </c>
      <c r="H238" s="88" t="b">
        <v>0</v>
      </c>
      <c r="I238" s="88" t="b">
        <v>0</v>
      </c>
      <c r="J238" s="88" t="b">
        <v>0</v>
      </c>
      <c r="K238" s="88" t="b">
        <v>0</v>
      </c>
      <c r="L238" s="88" t="b">
        <v>0</v>
      </c>
    </row>
    <row r="239" spans="1:12" ht="15">
      <c r="A239" s="88" t="s">
        <v>1702</v>
      </c>
      <c r="B239" s="88" t="s">
        <v>1653</v>
      </c>
      <c r="C239" s="88">
        <v>2</v>
      </c>
      <c r="D239" s="119">
        <v>0.008335595746316527</v>
      </c>
      <c r="E239" s="119">
        <v>2.0128372247051725</v>
      </c>
      <c r="F239" s="88" t="s">
        <v>1583</v>
      </c>
      <c r="G239" s="88" t="b">
        <v>0</v>
      </c>
      <c r="H239" s="88" t="b">
        <v>0</v>
      </c>
      <c r="I239" s="88" t="b">
        <v>0</v>
      </c>
      <c r="J239" s="88" t="b">
        <v>0</v>
      </c>
      <c r="K239" s="88" t="b">
        <v>0</v>
      </c>
      <c r="L239" s="88" t="b">
        <v>0</v>
      </c>
    </row>
    <row r="240" spans="1:12" ht="15">
      <c r="A240" s="88" t="s">
        <v>1653</v>
      </c>
      <c r="B240" s="88" t="s">
        <v>1623</v>
      </c>
      <c r="C240" s="88">
        <v>2</v>
      </c>
      <c r="D240" s="119">
        <v>0.008335595746316527</v>
      </c>
      <c r="E240" s="119">
        <v>1.41077723337721</v>
      </c>
      <c r="F240" s="88" t="s">
        <v>1583</v>
      </c>
      <c r="G240" s="88" t="b">
        <v>0</v>
      </c>
      <c r="H240" s="88" t="b">
        <v>0</v>
      </c>
      <c r="I240" s="88" t="b">
        <v>0</v>
      </c>
      <c r="J240" s="88" t="b">
        <v>0</v>
      </c>
      <c r="K240" s="88" t="b">
        <v>0</v>
      </c>
      <c r="L240" s="88" t="b">
        <v>0</v>
      </c>
    </row>
    <row r="241" spans="1:12" ht="15">
      <c r="A241" s="88" t="s">
        <v>1623</v>
      </c>
      <c r="B241" s="88" t="s">
        <v>1703</v>
      </c>
      <c r="C241" s="88">
        <v>2</v>
      </c>
      <c r="D241" s="119">
        <v>0.008335595746316527</v>
      </c>
      <c r="E241" s="119">
        <v>1.711807229041191</v>
      </c>
      <c r="F241" s="88" t="s">
        <v>1583</v>
      </c>
      <c r="G241" s="88" t="b">
        <v>0</v>
      </c>
      <c r="H241" s="88" t="b">
        <v>0</v>
      </c>
      <c r="I241" s="88" t="b">
        <v>0</v>
      </c>
      <c r="J241" s="88" t="b">
        <v>0</v>
      </c>
      <c r="K241" s="88" t="b">
        <v>0</v>
      </c>
      <c r="L241" s="88" t="b">
        <v>0</v>
      </c>
    </row>
    <row r="242" spans="1:12" ht="15">
      <c r="A242" s="88" t="s">
        <v>1703</v>
      </c>
      <c r="B242" s="88" t="s">
        <v>1704</v>
      </c>
      <c r="C242" s="88">
        <v>2</v>
      </c>
      <c r="D242" s="119">
        <v>0.008335595746316527</v>
      </c>
      <c r="E242" s="119">
        <v>2.0128372247051725</v>
      </c>
      <c r="F242" s="88" t="s">
        <v>1583</v>
      </c>
      <c r="G242" s="88" t="b">
        <v>0</v>
      </c>
      <c r="H242" s="88" t="b">
        <v>0</v>
      </c>
      <c r="I242" s="88" t="b">
        <v>0</v>
      </c>
      <c r="J242" s="88" t="b">
        <v>0</v>
      </c>
      <c r="K242" s="88" t="b">
        <v>0</v>
      </c>
      <c r="L242" s="88" t="b">
        <v>0</v>
      </c>
    </row>
    <row r="243" spans="1:12" ht="15">
      <c r="A243" s="88" t="s">
        <v>1704</v>
      </c>
      <c r="B243" s="88" t="s">
        <v>1705</v>
      </c>
      <c r="C243" s="88">
        <v>2</v>
      </c>
      <c r="D243" s="119">
        <v>0.008335595746316527</v>
      </c>
      <c r="E243" s="119">
        <v>2.0128372247051725</v>
      </c>
      <c r="F243" s="88" t="s">
        <v>1583</v>
      </c>
      <c r="G243" s="88" t="b">
        <v>0</v>
      </c>
      <c r="H243" s="88" t="b">
        <v>0</v>
      </c>
      <c r="I243" s="88" t="b">
        <v>0</v>
      </c>
      <c r="J243" s="88" t="b">
        <v>0</v>
      </c>
      <c r="K243" s="88" t="b">
        <v>0</v>
      </c>
      <c r="L243" s="88" t="b">
        <v>0</v>
      </c>
    </row>
    <row r="244" spans="1:12" ht="15">
      <c r="A244" s="88" t="s">
        <v>1705</v>
      </c>
      <c r="B244" s="88" t="s">
        <v>1706</v>
      </c>
      <c r="C244" s="88">
        <v>2</v>
      </c>
      <c r="D244" s="119">
        <v>0.008335595746316527</v>
      </c>
      <c r="E244" s="119">
        <v>2.0128372247051725</v>
      </c>
      <c r="F244" s="88" t="s">
        <v>1583</v>
      </c>
      <c r="G244" s="88" t="b">
        <v>0</v>
      </c>
      <c r="H244" s="88" t="b">
        <v>0</v>
      </c>
      <c r="I244" s="88" t="b">
        <v>0</v>
      </c>
      <c r="J244" s="88" t="b">
        <v>1</v>
      </c>
      <c r="K244" s="88" t="b">
        <v>0</v>
      </c>
      <c r="L244" s="88" t="b">
        <v>0</v>
      </c>
    </row>
    <row r="245" spans="1:12" ht="15">
      <c r="A245" s="88" t="s">
        <v>1706</v>
      </c>
      <c r="B245" s="88" t="s">
        <v>1638</v>
      </c>
      <c r="C245" s="88">
        <v>2</v>
      </c>
      <c r="D245" s="119">
        <v>0.008335595746316527</v>
      </c>
      <c r="E245" s="119">
        <v>1.5357159699855096</v>
      </c>
      <c r="F245" s="88" t="s">
        <v>1583</v>
      </c>
      <c r="G245" s="88" t="b">
        <v>1</v>
      </c>
      <c r="H245" s="88" t="b">
        <v>0</v>
      </c>
      <c r="I245" s="88" t="b">
        <v>0</v>
      </c>
      <c r="J245" s="88" t="b">
        <v>0</v>
      </c>
      <c r="K245" s="88" t="b">
        <v>0</v>
      </c>
      <c r="L245" s="88" t="b">
        <v>0</v>
      </c>
    </row>
    <row r="246" spans="1:12" ht="15">
      <c r="A246" s="88" t="s">
        <v>1638</v>
      </c>
      <c r="B246" s="88" t="s">
        <v>1652</v>
      </c>
      <c r="C246" s="88">
        <v>2</v>
      </c>
      <c r="D246" s="119">
        <v>0.008335595746316527</v>
      </c>
      <c r="E246" s="119">
        <v>1.2346859743215286</v>
      </c>
      <c r="F246" s="88" t="s">
        <v>1583</v>
      </c>
      <c r="G246" s="88" t="b">
        <v>0</v>
      </c>
      <c r="H246" s="88" t="b">
        <v>0</v>
      </c>
      <c r="I246" s="88" t="b">
        <v>0</v>
      </c>
      <c r="J246" s="88" t="b">
        <v>0</v>
      </c>
      <c r="K246" s="88" t="b">
        <v>0</v>
      </c>
      <c r="L246" s="88" t="b">
        <v>0</v>
      </c>
    </row>
    <row r="247" spans="1:12" ht="15">
      <c r="A247" s="88" t="s">
        <v>1652</v>
      </c>
      <c r="B247" s="88" t="s">
        <v>1624</v>
      </c>
      <c r="C247" s="88">
        <v>2</v>
      </c>
      <c r="D247" s="119">
        <v>0.008335595746316527</v>
      </c>
      <c r="E247" s="119">
        <v>1.2346859743215286</v>
      </c>
      <c r="F247" s="88" t="s">
        <v>1583</v>
      </c>
      <c r="G247" s="88" t="b">
        <v>0</v>
      </c>
      <c r="H247" s="88" t="b">
        <v>0</v>
      </c>
      <c r="I247" s="88" t="b">
        <v>0</v>
      </c>
      <c r="J247" s="88" t="b">
        <v>1</v>
      </c>
      <c r="K247" s="88" t="b">
        <v>0</v>
      </c>
      <c r="L247" s="88" t="b">
        <v>0</v>
      </c>
    </row>
    <row r="248" spans="1:12" ht="15">
      <c r="A248" s="88" t="s">
        <v>1624</v>
      </c>
      <c r="B248" s="88" t="s">
        <v>1707</v>
      </c>
      <c r="C248" s="88">
        <v>2</v>
      </c>
      <c r="D248" s="119">
        <v>0.008335595746316527</v>
      </c>
      <c r="E248" s="119">
        <v>1.5357159699855096</v>
      </c>
      <c r="F248" s="88" t="s">
        <v>1583</v>
      </c>
      <c r="G248" s="88" t="b">
        <v>1</v>
      </c>
      <c r="H248" s="88" t="b">
        <v>0</v>
      </c>
      <c r="I248" s="88" t="b">
        <v>0</v>
      </c>
      <c r="J248" s="88" t="b">
        <v>0</v>
      </c>
      <c r="K248" s="88" t="b">
        <v>0</v>
      </c>
      <c r="L248" s="88" t="b">
        <v>0</v>
      </c>
    </row>
    <row r="249" spans="1:12" ht="15">
      <c r="A249" s="88" t="s">
        <v>1707</v>
      </c>
      <c r="B249" s="88" t="s">
        <v>1708</v>
      </c>
      <c r="C249" s="88">
        <v>2</v>
      </c>
      <c r="D249" s="119">
        <v>0.008335595746316527</v>
      </c>
      <c r="E249" s="119">
        <v>2.0128372247051725</v>
      </c>
      <c r="F249" s="88" t="s">
        <v>1583</v>
      </c>
      <c r="G249" s="88" t="b">
        <v>0</v>
      </c>
      <c r="H249" s="88" t="b">
        <v>0</v>
      </c>
      <c r="I249" s="88" t="b">
        <v>0</v>
      </c>
      <c r="J249" s="88" t="b">
        <v>0</v>
      </c>
      <c r="K249" s="88" t="b">
        <v>0</v>
      </c>
      <c r="L249" s="88" t="b">
        <v>0</v>
      </c>
    </row>
    <row r="250" spans="1:12" ht="15">
      <c r="A250" s="88" t="s">
        <v>1708</v>
      </c>
      <c r="B250" s="88" t="s">
        <v>1709</v>
      </c>
      <c r="C250" s="88">
        <v>2</v>
      </c>
      <c r="D250" s="119">
        <v>0.008335595746316527</v>
      </c>
      <c r="E250" s="119">
        <v>2.0128372247051725</v>
      </c>
      <c r="F250" s="88" t="s">
        <v>1583</v>
      </c>
      <c r="G250" s="88" t="b">
        <v>0</v>
      </c>
      <c r="H250" s="88" t="b">
        <v>0</v>
      </c>
      <c r="I250" s="88" t="b">
        <v>0</v>
      </c>
      <c r="J250" s="88" t="b">
        <v>0</v>
      </c>
      <c r="K250" s="88" t="b">
        <v>0</v>
      </c>
      <c r="L250" s="88" t="b">
        <v>0</v>
      </c>
    </row>
    <row r="251" spans="1:12" ht="15">
      <c r="A251" s="88" t="s">
        <v>1709</v>
      </c>
      <c r="B251" s="88" t="s">
        <v>1710</v>
      </c>
      <c r="C251" s="88">
        <v>2</v>
      </c>
      <c r="D251" s="119">
        <v>0.008335595746316527</v>
      </c>
      <c r="E251" s="119">
        <v>2.0128372247051725</v>
      </c>
      <c r="F251" s="88" t="s">
        <v>1583</v>
      </c>
      <c r="G251" s="88" t="b">
        <v>0</v>
      </c>
      <c r="H251" s="88" t="b">
        <v>0</v>
      </c>
      <c r="I251" s="88" t="b">
        <v>0</v>
      </c>
      <c r="J251" s="88" t="b">
        <v>1</v>
      </c>
      <c r="K251" s="88" t="b">
        <v>0</v>
      </c>
      <c r="L251" s="88" t="b">
        <v>0</v>
      </c>
    </row>
    <row r="252" spans="1:12" ht="15">
      <c r="A252" s="88" t="s">
        <v>1710</v>
      </c>
      <c r="B252" s="88" t="s">
        <v>1711</v>
      </c>
      <c r="C252" s="88">
        <v>2</v>
      </c>
      <c r="D252" s="119">
        <v>0.008335595746316527</v>
      </c>
      <c r="E252" s="119">
        <v>2.0128372247051725</v>
      </c>
      <c r="F252" s="88" t="s">
        <v>1583</v>
      </c>
      <c r="G252" s="88" t="b">
        <v>1</v>
      </c>
      <c r="H252" s="88" t="b">
        <v>0</v>
      </c>
      <c r="I252" s="88" t="b">
        <v>0</v>
      </c>
      <c r="J252" s="88" t="b">
        <v>0</v>
      </c>
      <c r="K252" s="88" t="b">
        <v>0</v>
      </c>
      <c r="L252" s="88" t="b">
        <v>0</v>
      </c>
    </row>
    <row r="253" spans="1:12" ht="15">
      <c r="A253" s="88" t="s">
        <v>1711</v>
      </c>
      <c r="B253" s="88" t="s">
        <v>1712</v>
      </c>
      <c r="C253" s="88">
        <v>2</v>
      </c>
      <c r="D253" s="119">
        <v>0.008335595746316527</v>
      </c>
      <c r="E253" s="119">
        <v>2.0128372247051725</v>
      </c>
      <c r="F253" s="88" t="s">
        <v>1583</v>
      </c>
      <c r="G253" s="88" t="b">
        <v>0</v>
      </c>
      <c r="H253" s="88" t="b">
        <v>0</v>
      </c>
      <c r="I253" s="88" t="b">
        <v>0</v>
      </c>
      <c r="J253" s="88" t="b">
        <v>0</v>
      </c>
      <c r="K253" s="88" t="b">
        <v>0</v>
      </c>
      <c r="L253" s="88" t="b">
        <v>0</v>
      </c>
    </row>
    <row r="254" spans="1:12" ht="15">
      <c r="A254" s="88" t="s">
        <v>1712</v>
      </c>
      <c r="B254" s="88" t="s">
        <v>1713</v>
      </c>
      <c r="C254" s="88">
        <v>2</v>
      </c>
      <c r="D254" s="119">
        <v>0.008335595746316527</v>
      </c>
      <c r="E254" s="119">
        <v>2.0128372247051725</v>
      </c>
      <c r="F254" s="88" t="s">
        <v>1583</v>
      </c>
      <c r="G254" s="88" t="b">
        <v>0</v>
      </c>
      <c r="H254" s="88" t="b">
        <v>0</v>
      </c>
      <c r="I254" s="88" t="b">
        <v>0</v>
      </c>
      <c r="J254" s="88" t="b">
        <v>0</v>
      </c>
      <c r="K254" s="88" t="b">
        <v>0</v>
      </c>
      <c r="L254" s="88" t="b">
        <v>0</v>
      </c>
    </row>
    <row r="255" spans="1:12" ht="15">
      <c r="A255" s="88" t="s">
        <v>1713</v>
      </c>
      <c r="B255" s="88" t="s">
        <v>1714</v>
      </c>
      <c r="C255" s="88">
        <v>2</v>
      </c>
      <c r="D255" s="119">
        <v>0.008335595746316527</v>
      </c>
      <c r="E255" s="119">
        <v>2.0128372247051725</v>
      </c>
      <c r="F255" s="88" t="s">
        <v>1583</v>
      </c>
      <c r="G255" s="88" t="b">
        <v>0</v>
      </c>
      <c r="H255" s="88" t="b">
        <v>0</v>
      </c>
      <c r="I255" s="88" t="b">
        <v>0</v>
      </c>
      <c r="J255" s="88" t="b">
        <v>1</v>
      </c>
      <c r="K255" s="88" t="b">
        <v>0</v>
      </c>
      <c r="L255" s="88" t="b">
        <v>0</v>
      </c>
    </row>
    <row r="256" spans="1:12" ht="15">
      <c r="A256" s="88" t="s">
        <v>1714</v>
      </c>
      <c r="B256" s="88" t="s">
        <v>1715</v>
      </c>
      <c r="C256" s="88">
        <v>2</v>
      </c>
      <c r="D256" s="119">
        <v>0.008335595746316527</v>
      </c>
      <c r="E256" s="119">
        <v>2.0128372247051725</v>
      </c>
      <c r="F256" s="88" t="s">
        <v>1583</v>
      </c>
      <c r="G256" s="88" t="b">
        <v>1</v>
      </c>
      <c r="H256" s="88" t="b">
        <v>0</v>
      </c>
      <c r="I256" s="88" t="b">
        <v>0</v>
      </c>
      <c r="J256" s="88" t="b">
        <v>0</v>
      </c>
      <c r="K256" s="88" t="b">
        <v>0</v>
      </c>
      <c r="L256" s="88" t="b">
        <v>0</v>
      </c>
    </row>
    <row r="257" spans="1:12" ht="15">
      <c r="A257" s="88" t="s">
        <v>1607</v>
      </c>
      <c r="B257" s="88" t="s">
        <v>1639</v>
      </c>
      <c r="C257" s="88">
        <v>2</v>
      </c>
      <c r="D257" s="119">
        <v>0.008335595746316527</v>
      </c>
      <c r="E257" s="119">
        <v>0.9916479256352341</v>
      </c>
      <c r="F257" s="88" t="s">
        <v>1583</v>
      </c>
      <c r="G257" s="88" t="b">
        <v>0</v>
      </c>
      <c r="H257" s="88" t="b">
        <v>0</v>
      </c>
      <c r="I257" s="88" t="b">
        <v>0</v>
      </c>
      <c r="J257" s="88" t="b">
        <v>0</v>
      </c>
      <c r="K257" s="88" t="b">
        <v>0</v>
      </c>
      <c r="L257" s="88" t="b">
        <v>0</v>
      </c>
    </row>
    <row r="258" spans="1:12" ht="15">
      <c r="A258" s="88" t="s">
        <v>1639</v>
      </c>
      <c r="B258" s="88" t="s">
        <v>1700</v>
      </c>
      <c r="C258" s="88">
        <v>2</v>
      </c>
      <c r="D258" s="119">
        <v>0.008335595746316527</v>
      </c>
      <c r="E258" s="119">
        <v>1.5357159699855096</v>
      </c>
      <c r="F258" s="88" t="s">
        <v>1583</v>
      </c>
      <c r="G258" s="88" t="b">
        <v>0</v>
      </c>
      <c r="H258" s="88" t="b">
        <v>0</v>
      </c>
      <c r="I258" s="88" t="b">
        <v>0</v>
      </c>
      <c r="J258" s="88" t="b">
        <v>0</v>
      </c>
      <c r="K258" s="88" t="b">
        <v>0</v>
      </c>
      <c r="L258" s="88" t="b">
        <v>0</v>
      </c>
    </row>
    <row r="259" spans="1:12" ht="15">
      <c r="A259" s="88" t="s">
        <v>1700</v>
      </c>
      <c r="B259" s="88" t="s">
        <v>1650</v>
      </c>
      <c r="C259" s="88">
        <v>2</v>
      </c>
      <c r="D259" s="119">
        <v>0.008335595746316527</v>
      </c>
      <c r="E259" s="119">
        <v>1.711807229041191</v>
      </c>
      <c r="F259" s="88" t="s">
        <v>1583</v>
      </c>
      <c r="G259" s="88" t="b">
        <v>0</v>
      </c>
      <c r="H259" s="88" t="b">
        <v>0</v>
      </c>
      <c r="I259" s="88" t="b">
        <v>0</v>
      </c>
      <c r="J259" s="88" t="b">
        <v>0</v>
      </c>
      <c r="K259" s="88" t="b">
        <v>0</v>
      </c>
      <c r="L259" s="88" t="b">
        <v>0</v>
      </c>
    </row>
    <row r="260" spans="1:12" ht="15">
      <c r="A260" s="88" t="s">
        <v>1638</v>
      </c>
      <c r="B260" s="88" t="s">
        <v>360</v>
      </c>
      <c r="C260" s="88">
        <v>2</v>
      </c>
      <c r="D260" s="119">
        <v>0.008335595746316527</v>
      </c>
      <c r="E260" s="119">
        <v>1.2346859743215286</v>
      </c>
      <c r="F260" s="88" t="s">
        <v>1583</v>
      </c>
      <c r="G260" s="88" t="b">
        <v>0</v>
      </c>
      <c r="H260" s="88" t="b">
        <v>0</v>
      </c>
      <c r="I260" s="88" t="b">
        <v>0</v>
      </c>
      <c r="J260" s="88" t="b">
        <v>0</v>
      </c>
      <c r="K260" s="88" t="b">
        <v>0</v>
      </c>
      <c r="L260" s="88" t="b">
        <v>0</v>
      </c>
    </row>
    <row r="261" spans="1:12" ht="15">
      <c r="A261" s="88" t="s">
        <v>1653</v>
      </c>
      <c r="B261" s="88" t="s">
        <v>1697</v>
      </c>
      <c r="C261" s="88">
        <v>2</v>
      </c>
      <c r="D261" s="119">
        <v>0.008335595746316527</v>
      </c>
      <c r="E261" s="119">
        <v>1.711807229041191</v>
      </c>
      <c r="F261" s="88" t="s">
        <v>1583</v>
      </c>
      <c r="G261" s="88" t="b">
        <v>0</v>
      </c>
      <c r="H261" s="88" t="b">
        <v>0</v>
      </c>
      <c r="I261" s="88" t="b">
        <v>0</v>
      </c>
      <c r="J261" s="88" t="b">
        <v>0</v>
      </c>
      <c r="K261" s="88" t="b">
        <v>0</v>
      </c>
      <c r="L261" s="88" t="b">
        <v>0</v>
      </c>
    </row>
    <row r="262" spans="1:12" ht="15">
      <c r="A262" s="88" t="s">
        <v>1697</v>
      </c>
      <c r="B262" s="88" t="s">
        <v>1608</v>
      </c>
      <c r="C262" s="88">
        <v>2</v>
      </c>
      <c r="D262" s="119">
        <v>0.008335595746316527</v>
      </c>
      <c r="E262" s="119">
        <v>1.711807229041191</v>
      </c>
      <c r="F262" s="88" t="s">
        <v>1583</v>
      </c>
      <c r="G262" s="88" t="b">
        <v>0</v>
      </c>
      <c r="H262" s="88" t="b">
        <v>0</v>
      </c>
      <c r="I262" s="88" t="b">
        <v>0</v>
      </c>
      <c r="J262" s="88" t="b">
        <v>0</v>
      </c>
      <c r="K262" s="88" t="b">
        <v>0</v>
      </c>
      <c r="L262" s="88" t="b">
        <v>0</v>
      </c>
    </row>
    <row r="263" spans="1:12" ht="15">
      <c r="A263" s="88" t="s">
        <v>1608</v>
      </c>
      <c r="B263" s="88" t="s">
        <v>1636</v>
      </c>
      <c r="C263" s="88">
        <v>2</v>
      </c>
      <c r="D263" s="119">
        <v>0.008335595746316527</v>
      </c>
      <c r="E263" s="119">
        <v>1.1677391846909153</v>
      </c>
      <c r="F263" s="88" t="s">
        <v>1583</v>
      </c>
      <c r="G263" s="88" t="b">
        <v>0</v>
      </c>
      <c r="H263" s="88" t="b">
        <v>0</v>
      </c>
      <c r="I263" s="88" t="b">
        <v>0</v>
      </c>
      <c r="J263" s="88" t="b">
        <v>0</v>
      </c>
      <c r="K263" s="88" t="b">
        <v>0</v>
      </c>
      <c r="L263" s="88" t="b">
        <v>0</v>
      </c>
    </row>
    <row r="264" spans="1:12" ht="15">
      <c r="A264" s="88" t="s">
        <v>1636</v>
      </c>
      <c r="B264" s="88" t="s">
        <v>1635</v>
      </c>
      <c r="C264" s="88">
        <v>2</v>
      </c>
      <c r="D264" s="119">
        <v>0.008335595746316527</v>
      </c>
      <c r="E264" s="119">
        <v>1.3138672203691535</v>
      </c>
      <c r="F264" s="88" t="s">
        <v>1583</v>
      </c>
      <c r="G264" s="88" t="b">
        <v>0</v>
      </c>
      <c r="H264" s="88" t="b">
        <v>0</v>
      </c>
      <c r="I264" s="88" t="b">
        <v>0</v>
      </c>
      <c r="J264" s="88" t="b">
        <v>0</v>
      </c>
      <c r="K264" s="88" t="b">
        <v>0</v>
      </c>
      <c r="L264" s="88" t="b">
        <v>0</v>
      </c>
    </row>
    <row r="265" spans="1:12" ht="15">
      <c r="A265" s="88" t="s">
        <v>1606</v>
      </c>
      <c r="B265" s="88" t="s">
        <v>1698</v>
      </c>
      <c r="C265" s="88">
        <v>2</v>
      </c>
      <c r="D265" s="119">
        <v>0.008335595746316527</v>
      </c>
      <c r="E265" s="119">
        <v>1.4687691803548966</v>
      </c>
      <c r="F265" s="88" t="s">
        <v>1583</v>
      </c>
      <c r="G265" s="88" t="b">
        <v>0</v>
      </c>
      <c r="H265" s="88" t="b">
        <v>0</v>
      </c>
      <c r="I265" s="88" t="b">
        <v>0</v>
      </c>
      <c r="J265" s="88" t="b">
        <v>0</v>
      </c>
      <c r="K265" s="88" t="b">
        <v>0</v>
      </c>
      <c r="L265" s="88" t="b">
        <v>0</v>
      </c>
    </row>
    <row r="266" spans="1:12" ht="15">
      <c r="A266" s="88" t="s">
        <v>1698</v>
      </c>
      <c r="B266" s="88" t="s">
        <v>1699</v>
      </c>
      <c r="C266" s="88">
        <v>2</v>
      </c>
      <c r="D266" s="119">
        <v>0.008335595746316527</v>
      </c>
      <c r="E266" s="119">
        <v>2.0128372247051725</v>
      </c>
      <c r="F266" s="88" t="s">
        <v>1583</v>
      </c>
      <c r="G266" s="88" t="b">
        <v>0</v>
      </c>
      <c r="H266" s="88" t="b">
        <v>0</v>
      </c>
      <c r="I266" s="88" t="b">
        <v>0</v>
      </c>
      <c r="J266" s="88" t="b">
        <v>0</v>
      </c>
      <c r="K266" s="88" t="b">
        <v>0</v>
      </c>
      <c r="L266" s="88" t="b">
        <v>0</v>
      </c>
    </row>
    <row r="267" spans="1:12" ht="15">
      <c r="A267" s="88" t="s">
        <v>1686</v>
      </c>
      <c r="B267" s="88" t="s">
        <v>1636</v>
      </c>
      <c r="C267" s="88">
        <v>2</v>
      </c>
      <c r="D267" s="119">
        <v>0.008335595746316527</v>
      </c>
      <c r="E267" s="119">
        <v>1.711807229041191</v>
      </c>
      <c r="F267" s="88" t="s">
        <v>1583</v>
      </c>
      <c r="G267" s="88" t="b">
        <v>1</v>
      </c>
      <c r="H267" s="88" t="b">
        <v>0</v>
      </c>
      <c r="I267" s="88" t="b">
        <v>0</v>
      </c>
      <c r="J267" s="88" t="b">
        <v>0</v>
      </c>
      <c r="K267" s="88" t="b">
        <v>0</v>
      </c>
      <c r="L267" s="88" t="b">
        <v>0</v>
      </c>
    </row>
    <row r="268" spans="1:12" ht="15">
      <c r="A268" s="88" t="s">
        <v>1636</v>
      </c>
      <c r="B268" s="88" t="s">
        <v>1605</v>
      </c>
      <c r="C268" s="88">
        <v>2</v>
      </c>
      <c r="D268" s="119">
        <v>0.008335595746316527</v>
      </c>
      <c r="E268" s="119">
        <v>1.1677391846909153</v>
      </c>
      <c r="F268" s="88" t="s">
        <v>1583</v>
      </c>
      <c r="G268" s="88" t="b">
        <v>0</v>
      </c>
      <c r="H268" s="88" t="b">
        <v>0</v>
      </c>
      <c r="I268" s="88" t="b">
        <v>0</v>
      </c>
      <c r="J268" s="88" t="b">
        <v>0</v>
      </c>
      <c r="K268" s="88" t="b">
        <v>0</v>
      </c>
      <c r="L268" s="88" t="b">
        <v>0</v>
      </c>
    </row>
    <row r="269" spans="1:12" ht="15">
      <c r="A269" s="88" t="s">
        <v>1606</v>
      </c>
      <c r="B269" s="88" t="s">
        <v>1634</v>
      </c>
      <c r="C269" s="88">
        <v>2</v>
      </c>
      <c r="D269" s="119">
        <v>0.008335595746316527</v>
      </c>
      <c r="E269" s="119">
        <v>0.9916479256352341</v>
      </c>
      <c r="F269" s="88" t="s">
        <v>1583</v>
      </c>
      <c r="G269" s="88" t="b">
        <v>0</v>
      </c>
      <c r="H269" s="88" t="b">
        <v>0</v>
      </c>
      <c r="I269" s="88" t="b">
        <v>0</v>
      </c>
      <c r="J269" s="88" t="b">
        <v>1</v>
      </c>
      <c r="K269" s="88" t="b">
        <v>0</v>
      </c>
      <c r="L269" s="88" t="b">
        <v>0</v>
      </c>
    </row>
    <row r="270" spans="1:12" ht="15">
      <c r="A270" s="88" t="s">
        <v>1634</v>
      </c>
      <c r="B270" s="88" t="s">
        <v>1687</v>
      </c>
      <c r="C270" s="88">
        <v>2</v>
      </c>
      <c r="D270" s="119">
        <v>0.008335595746316527</v>
      </c>
      <c r="E270" s="119">
        <v>1.5357159699855096</v>
      </c>
      <c r="F270" s="88" t="s">
        <v>1583</v>
      </c>
      <c r="G270" s="88" t="b">
        <v>1</v>
      </c>
      <c r="H270" s="88" t="b">
        <v>0</v>
      </c>
      <c r="I270" s="88" t="b">
        <v>0</v>
      </c>
      <c r="J270" s="88" t="b">
        <v>1</v>
      </c>
      <c r="K270" s="88" t="b">
        <v>0</v>
      </c>
      <c r="L270" s="88" t="b">
        <v>0</v>
      </c>
    </row>
    <row r="271" spans="1:12" ht="15">
      <c r="A271" s="88" t="s">
        <v>1687</v>
      </c>
      <c r="B271" s="88" t="s">
        <v>1635</v>
      </c>
      <c r="C271" s="88">
        <v>2</v>
      </c>
      <c r="D271" s="119">
        <v>0.008335595746316527</v>
      </c>
      <c r="E271" s="119">
        <v>1.6148972160331345</v>
      </c>
      <c r="F271" s="88" t="s">
        <v>1583</v>
      </c>
      <c r="G271" s="88" t="b">
        <v>1</v>
      </c>
      <c r="H271" s="88" t="b">
        <v>0</v>
      </c>
      <c r="I271" s="88" t="b">
        <v>0</v>
      </c>
      <c r="J271" s="88" t="b">
        <v>0</v>
      </c>
      <c r="K271" s="88" t="b">
        <v>0</v>
      </c>
      <c r="L271" s="88" t="b">
        <v>0</v>
      </c>
    </row>
    <row r="272" spans="1:12" ht="15">
      <c r="A272" s="88" t="s">
        <v>1635</v>
      </c>
      <c r="B272" s="88" t="s">
        <v>1688</v>
      </c>
      <c r="C272" s="88">
        <v>2</v>
      </c>
      <c r="D272" s="119">
        <v>0.008335595746316527</v>
      </c>
      <c r="E272" s="119">
        <v>1.6148972160331345</v>
      </c>
      <c r="F272" s="88" t="s">
        <v>1583</v>
      </c>
      <c r="G272" s="88" t="b">
        <v>0</v>
      </c>
      <c r="H272" s="88" t="b">
        <v>0</v>
      </c>
      <c r="I272" s="88" t="b">
        <v>0</v>
      </c>
      <c r="J272" s="88" t="b">
        <v>0</v>
      </c>
      <c r="K272" s="88" t="b">
        <v>0</v>
      </c>
      <c r="L272" s="88" t="b">
        <v>0</v>
      </c>
    </row>
    <row r="273" spans="1:12" ht="15">
      <c r="A273" s="88" t="s">
        <v>1688</v>
      </c>
      <c r="B273" s="88" t="s">
        <v>1689</v>
      </c>
      <c r="C273" s="88">
        <v>2</v>
      </c>
      <c r="D273" s="119">
        <v>0.008335595746316527</v>
      </c>
      <c r="E273" s="119">
        <v>2.0128372247051725</v>
      </c>
      <c r="F273" s="88" t="s">
        <v>1583</v>
      </c>
      <c r="G273" s="88" t="b">
        <v>0</v>
      </c>
      <c r="H273" s="88" t="b">
        <v>0</v>
      </c>
      <c r="I273" s="88" t="b">
        <v>0</v>
      </c>
      <c r="J273" s="88" t="b">
        <v>0</v>
      </c>
      <c r="K273" s="88" t="b">
        <v>0</v>
      </c>
      <c r="L273" s="88" t="b">
        <v>0</v>
      </c>
    </row>
    <row r="274" spans="1:12" ht="15">
      <c r="A274" s="88" t="s">
        <v>1689</v>
      </c>
      <c r="B274" s="88" t="s">
        <v>1690</v>
      </c>
      <c r="C274" s="88">
        <v>2</v>
      </c>
      <c r="D274" s="119">
        <v>0.008335595746316527</v>
      </c>
      <c r="E274" s="119">
        <v>2.0128372247051725</v>
      </c>
      <c r="F274" s="88" t="s">
        <v>1583</v>
      </c>
      <c r="G274" s="88" t="b">
        <v>0</v>
      </c>
      <c r="H274" s="88" t="b">
        <v>0</v>
      </c>
      <c r="I274" s="88" t="b">
        <v>0</v>
      </c>
      <c r="J274" s="88" t="b">
        <v>0</v>
      </c>
      <c r="K274" s="88" t="b">
        <v>0</v>
      </c>
      <c r="L274" s="88" t="b">
        <v>0</v>
      </c>
    </row>
    <row r="275" spans="1:12" ht="15">
      <c r="A275" s="88" t="s">
        <v>1690</v>
      </c>
      <c r="B275" s="88" t="s">
        <v>1691</v>
      </c>
      <c r="C275" s="88">
        <v>2</v>
      </c>
      <c r="D275" s="119">
        <v>0.008335595746316527</v>
      </c>
      <c r="E275" s="119">
        <v>2.0128372247051725</v>
      </c>
      <c r="F275" s="88" t="s">
        <v>1583</v>
      </c>
      <c r="G275" s="88" t="b">
        <v>0</v>
      </c>
      <c r="H275" s="88" t="b">
        <v>0</v>
      </c>
      <c r="I275" s="88" t="b">
        <v>0</v>
      </c>
      <c r="J275" s="88" t="b">
        <v>0</v>
      </c>
      <c r="K275" s="88" t="b">
        <v>0</v>
      </c>
      <c r="L275" s="88" t="b">
        <v>0</v>
      </c>
    </row>
    <row r="276" spans="1:12" ht="15">
      <c r="A276" s="88" t="s">
        <v>1691</v>
      </c>
      <c r="B276" s="88" t="s">
        <v>1651</v>
      </c>
      <c r="C276" s="88">
        <v>2</v>
      </c>
      <c r="D276" s="119">
        <v>0.008335595746316527</v>
      </c>
      <c r="E276" s="119">
        <v>1.711807229041191</v>
      </c>
      <c r="F276" s="88" t="s">
        <v>1583</v>
      </c>
      <c r="G276" s="88" t="b">
        <v>0</v>
      </c>
      <c r="H276" s="88" t="b">
        <v>0</v>
      </c>
      <c r="I276" s="88" t="b">
        <v>0</v>
      </c>
      <c r="J276" s="88" t="b">
        <v>1</v>
      </c>
      <c r="K276" s="88" t="b">
        <v>0</v>
      </c>
      <c r="L276" s="88" t="b">
        <v>0</v>
      </c>
    </row>
    <row r="277" spans="1:12" ht="15">
      <c r="A277" s="88" t="s">
        <v>1651</v>
      </c>
      <c r="B277" s="88" t="s">
        <v>1692</v>
      </c>
      <c r="C277" s="88">
        <v>2</v>
      </c>
      <c r="D277" s="119">
        <v>0.008335595746316527</v>
      </c>
      <c r="E277" s="119">
        <v>1.711807229041191</v>
      </c>
      <c r="F277" s="88" t="s">
        <v>1583</v>
      </c>
      <c r="G277" s="88" t="b">
        <v>1</v>
      </c>
      <c r="H277" s="88" t="b">
        <v>0</v>
      </c>
      <c r="I277" s="88" t="b">
        <v>0</v>
      </c>
      <c r="J277" s="88" t="b">
        <v>0</v>
      </c>
      <c r="K277" s="88" t="b">
        <v>0</v>
      </c>
      <c r="L277" s="88" t="b">
        <v>0</v>
      </c>
    </row>
    <row r="278" spans="1:12" ht="15">
      <c r="A278" s="88" t="s">
        <v>1692</v>
      </c>
      <c r="B278" s="88" t="s">
        <v>1608</v>
      </c>
      <c r="C278" s="88">
        <v>2</v>
      </c>
      <c r="D278" s="119">
        <v>0.008335595746316527</v>
      </c>
      <c r="E278" s="119">
        <v>1.711807229041191</v>
      </c>
      <c r="F278" s="88" t="s">
        <v>1583</v>
      </c>
      <c r="G278" s="88" t="b">
        <v>0</v>
      </c>
      <c r="H278" s="88" t="b">
        <v>0</v>
      </c>
      <c r="I278" s="88" t="b">
        <v>0</v>
      </c>
      <c r="J278" s="88" t="b">
        <v>0</v>
      </c>
      <c r="K278" s="88" t="b">
        <v>0</v>
      </c>
      <c r="L278" s="88" t="b">
        <v>0</v>
      </c>
    </row>
    <row r="279" spans="1:12" ht="15">
      <c r="A279" s="88" t="s">
        <v>1608</v>
      </c>
      <c r="B279" s="88" t="s">
        <v>1639</v>
      </c>
      <c r="C279" s="88">
        <v>2</v>
      </c>
      <c r="D279" s="119">
        <v>0.008335595746316527</v>
      </c>
      <c r="E279" s="119">
        <v>0.9916479256352341</v>
      </c>
      <c r="F279" s="88" t="s">
        <v>1583</v>
      </c>
      <c r="G279" s="88" t="b">
        <v>0</v>
      </c>
      <c r="H279" s="88" t="b">
        <v>0</v>
      </c>
      <c r="I279" s="88" t="b">
        <v>0</v>
      </c>
      <c r="J279" s="88" t="b">
        <v>0</v>
      </c>
      <c r="K279" s="88" t="b">
        <v>0</v>
      </c>
      <c r="L279" s="88" t="b">
        <v>0</v>
      </c>
    </row>
    <row r="280" spans="1:12" ht="15">
      <c r="A280" s="88" t="s">
        <v>1639</v>
      </c>
      <c r="B280" s="88" t="s">
        <v>1652</v>
      </c>
      <c r="C280" s="88">
        <v>2</v>
      </c>
      <c r="D280" s="119">
        <v>0.008335595746316527</v>
      </c>
      <c r="E280" s="119">
        <v>1.2346859743215286</v>
      </c>
      <c r="F280" s="88" t="s">
        <v>1583</v>
      </c>
      <c r="G280" s="88" t="b">
        <v>0</v>
      </c>
      <c r="H280" s="88" t="b">
        <v>0</v>
      </c>
      <c r="I280" s="88" t="b">
        <v>0</v>
      </c>
      <c r="J280" s="88" t="b">
        <v>0</v>
      </c>
      <c r="K280" s="88" t="b">
        <v>0</v>
      </c>
      <c r="L280" s="88" t="b">
        <v>0</v>
      </c>
    </row>
    <row r="281" spans="1:12" ht="15">
      <c r="A281" s="88" t="s">
        <v>1652</v>
      </c>
      <c r="B281" s="88" t="s">
        <v>1693</v>
      </c>
      <c r="C281" s="88">
        <v>2</v>
      </c>
      <c r="D281" s="119">
        <v>0.008335595746316527</v>
      </c>
      <c r="E281" s="119">
        <v>1.711807229041191</v>
      </c>
      <c r="F281" s="88" t="s">
        <v>1583</v>
      </c>
      <c r="G281" s="88" t="b">
        <v>0</v>
      </c>
      <c r="H281" s="88" t="b">
        <v>0</v>
      </c>
      <c r="I281" s="88" t="b">
        <v>0</v>
      </c>
      <c r="J281" s="88" t="b">
        <v>0</v>
      </c>
      <c r="K281" s="88" t="b">
        <v>0</v>
      </c>
      <c r="L281" s="88" t="b">
        <v>0</v>
      </c>
    </row>
    <row r="282" spans="1:12" ht="15">
      <c r="A282" s="88" t="s">
        <v>1693</v>
      </c>
      <c r="B282" s="88" t="s">
        <v>1694</v>
      </c>
      <c r="C282" s="88">
        <v>2</v>
      </c>
      <c r="D282" s="119">
        <v>0.008335595746316527</v>
      </c>
      <c r="E282" s="119">
        <v>2.0128372247051725</v>
      </c>
      <c r="F282" s="88" t="s">
        <v>1583</v>
      </c>
      <c r="G282" s="88" t="b">
        <v>0</v>
      </c>
      <c r="H282" s="88" t="b">
        <v>0</v>
      </c>
      <c r="I282" s="88" t="b">
        <v>0</v>
      </c>
      <c r="J282" s="88" t="b">
        <v>0</v>
      </c>
      <c r="K282" s="88" t="b">
        <v>0</v>
      </c>
      <c r="L282" s="88" t="b">
        <v>0</v>
      </c>
    </row>
    <row r="283" spans="1:12" ht="15">
      <c r="A283" s="88" t="s">
        <v>1694</v>
      </c>
      <c r="B283" s="88" t="s">
        <v>1651</v>
      </c>
      <c r="C283" s="88">
        <v>2</v>
      </c>
      <c r="D283" s="119">
        <v>0.008335595746316527</v>
      </c>
      <c r="E283" s="119">
        <v>1.711807229041191</v>
      </c>
      <c r="F283" s="88" t="s">
        <v>1583</v>
      </c>
      <c r="G283" s="88" t="b">
        <v>0</v>
      </c>
      <c r="H283" s="88" t="b">
        <v>0</v>
      </c>
      <c r="I283" s="88" t="b">
        <v>0</v>
      </c>
      <c r="J283" s="88" t="b">
        <v>1</v>
      </c>
      <c r="K283" s="88" t="b">
        <v>0</v>
      </c>
      <c r="L283" s="88" t="b">
        <v>0</v>
      </c>
    </row>
    <row r="284" spans="1:12" ht="15">
      <c r="A284" s="88" t="s">
        <v>1651</v>
      </c>
      <c r="B284" s="88" t="s">
        <v>1695</v>
      </c>
      <c r="C284" s="88">
        <v>2</v>
      </c>
      <c r="D284" s="119">
        <v>0.008335595746316527</v>
      </c>
      <c r="E284" s="119">
        <v>1.711807229041191</v>
      </c>
      <c r="F284" s="88" t="s">
        <v>1583</v>
      </c>
      <c r="G284" s="88" t="b">
        <v>1</v>
      </c>
      <c r="H284" s="88" t="b">
        <v>0</v>
      </c>
      <c r="I284" s="88" t="b">
        <v>0</v>
      </c>
      <c r="J284" s="88" t="b">
        <v>0</v>
      </c>
      <c r="K284" s="88" t="b">
        <v>0</v>
      </c>
      <c r="L284" s="88" t="b">
        <v>0</v>
      </c>
    </row>
    <row r="285" spans="1:12" ht="15">
      <c r="A285" s="88" t="s">
        <v>1695</v>
      </c>
      <c r="B285" s="88" t="s">
        <v>1696</v>
      </c>
      <c r="C285" s="88">
        <v>2</v>
      </c>
      <c r="D285" s="119">
        <v>0.008335595746316527</v>
      </c>
      <c r="E285" s="119">
        <v>2.0128372247051725</v>
      </c>
      <c r="F285" s="88" t="s">
        <v>1583</v>
      </c>
      <c r="G285" s="88" t="b">
        <v>0</v>
      </c>
      <c r="H285" s="88" t="b">
        <v>0</v>
      </c>
      <c r="I285" s="88" t="b">
        <v>0</v>
      </c>
      <c r="J285" s="88" t="b">
        <v>0</v>
      </c>
      <c r="K285" s="88" t="b">
        <v>0</v>
      </c>
      <c r="L285" s="88" t="b">
        <v>0</v>
      </c>
    </row>
    <row r="286" spans="1:12" ht="15">
      <c r="A286" s="88" t="s">
        <v>1608</v>
      </c>
      <c r="B286" s="88" t="s">
        <v>1640</v>
      </c>
      <c r="C286" s="88">
        <v>6</v>
      </c>
      <c r="D286" s="119">
        <v>0</v>
      </c>
      <c r="E286" s="119">
        <v>1.1760912590556813</v>
      </c>
      <c r="F286" s="88" t="s">
        <v>1584</v>
      </c>
      <c r="G286" s="88" t="b">
        <v>0</v>
      </c>
      <c r="H286" s="88" t="b">
        <v>0</v>
      </c>
      <c r="I286" s="88" t="b">
        <v>0</v>
      </c>
      <c r="J286" s="88" t="b">
        <v>0</v>
      </c>
      <c r="K286" s="88" t="b">
        <v>0</v>
      </c>
      <c r="L286" s="88" t="b">
        <v>0</v>
      </c>
    </row>
    <row r="287" spans="1:12" ht="15">
      <c r="A287" s="88" t="s">
        <v>1640</v>
      </c>
      <c r="B287" s="88" t="s">
        <v>1641</v>
      </c>
      <c r="C287" s="88">
        <v>6</v>
      </c>
      <c r="D287" s="119">
        <v>0</v>
      </c>
      <c r="E287" s="119">
        <v>1.1760912590556813</v>
      </c>
      <c r="F287" s="88" t="s">
        <v>1584</v>
      </c>
      <c r="G287" s="88" t="b">
        <v>0</v>
      </c>
      <c r="H287" s="88" t="b">
        <v>0</v>
      </c>
      <c r="I287" s="88" t="b">
        <v>0</v>
      </c>
      <c r="J287" s="88" t="b">
        <v>0</v>
      </c>
      <c r="K287" s="88" t="b">
        <v>0</v>
      </c>
      <c r="L287" s="88" t="b">
        <v>0</v>
      </c>
    </row>
    <row r="288" spans="1:12" ht="15">
      <c r="A288" s="88" t="s">
        <v>1641</v>
      </c>
      <c r="B288" s="88" t="s">
        <v>1620</v>
      </c>
      <c r="C288" s="88">
        <v>6</v>
      </c>
      <c r="D288" s="119">
        <v>0</v>
      </c>
      <c r="E288" s="119">
        <v>1.1760912590556813</v>
      </c>
      <c r="F288" s="88" t="s">
        <v>1584</v>
      </c>
      <c r="G288" s="88" t="b">
        <v>0</v>
      </c>
      <c r="H288" s="88" t="b">
        <v>0</v>
      </c>
      <c r="I288" s="88" t="b">
        <v>0</v>
      </c>
      <c r="J288" s="88" t="b">
        <v>0</v>
      </c>
      <c r="K288" s="88" t="b">
        <v>0</v>
      </c>
      <c r="L288" s="88" t="b">
        <v>0</v>
      </c>
    </row>
    <row r="289" spans="1:12" ht="15">
      <c r="A289" s="88" t="s">
        <v>1620</v>
      </c>
      <c r="B289" s="88" t="s">
        <v>1622</v>
      </c>
      <c r="C289" s="88">
        <v>6</v>
      </c>
      <c r="D289" s="119">
        <v>0</v>
      </c>
      <c r="E289" s="119">
        <v>1.1760912590556813</v>
      </c>
      <c r="F289" s="88" t="s">
        <v>1584</v>
      </c>
      <c r="G289" s="88" t="b">
        <v>0</v>
      </c>
      <c r="H289" s="88" t="b">
        <v>0</v>
      </c>
      <c r="I289" s="88" t="b">
        <v>0</v>
      </c>
      <c r="J289" s="88" t="b">
        <v>0</v>
      </c>
      <c r="K289" s="88" t="b">
        <v>0</v>
      </c>
      <c r="L289" s="88" t="b">
        <v>0</v>
      </c>
    </row>
    <row r="290" spans="1:12" ht="15">
      <c r="A290" s="88" t="s">
        <v>1622</v>
      </c>
      <c r="B290" s="88" t="s">
        <v>1642</v>
      </c>
      <c r="C290" s="88">
        <v>6</v>
      </c>
      <c r="D290" s="119">
        <v>0</v>
      </c>
      <c r="E290" s="119">
        <v>1.1760912590556813</v>
      </c>
      <c r="F290" s="88" t="s">
        <v>1584</v>
      </c>
      <c r="G290" s="88" t="b">
        <v>0</v>
      </c>
      <c r="H290" s="88" t="b">
        <v>0</v>
      </c>
      <c r="I290" s="88" t="b">
        <v>0</v>
      </c>
      <c r="J290" s="88" t="b">
        <v>0</v>
      </c>
      <c r="K290" s="88" t="b">
        <v>0</v>
      </c>
      <c r="L290" s="88" t="b">
        <v>0</v>
      </c>
    </row>
    <row r="291" spans="1:12" ht="15">
      <c r="A291" s="88" t="s">
        <v>1642</v>
      </c>
      <c r="B291" s="88" t="s">
        <v>1643</v>
      </c>
      <c r="C291" s="88">
        <v>6</v>
      </c>
      <c r="D291" s="119">
        <v>0</v>
      </c>
      <c r="E291" s="119">
        <v>1.1760912590556813</v>
      </c>
      <c r="F291" s="88" t="s">
        <v>1584</v>
      </c>
      <c r="G291" s="88" t="b">
        <v>0</v>
      </c>
      <c r="H291" s="88" t="b">
        <v>0</v>
      </c>
      <c r="I291" s="88" t="b">
        <v>0</v>
      </c>
      <c r="J291" s="88" t="b">
        <v>0</v>
      </c>
      <c r="K291" s="88" t="b">
        <v>0</v>
      </c>
      <c r="L291" s="88" t="b">
        <v>0</v>
      </c>
    </row>
    <row r="292" spans="1:12" ht="15">
      <c r="A292" s="88" t="s">
        <v>1643</v>
      </c>
      <c r="B292" s="88" t="s">
        <v>1644</v>
      </c>
      <c r="C292" s="88">
        <v>6</v>
      </c>
      <c r="D292" s="119">
        <v>0</v>
      </c>
      <c r="E292" s="119">
        <v>1.1760912590556813</v>
      </c>
      <c r="F292" s="88" t="s">
        <v>1584</v>
      </c>
      <c r="G292" s="88" t="b">
        <v>0</v>
      </c>
      <c r="H292" s="88" t="b">
        <v>0</v>
      </c>
      <c r="I292" s="88" t="b">
        <v>0</v>
      </c>
      <c r="J292" s="88" t="b">
        <v>0</v>
      </c>
      <c r="K292" s="88" t="b">
        <v>0</v>
      </c>
      <c r="L292" s="88" t="b">
        <v>0</v>
      </c>
    </row>
    <row r="293" spans="1:12" ht="15">
      <c r="A293" s="88" t="s">
        <v>1644</v>
      </c>
      <c r="B293" s="88" t="s">
        <v>1645</v>
      </c>
      <c r="C293" s="88">
        <v>6</v>
      </c>
      <c r="D293" s="119">
        <v>0</v>
      </c>
      <c r="E293" s="119">
        <v>1.1760912590556813</v>
      </c>
      <c r="F293" s="88" t="s">
        <v>1584</v>
      </c>
      <c r="G293" s="88" t="b">
        <v>0</v>
      </c>
      <c r="H293" s="88" t="b">
        <v>0</v>
      </c>
      <c r="I293" s="88" t="b">
        <v>0</v>
      </c>
      <c r="J293" s="88" t="b">
        <v>0</v>
      </c>
      <c r="K293" s="88" t="b">
        <v>0</v>
      </c>
      <c r="L293" s="88" t="b">
        <v>0</v>
      </c>
    </row>
    <row r="294" spans="1:12" ht="15">
      <c r="A294" s="88" t="s">
        <v>1645</v>
      </c>
      <c r="B294" s="88" t="s">
        <v>1605</v>
      </c>
      <c r="C294" s="88">
        <v>6</v>
      </c>
      <c r="D294" s="119">
        <v>0</v>
      </c>
      <c r="E294" s="119">
        <v>1.1760912590556813</v>
      </c>
      <c r="F294" s="88" t="s">
        <v>1584</v>
      </c>
      <c r="G294" s="88" t="b">
        <v>0</v>
      </c>
      <c r="H294" s="88" t="b">
        <v>0</v>
      </c>
      <c r="I294" s="88" t="b">
        <v>0</v>
      </c>
      <c r="J294" s="88" t="b">
        <v>0</v>
      </c>
      <c r="K294" s="88" t="b">
        <v>0</v>
      </c>
      <c r="L294" s="88" t="b">
        <v>0</v>
      </c>
    </row>
    <row r="295" spans="1:12" ht="15">
      <c r="A295" s="88" t="s">
        <v>1605</v>
      </c>
      <c r="B295" s="88" t="s">
        <v>1646</v>
      </c>
      <c r="C295" s="88">
        <v>6</v>
      </c>
      <c r="D295" s="119">
        <v>0</v>
      </c>
      <c r="E295" s="119">
        <v>1.1760912590556813</v>
      </c>
      <c r="F295" s="88" t="s">
        <v>1584</v>
      </c>
      <c r="G295" s="88" t="b">
        <v>0</v>
      </c>
      <c r="H295" s="88" t="b">
        <v>0</v>
      </c>
      <c r="I295" s="88" t="b">
        <v>0</v>
      </c>
      <c r="J295" s="88" t="b">
        <v>0</v>
      </c>
      <c r="K295" s="88" t="b">
        <v>0</v>
      </c>
      <c r="L295" s="88" t="b">
        <v>0</v>
      </c>
    </row>
    <row r="296" spans="1:12" ht="15">
      <c r="A296" s="88" t="s">
        <v>1646</v>
      </c>
      <c r="B296" s="88" t="s">
        <v>1613</v>
      </c>
      <c r="C296" s="88">
        <v>6</v>
      </c>
      <c r="D296" s="119">
        <v>0</v>
      </c>
      <c r="E296" s="119">
        <v>1.1760912590556813</v>
      </c>
      <c r="F296" s="88" t="s">
        <v>1584</v>
      </c>
      <c r="G296" s="88" t="b">
        <v>0</v>
      </c>
      <c r="H296" s="88" t="b">
        <v>0</v>
      </c>
      <c r="I296" s="88" t="b">
        <v>0</v>
      </c>
      <c r="J296" s="88" t="b">
        <v>0</v>
      </c>
      <c r="K296" s="88" t="b">
        <v>0</v>
      </c>
      <c r="L296" s="88" t="b">
        <v>0</v>
      </c>
    </row>
    <row r="297" spans="1:12" ht="15">
      <c r="A297" s="88" t="s">
        <v>1613</v>
      </c>
      <c r="B297" s="88" t="s">
        <v>1647</v>
      </c>
      <c r="C297" s="88">
        <v>6</v>
      </c>
      <c r="D297" s="119">
        <v>0</v>
      </c>
      <c r="E297" s="119">
        <v>1.1760912590556813</v>
      </c>
      <c r="F297" s="88" t="s">
        <v>1584</v>
      </c>
      <c r="G297" s="88" t="b">
        <v>0</v>
      </c>
      <c r="H297" s="88" t="b">
        <v>0</v>
      </c>
      <c r="I297" s="88" t="b">
        <v>0</v>
      </c>
      <c r="J297" s="88" t="b">
        <v>0</v>
      </c>
      <c r="K297" s="88" t="b">
        <v>0</v>
      </c>
      <c r="L297" s="88" t="b">
        <v>0</v>
      </c>
    </row>
    <row r="298" spans="1:12" ht="15">
      <c r="A298" s="88" t="s">
        <v>1647</v>
      </c>
      <c r="B298" s="88" t="s">
        <v>1606</v>
      </c>
      <c r="C298" s="88">
        <v>6</v>
      </c>
      <c r="D298" s="119">
        <v>0</v>
      </c>
      <c r="E298" s="119">
        <v>1.1760912590556813</v>
      </c>
      <c r="F298" s="88" t="s">
        <v>1584</v>
      </c>
      <c r="G298" s="88" t="b">
        <v>0</v>
      </c>
      <c r="H298" s="88" t="b">
        <v>0</v>
      </c>
      <c r="I298" s="88" t="b">
        <v>0</v>
      </c>
      <c r="J298" s="88" t="b">
        <v>0</v>
      </c>
      <c r="K298" s="88" t="b">
        <v>0</v>
      </c>
      <c r="L298" s="88" t="b">
        <v>0</v>
      </c>
    </row>
    <row r="299" spans="1:12" ht="15">
      <c r="A299" s="88" t="s">
        <v>1606</v>
      </c>
      <c r="B299" s="88" t="s">
        <v>1621</v>
      </c>
      <c r="C299" s="88">
        <v>6</v>
      </c>
      <c r="D299" s="119">
        <v>0</v>
      </c>
      <c r="E299" s="119">
        <v>1.1760912590556813</v>
      </c>
      <c r="F299" s="88" t="s">
        <v>1584</v>
      </c>
      <c r="G299" s="88" t="b">
        <v>0</v>
      </c>
      <c r="H299" s="88" t="b">
        <v>0</v>
      </c>
      <c r="I299" s="88" t="b">
        <v>0</v>
      </c>
      <c r="J299" s="88" t="b">
        <v>0</v>
      </c>
      <c r="K299" s="88" t="b">
        <v>0</v>
      </c>
      <c r="L299" s="88" t="b">
        <v>0</v>
      </c>
    </row>
    <row r="300" spans="1:12" ht="15">
      <c r="A300" s="88" t="s">
        <v>1621</v>
      </c>
      <c r="B300" s="88" t="s">
        <v>1648</v>
      </c>
      <c r="C300" s="88">
        <v>6</v>
      </c>
      <c r="D300" s="119">
        <v>0</v>
      </c>
      <c r="E300" s="119">
        <v>1.1760912590556813</v>
      </c>
      <c r="F300" s="88" t="s">
        <v>1584</v>
      </c>
      <c r="G300" s="88" t="b">
        <v>0</v>
      </c>
      <c r="H300" s="88" t="b">
        <v>0</v>
      </c>
      <c r="I300" s="88" t="b">
        <v>0</v>
      </c>
      <c r="J300" s="88" t="b">
        <v>0</v>
      </c>
      <c r="K300" s="88" t="b">
        <v>0</v>
      </c>
      <c r="L300" s="88" t="b">
        <v>0</v>
      </c>
    </row>
    <row r="301" spans="1:12" ht="15">
      <c r="A301" s="88" t="s">
        <v>1608</v>
      </c>
      <c r="B301" s="88" t="s">
        <v>1636</v>
      </c>
      <c r="C301" s="88">
        <v>2</v>
      </c>
      <c r="D301" s="119">
        <v>0</v>
      </c>
      <c r="E301" s="119">
        <v>1.301029995663981</v>
      </c>
      <c r="F301" s="88" t="s">
        <v>1585</v>
      </c>
      <c r="G301" s="88" t="b">
        <v>0</v>
      </c>
      <c r="H301" s="88" t="b">
        <v>0</v>
      </c>
      <c r="I301" s="88" t="b">
        <v>0</v>
      </c>
      <c r="J301" s="88" t="b">
        <v>0</v>
      </c>
      <c r="K301" s="88" t="b">
        <v>0</v>
      </c>
      <c r="L301" s="88" t="b">
        <v>0</v>
      </c>
    </row>
    <row r="302" spans="1:12" ht="15">
      <c r="A302" s="88" t="s">
        <v>1636</v>
      </c>
      <c r="B302" s="88" t="s">
        <v>1671</v>
      </c>
      <c r="C302" s="88">
        <v>2</v>
      </c>
      <c r="D302" s="119">
        <v>0</v>
      </c>
      <c r="E302" s="119">
        <v>1.301029995663981</v>
      </c>
      <c r="F302" s="88" t="s">
        <v>1585</v>
      </c>
      <c r="G302" s="88" t="b">
        <v>0</v>
      </c>
      <c r="H302" s="88" t="b">
        <v>0</v>
      </c>
      <c r="I302" s="88" t="b">
        <v>0</v>
      </c>
      <c r="J302" s="88" t="b">
        <v>0</v>
      </c>
      <c r="K302" s="88" t="b">
        <v>0</v>
      </c>
      <c r="L302" s="88" t="b">
        <v>0</v>
      </c>
    </row>
    <row r="303" spans="1:12" ht="15">
      <c r="A303" s="88" t="s">
        <v>1671</v>
      </c>
      <c r="B303" s="88" t="s">
        <v>1607</v>
      </c>
      <c r="C303" s="88">
        <v>2</v>
      </c>
      <c r="D303" s="119">
        <v>0</v>
      </c>
      <c r="E303" s="119">
        <v>1.301029995663981</v>
      </c>
      <c r="F303" s="88" t="s">
        <v>1585</v>
      </c>
      <c r="G303" s="88" t="b">
        <v>0</v>
      </c>
      <c r="H303" s="88" t="b">
        <v>0</v>
      </c>
      <c r="I303" s="88" t="b">
        <v>0</v>
      </c>
      <c r="J303" s="88" t="b">
        <v>0</v>
      </c>
      <c r="K303" s="88" t="b">
        <v>0</v>
      </c>
      <c r="L303" s="88" t="b">
        <v>0</v>
      </c>
    </row>
    <row r="304" spans="1:12" ht="15">
      <c r="A304" s="88" t="s">
        <v>1607</v>
      </c>
      <c r="B304" s="88" t="s">
        <v>1605</v>
      </c>
      <c r="C304" s="88">
        <v>2</v>
      </c>
      <c r="D304" s="119">
        <v>0</v>
      </c>
      <c r="E304" s="119">
        <v>1.301029995663981</v>
      </c>
      <c r="F304" s="88" t="s">
        <v>1585</v>
      </c>
      <c r="G304" s="88" t="b">
        <v>0</v>
      </c>
      <c r="H304" s="88" t="b">
        <v>0</v>
      </c>
      <c r="I304" s="88" t="b">
        <v>0</v>
      </c>
      <c r="J304" s="88" t="b">
        <v>0</v>
      </c>
      <c r="K304" s="88" t="b">
        <v>0</v>
      </c>
      <c r="L304" s="88" t="b">
        <v>0</v>
      </c>
    </row>
    <row r="305" spans="1:12" ht="15">
      <c r="A305" s="88" t="s">
        <v>1605</v>
      </c>
      <c r="B305" s="88" t="s">
        <v>1654</v>
      </c>
      <c r="C305" s="88">
        <v>2</v>
      </c>
      <c r="D305" s="119">
        <v>0</v>
      </c>
      <c r="E305" s="119">
        <v>1.301029995663981</v>
      </c>
      <c r="F305" s="88" t="s">
        <v>1585</v>
      </c>
      <c r="G305" s="88" t="b">
        <v>0</v>
      </c>
      <c r="H305" s="88" t="b">
        <v>0</v>
      </c>
      <c r="I305" s="88" t="b">
        <v>0</v>
      </c>
      <c r="J305" s="88" t="b">
        <v>0</v>
      </c>
      <c r="K305" s="88" t="b">
        <v>0</v>
      </c>
      <c r="L305" s="88" t="b">
        <v>0</v>
      </c>
    </row>
    <row r="306" spans="1:12" ht="15">
      <c r="A306" s="88" t="s">
        <v>1654</v>
      </c>
      <c r="B306" s="88" t="s">
        <v>1672</v>
      </c>
      <c r="C306" s="88">
        <v>2</v>
      </c>
      <c r="D306" s="119">
        <v>0</v>
      </c>
      <c r="E306" s="119">
        <v>1.301029995663981</v>
      </c>
      <c r="F306" s="88" t="s">
        <v>1585</v>
      </c>
      <c r="G306" s="88" t="b">
        <v>0</v>
      </c>
      <c r="H306" s="88" t="b">
        <v>0</v>
      </c>
      <c r="I306" s="88" t="b">
        <v>0</v>
      </c>
      <c r="J306" s="88" t="b">
        <v>0</v>
      </c>
      <c r="K306" s="88" t="b">
        <v>0</v>
      </c>
      <c r="L306" s="88" t="b">
        <v>0</v>
      </c>
    </row>
    <row r="307" spans="1:12" ht="15">
      <c r="A307" s="88" t="s">
        <v>1672</v>
      </c>
      <c r="B307" s="88" t="s">
        <v>1673</v>
      </c>
      <c r="C307" s="88">
        <v>2</v>
      </c>
      <c r="D307" s="119">
        <v>0</v>
      </c>
      <c r="E307" s="119">
        <v>1.301029995663981</v>
      </c>
      <c r="F307" s="88" t="s">
        <v>1585</v>
      </c>
      <c r="G307" s="88" t="b">
        <v>0</v>
      </c>
      <c r="H307" s="88" t="b">
        <v>0</v>
      </c>
      <c r="I307" s="88" t="b">
        <v>0</v>
      </c>
      <c r="J307" s="88" t="b">
        <v>0</v>
      </c>
      <c r="K307" s="88" t="b">
        <v>0</v>
      </c>
      <c r="L307" s="88" t="b">
        <v>0</v>
      </c>
    </row>
    <row r="308" spans="1:12" ht="15">
      <c r="A308" s="88" t="s">
        <v>1673</v>
      </c>
      <c r="B308" s="88" t="s">
        <v>1674</v>
      </c>
      <c r="C308" s="88">
        <v>2</v>
      </c>
      <c r="D308" s="119">
        <v>0</v>
      </c>
      <c r="E308" s="119">
        <v>1.301029995663981</v>
      </c>
      <c r="F308" s="88" t="s">
        <v>1585</v>
      </c>
      <c r="G308" s="88" t="b">
        <v>0</v>
      </c>
      <c r="H308" s="88" t="b">
        <v>0</v>
      </c>
      <c r="I308" s="88" t="b">
        <v>0</v>
      </c>
      <c r="J308" s="88" t="b">
        <v>0</v>
      </c>
      <c r="K308" s="88" t="b">
        <v>0</v>
      </c>
      <c r="L308" s="88" t="b">
        <v>0</v>
      </c>
    </row>
    <row r="309" spans="1:12" ht="15">
      <c r="A309" s="88" t="s">
        <v>1674</v>
      </c>
      <c r="B309" s="88" t="s">
        <v>1675</v>
      </c>
      <c r="C309" s="88">
        <v>2</v>
      </c>
      <c r="D309" s="119">
        <v>0</v>
      </c>
      <c r="E309" s="119">
        <v>1.301029995663981</v>
      </c>
      <c r="F309" s="88" t="s">
        <v>1585</v>
      </c>
      <c r="G309" s="88" t="b">
        <v>0</v>
      </c>
      <c r="H309" s="88" t="b">
        <v>0</v>
      </c>
      <c r="I309" s="88" t="b">
        <v>0</v>
      </c>
      <c r="J309" s="88" t="b">
        <v>0</v>
      </c>
      <c r="K309" s="88" t="b">
        <v>0</v>
      </c>
      <c r="L309" s="88" t="b">
        <v>0</v>
      </c>
    </row>
    <row r="310" spans="1:12" ht="15">
      <c r="A310" s="88" t="s">
        <v>1675</v>
      </c>
      <c r="B310" s="88" t="s">
        <v>1676</v>
      </c>
      <c r="C310" s="88">
        <v>2</v>
      </c>
      <c r="D310" s="119">
        <v>0</v>
      </c>
      <c r="E310" s="119">
        <v>1.301029995663981</v>
      </c>
      <c r="F310" s="88" t="s">
        <v>1585</v>
      </c>
      <c r="G310" s="88" t="b">
        <v>0</v>
      </c>
      <c r="H310" s="88" t="b">
        <v>0</v>
      </c>
      <c r="I310" s="88" t="b">
        <v>0</v>
      </c>
      <c r="J310" s="88" t="b">
        <v>0</v>
      </c>
      <c r="K310" s="88" t="b">
        <v>0</v>
      </c>
      <c r="L310" s="88" t="b">
        <v>0</v>
      </c>
    </row>
    <row r="311" spans="1:12" ht="15">
      <c r="A311" s="88" t="s">
        <v>1676</v>
      </c>
      <c r="B311" s="88" t="s">
        <v>1677</v>
      </c>
      <c r="C311" s="88">
        <v>2</v>
      </c>
      <c r="D311" s="119">
        <v>0</v>
      </c>
      <c r="E311" s="119">
        <v>1.301029995663981</v>
      </c>
      <c r="F311" s="88" t="s">
        <v>1585</v>
      </c>
      <c r="G311" s="88" t="b">
        <v>0</v>
      </c>
      <c r="H311" s="88" t="b">
        <v>0</v>
      </c>
      <c r="I311" s="88" t="b">
        <v>0</v>
      </c>
      <c r="J311" s="88" t="b">
        <v>0</v>
      </c>
      <c r="K311" s="88" t="b">
        <v>0</v>
      </c>
      <c r="L311" s="88" t="b">
        <v>0</v>
      </c>
    </row>
    <row r="312" spans="1:12" ht="15">
      <c r="A312" s="88" t="s">
        <v>1677</v>
      </c>
      <c r="B312" s="88" t="s">
        <v>1649</v>
      </c>
      <c r="C312" s="88">
        <v>2</v>
      </c>
      <c r="D312" s="119">
        <v>0</v>
      </c>
      <c r="E312" s="119">
        <v>1.301029995663981</v>
      </c>
      <c r="F312" s="88" t="s">
        <v>1585</v>
      </c>
      <c r="G312" s="88" t="b">
        <v>0</v>
      </c>
      <c r="H312" s="88" t="b">
        <v>0</v>
      </c>
      <c r="I312" s="88" t="b">
        <v>0</v>
      </c>
      <c r="J312" s="88" t="b">
        <v>0</v>
      </c>
      <c r="K312" s="88" t="b">
        <v>0</v>
      </c>
      <c r="L312" s="88" t="b">
        <v>0</v>
      </c>
    </row>
    <row r="313" spans="1:12" ht="15">
      <c r="A313" s="88" t="s">
        <v>1649</v>
      </c>
      <c r="B313" s="88" t="s">
        <v>1678</v>
      </c>
      <c r="C313" s="88">
        <v>2</v>
      </c>
      <c r="D313" s="119">
        <v>0</v>
      </c>
      <c r="E313" s="119">
        <v>1.301029995663981</v>
      </c>
      <c r="F313" s="88" t="s">
        <v>1585</v>
      </c>
      <c r="G313" s="88" t="b">
        <v>0</v>
      </c>
      <c r="H313" s="88" t="b">
        <v>0</v>
      </c>
      <c r="I313" s="88" t="b">
        <v>0</v>
      </c>
      <c r="J313" s="88" t="b">
        <v>1</v>
      </c>
      <c r="K313" s="88" t="b">
        <v>0</v>
      </c>
      <c r="L313" s="88" t="b">
        <v>0</v>
      </c>
    </row>
    <row r="314" spans="1:12" ht="15">
      <c r="A314" s="88" t="s">
        <v>1678</v>
      </c>
      <c r="B314" s="88" t="s">
        <v>1679</v>
      </c>
      <c r="C314" s="88">
        <v>2</v>
      </c>
      <c r="D314" s="119">
        <v>0</v>
      </c>
      <c r="E314" s="119">
        <v>1.301029995663981</v>
      </c>
      <c r="F314" s="88" t="s">
        <v>1585</v>
      </c>
      <c r="G314" s="88" t="b">
        <v>1</v>
      </c>
      <c r="H314" s="88" t="b">
        <v>0</v>
      </c>
      <c r="I314" s="88" t="b">
        <v>0</v>
      </c>
      <c r="J314" s="88" t="b">
        <v>0</v>
      </c>
      <c r="K314" s="88" t="b">
        <v>0</v>
      </c>
      <c r="L314" s="88" t="b">
        <v>0</v>
      </c>
    </row>
    <row r="315" spans="1:12" ht="15">
      <c r="A315" s="88" t="s">
        <v>1679</v>
      </c>
      <c r="B315" s="88" t="s">
        <v>1680</v>
      </c>
      <c r="C315" s="88">
        <v>2</v>
      </c>
      <c r="D315" s="119">
        <v>0</v>
      </c>
      <c r="E315" s="119">
        <v>1.301029995663981</v>
      </c>
      <c r="F315" s="88" t="s">
        <v>1585</v>
      </c>
      <c r="G315" s="88" t="b">
        <v>0</v>
      </c>
      <c r="H315" s="88" t="b">
        <v>0</v>
      </c>
      <c r="I315" s="88" t="b">
        <v>0</v>
      </c>
      <c r="J315" s="88" t="b">
        <v>0</v>
      </c>
      <c r="K315" s="88" t="b">
        <v>0</v>
      </c>
      <c r="L315" s="88" t="b">
        <v>0</v>
      </c>
    </row>
    <row r="316" spans="1:12" ht="15">
      <c r="A316" s="88" t="s">
        <v>1680</v>
      </c>
      <c r="B316" s="88" t="s">
        <v>1637</v>
      </c>
      <c r="C316" s="88">
        <v>2</v>
      </c>
      <c r="D316" s="119">
        <v>0</v>
      </c>
      <c r="E316" s="119">
        <v>1.301029995663981</v>
      </c>
      <c r="F316" s="88" t="s">
        <v>1585</v>
      </c>
      <c r="G316" s="88" t="b">
        <v>0</v>
      </c>
      <c r="H316" s="88" t="b">
        <v>0</v>
      </c>
      <c r="I316" s="88" t="b">
        <v>0</v>
      </c>
      <c r="J316" s="88" t="b">
        <v>0</v>
      </c>
      <c r="K316" s="88" t="b">
        <v>0</v>
      </c>
      <c r="L316" s="88" t="b">
        <v>0</v>
      </c>
    </row>
    <row r="317" spans="1:12" ht="15">
      <c r="A317" s="88" t="s">
        <v>1637</v>
      </c>
      <c r="B317" s="88" t="s">
        <v>1681</v>
      </c>
      <c r="C317" s="88">
        <v>2</v>
      </c>
      <c r="D317" s="119">
        <v>0</v>
      </c>
      <c r="E317" s="119">
        <v>1.301029995663981</v>
      </c>
      <c r="F317" s="88" t="s">
        <v>1585</v>
      </c>
      <c r="G317" s="88" t="b">
        <v>0</v>
      </c>
      <c r="H317" s="88" t="b">
        <v>0</v>
      </c>
      <c r="I317" s="88" t="b">
        <v>0</v>
      </c>
      <c r="J317" s="88" t="b">
        <v>0</v>
      </c>
      <c r="K317" s="88" t="b">
        <v>0</v>
      </c>
      <c r="L317" s="88" t="b">
        <v>0</v>
      </c>
    </row>
    <row r="318" spans="1:12" ht="15">
      <c r="A318" s="88" t="s">
        <v>1681</v>
      </c>
      <c r="B318" s="88" t="s">
        <v>367</v>
      </c>
      <c r="C318" s="88">
        <v>2</v>
      </c>
      <c r="D318" s="119">
        <v>0</v>
      </c>
      <c r="E318" s="119">
        <v>1.301029995663981</v>
      </c>
      <c r="F318" s="88" t="s">
        <v>1585</v>
      </c>
      <c r="G318" s="88" t="b">
        <v>0</v>
      </c>
      <c r="H318" s="88" t="b">
        <v>0</v>
      </c>
      <c r="I318" s="88" t="b">
        <v>0</v>
      </c>
      <c r="J318" s="88" t="b">
        <v>0</v>
      </c>
      <c r="K318" s="88" t="b">
        <v>0</v>
      </c>
      <c r="L318" s="88" t="b">
        <v>0</v>
      </c>
    </row>
    <row r="319" spans="1:12" ht="15">
      <c r="A319" s="88" t="s">
        <v>367</v>
      </c>
      <c r="B319" s="88" t="s">
        <v>366</v>
      </c>
      <c r="C319" s="88">
        <v>2</v>
      </c>
      <c r="D319" s="119">
        <v>0</v>
      </c>
      <c r="E319" s="119">
        <v>1.301029995663981</v>
      </c>
      <c r="F319" s="88" t="s">
        <v>1585</v>
      </c>
      <c r="G319" s="88" t="b">
        <v>0</v>
      </c>
      <c r="H319" s="88" t="b">
        <v>0</v>
      </c>
      <c r="I319" s="88" t="b">
        <v>0</v>
      </c>
      <c r="J319" s="88" t="b">
        <v>0</v>
      </c>
      <c r="K319" s="88" t="b">
        <v>0</v>
      </c>
      <c r="L319" s="88" t="b">
        <v>0</v>
      </c>
    </row>
    <row r="320" spans="1:12" ht="15">
      <c r="A320" s="88" t="s">
        <v>366</v>
      </c>
      <c r="B320" s="88" t="s">
        <v>365</v>
      </c>
      <c r="C320" s="88">
        <v>2</v>
      </c>
      <c r="D320" s="119">
        <v>0</v>
      </c>
      <c r="E320" s="119">
        <v>1.301029995663981</v>
      </c>
      <c r="F320" s="88" t="s">
        <v>1585</v>
      </c>
      <c r="G320" s="88" t="b">
        <v>0</v>
      </c>
      <c r="H320" s="88" t="b">
        <v>0</v>
      </c>
      <c r="I320" s="88" t="b">
        <v>0</v>
      </c>
      <c r="J320" s="88" t="b">
        <v>0</v>
      </c>
      <c r="K320" s="88" t="b">
        <v>0</v>
      </c>
      <c r="L320" s="88" t="b">
        <v>0</v>
      </c>
    </row>
    <row r="321" spans="1:12" ht="15">
      <c r="A321" s="88" t="s">
        <v>1608</v>
      </c>
      <c r="B321" s="88" t="s">
        <v>1636</v>
      </c>
      <c r="C321" s="88">
        <v>2</v>
      </c>
      <c r="D321" s="119">
        <v>0.011360726390689111</v>
      </c>
      <c r="E321" s="119">
        <v>0.9700367766225568</v>
      </c>
      <c r="F321" s="88" t="s">
        <v>1587</v>
      </c>
      <c r="G321" s="88" t="b">
        <v>0</v>
      </c>
      <c r="H321" s="88" t="b">
        <v>0</v>
      </c>
      <c r="I321" s="88" t="b">
        <v>0</v>
      </c>
      <c r="J321" s="88" t="b">
        <v>0</v>
      </c>
      <c r="K321" s="88" t="b">
        <v>0</v>
      </c>
      <c r="L321" s="88" t="b">
        <v>0</v>
      </c>
    </row>
    <row r="322" spans="1:12" ht="15">
      <c r="A322" s="88" t="s">
        <v>1605</v>
      </c>
      <c r="B322" s="88" t="s">
        <v>1606</v>
      </c>
      <c r="C322" s="88">
        <v>2</v>
      </c>
      <c r="D322" s="119">
        <v>0.011360726390689111</v>
      </c>
      <c r="E322" s="119">
        <v>1.146128035678238</v>
      </c>
      <c r="F322" s="88" t="s">
        <v>1587</v>
      </c>
      <c r="G322" s="88" t="b">
        <v>0</v>
      </c>
      <c r="H322" s="88" t="b">
        <v>0</v>
      </c>
      <c r="I322" s="88" t="b">
        <v>0</v>
      </c>
      <c r="J322" s="88" t="b">
        <v>0</v>
      </c>
      <c r="K322" s="88" t="b">
        <v>0</v>
      </c>
      <c r="L322" s="88" t="b">
        <v>0</v>
      </c>
    </row>
    <row r="323" spans="1:12" ht="15">
      <c r="A323" s="88" t="s">
        <v>1635</v>
      </c>
      <c r="B323" s="88" t="s">
        <v>1607</v>
      </c>
      <c r="C323" s="88">
        <v>2</v>
      </c>
      <c r="D323" s="119">
        <v>0.011360726390689111</v>
      </c>
      <c r="E323" s="119">
        <v>1.146128035678238</v>
      </c>
      <c r="F323" s="88" t="s">
        <v>1587</v>
      </c>
      <c r="G323" s="88" t="b">
        <v>0</v>
      </c>
      <c r="H323" s="88" t="b">
        <v>0</v>
      </c>
      <c r="I323" s="88" t="b">
        <v>0</v>
      </c>
      <c r="J323" s="88" t="b">
        <v>0</v>
      </c>
      <c r="K323" s="88" t="b">
        <v>0</v>
      </c>
      <c r="L32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041D30F-F0C2-4762-A33A-E52AEFD745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2019-11-06T11:17:53Z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