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<sst xmlns="http://schemas.openxmlformats.org/spreadsheetml/2006/main" count="3251" uniqueCount="852">
  <si>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</si>
  <si>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</si>
  <si>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</si>
  <si>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</si>
  <si>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</si>
  <si>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</si>
  <si>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</si>
  <si>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</si>
  <si>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</si>
  <si>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</si>
  <si>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</si>
  <si>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</si>
  <si>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</si>
  <si>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</si>
  <si>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</si>
  <si>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</si>
  <si>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</si>
  <si>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</si>
  <si>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</si>
  <si>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</si>
  <si>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</si>
  <si>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</si>
  <si>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</si>
  <si>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</si>
  <si>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</si>
  <si>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</si>
  <si>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</si>
  <si>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</si>
  <si>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</si>
  <si>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</si>
  <si>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</si>
  <si>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</si>
  <si>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</si>
  <si>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</si>
  <si>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</si>
  <si>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</si>
  <si>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</si>
  <si>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</si>
  <si>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</si>
  <si>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</si>
  <si>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</si>
  <si>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</si>
  <si>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</si>
  <si>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</si>
  <si>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</si>
  <si>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</si>
  <si>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</si>
  <si>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</si>
  <si>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</si>
  <si>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</si>
  <si>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</si>
  <si>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</si>
  <si>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</si>
  <si>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</si>
  <si>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</si>
  <si>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</si>
  <si>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</si>
  <si>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</si>
  <si>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</si>
  <si>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</si>
  <si>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</si>
  <si>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</si>
  <si>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</si>
  <si>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</si>
  <si>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</si>
  <si>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</si>
  <si>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</si>
  <si>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</si>
  <si>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</si>
  <si>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</si>
  <si>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</si>
  <si>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</si>
  <si>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</si>
  <si>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</si>
  <si>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</si>
  <si>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</si>
  <si>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</si>
  <si>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</si>
  <si>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</si>
  <si>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</si>
  <si>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</si>
  <si>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</si>
  <si>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</si>
  <si>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</si>
  <si>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</si>
  <si>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</si>
  <si>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</si>
  <si>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</si>
  <si>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</si>
  <si>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</si>
  <si>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</si>
  <si>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</si>
  <si>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</si>
  <si>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</si>
  <si>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</si>
  <si>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</si>
  <si>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</si>
  <si>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</si>
  <si>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</si>
  <si>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</si>
  <si>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</si>
  <si>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</si>
  <si>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</si>
  <si>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</si>
  <si>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</si>
  <si>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</si>
  <si>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</si>
  <si>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</si>
  <si>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</si>
  <si>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</si>
  <si>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</si>
  <si>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</si>
  <si>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</si>
  <si>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</si>
  <si>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</si>
  <si>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</si>
  <si>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</si>
  <si>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</si>
  <si>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</si>
  <si>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</si>
  <si>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</si>
  <si>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</si>
  <si>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</si>
  <si>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</si>
  <si>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</si>
  <si>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</si>
  <si>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</si>
  <si>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</si>
  <si>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</si>
  <si>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</si>
  <si>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</si>
  <si>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</si>
  <si>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</si>
  <si>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</si>
  <si>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</si>
  <si>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</si>
  <si>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</si>
  <si>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</si>
  <si>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</si>
  <si>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</si>
  <si>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</si>
  <si>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</si>
  <si>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</si>
  <si>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</si>
  <si>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</si>
  <si>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</si>
  <si>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</si>
  <si>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</si>
  <si>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</si>
  <si>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</si>
  <si>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</si>
  <si>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</si>
  <si>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</si>
  <si>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</si>
  <si>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</si>
  <si>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</si>
  <si>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</si>
  <si>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</si>
  <si>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</si>
  <si>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</si>
  <si>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</si>
  <si>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</si>
  <si>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</si>
  <si>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</si>
  <si>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</si>
  <si>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</si>
  <si>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</si>
  <si>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</si>
  <si>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</si>
  <si>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</si>
  <si>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</si>
  <si>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</si>
  <si>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</si>
  <si>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</si>
  <si>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</si>
  <si>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</si>
  <si>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</si>
  <si>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</si>
  <si>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</si>
  <si>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</si>
  <si>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</si>
  <si>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</si>
  <si>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</si>
  <si>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</si>
  <si>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</si>
  <si>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</si>
  <si>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</si>
  <si>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</si>
  <si>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</si>
  <si>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</si>
  <si>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</si>
  <si>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</si>
  <si>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</si>
  <si>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</si>
  <si>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</si>
  <si>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</si>
  <si>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</si>
  <si>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</si>
  <si>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</si>
  <si>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</si>
  <si>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</si>
  <si>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</si>
  <si>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</si>
  <si>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</si>
  <si>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</si>
  <si>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</si>
  <si>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</si>
  <si>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</si>
  <si>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</si>
  <si>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</si>
  <si>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</si>
  <si>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</si>
  <si>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</si>
  <si>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</si>
  <si>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bluebirdtrini</t>
  </si>
  <si>
    <t>sandgrey</t>
  </si>
  <si>
    <t>cityclubchicago</t>
  </si>
  <si>
    <t>ilpoliski</t>
  </si>
  <si>
    <t>tutormentorteam</t>
  </si>
  <si>
    <t>drbdouglas</t>
  </si>
  <si>
    <t>uchiengagement</t>
  </si>
  <si>
    <t>ruthpaget</t>
  </si>
  <si>
    <t>cookctyhealth</t>
  </si>
  <si>
    <t>thebondbuyer</t>
  </si>
  <si>
    <t>ward32chicago</t>
  </si>
  <si>
    <t>tonipreckwinkle</t>
  </si>
  <si>
    <t>cookcountyboard</t>
  </si>
  <si>
    <t>cmaptools</t>
  </si>
  <si>
    <t>chitrust</t>
  </si>
  <si>
    <t>helenegayle</t>
  </si>
  <si>
    <t>Retweet</t>
  </si>
  <si>
    <t>Mentions</t>
  </si>
  <si>
    <t>Replies to</t>
  </si>
  <si>
    <t>With @CookCtyHealth Dr. Shannon #talkcityclub https://t.co/jagh3gnczU</t>
  </si>
  <si>
    <t>@ward32chicago @TheBondBuyer @ilpoliski Every year everyone treats this one year budget deficit as the crisis - the thing we gotta solve...Chicago's problem are much bigger than one year. It's structural &amp;amp; systematic says @ilpoliski #talkcityclub</t>
  </si>
  <si>
    <t>Live with @CookCountyBoard President @ToniPreckwinkle as she introduces @CookCtyHealth CEO Dr. John Jay Shannon - follow along at https://t.co/7VWvNaDpx4 #talkcityclub https://t.co/B35hyw4H9X</t>
  </si>
  <si>
    <t>@ward32chicago @TheBondBuyer @ilpoliski Despite the fact that we have an $838 million budget gap, we are tackling some of those systemic issues for the first time ever says @ward32chicago #twill #talkcityclub</t>
  </si>
  <si>
    <t>@ward32chicago @TheBondBuyer @ilpoliski The mayor has undertaken a couple of issues we've been talking about for about 10 years - consolidating the admin function, the HR function of police, fire &amp;amp; OEMC says @ward32chicago #talkcityclub</t>
  </si>
  <si>
    <t>Would like to see @chitrust and others using #conceptmaps to show challenges along with solutions. Here's example created with @cmaptools .  https://t.co/57LqrO7QKB
#talkcityclub  @CityClubChicago https://t.co/ELaPowfCB8</t>
  </si>
  <si>
    <t>#WealthInequality new focus area for @ChiTrust says @helenegayle
#talkcityclub https://t.co/EPbGIHic4v</t>
  </si>
  <si>
    <t>Just listened to introductions at today's @CityClubChicago lunch with Helene Gayle of @ChiTrust   Wish all those were interacting at #talkcityclub during or after the presentation. Much that can be done if we're all more connected. https://t.co/2eMMr14SFZ</t>
  </si>
  <si>
    <t>If I were at @CityClubChicago lunch today I'd be introducing myself with a graphic like this. https://t.co/aIJ8C1Fysg  #TalkCityClub  Maybe those in the room will introduce themselves w a Tweet. https://t.co/9KSPptlNpd</t>
  </si>
  <si>
    <t>Use links in this section of #tutor #mentor library to dig deeper into the #inequality issues @helenegayle  of @chitrust is describing at @CityClubChicago #TalkCityClub lunch today. https://t.co/slVUaL1RmO https://t.co/lD1dIhAAbC</t>
  </si>
  <si>
    <t>@helenegayle of #ChiTrust talking about need for "the village" to be involved in solving #inequality in #Chicago region. That's what my graphic is showing.  #talkcityclub https://t.co/ZWijgU0el1</t>
  </si>
  <si>
    <t>@helenegayle ends with inspired #moonshot vision for @ChiTrust &amp;amp; says #GetConnected.   I think Twitter offers one of the easiest ways for large numbers of people from big city to connect with each other. #talkcityclub  View #clmooc to see example of over past 6 years. https://t.co/S8KBqQFpnY</t>
  </si>
  <si>
    <t>Those who share the same destiny must work together says @helenegayle of @ChiTrust quoting a Ghanaian fable #talkcityclub</t>
  </si>
  <si>
    <t>@ChiTrust Happy to see you live Tweeting today's #talkcityclub event @CityClubChicago   Hope your example inspires others.  Then that you'll  use network analysis tools like #NodeXL to begin to study how well we're building connections.</t>
  </si>
  <si>
    <t>I pointed to #clmooc today in comments on #talkcityclub live video featuring @helenegayle of @chitrust.  Imagine having donors, NPOS, others contributing ideas &amp;amp; #inequality solutions using formats like these. https://t.co/5I6OkRHw0t</t>
  </si>
  <si>
    <t>Search #TalkCityClub and view posts I and others made today during @CityClubChicago luncheon.
There were more than 100 at the event but few were connecting on Twitter. https://t.co/KjTrH9ZU16</t>
  </si>
  <si>
    <t>Enjoyed listening to remarks from @ChiTrust's  @helenegayle at @CityClubChicago and her vision for CCT, which is focused on closing the racial wealth gap in Chicago. @UChiEngagement is working to be a strong partner in this initiative. #talkcityclub https://t.co/3KEi39DVjp</t>
  </si>
  <si>
    <t>Live now with @helenegayle of @ChiTrust #talkcityclub https://t.co/moTVsJJbmk</t>
  </si>
  <si>
    <t>Where the investment is most needed, private capital is always a mismatch says @helenegayle of @ChiTrust #twill #talkcityclub</t>
  </si>
  <si>
    <t>Unequal access to opportunity has been holding all of Chicago back says @helenegayle of @ChiTrust #talkcityclub</t>
  </si>
  <si>
    <t>There is importance to investing in disinvested communities says @helenegayle of @ChiTrust #twill #talkcityclub</t>
  </si>
  <si>
    <t>https://www.cityclub-chicago.org/live</t>
  </si>
  <si>
    <t>http://cmapspublic.ihmc.us/rid=1SV6LFW40-1CRY9MM-47Z/BirthToWork-Challenges-USA.cmap</t>
  </si>
  <si>
    <t>https://twitter.com/CityClubChicago/status/1191421269478182913</t>
  </si>
  <si>
    <t>https://twitter.com/CityClubChicago/status/1191415060872204288</t>
  </si>
  <si>
    <t>https://tutormentor.blogspot.com/2016/12/building-connecting-villages-of-hope.html</t>
  </si>
  <si>
    <t>http://www.tutormentorconnection.org/LinksLearningNetwork/LinksLibrary/tabid/560/agentType/ViewType/PropertyTypeID/81/Default.aspx</t>
  </si>
  <si>
    <t>https://twitter.com/tutormentorteam/status/1191420933568942080</t>
  </si>
  <si>
    <t>https://twitter.com/harknessa/status/1191425518647873536</t>
  </si>
  <si>
    <t>https://twitter.com/koutropoulos/status/1190326677970272256</t>
  </si>
  <si>
    <t>https://twitter.com/tutormentorteam/status/1191425313831555073</t>
  </si>
  <si>
    <t>cityclub-chicago.org</t>
  </si>
  <si>
    <t>ihmc.us</t>
  </si>
  <si>
    <t>twitter.com</t>
  </si>
  <si>
    <t>blogspot.com</t>
  </si>
  <si>
    <t>tutormentorconnection.org</t>
  </si>
  <si>
    <t>talkcityclub</t>
  </si>
  <si>
    <t>twill talkcityclub</t>
  </si>
  <si>
    <t>conceptmaps talkcityclub</t>
  </si>
  <si>
    <t>wealthinequality talkcityclub</t>
  </si>
  <si>
    <t>tutor mentor inequality talkcityclub</t>
  </si>
  <si>
    <t>chitrust inequality chicago talkcityclub</t>
  </si>
  <si>
    <t>moonshot getconnected talkcityclub clmooc</t>
  </si>
  <si>
    <t>talkcityclub nodexl</t>
  </si>
  <si>
    <t>clmooc talkcityclub inequality</t>
  </si>
  <si>
    <t>https://pbs.twimg.com/ext_tw_video_thumb/1188872270523109378/pu/img/Pqt4H1QIXEsJ-Hxa.jpg</t>
  </si>
  <si>
    <t>https://pbs.twimg.com/media/EH-2LngX4AECn0U.jpg</t>
  </si>
  <si>
    <t>https://pbs.twimg.com/media/EIjK_-7XUAIj02d.jpg</t>
  </si>
  <si>
    <t>https://pbs.twimg.com/media/EIjHBHAXsAIHuZh.jpg</t>
  </si>
  <si>
    <t>https://pbs.twimg.com/media/EIjJg_HWwAEdJ6f.png</t>
  </si>
  <si>
    <t>https://pbs.twimg.com/media/EIjN9IVXYAIIkwN.jpg</t>
  </si>
  <si>
    <t>https://pbs.twimg.com/media/EIjHUpbXsAAtWnK.jpg</t>
  </si>
  <si>
    <t>http://pbs.twimg.com/profile_images/3272688144/025fd942fe5ddf12032d8d6994508aa9_normal.jpeg</t>
  </si>
  <si>
    <t>http://pbs.twimg.com/profile_images/2559931806/c99ntzak75qauw6lgb4c_normal.jpeg</t>
  </si>
  <si>
    <t>http://pbs.twimg.com/profile_images/527273340726038528/ITMYlaGN_normal.jpeg</t>
  </si>
  <si>
    <t>http://pbs.twimg.com/profile_images/1106198763473944577/9-Ws7_kE_normal.png</t>
  </si>
  <si>
    <t>http://pbs.twimg.com/profile_images/826490930622496769/IB4XugOR_normal.jpg</t>
  </si>
  <si>
    <t>http://pbs.twimg.com/profile_images/378800000828200757/b1ac7e2e1791ab70eaa495cac179acb5_normal.jpeg</t>
  </si>
  <si>
    <t>17:43:11</t>
  </si>
  <si>
    <t>22:40:47</t>
  </si>
  <si>
    <t>17:24:26</t>
  </si>
  <si>
    <t>17:37:01</t>
  </si>
  <si>
    <t>19:44:28</t>
  </si>
  <si>
    <t>17:35:03</t>
  </si>
  <si>
    <t>17:43:42</t>
  </si>
  <si>
    <t>17:55:17</t>
  </si>
  <si>
    <t>18:41:45</t>
  </si>
  <si>
    <t>18:29:51</t>
  </si>
  <si>
    <t>18:11:43</t>
  </si>
  <si>
    <t>18:24:20</t>
  </si>
  <si>
    <t>18:29:18</t>
  </si>
  <si>
    <t>18:35:14</t>
  </si>
  <si>
    <t>18:37:38</t>
  </si>
  <si>
    <t>18:47:27</t>
  </si>
  <si>
    <t>18:53:11</t>
  </si>
  <si>
    <t>19:29:45</t>
  </si>
  <si>
    <t>19:42:59</t>
  </si>
  <si>
    <t>01:40:24</t>
  </si>
  <si>
    <t>18:54:38</t>
  </si>
  <si>
    <t>18:56:00</t>
  </si>
  <si>
    <t>18:56:06</t>
  </si>
  <si>
    <t>02:17:09</t>
  </si>
  <si>
    <t>18:25:40</t>
  </si>
  <si>
    <t>18:31:17</t>
  </si>
  <si>
    <t>18:34:47</t>
  </si>
  <si>
    <t>18:38:51</t>
  </si>
  <si>
    <t>18:43:24</t>
  </si>
  <si>
    <t>https://twitter.com/bluebirdtrini/status/1188873863226114048</t>
  </si>
  <si>
    <t>https://twitter.com/sandgrey/status/1189311143057203201</t>
  </si>
  <si>
    <t>https://twitter.com/cityclubchicago/status/1188869142822174721</t>
  </si>
  <si>
    <t>https://twitter.com/cityclubchicago/status/1188872310113132544</t>
  </si>
  <si>
    <t>https://twitter.com/ilpoliski/status/1189266769632022534</t>
  </si>
  <si>
    <t>https://twitter.com/cityclubchicago/status/1189234203373834240</t>
  </si>
  <si>
    <t>https://twitter.com/cityclubchicago/status/1189236379001204738</t>
  </si>
  <si>
    <t>https://twitter.com/cityclubchicago/status/1189239293744693248</t>
  </si>
  <si>
    <t>https://twitter.com/cityclubchicago/status/1191422319224332290</t>
  </si>
  <si>
    <t>https://twitter.com/tutormentorteam/status/1191417757910343680</t>
  </si>
  <si>
    <t>https://twitter.com/tutormentorteam/status/1191422184226525184</t>
  </si>
  <si>
    <t>https://twitter.com/tutormentorteam/status/1191423676144640001</t>
  </si>
  <si>
    <t>https://twitter.com/tutormentorteam/status/1191424278098587649</t>
  </si>
  <si>
    <t>https://twitter.com/tutormentorteam/status/1191426750431019016</t>
  </si>
  <si>
    <t>https://twitter.com/tutormentorteam/status/1191428193594617861</t>
  </si>
  <si>
    <t>https://twitter.com/tutormentorteam/status/1191437396287610880</t>
  </si>
  <si>
    <t>https://twitter.com/tutormentorteam/status/1191440726527291393</t>
  </si>
  <si>
    <t>https://twitter.com/tutormentorteam/status/1191530673112276992</t>
  </si>
  <si>
    <t>https://twitter.com/drbdouglas/status/1191428556015972352</t>
  </si>
  <si>
    <t>https://twitter.com/uchiengagement/status/1191428902817804288</t>
  </si>
  <si>
    <t>https://twitter.com/cityclubchicago/status/1191428928545656833</t>
  </si>
  <si>
    <t>https://twitter.com/ruthpaget/status/1191539918863945728</t>
  </si>
  <si>
    <t>https://twitter.com/cityclubchicago/status/1191421269478182913</t>
  </si>
  <si>
    <t>https://twitter.com/cityclubchicago/status/1191422683378003969</t>
  </si>
  <si>
    <t>https://twitter.com/cityclubchicago/status/1191423564211200000</t>
  </si>
  <si>
    <t>https://twitter.com/cityclubchicago/status/1191424584488275968</t>
  </si>
  <si>
    <t>https://twitter.com/cityclubchicago/status/1191425732351840256</t>
  </si>
  <si>
    <t>1188873863226114048</t>
  </si>
  <si>
    <t>1189311143057203201</t>
  </si>
  <si>
    <t>1188869142822174721</t>
  </si>
  <si>
    <t>1188872310113132544</t>
  </si>
  <si>
    <t>1189266769632022534</t>
  </si>
  <si>
    <t>1189234203373834240</t>
  </si>
  <si>
    <t>1189236379001204738</t>
  </si>
  <si>
    <t>1189239293744693248</t>
  </si>
  <si>
    <t>1191425313831555073</t>
  </si>
  <si>
    <t>1191422319224332290</t>
  </si>
  <si>
    <t>1191417757910343680</t>
  </si>
  <si>
    <t>1191420933568942080</t>
  </si>
  <si>
    <t>1191422184226525184</t>
  </si>
  <si>
    <t>1191423676144640001</t>
  </si>
  <si>
    <t>1191424278098587649</t>
  </si>
  <si>
    <t>1191426750431019016</t>
  </si>
  <si>
    <t>1191428193594617861</t>
  </si>
  <si>
    <t>1191437396287610880</t>
  </si>
  <si>
    <t>1191440726527291393</t>
  </si>
  <si>
    <t>1191530673112276992</t>
  </si>
  <si>
    <t>1191428556015972352</t>
  </si>
  <si>
    <t>1191428902817804288</t>
  </si>
  <si>
    <t>1191428928545656833</t>
  </si>
  <si>
    <t>1191539918863945728</t>
  </si>
  <si>
    <t>1191421269478182913</t>
  </si>
  <si>
    <t>1191422683378003969</t>
  </si>
  <si>
    <t>1191423564211200000</t>
  </si>
  <si>
    <t>1191424584488275968</t>
  </si>
  <si>
    <t>1191425732351840256</t>
  </si>
  <si>
    <t>1188872027672846341</t>
  </si>
  <si>
    <t>1189233793846132737</t>
  </si>
  <si>
    <t>1189237727725789184</t>
  </si>
  <si>
    <t>1191416844185456640</t>
  </si>
  <si>
    <t>1191415060872204288</t>
  </si>
  <si>
    <t/>
  </si>
  <si>
    <t>89020013</t>
  </si>
  <si>
    <t>861671168</t>
  </si>
  <si>
    <t>36740407</t>
  </si>
  <si>
    <t>en</t>
  </si>
  <si>
    <t>1191425518647873536</t>
  </si>
  <si>
    <t>1190326677970272256</t>
  </si>
  <si>
    <t>Twitter Web App</t>
  </si>
  <si>
    <t>Twitter for iPhone</t>
  </si>
  <si>
    <t>Twitter for Android</t>
  </si>
  <si>
    <t>TweetDeck</t>
  </si>
  <si>
    <t>-87.940033,41.644102 
-87.523993,41.644102 
-87.523993,42.0230669 
-87.940033,42.0230669</t>
  </si>
  <si>
    <t>United States</t>
  </si>
  <si>
    <t>US</t>
  </si>
  <si>
    <t>Chicago, IL</t>
  </si>
  <si>
    <t>1d9a5370a355ab0c</t>
  </si>
  <si>
    <t>Chicago</t>
  </si>
  <si>
    <t>city</t>
  </si>
  <si>
    <t>https://api.twitter.com/1.1/geo/id/1d9a5370a355ab0c.json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</si>
  <si>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</si>
  <si>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</si>
  <si>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</si>
  <si>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</si>
  <si>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</si>
  <si>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</si>
  <si>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</si>
  <si>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</si>
  <si>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</si>
  <si>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</si>
  <si>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</si>
  <si>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</si>
  <si>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</si>
  <si>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</si>
  <si>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</si>
  <si>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</si>
  <si>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</si>
  <si>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</si>
  <si>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</si>
  <si>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</si>
  <si>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</si>
  <si>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t>
  </si>
  <si>
    <t>City Club of Chicago</t>
  </si>
  <si>
    <t>Cook County Health</t>
  </si>
  <si>
    <t>Tom Sparks-The Owl of Minerva Flies At Dusk</t>
  </si>
  <si>
    <t>Ted Dabrowski</t>
  </si>
  <si>
    <t>The Bond Buyer</t>
  </si>
  <si>
    <t>Scott Waguespack</t>
  </si>
  <si>
    <t>Toni Preckwinkle</t>
  </si>
  <si>
    <t>Cook County Board</t>
  </si>
  <si>
    <t>Daniel Bassill</t>
  </si>
  <si>
    <t>CmapTools</t>
  </si>
  <si>
    <t>Chgo Community Trust</t>
  </si>
  <si>
    <t>Helene Gayle</t>
  </si>
  <si>
    <t>Derek R.B. Douglas</t>
  </si>
  <si>
    <t>UChicago Civic Engagement</t>
  </si>
  <si>
    <t>Ruth Paget</t>
  </si>
  <si>
    <t>One Year = 365 Opportunities</t>
  </si>
  <si>
    <t>Illinois’ Premier Public Policy Forum           Facebook https://t.co/fMgE5cQmHY • Instagram https://t.co/uYXUoG3gXx • YouTube https://t.co/DbBHd1o9q9</t>
  </si>
  <si>
    <t>Cook County Health cares for more than 300,000 people each year with dignity and respect, regardless of their ability to pay.</t>
  </si>
  <si>
    <t>https://t.co/vEhB2hFp23 Connecting the dots between our economy, government and people. ted@wirepoints.com</t>
  </si>
  <si>
    <t>The Bond Buyer is the only independent resource serving the complete municipal finance community.</t>
  </si>
  <si>
    <t>City of Chicago-Alderman @ProgressiveChi, @PeaceCorps #Kenya #CF97 https://t.co/wPdGsfzDWq</t>
  </si>
  <si>
    <t>Official Twitter account of Cook County Board President Toni Preckwinkle.</t>
  </si>
  <si>
    <t>Secretary to the Board of Comissioners of Cook County, Illinois cookcounty.board@cookcountyil.gov</t>
  </si>
  <si>
    <t>I collect &amp; share ideas &amp; strategies others can use to fight poverty &amp; inequality and to help volunteer-based tutor/mentor organizations grow in more places.</t>
  </si>
  <si>
    <t>The Trust, our region’s community foundation, partners with donors to leverage their philanthropy in ways that transform lives and communities.</t>
  </si>
  <si>
    <t>CEO of The Chicago Community Trust (@ChiTrust).</t>
  </si>
  <si>
    <t>University of Chicago Vice President for Civic Engagement. Follow us at @UChiEngagement.</t>
  </si>
  <si>
    <t>Office of Civic Engagement at @UChicago. Our work in the #SouthSide and beyond is fostered by many across #UChicago — including faculty, staff, and students.</t>
  </si>
  <si>
    <t>Ruth Paget is a librarian, cookbook writer, and retired restaurant reviewer.  Retweet = Need to Know</t>
  </si>
  <si>
    <t>Garden of my thoughts 24/7 = Dangerous</t>
  </si>
  <si>
    <t>Cook County, IL</t>
  </si>
  <si>
    <t>Chicago, Illinois</t>
  </si>
  <si>
    <t xml:space="preserve"> Monterey County California</t>
  </si>
  <si>
    <t>https://t.co/QZcqIvABjC</t>
  </si>
  <si>
    <t>https://t.co/DCJa2AucID</t>
  </si>
  <si>
    <t>https://t.co/DelEt42aH3</t>
  </si>
  <si>
    <t>http://t.co/czzHkVsOhM</t>
  </si>
  <si>
    <t>https://t.co/G7IQWvLitq</t>
  </si>
  <si>
    <t>https://t.co/aXvUpwZrky</t>
  </si>
  <si>
    <t>http://t.co/tVxclSkrMu</t>
  </si>
  <si>
    <t>https://t.co/QFPRJVwasx</t>
  </si>
  <si>
    <t>http://t.co/AWNrFCm7XM</t>
  </si>
  <si>
    <t>https://t.co/vFN6lQg0Yz</t>
  </si>
  <si>
    <t>https://t.co/jdG8Dqo8Ho</t>
  </si>
  <si>
    <t>http://t.co/mKIDmroRfh</t>
  </si>
  <si>
    <t>https://t.co/0YJJDQ5lAi</t>
  </si>
  <si>
    <t>https://pbs.twimg.com/profile_banners/207249457/1498579785</t>
  </si>
  <si>
    <t>https://pbs.twimg.com/profile_banners/89020013/1518471778</t>
  </si>
  <si>
    <t>https://pbs.twimg.com/profile_banners/196240793/1557340155</t>
  </si>
  <si>
    <t>https://pbs.twimg.com/profile_banners/45893454/1420817813</t>
  </si>
  <si>
    <t>https://pbs.twimg.com/profile_banners/111720422/1550814841</t>
  </si>
  <si>
    <t>https://pbs.twimg.com/profile_banners/66203697/1562030784</t>
  </si>
  <si>
    <t>https://pbs.twimg.com/profile_banners/44135303/1543814482</t>
  </si>
  <si>
    <t>https://pbs.twimg.com/profile_banners/45338918/1532633282</t>
  </si>
  <si>
    <t>https://pbs.twimg.com/profile_banners/122118727/1434736762</t>
  </si>
  <si>
    <t>https://pbs.twimg.com/profile_banners/36740407/1559143899</t>
  </si>
  <si>
    <t>https://pbs.twimg.com/profile_banners/861671168/1398877463</t>
  </si>
  <si>
    <t>https://pbs.twimg.com/profile_banners/2387175031/1409926893</t>
  </si>
  <si>
    <t>https://pbs.twimg.com/profile_banners/2385879632/1552587544</t>
  </si>
  <si>
    <t>http://abs.twimg.com/images/themes/theme1/bg.png</t>
  </si>
  <si>
    <t>http://abs.twimg.com/images/themes/theme9/bg.gif</t>
  </si>
  <si>
    <t>http://abs.twimg.com/images/themes/theme10/bg.gif</t>
  </si>
  <si>
    <t>http://pbs.twimg.com/profile_images/879733500773113856/Zywm_1I5_normal.jpg</t>
  </si>
  <si>
    <t>http://pbs.twimg.com/profile_images/1048303524164128768/JwBgYQEh_normal.jpg</t>
  </si>
  <si>
    <t>http://pbs.twimg.com/profile_images/900086637010583554/Qd_YbAR3_normal.jpg</t>
  </si>
  <si>
    <t>http://pbs.twimg.com/profile_images/1062186182430216192/Dw1UPS5J_normal.jpg</t>
  </si>
  <si>
    <t>http://pbs.twimg.com/profile_images/988771154310713344/JkBNvqrh_normal.jpg</t>
  </si>
  <si>
    <t>http://pbs.twimg.com/profile_images/246754008/2150770282_c20d8847ff_normal.jpg</t>
  </si>
  <si>
    <t>http://pbs.twimg.com/profile_images/426849080933752832/Wx2P-HnW_normal.png</t>
  </si>
  <si>
    <t>http://pbs.twimg.com/profile_images/595263956509306880/6n22fGB__normal.png</t>
  </si>
  <si>
    <t>http://pbs.twimg.com/profile_images/996784204397461504/Ak8LgFg6_normal.jpg</t>
  </si>
  <si>
    <t>http://pbs.twimg.com/profile_images/611640831477436416/wUtgKH6u_normal.jpg</t>
  </si>
  <si>
    <t>Open Twitter Page for This Person</t>
  </si>
  <si>
    <t>https://twitter.com/bluebirdtrini</t>
  </si>
  <si>
    <t>https://twitter.com/cityclubchicago</t>
  </si>
  <si>
    <t>https://twitter.com/cookctyhealth</t>
  </si>
  <si>
    <t>https://twitter.com/sandgrey</t>
  </si>
  <si>
    <t>https://twitter.com/ilpoliski</t>
  </si>
  <si>
    <t>https://twitter.com/thebondbuyer</t>
  </si>
  <si>
    <t>https://twitter.com/ward32chicago</t>
  </si>
  <si>
    <t>https://twitter.com/tonipreckwinkle</t>
  </si>
  <si>
    <t>https://twitter.com/cookcountyboard</t>
  </si>
  <si>
    <t>https://twitter.com/tutormentorteam</t>
  </si>
  <si>
    <t>https://twitter.com/cmaptools</t>
  </si>
  <si>
    <t>https://twitter.com/chitrust</t>
  </si>
  <si>
    <t>https://twitter.com/helenegayle</t>
  </si>
  <si>
    <t>https://twitter.com/drbdouglas</t>
  </si>
  <si>
    <t>https://twitter.com/uchiengagement</t>
  </si>
  <si>
    <t>https://twitter.com/ruthpaget</t>
  </si>
  <si>
    <t>bluebirdtrini
With @CookCtyHealth Dr. Shannon
#talkcityclub https://t.co/jagh3gnczU</t>
  </si>
  <si>
    <t>cityclubchicago
Enjoyed listening to remarks from
@ChiTrust's @helenegayle at @CityClubChicago
and her vision for CCT, which is
focused on closing the racial wealth
gap in Chicago. @UChiEngagement
is working to be a strong partner
in this initiative. #talkcityclub
https://t.co/3KEi39DVjp</t>
  </si>
  <si>
    <t xml:space="preserve">cookctyhealth
</t>
  </si>
  <si>
    <t>sandgrey
@ward32chicago @TheBondBuyer @ilpoliski
Every year everyone treats this
one year budget deficit as the
crisis - the thing we gotta solve...Chicago's
problem are much bigger than one
year. It's structural &amp;amp; systematic
says @ilpoliski #talkcityclub</t>
  </si>
  <si>
    <t>ilpoliski
@ward32chicago @TheBondBuyer @ilpoliski
Every year everyone treats this
one year budget deficit as the
crisis - the thing we gotta solve...Chicago's
problem are much bigger than one
year. It's structural &amp;amp; systematic
says @ilpoliski #talkcityclub</t>
  </si>
  <si>
    <t xml:space="preserve">thebondbuyer
</t>
  </si>
  <si>
    <t xml:space="preserve">ward32chicago
</t>
  </si>
  <si>
    <t xml:space="preserve">tonipreckwinkle
</t>
  </si>
  <si>
    <t xml:space="preserve">cookcountyboard
</t>
  </si>
  <si>
    <t>tutormentorteam
Search #TalkCityClub and view posts
I and others made today during
@CityClubChicago luncheon. There
were more than 100 at the event
but few were connecting on Twitter.
https://t.co/KjTrH9ZU16</t>
  </si>
  <si>
    <t xml:space="preserve">cmaptools
</t>
  </si>
  <si>
    <t xml:space="preserve">chitrust
</t>
  </si>
  <si>
    <t xml:space="preserve">helenegayle
</t>
  </si>
  <si>
    <t>drbdouglas
Enjoyed listening to remarks from
@ChiTrust's @helenegayle at @CityClubChicago
and her vision for CCT, which is
focused on closing the racial wealth
gap in Chicago. @UChiEngagement
is working to be a strong partner
in this initiative. #talkcityclub
https://t.co/3KEi39DVjp</t>
  </si>
  <si>
    <t>uchiengagement
Enjoyed listening to remarks from
@ChiTrust's @helenegayle at @CityClubChicago
and her vision for CCT, which is
focused on closing the racial wealth
gap in Chicago. @UChiEngagement
is working to be a strong partner
in this initiative. #talkcityclub
https://t.co/3KEi39DVjp</t>
  </si>
  <si>
    <t>ruthpaget
Enjoyed listening to remarks from
@ChiTrust's @helenegayle at @CityClubChicago
and her vision for CCT, which is
focused on closing the racial wealth
gap in Chicago. @UChiEngagement
is working to be a strong partner
in this initiative. #talkcityclub
https://t.co/3KEi39DVjp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</si>
  <si>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</si>
  <si>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</si>
  <si>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</si>
  <si>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</si>
  <si>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</si>
  <si>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</si>
  <si>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</si>
  <si>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</si>
  <si>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</si>
  <si>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</si>
  <si>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</si>
  <si>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</si>
  <si>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</si>
  <si>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</si>
  <si>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</si>
  <si>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</si>
  <si>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</si>
  <si>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</si>
  <si>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</si>
  <si>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</si>
  <si>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</si>
  <si>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</si>
  <si>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</si>
  <si>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</si>
  <si>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</si>
  <si>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</si>
  <si>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</si>
  <si>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</si>
  <si>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</si>
  <si>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</si>
  <si>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</si>
  <si>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</si>
  <si>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</si>
  <si>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</si>
  <si>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</si>
  <si>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</si>
  <si>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</si>
  <si>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</si>
  <si>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</si>
  <si>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</si>
  <si>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</si>
  <si>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</si>
  <si>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</si>
  <si>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</si>
  <si>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</si>
  <si>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</si>
  <si>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</si>
  <si>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</si>
  <si>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</si>
  <si>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</si>
  <si>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</si>
  <si>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</si>
  <si>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</si>
  <si>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</si>
  <si>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</si>
  <si>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</si>
  <si>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</si>
  <si>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https://twitter.com/koutropoulos/status/1190326677970272256 https://tutormentor.blogspot.com/2016/12/building-connecting-villages-of-hope.html https://twitter.com/tutormentorteam/status/1191425313831555073 https://twitter.com/CityClubChicago/status/1191415060872204288 http://cmapspublic.ihmc.us/rid=1SV6LFW40-1CRY9MM-47Z/BirthToWork-Challenges-USA.cmap https://twitter.com/CityClubChicago/status/1191421269478182913 http://www.tutormentorconnection.org/LinksLearningNetwork/LinksLibrary/tabid/560/agentType/ViewType/PropertyTypeID/81/Default.aspx https://twitter.com/tutormentorteam/status/1191420933568942080 https://twitter.com/harknessa/status/1191425518647873536</t>
  </si>
  <si>
    <t>https://www.cityclub-chicago.org/live https://twitter.com/CityClubChicago/status/1191421269478182913</t>
  </si>
  <si>
    <t>Top Domains in Tweet in Entire Graph</t>
  </si>
  <si>
    <t>Top Domains in Tweet in G1</t>
  </si>
  <si>
    <t>Top Domains in Tweet in G2</t>
  </si>
  <si>
    <t>Top Domains in Tweet in G3</t>
  </si>
  <si>
    <t>Top Domains in Tweet</t>
  </si>
  <si>
    <t>twitter.com blogspot.com ihmc.us tutormentorconnection.org</t>
  </si>
  <si>
    <t>cityclub-chicago.org twitter.com</t>
  </si>
  <si>
    <t>Top Hashtags in Tweet in Entire Graph</t>
  </si>
  <si>
    <t>twill</t>
  </si>
  <si>
    <t>inequality</t>
  </si>
  <si>
    <t>wealthinequality</t>
  </si>
  <si>
    <t>clmooc</t>
  </si>
  <si>
    <t>moonshot</t>
  </si>
  <si>
    <t>getconnected</t>
  </si>
  <si>
    <t>chicago</t>
  </si>
  <si>
    <t>tutor</t>
  </si>
  <si>
    <t>Top Hashtags in Tweet in G1</t>
  </si>
  <si>
    <t>conceptmaps</t>
  </si>
  <si>
    <t>nodexl</t>
  </si>
  <si>
    <t>mentor</t>
  </si>
  <si>
    <t>Top Hashtags in Tweet in G2</t>
  </si>
  <si>
    <t>Top Hashtags in Tweet in G3</t>
  </si>
  <si>
    <t>Top Hashtags in Tweet</t>
  </si>
  <si>
    <t>talkcityclub inequality clmooc conceptmaps nodexl wealthinequality tutor mentor chitrust chicago</t>
  </si>
  <si>
    <t>talkcityclub twill wealthinequality</t>
  </si>
  <si>
    <t>Top Words in Tweet in Entire Graph</t>
  </si>
  <si>
    <t>Words in Sentiment List#1: Positive</t>
  </si>
  <si>
    <t>Words in Sentiment List#2: Negative</t>
  </si>
  <si>
    <t>Words in Sentiment List#3: Angry/Violent</t>
  </si>
  <si>
    <t>Non-categorized Words</t>
  </si>
  <si>
    <t>Total Words</t>
  </si>
  <si>
    <t>#talkcityclub</t>
  </si>
  <si>
    <t>year</t>
  </si>
  <si>
    <t>Top Words in Tweet in G1</t>
  </si>
  <si>
    <t>vision</t>
  </si>
  <si>
    <t>today</t>
  </si>
  <si>
    <t>others</t>
  </si>
  <si>
    <t>enjoyed</t>
  </si>
  <si>
    <t>listening</t>
  </si>
  <si>
    <t>remarks</t>
  </si>
  <si>
    <t>Top Words in Tweet in G2</t>
  </si>
  <si>
    <t>dr</t>
  </si>
  <si>
    <t>shannon</t>
  </si>
  <si>
    <t>#twill</t>
  </si>
  <si>
    <t>Top Words in Tweet in G3</t>
  </si>
  <si>
    <t>one</t>
  </si>
  <si>
    <t>everyone</t>
  </si>
  <si>
    <t>treats</t>
  </si>
  <si>
    <t>budget</t>
  </si>
  <si>
    <t>deficit</t>
  </si>
  <si>
    <t>crisis</t>
  </si>
  <si>
    <t>Top Words in Tweet</t>
  </si>
  <si>
    <t>#talkcityclub helenegayle cityclubchicago chitrust vision today others enjoyed listening remarks</t>
  </si>
  <si>
    <t>#talkcityclub helenegayle chitrust ward32chicago ilpoliski cookctyhealth dr shannon thebondbuyer #twill</t>
  </si>
  <si>
    <t>year ilpoliski one ward32chicago thebondbuyer everyone treats budget deficit crisis</t>
  </si>
  <si>
    <t>Top Word Pairs in Tweet in Entire Graph</t>
  </si>
  <si>
    <t>helenegayle,chitrust</t>
  </si>
  <si>
    <t>one,year</t>
  </si>
  <si>
    <t>ward32chicago,thebondbuyer</t>
  </si>
  <si>
    <t>thebondbuyer,ilpoliski</t>
  </si>
  <si>
    <t>enjoyed,listening</t>
  </si>
  <si>
    <t>listening,remarks</t>
  </si>
  <si>
    <t>remarks,chitrust's</t>
  </si>
  <si>
    <t>chitrust's,helenegayle</t>
  </si>
  <si>
    <t>helenegayle,cityclubchicago</t>
  </si>
  <si>
    <t>cityclubchicago,vision</t>
  </si>
  <si>
    <t>Top Word Pairs in Tweet in G1</t>
  </si>
  <si>
    <t>vision,cct</t>
  </si>
  <si>
    <t>cct,focused</t>
  </si>
  <si>
    <t>focused,closing</t>
  </si>
  <si>
    <t>closing,racial</t>
  </si>
  <si>
    <t>Top Word Pairs in Tweet in G2</t>
  </si>
  <si>
    <t>#twill,#talkcityclub</t>
  </si>
  <si>
    <t>cookctyhealth,dr</t>
  </si>
  <si>
    <t>dr,shannon</t>
  </si>
  <si>
    <t>shannon,#talkcityclub</t>
  </si>
  <si>
    <t>chitrust,#talkcityclub</t>
  </si>
  <si>
    <t>chitrust,#twill</t>
  </si>
  <si>
    <t>Top Word Pairs in Tweet in G3</t>
  </si>
  <si>
    <t>ilpoliski,year</t>
  </si>
  <si>
    <t>year,everyone</t>
  </si>
  <si>
    <t>everyone,treats</t>
  </si>
  <si>
    <t>treats,one</t>
  </si>
  <si>
    <t>year,budget</t>
  </si>
  <si>
    <t>budget,deficit</t>
  </si>
  <si>
    <t>deficit,crisis</t>
  </si>
  <si>
    <t>Top Word Pairs in Tweet</t>
  </si>
  <si>
    <t>enjoyed,listening  listening,remarks  remarks,chitrust's  chitrust's,helenegayle  helenegayle,cityclubchicago  cityclubchicago,vision  vision,cct  cct,focused  focused,closing  closing,racial</t>
  </si>
  <si>
    <t>helenegayle,chitrust  ward32chicago,thebondbuyer  thebondbuyer,ilpoliski  #twill,#talkcityclub  cookctyhealth,dr  dr,shannon  shannon,#talkcityclub  one,year  chitrust,#talkcityclub  chitrust,#twill</t>
  </si>
  <si>
    <t>one,year  ward32chicago,thebondbuyer  thebondbuyer,ilpoliski  ilpoliski,year  year,everyone  everyone,treats  treats,one  year,budget  budget,deficit  deficit,crisis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</si>
  <si>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</si>
  <si>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</si>
  <si>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</si>
  <si>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</si>
  <si>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</si>
  <si>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</si>
  <si>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</si>
  <si>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</si>
  <si>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</si>
  <si>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helenegayle chitrust</t>
  </si>
  <si>
    <t>Top Mentioned in Tweet</t>
  </si>
  <si>
    <t>chitrust cityclubchicago helenegayle uchiengagement cmaptools</t>
  </si>
  <si>
    <t>chitrust helenegayle cookctyhealth thebondbuyer ilpoliski cityclubchicago uchiengagement cookcountyboard tonipreckwinkle</t>
  </si>
  <si>
    <t>thebondbuyer ilpoliski</t>
  </si>
  <si>
    <t>Top Tweeters in Entire Graph</t>
  </si>
  <si>
    <t>Top Tweeters in G1</t>
  </si>
  <si>
    <t>Top Tweeters in G2</t>
  </si>
  <si>
    <t>Top Tweeters in G3</t>
  </si>
  <si>
    <t>Top Tweeters</t>
  </si>
  <si>
    <t>tutormentorteam ruthpaget chitrust uchiengagement helenegayle drbdouglas cmaptools</t>
  </si>
  <si>
    <t>bluebirdtrini cityclubchicago tonipreckwinkle cookcountyboard cookctyhealth</t>
  </si>
  <si>
    <t>thebondbuyer ward32chicago ilpoliski sandgrey</t>
  </si>
  <si>
    <t>Top URLs in Tweet by Count</t>
  </si>
  <si>
    <t>https://twitter.com/CityClubChicago/status/1191421269478182913 https://www.cityclub-chicago.org/live</t>
  </si>
  <si>
    <t>https://twitter.com/koutropoulos/status/1190326677970272256 https://twitter.com/harknessa/status/1191425518647873536 https://twitter.com/tutormentorteam/status/1191420933568942080 http://www.tutormentorconnection.org/LinksLearningNetwork/LinksLibrary/tabid/560/agentType/ViewType/PropertyTypeID/81/Default.aspx https://twitter.com/CityClubChicago/status/1191421269478182913 http://cmapspublic.ihmc.us/rid=1SV6LFW40-1CRY9MM-47Z/BirthToWork-Challenges-USA.cmap https://twitter.com/CityClubChicago/status/1191415060872204288 https://twitter.com/tutormentorteam/status/1191425313831555073 https://tutormentor.blogspot.com/2016/12/building-connecting-villages-of-hope.html</t>
  </si>
  <si>
    <t>Top URLs in Tweet by Salience</t>
  </si>
  <si>
    <t>Top Domains in Tweet by Count</t>
  </si>
  <si>
    <t>twitter.com cityclub-chicago.org</t>
  </si>
  <si>
    <t>twitter.com tutormentorconnection.org ihmc.us blogspot.com</t>
  </si>
  <si>
    <t>Top Domains in Tweet by Salience</t>
  </si>
  <si>
    <t>Top Hashtags in Tweet by Count</t>
  </si>
  <si>
    <t>talkcityclub inequality clmooc moonshot getconnected chitrust chicago tutor mentor wealthinequality</t>
  </si>
  <si>
    <t>Top Hashtags in Tweet by Salience</t>
  </si>
  <si>
    <t>twill wealthinequality talkcityclub</t>
  </si>
  <si>
    <t>inequality clmooc moonshot getconnected chitrust chicago tutor mentor wealthinequality nodexl</t>
  </si>
  <si>
    <t>Top Words in Tweet by Count</t>
  </si>
  <si>
    <t>cookctyhealth dr shannon</t>
  </si>
  <si>
    <t>helenegayle chitrust ward32chicago ilpoliski #twill thebondbuyer year gap chicago those</t>
  </si>
  <si>
    <t>chitrust helenegayle cityclubchicago today others #inequality those see example lunch</t>
  </si>
  <si>
    <t>enjoyed listening remarks chitrust's helenegayle cityclubchicago vision cct focused closing</t>
  </si>
  <si>
    <t>Top Words in Tweet by Salience</t>
  </si>
  <si>
    <t>year ward32chicago ilpoliski function one chitrust #twill thebondbuyer helenegayle gap</t>
  </si>
  <si>
    <t>today others #inequality those see example lunch helenegayle cityclubchicago #clmooc</t>
  </si>
  <si>
    <t>Top Word Pairs in Tweet by Count</t>
  </si>
  <si>
    <t>cookctyhealth,dr  dr,shannon  shannon,#talkcityclub</t>
  </si>
  <si>
    <t>helenegayle,chitrust  #twill,#talkcityclub  ward32chicago,thebondbuyer  thebondbuyer,ilpoliski  chitrust,#twill  chitrust,#talkcityclub  one,year  enjoyed,listening  listening,remarks  remarks,chitrust's</t>
  </si>
  <si>
    <t>helenegayle,chitrust  #talkcityclub,view  lunch,today  cityclubchicago,lunch  pointed,#clmooc  #clmooc,today  today,comments  comments,#talkcityclub  #talkcityclub,live  live,video</t>
  </si>
  <si>
    <t>Top Word Pairs in Tweet by Salience</t>
  </si>
  <si>
    <t>one,year  helenegayle,chitrust  #twill,#talkcityclub  ward32chicago,thebondbuyer  thebondbuyer,ilpoliski  chitrust,#twill  chitrust,#talkcityclub  enjoyed,listening  listening,remarks  remarks,chitrust's</t>
  </si>
  <si>
    <t>Word</t>
  </si>
  <si>
    <t>gap</t>
  </si>
  <si>
    <t>those</t>
  </si>
  <si>
    <t>chitrust's</t>
  </si>
  <si>
    <t>cct</t>
  </si>
  <si>
    <t>focused</t>
  </si>
  <si>
    <t>closing</t>
  </si>
  <si>
    <t>racial</t>
  </si>
  <si>
    <t>wealth</t>
  </si>
  <si>
    <t>working</t>
  </si>
  <si>
    <t>strong</t>
  </si>
  <si>
    <t>partner</t>
  </si>
  <si>
    <t>initiative</t>
  </si>
  <si>
    <t>live</t>
  </si>
  <si>
    <t>much</t>
  </si>
  <si>
    <t>#inequality</t>
  </si>
  <si>
    <t>see</t>
  </si>
  <si>
    <t>example</t>
  </si>
  <si>
    <t>issues</t>
  </si>
  <si>
    <t>lunch</t>
  </si>
  <si>
    <t>thing</t>
  </si>
  <si>
    <t>gotta</t>
  </si>
  <si>
    <t>solve</t>
  </si>
  <si>
    <t>chicago's</t>
  </si>
  <si>
    <t>problem</t>
  </si>
  <si>
    <t>bigger</t>
  </si>
  <si>
    <t>structural</t>
  </si>
  <si>
    <t>systematic</t>
  </si>
  <si>
    <t>share</t>
  </si>
  <si>
    <t>same</t>
  </si>
  <si>
    <t>destiny</t>
  </si>
  <si>
    <t>work</t>
  </si>
  <si>
    <t>together</t>
  </si>
  <si>
    <t>quoting</t>
  </si>
  <si>
    <t>ghanaian</t>
  </si>
  <si>
    <t>fable</t>
  </si>
  <si>
    <t>#wealthinequality</t>
  </si>
  <si>
    <t>new</t>
  </si>
  <si>
    <t>focus</t>
  </si>
  <si>
    <t>area</t>
  </si>
  <si>
    <t>#clmooc</t>
  </si>
  <si>
    <t>solutions</t>
  </si>
  <si>
    <t>using</t>
  </si>
  <si>
    <t>twitter</t>
  </si>
  <si>
    <t>view</t>
  </si>
  <si>
    <t>years</t>
  </si>
  <si>
    <t>talking</t>
  </si>
  <si>
    <t>graphic</t>
  </si>
  <si>
    <t>use</t>
  </si>
  <si>
    <t>today's</t>
  </si>
  <si>
    <t>event</t>
  </si>
  <si>
    <t>along</t>
  </si>
  <si>
    <t>during</t>
  </si>
  <si>
    <t>more</t>
  </si>
  <si>
    <t>function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</si>
  <si>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</si>
  <si>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</si>
  <si>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</si>
  <si>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</si>
  <si>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</si>
  <si>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</si>
  <si>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</si>
  <si>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</si>
  <si>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</si>
  <si>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</si>
  <si>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</si>
  <si>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</si>
  <si>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</si>
  <si>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</si>
  <si>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</si>
  <si>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</si>
  <si>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</si>
  <si>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</si>
  <si>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</si>
  <si>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</si>
  <si>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</si>
  <si>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</si>
  <si>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</si>
  <si>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</si>
  <si>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</si>
  <si>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</si>
  <si>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</si>
  <si>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</si>
  <si>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</si>
  <si>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</si>
  <si>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</si>
  <si>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</si>
  <si>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</si>
  <si>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</si>
  <si>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</si>
  <si>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</si>
  <si>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</si>
  <si>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</si>
  <si>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</si>
  <si>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</si>
  <si>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</si>
  <si>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</si>
  <si>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</si>
  <si>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</si>
  <si>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</si>
  <si>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</si>
  <si>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</si>
  <si>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</si>
  <si>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</si>
  <si>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</si>
  <si>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</si>
  <si>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</si>
  <si>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</si>
  <si>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</si>
  <si>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</si>
  <si>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</si>
  <si>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</si>
  <si>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</si>
  <si>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</si>
  <si>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</si>
  <si>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39, 108, 0</t>
  </si>
  <si>
    <t>85, 85, 0</t>
  </si>
  <si>
    <t>Red</t>
  </si>
  <si>
    <t>216, 20, 0</t>
  </si>
  <si>
    <t>131, 62, 0</t>
  </si>
  <si>
    <t>G1: #talkcityclub helenegayle cityclubchicago chitrust vision today others enjoyed listening remarks</t>
  </si>
  <si>
    <t>G2: #talkcityclub helenegayle chitrust ward32chicago ilpoliski cookctyhealth dr shannon thebondbuyer #twill</t>
  </si>
  <si>
    <t>G3: year ilpoliski one ward32chicago thebondbuyer everyone treats budget deficit crisis</t>
  </si>
  <si>
    <t>Autofill Workbook Results</t>
  </si>
  <si>
    <t>Edge Weight▓1▓7▓0▓True▓Green▓Red▓▓Edge Weight▓1▓6▓0▓3▓10▓False▓Edge Weight▓1▓7▓0▓32▓6▓False▓▓0▓0▓0▓True▓Black▓Black▓▓Followers▓309▓8187▓0▓162▓1000▓False▓Followers▓32▓18070▓0▓100▓70▓False▓▓0▓0▓0▓0▓0▓False▓▓0▓0▓0▓0▓0▓False</t>
  </si>
  <si>
    <t>Subgraph</t>
  </si>
  <si>
    <t>GraphSource░TwitterSearch▓GraphTerm░#talkcityclub▓ImportDescription░The graph represents a network of 16 Twitter users whose recent tweets contained "#talkcityclub", or who were replied to or mentioned in those tweets, taken from a data set limited to a maximum of 18,000 tweets.  The network was obtained from Twitter on Tuesday, 05 November 2019 at 17:14 UTC.
The tweets in the network were tweeted over the 7-day, 8-hour, 52-minute period from Monday, 28 October 2019 at 17:24 UTC to Tuesday, 05 November 2019 at 02:17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</si>
</sst>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529424"/>
        <c:axId val="52111633"/>
      </c:barChart>
      <c:catAx>
        <c:axId val="50529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11633"/>
        <c:crosses val="autoZero"/>
        <c:auto val="1"/>
        <c:lblOffset val="100"/>
        <c:noMultiLvlLbl val="0"/>
      </c:catAx>
      <c:valAx>
        <c:axId val="5211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29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351514"/>
        <c:axId val="60292715"/>
      </c:barChart>
      <c:catAx>
        <c:axId val="663515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92715"/>
        <c:crosses val="autoZero"/>
        <c:auto val="1"/>
        <c:lblOffset val="100"/>
        <c:noMultiLvlLbl val="0"/>
      </c:catAx>
      <c:valAx>
        <c:axId val="60292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1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63524"/>
        <c:axId val="51871717"/>
      </c:barChart>
      <c:catAx>
        <c:axId val="57635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71717"/>
        <c:crosses val="autoZero"/>
        <c:auto val="1"/>
        <c:lblOffset val="100"/>
        <c:noMultiLvlLbl val="0"/>
      </c:catAx>
      <c:valAx>
        <c:axId val="5187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192270"/>
        <c:axId val="40859519"/>
      </c:barChart>
      <c:catAx>
        <c:axId val="641922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59519"/>
        <c:crosses val="autoZero"/>
        <c:auto val="1"/>
        <c:lblOffset val="100"/>
        <c:noMultiLvlLbl val="0"/>
      </c:catAx>
      <c:valAx>
        <c:axId val="4085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92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191352"/>
        <c:axId val="21286713"/>
      </c:barChart>
      <c:catAx>
        <c:axId val="32191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86713"/>
        <c:crosses val="autoZero"/>
        <c:auto val="1"/>
        <c:lblOffset val="100"/>
        <c:noMultiLvlLbl val="0"/>
      </c:catAx>
      <c:valAx>
        <c:axId val="2128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1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362690"/>
        <c:axId val="46502163"/>
      </c:barChart>
      <c:catAx>
        <c:axId val="573626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502163"/>
        <c:crosses val="autoZero"/>
        <c:auto val="1"/>
        <c:lblOffset val="100"/>
        <c:noMultiLvlLbl val="0"/>
      </c:catAx>
      <c:valAx>
        <c:axId val="46502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62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866284"/>
        <c:axId val="8578829"/>
      </c:barChart>
      <c:catAx>
        <c:axId val="15866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78829"/>
        <c:crosses val="autoZero"/>
        <c:auto val="1"/>
        <c:lblOffset val="100"/>
        <c:noMultiLvlLbl val="0"/>
      </c:catAx>
      <c:valAx>
        <c:axId val="857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100598"/>
        <c:axId val="23796519"/>
      </c:barChart>
      <c:catAx>
        <c:axId val="10100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796519"/>
        <c:crosses val="autoZero"/>
        <c:auto val="1"/>
        <c:lblOffset val="100"/>
        <c:noMultiLvlLbl val="0"/>
      </c:catAx>
      <c:valAx>
        <c:axId val="23796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842080"/>
        <c:axId val="48469857"/>
      </c:barChart>
      <c:catAx>
        <c:axId val="12842080"/>
        <c:scaling>
          <c:orientation val="minMax"/>
        </c:scaling>
        <c:axPos val="b"/>
        <c:delete val="1"/>
        <c:majorTickMark val="out"/>
        <c:minorTickMark val="none"/>
        <c:tickLblPos val="none"/>
        <c:crossAx val="48469857"/>
        <c:crosses val="autoZero"/>
        <c:auto val="1"/>
        <c:lblOffset val="100"/>
        <c:noMultiLvlLbl val="0"/>
      </c:catAx>
      <c:valAx>
        <c:axId val="48469857"/>
        <c:scaling>
          <c:orientation val="minMax"/>
        </c:scaling>
        <c:axPos val="l"/>
        <c:delete val="1"/>
        <c:majorTickMark val="out"/>
        <c:minorTickMark val="none"/>
        <c:tickLblPos val="none"/>
        <c:crossAx val="128420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luebirdtri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ityclubchicag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ookctyheal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andgr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ilpolisk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hebondbuy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ward32chica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onipreckwinkl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ookcountyboar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utormentortea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maptool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hitrus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helenegayl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rbdougla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chiengagemen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ruthpag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6" totalsRowShown="0" headerRowDxfId="321" dataDxfId="320">
  <autoFilter ref="A2:BN76"/>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11" totalsRowShown="0" headerRowDxfId="174" dataDxfId="173">
  <autoFilter ref="A1:H11"/>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H19" totalsRowShown="0" headerRowDxfId="163" dataDxfId="162">
  <autoFilter ref="A14:H19"/>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H32" totalsRowShown="0" headerRowDxfId="152" dataDxfId="151">
  <autoFilter ref="A22:H32"/>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H45" totalsRowShown="0" headerRowDxfId="141" dataDxfId="140">
  <autoFilter ref="A35:H45"/>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H58" totalsRowShown="0" headerRowDxfId="130" dataDxfId="129">
  <autoFilter ref="A48:H58"/>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H64" totalsRowShown="0" headerRowDxfId="119" dataDxfId="118">
  <autoFilter ref="A61:H64"/>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H77" totalsRowShown="0" headerRowDxfId="116" dataDxfId="115">
  <autoFilter ref="A67:H77"/>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H90" totalsRowShown="0" headerRowDxfId="97" dataDxfId="96">
  <autoFilter ref="A80:H90"/>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5" totalsRowShown="0" headerRowDxfId="76" dataDxfId="75">
  <autoFilter ref="A1:G16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266" dataDxfId="265">
  <autoFilter ref="A2:BT18"/>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3" totalsRowShown="0" headerRowDxfId="67" dataDxfId="66">
  <autoFilter ref="A1:L12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20" dataDxfId="219">
  <autoFilter ref="A1:C17"/>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tyclub-chicago.org/live" TargetMode="External" /><Relationship Id="rId2" Type="http://schemas.openxmlformats.org/officeDocument/2006/relationships/hyperlink" Target="https://www.cityclub-chicago.org/live" TargetMode="External" /><Relationship Id="rId3" Type="http://schemas.openxmlformats.org/officeDocument/2006/relationships/hyperlink" Target="https://www.cityclub-chicago.org/live" TargetMode="External" /><Relationship Id="rId4" Type="http://schemas.openxmlformats.org/officeDocument/2006/relationships/hyperlink" Target="http://cmapspublic.ihmc.us/rid=1SV6LFW40-1CRY9MM-47Z/BirthToWork-Challenges-USA.cmap" TargetMode="External" /><Relationship Id="rId5" Type="http://schemas.openxmlformats.org/officeDocument/2006/relationships/hyperlink" Target="https://twitter.com/CityClubChicago/status/1191421269478182913" TargetMode="External" /><Relationship Id="rId6" Type="http://schemas.openxmlformats.org/officeDocument/2006/relationships/hyperlink" Target="https://twitter.com/CityClubChicago/status/1191415060872204288" TargetMode="External" /><Relationship Id="rId7" Type="http://schemas.openxmlformats.org/officeDocument/2006/relationships/hyperlink" Target="https://twitter.com/CityClubChicago/status/1191415060872204288" TargetMode="External" /><Relationship Id="rId8" Type="http://schemas.openxmlformats.org/officeDocument/2006/relationships/hyperlink" Target="https://tutormentor.blogspot.com/2016/12/building-connecting-villages-of-hope.html" TargetMode="External" /><Relationship Id="rId9" Type="http://schemas.openxmlformats.org/officeDocument/2006/relationships/hyperlink" Target="https://twitter.com/CityClubChicago/status/1191421269478182913" TargetMode="External" /><Relationship Id="rId10" Type="http://schemas.openxmlformats.org/officeDocument/2006/relationships/hyperlink" Target="https://twitter.com/CityClubChicago/status/1191421269478182913" TargetMode="External" /><Relationship Id="rId11" Type="http://schemas.openxmlformats.org/officeDocument/2006/relationships/hyperlink" Target="http://www.tutormentorconnection.org/LinksLearningNetwork/LinksLibrary/tabid/560/agentType/ViewType/PropertyTypeID/81/Default.aspx" TargetMode="External" /><Relationship Id="rId12" Type="http://schemas.openxmlformats.org/officeDocument/2006/relationships/hyperlink" Target="http://www.tutormentorconnection.org/LinksLearningNetwork/LinksLibrary/tabid/560/agentType/ViewType/PropertyTypeID/81/Default.aspx" TargetMode="External" /><Relationship Id="rId13" Type="http://schemas.openxmlformats.org/officeDocument/2006/relationships/hyperlink" Target="http://www.tutormentorconnection.org/LinksLearningNetwork/LinksLibrary/tabid/560/agentType/ViewType/PropertyTypeID/81/Default.aspx" TargetMode="External" /><Relationship Id="rId14" Type="http://schemas.openxmlformats.org/officeDocument/2006/relationships/hyperlink" Target="https://twitter.com/tutormentorteam/status/1191420933568942080" TargetMode="External" /><Relationship Id="rId15" Type="http://schemas.openxmlformats.org/officeDocument/2006/relationships/hyperlink" Target="http://cmapspublic.ihmc.us/rid=1SV6LFW40-1CRY9MM-47Z/BirthToWork-Challenges-USA.cmap" TargetMode="External" /><Relationship Id="rId16" Type="http://schemas.openxmlformats.org/officeDocument/2006/relationships/hyperlink" Target="http://cmapspublic.ihmc.us/rid=1SV6LFW40-1CRY9MM-47Z/BirthToWork-Challenges-USA.cmap" TargetMode="External" /><Relationship Id="rId17" Type="http://schemas.openxmlformats.org/officeDocument/2006/relationships/hyperlink" Target="https://twitter.com/harknessa/status/1191425518647873536" TargetMode="External" /><Relationship Id="rId18" Type="http://schemas.openxmlformats.org/officeDocument/2006/relationships/hyperlink" Target="https://twitter.com/harknessa/status/1191425518647873536" TargetMode="External" /><Relationship Id="rId19" Type="http://schemas.openxmlformats.org/officeDocument/2006/relationships/hyperlink" Target="https://twitter.com/koutropoulos/status/1190326677970272256" TargetMode="External" /><Relationship Id="rId20" Type="http://schemas.openxmlformats.org/officeDocument/2006/relationships/hyperlink" Target="https://twitter.com/koutropoulos/status/1190326677970272256" TargetMode="External" /><Relationship Id="rId21" Type="http://schemas.openxmlformats.org/officeDocument/2006/relationships/hyperlink" Target="https://twitter.com/tutormentorteam/status/1191425313831555073" TargetMode="External" /><Relationship Id="rId22" Type="http://schemas.openxmlformats.org/officeDocument/2006/relationships/hyperlink" Target="https://twitter.com/CityClubChicago/status/1191421269478182913" TargetMode="External" /><Relationship Id="rId23" Type="http://schemas.openxmlformats.org/officeDocument/2006/relationships/hyperlink" Target="https://twitter.com/CityClubChicago/status/1191421269478182913" TargetMode="External" /><Relationship Id="rId24" Type="http://schemas.openxmlformats.org/officeDocument/2006/relationships/hyperlink" Target="https://pbs.twimg.com/ext_tw_video_thumb/1188872270523109378/pu/img/Pqt4H1QIXEsJ-Hxa.jpg" TargetMode="External" /><Relationship Id="rId25" Type="http://schemas.openxmlformats.org/officeDocument/2006/relationships/hyperlink" Target="https://pbs.twimg.com/ext_tw_video_thumb/1188872270523109378/pu/img/Pqt4H1QIXEsJ-Hxa.jpg" TargetMode="External" /><Relationship Id="rId26" Type="http://schemas.openxmlformats.org/officeDocument/2006/relationships/hyperlink" Target="https://pbs.twimg.com/media/EH-2LngX4AECn0U.jpg" TargetMode="External" /><Relationship Id="rId27" Type="http://schemas.openxmlformats.org/officeDocument/2006/relationships/hyperlink" Target="https://pbs.twimg.com/media/EH-2LngX4AECn0U.jpg" TargetMode="External" /><Relationship Id="rId28" Type="http://schemas.openxmlformats.org/officeDocument/2006/relationships/hyperlink" Target="https://pbs.twimg.com/media/EH-2LngX4AECn0U.jpg" TargetMode="External" /><Relationship Id="rId29" Type="http://schemas.openxmlformats.org/officeDocument/2006/relationships/hyperlink" Target="https://pbs.twimg.com/ext_tw_video_thumb/1188872270523109378/pu/img/Pqt4H1QIXEsJ-Hxa.jpg" TargetMode="External" /><Relationship Id="rId30" Type="http://schemas.openxmlformats.org/officeDocument/2006/relationships/hyperlink" Target="https://pbs.twimg.com/media/EIjK_-7XUAIj02d.jpg" TargetMode="External" /><Relationship Id="rId31" Type="http://schemas.openxmlformats.org/officeDocument/2006/relationships/hyperlink" Target="https://pbs.twimg.com/media/EIjHBHAXsAIHuZh.jpg" TargetMode="External" /><Relationship Id="rId32" Type="http://schemas.openxmlformats.org/officeDocument/2006/relationships/hyperlink" Target="https://pbs.twimg.com/media/EIjJg_HWwAEdJ6f.png" TargetMode="External" /><Relationship Id="rId33" Type="http://schemas.openxmlformats.org/officeDocument/2006/relationships/hyperlink" Target="https://pbs.twimg.com/media/EIjJg_HWwAEdJ6f.png" TargetMode="External" /><Relationship Id="rId34" Type="http://schemas.openxmlformats.org/officeDocument/2006/relationships/hyperlink" Target="https://pbs.twimg.com/media/EIjJg_HWwAEdJ6f.png" TargetMode="External" /><Relationship Id="rId35" Type="http://schemas.openxmlformats.org/officeDocument/2006/relationships/hyperlink" Target="https://pbs.twimg.com/media/EIjK_-7XUAIj02d.jpg" TargetMode="External" /><Relationship Id="rId36" Type="http://schemas.openxmlformats.org/officeDocument/2006/relationships/hyperlink" Target="https://pbs.twimg.com/media/EIjK_-7XUAIj02d.jpg" TargetMode="External" /><Relationship Id="rId37" Type="http://schemas.openxmlformats.org/officeDocument/2006/relationships/hyperlink" Target="https://pbs.twimg.com/media/EIjN9IVXYAIIkwN.jpg" TargetMode="External" /><Relationship Id="rId38" Type="http://schemas.openxmlformats.org/officeDocument/2006/relationships/hyperlink" Target="https://pbs.twimg.com/media/EIjN9IVXYAIIkwN.jpg" TargetMode="External" /><Relationship Id="rId39" Type="http://schemas.openxmlformats.org/officeDocument/2006/relationships/hyperlink" Target="https://pbs.twimg.com/media/EIjN9IVXYAIIkwN.jpg" TargetMode="External" /><Relationship Id="rId40" Type="http://schemas.openxmlformats.org/officeDocument/2006/relationships/hyperlink" Target="https://pbs.twimg.com/media/EIjN9IVXYAIIkwN.jpg" TargetMode="External" /><Relationship Id="rId41" Type="http://schemas.openxmlformats.org/officeDocument/2006/relationships/hyperlink" Target="https://pbs.twimg.com/media/EIjHUpbXsAAtWnK.jpg" TargetMode="External" /><Relationship Id="rId42" Type="http://schemas.openxmlformats.org/officeDocument/2006/relationships/hyperlink" Target="https://pbs.twimg.com/media/EIjHUpbXsAAtWnK.jpg" TargetMode="External" /><Relationship Id="rId43" Type="http://schemas.openxmlformats.org/officeDocument/2006/relationships/hyperlink" Target="https://pbs.twimg.com/ext_tw_video_thumb/1188872270523109378/pu/img/Pqt4H1QIXEsJ-Hxa.jpg" TargetMode="External" /><Relationship Id="rId44" Type="http://schemas.openxmlformats.org/officeDocument/2006/relationships/hyperlink" Target="https://pbs.twimg.com/ext_tw_video_thumb/1188872270523109378/pu/img/Pqt4H1QIXEsJ-Hxa.jpg" TargetMode="External" /><Relationship Id="rId45" Type="http://schemas.openxmlformats.org/officeDocument/2006/relationships/hyperlink" Target="http://pbs.twimg.com/profile_images/3272688144/025fd942fe5ddf12032d8d6994508aa9_normal.jpeg" TargetMode="External" /><Relationship Id="rId46" Type="http://schemas.openxmlformats.org/officeDocument/2006/relationships/hyperlink" Target="http://pbs.twimg.com/profile_images/3272688144/025fd942fe5ddf12032d8d6994508aa9_normal.jpeg" TargetMode="External" /><Relationship Id="rId47" Type="http://schemas.openxmlformats.org/officeDocument/2006/relationships/hyperlink" Target="http://pbs.twimg.com/profile_images/3272688144/025fd942fe5ddf12032d8d6994508aa9_normal.jpeg" TargetMode="External" /><Relationship Id="rId48" Type="http://schemas.openxmlformats.org/officeDocument/2006/relationships/hyperlink" Target="http://pbs.twimg.com/profile_images/3272688144/025fd942fe5ddf12032d8d6994508aa9_normal.jpeg" TargetMode="External" /><Relationship Id="rId49" Type="http://schemas.openxmlformats.org/officeDocument/2006/relationships/hyperlink" Target="https://pbs.twimg.com/media/EH-2LngX4AECn0U.jpg" TargetMode="External" /><Relationship Id="rId50" Type="http://schemas.openxmlformats.org/officeDocument/2006/relationships/hyperlink" Target="https://pbs.twimg.com/media/EH-2LngX4AECn0U.jpg" TargetMode="External" /><Relationship Id="rId51" Type="http://schemas.openxmlformats.org/officeDocument/2006/relationships/hyperlink" Target="https://pbs.twimg.com/media/EH-2LngX4AECn0U.jpg" TargetMode="External" /><Relationship Id="rId52" Type="http://schemas.openxmlformats.org/officeDocument/2006/relationships/hyperlink" Target="https://pbs.twimg.com/ext_tw_video_thumb/1188872270523109378/pu/img/Pqt4H1QIXEsJ-Hxa.jpg" TargetMode="External" /><Relationship Id="rId53" Type="http://schemas.openxmlformats.org/officeDocument/2006/relationships/hyperlink" Target="http://pbs.twimg.com/profile_images/2559931806/c99ntzak75qauw6lgb4c_normal.jpeg" TargetMode="External" /><Relationship Id="rId54" Type="http://schemas.openxmlformats.org/officeDocument/2006/relationships/hyperlink" Target="http://pbs.twimg.com/profile_images/2559931806/c99ntzak75qauw6lgb4c_normal.jpeg" TargetMode="External" /><Relationship Id="rId55" Type="http://schemas.openxmlformats.org/officeDocument/2006/relationships/hyperlink" Target="http://pbs.twimg.com/profile_images/2559931806/c99ntzak75qauw6lgb4c_normal.jpeg" TargetMode="External" /><Relationship Id="rId56" Type="http://schemas.openxmlformats.org/officeDocument/2006/relationships/hyperlink" Target="http://pbs.twimg.com/profile_images/527273340726038528/ITMYlaGN_normal.jpeg" TargetMode="External" /><Relationship Id="rId57" Type="http://schemas.openxmlformats.org/officeDocument/2006/relationships/hyperlink" Target="http://pbs.twimg.com/profile_images/527273340726038528/ITMYlaGN_normal.jpeg" TargetMode="External" /><Relationship Id="rId58" Type="http://schemas.openxmlformats.org/officeDocument/2006/relationships/hyperlink" Target="http://pbs.twimg.com/profile_images/527273340726038528/ITMYlaGN_normal.jpeg" TargetMode="External" /><Relationship Id="rId59" Type="http://schemas.openxmlformats.org/officeDocument/2006/relationships/hyperlink" Target="http://pbs.twimg.com/profile_images/527273340726038528/ITMYlaGN_normal.jpeg" TargetMode="External" /><Relationship Id="rId60" Type="http://schemas.openxmlformats.org/officeDocument/2006/relationships/hyperlink" Target="http://pbs.twimg.com/profile_images/527273340726038528/ITMYlaGN_normal.jpeg" TargetMode="External" /><Relationship Id="rId61" Type="http://schemas.openxmlformats.org/officeDocument/2006/relationships/hyperlink" Target="http://pbs.twimg.com/profile_images/527273340726038528/ITMYlaGN_normal.jpeg" TargetMode="External" /><Relationship Id="rId62" Type="http://schemas.openxmlformats.org/officeDocument/2006/relationships/hyperlink" Target="http://pbs.twimg.com/profile_images/527273340726038528/ITMYlaGN_normal.jpeg" TargetMode="External" /><Relationship Id="rId63" Type="http://schemas.openxmlformats.org/officeDocument/2006/relationships/hyperlink" Target="http://pbs.twimg.com/profile_images/527273340726038528/ITMYlaGN_normal.jpeg" TargetMode="External" /><Relationship Id="rId64" Type="http://schemas.openxmlformats.org/officeDocument/2006/relationships/hyperlink" Target="http://pbs.twimg.com/profile_images/527273340726038528/ITMYlaGN_normal.jpeg" TargetMode="External" /><Relationship Id="rId65" Type="http://schemas.openxmlformats.org/officeDocument/2006/relationships/hyperlink" Target="https://pbs.twimg.com/media/EIjK_-7XUAIj02d.jpg" TargetMode="External" /><Relationship Id="rId66" Type="http://schemas.openxmlformats.org/officeDocument/2006/relationships/hyperlink" Target="http://pbs.twimg.com/profile_images/527273340726038528/ITMYlaGN_normal.jpeg" TargetMode="External" /><Relationship Id="rId67" Type="http://schemas.openxmlformats.org/officeDocument/2006/relationships/hyperlink" Target="http://pbs.twimg.com/profile_images/1106198763473944577/9-Ws7_kE_normal.png" TargetMode="External" /><Relationship Id="rId68" Type="http://schemas.openxmlformats.org/officeDocument/2006/relationships/hyperlink" Target="http://pbs.twimg.com/profile_images/1106198763473944577/9-Ws7_kE_normal.png" TargetMode="External" /><Relationship Id="rId69" Type="http://schemas.openxmlformats.org/officeDocument/2006/relationships/hyperlink" Target="https://pbs.twimg.com/media/EIjHBHAXsAIHuZh.jpg" TargetMode="External" /><Relationship Id="rId70" Type="http://schemas.openxmlformats.org/officeDocument/2006/relationships/hyperlink" Target="http://pbs.twimg.com/profile_images/1106198763473944577/9-Ws7_kE_normal.png" TargetMode="External" /><Relationship Id="rId71" Type="http://schemas.openxmlformats.org/officeDocument/2006/relationships/hyperlink" Target="http://pbs.twimg.com/profile_images/1106198763473944577/9-Ws7_kE_normal.png" TargetMode="External" /><Relationship Id="rId72" Type="http://schemas.openxmlformats.org/officeDocument/2006/relationships/hyperlink" Target="https://pbs.twimg.com/media/EIjJg_HWwAEdJ6f.png" TargetMode="External" /><Relationship Id="rId73" Type="http://schemas.openxmlformats.org/officeDocument/2006/relationships/hyperlink" Target="https://pbs.twimg.com/media/EIjJg_HWwAEdJ6f.png" TargetMode="External" /><Relationship Id="rId74" Type="http://schemas.openxmlformats.org/officeDocument/2006/relationships/hyperlink" Target="https://pbs.twimg.com/media/EIjJg_HWwAEdJ6f.png" TargetMode="External" /><Relationship Id="rId75" Type="http://schemas.openxmlformats.org/officeDocument/2006/relationships/hyperlink" Target="http://pbs.twimg.com/profile_images/1106198763473944577/9-Ws7_kE_normal.png" TargetMode="External" /><Relationship Id="rId76" Type="http://schemas.openxmlformats.org/officeDocument/2006/relationships/hyperlink" Target="https://pbs.twimg.com/media/EIjK_-7XUAIj02d.jpg" TargetMode="External" /><Relationship Id="rId77" Type="http://schemas.openxmlformats.org/officeDocument/2006/relationships/hyperlink" Target="https://pbs.twimg.com/media/EIjK_-7XUAIj02d.jpg" TargetMode="External" /><Relationship Id="rId78" Type="http://schemas.openxmlformats.org/officeDocument/2006/relationships/hyperlink" Target="http://pbs.twimg.com/profile_images/1106198763473944577/9-Ws7_kE_normal.png" TargetMode="External" /><Relationship Id="rId79" Type="http://schemas.openxmlformats.org/officeDocument/2006/relationships/hyperlink" Target="http://pbs.twimg.com/profile_images/1106198763473944577/9-Ws7_kE_normal.png" TargetMode="External" /><Relationship Id="rId80" Type="http://schemas.openxmlformats.org/officeDocument/2006/relationships/hyperlink" Target="http://pbs.twimg.com/profile_images/1106198763473944577/9-Ws7_kE_normal.png" TargetMode="External" /><Relationship Id="rId81" Type="http://schemas.openxmlformats.org/officeDocument/2006/relationships/hyperlink" Target="http://pbs.twimg.com/profile_images/1106198763473944577/9-Ws7_kE_normal.png" TargetMode="External" /><Relationship Id="rId82" Type="http://schemas.openxmlformats.org/officeDocument/2006/relationships/hyperlink" Target="http://pbs.twimg.com/profile_images/1106198763473944577/9-Ws7_kE_normal.png" TargetMode="External" /><Relationship Id="rId83" Type="http://schemas.openxmlformats.org/officeDocument/2006/relationships/hyperlink" Target="http://pbs.twimg.com/profile_images/1106198763473944577/9-Ws7_kE_normal.png" TargetMode="External" /><Relationship Id="rId84" Type="http://schemas.openxmlformats.org/officeDocument/2006/relationships/hyperlink" Target="http://pbs.twimg.com/profile_images/1106198763473944577/9-Ws7_kE_normal.png" TargetMode="External" /><Relationship Id="rId85" Type="http://schemas.openxmlformats.org/officeDocument/2006/relationships/hyperlink" Target="http://pbs.twimg.com/profile_images/1106198763473944577/9-Ws7_kE_normal.png" TargetMode="External" /><Relationship Id="rId86" Type="http://schemas.openxmlformats.org/officeDocument/2006/relationships/hyperlink" Target="http://pbs.twimg.com/profile_images/1106198763473944577/9-Ws7_kE_normal.png" TargetMode="External" /><Relationship Id="rId87" Type="http://schemas.openxmlformats.org/officeDocument/2006/relationships/hyperlink" Target="http://pbs.twimg.com/profile_images/1106198763473944577/9-Ws7_kE_normal.png" TargetMode="External" /><Relationship Id="rId88" Type="http://schemas.openxmlformats.org/officeDocument/2006/relationships/hyperlink" Target="https://pbs.twimg.com/media/EIjN9IVXYAIIkwN.jpg" TargetMode="External" /><Relationship Id="rId89" Type="http://schemas.openxmlformats.org/officeDocument/2006/relationships/hyperlink" Target="https://pbs.twimg.com/media/EIjN9IVXYAIIkwN.jpg" TargetMode="External" /><Relationship Id="rId90" Type="http://schemas.openxmlformats.org/officeDocument/2006/relationships/hyperlink" Target="https://pbs.twimg.com/media/EIjN9IVXYAIIkwN.jpg" TargetMode="External" /><Relationship Id="rId91" Type="http://schemas.openxmlformats.org/officeDocument/2006/relationships/hyperlink" Target="https://pbs.twimg.com/media/EIjN9IVXYAIIkwN.jpg" TargetMode="External" /><Relationship Id="rId92" Type="http://schemas.openxmlformats.org/officeDocument/2006/relationships/hyperlink" Target="http://pbs.twimg.com/profile_images/826490930622496769/IB4XugOR_normal.jpg" TargetMode="External" /><Relationship Id="rId93" Type="http://schemas.openxmlformats.org/officeDocument/2006/relationships/hyperlink" Target="http://pbs.twimg.com/profile_images/527273340726038528/ITMYlaGN_normal.jpeg" TargetMode="External" /><Relationship Id="rId94" Type="http://schemas.openxmlformats.org/officeDocument/2006/relationships/hyperlink" Target="http://pbs.twimg.com/profile_images/378800000828200757/b1ac7e2e1791ab70eaa495cac179acb5_normal.jpeg" TargetMode="External" /><Relationship Id="rId95" Type="http://schemas.openxmlformats.org/officeDocument/2006/relationships/hyperlink" Target="http://pbs.twimg.com/profile_images/826490930622496769/IB4XugOR_normal.jpg" TargetMode="External" /><Relationship Id="rId96" Type="http://schemas.openxmlformats.org/officeDocument/2006/relationships/hyperlink" Target="http://pbs.twimg.com/profile_images/826490930622496769/IB4XugOR_normal.jpg" TargetMode="External" /><Relationship Id="rId97" Type="http://schemas.openxmlformats.org/officeDocument/2006/relationships/hyperlink" Target="http://pbs.twimg.com/profile_images/826490930622496769/IB4XugOR_normal.jpg" TargetMode="External" /><Relationship Id="rId98" Type="http://schemas.openxmlformats.org/officeDocument/2006/relationships/hyperlink" Target="http://pbs.twimg.com/profile_images/527273340726038528/ITMYlaGN_normal.jpeg" TargetMode="External" /><Relationship Id="rId99" Type="http://schemas.openxmlformats.org/officeDocument/2006/relationships/hyperlink" Target="http://pbs.twimg.com/profile_images/378800000828200757/b1ac7e2e1791ab70eaa495cac179acb5_normal.jpeg" TargetMode="External" /><Relationship Id="rId100" Type="http://schemas.openxmlformats.org/officeDocument/2006/relationships/hyperlink" Target="https://pbs.twimg.com/media/EIjHUpbXsAAtWnK.jpg" TargetMode="External" /><Relationship Id="rId101" Type="http://schemas.openxmlformats.org/officeDocument/2006/relationships/hyperlink" Target="https://pbs.twimg.com/media/EIjHUpbXsAAtWnK.jpg" TargetMode="External" /><Relationship Id="rId102" Type="http://schemas.openxmlformats.org/officeDocument/2006/relationships/hyperlink" Target="http://pbs.twimg.com/profile_images/527273340726038528/ITMYlaGN_normal.jpeg" TargetMode="External" /><Relationship Id="rId103" Type="http://schemas.openxmlformats.org/officeDocument/2006/relationships/hyperlink" Target="http://pbs.twimg.com/profile_images/527273340726038528/ITMYlaGN_normal.jpeg" TargetMode="External" /><Relationship Id="rId104" Type="http://schemas.openxmlformats.org/officeDocument/2006/relationships/hyperlink" Target="http://pbs.twimg.com/profile_images/527273340726038528/ITMYlaGN_normal.jpeg" TargetMode="External" /><Relationship Id="rId105" Type="http://schemas.openxmlformats.org/officeDocument/2006/relationships/hyperlink" Target="http://pbs.twimg.com/profile_images/527273340726038528/ITMYlaGN_normal.jpeg" TargetMode="External" /><Relationship Id="rId106" Type="http://schemas.openxmlformats.org/officeDocument/2006/relationships/hyperlink" Target="http://pbs.twimg.com/profile_images/527273340726038528/ITMYlaGN_normal.jpeg" TargetMode="External" /><Relationship Id="rId107" Type="http://schemas.openxmlformats.org/officeDocument/2006/relationships/hyperlink" Target="http://pbs.twimg.com/profile_images/527273340726038528/ITMYlaGN_normal.jpeg" TargetMode="External" /><Relationship Id="rId108" Type="http://schemas.openxmlformats.org/officeDocument/2006/relationships/hyperlink" Target="http://pbs.twimg.com/profile_images/527273340726038528/ITMYlaGN_normal.jpeg" TargetMode="External" /><Relationship Id="rId109" Type="http://schemas.openxmlformats.org/officeDocument/2006/relationships/hyperlink" Target="http://pbs.twimg.com/profile_images/527273340726038528/ITMYlaGN_normal.jpeg" TargetMode="External" /><Relationship Id="rId110" Type="http://schemas.openxmlformats.org/officeDocument/2006/relationships/hyperlink" Target="http://pbs.twimg.com/profile_images/527273340726038528/ITMYlaGN_normal.jpeg" TargetMode="External" /><Relationship Id="rId111" Type="http://schemas.openxmlformats.org/officeDocument/2006/relationships/hyperlink" Target="http://pbs.twimg.com/profile_images/527273340726038528/ITMYlaGN_normal.jpeg" TargetMode="External" /><Relationship Id="rId112" Type="http://schemas.openxmlformats.org/officeDocument/2006/relationships/hyperlink" Target="http://pbs.twimg.com/profile_images/527273340726038528/ITMYlaGN_normal.jpeg" TargetMode="External" /><Relationship Id="rId113" Type="http://schemas.openxmlformats.org/officeDocument/2006/relationships/hyperlink" Target="http://pbs.twimg.com/profile_images/527273340726038528/ITMYlaGN_normal.jpeg" TargetMode="External" /><Relationship Id="rId114" Type="http://schemas.openxmlformats.org/officeDocument/2006/relationships/hyperlink" Target="http://pbs.twimg.com/profile_images/378800000828200757/b1ac7e2e1791ab70eaa495cac179acb5_normal.jpeg" TargetMode="External" /><Relationship Id="rId115" Type="http://schemas.openxmlformats.org/officeDocument/2006/relationships/hyperlink" Target="http://pbs.twimg.com/profile_images/378800000828200757/b1ac7e2e1791ab70eaa495cac179acb5_normal.jpeg" TargetMode="External" /><Relationship Id="rId116" Type="http://schemas.openxmlformats.org/officeDocument/2006/relationships/hyperlink" Target="http://pbs.twimg.com/profile_images/378800000828200757/b1ac7e2e1791ab70eaa495cac179acb5_normal.jpeg" TargetMode="External" /><Relationship Id="rId117" Type="http://schemas.openxmlformats.org/officeDocument/2006/relationships/hyperlink" Target="https://twitter.com/bluebirdtrini/status/1188873863226114048" TargetMode="External" /><Relationship Id="rId118" Type="http://schemas.openxmlformats.org/officeDocument/2006/relationships/hyperlink" Target="https://twitter.com/bluebirdtrini/status/1188873863226114048" TargetMode="External" /><Relationship Id="rId119" Type="http://schemas.openxmlformats.org/officeDocument/2006/relationships/hyperlink" Target="https://twitter.com/sandgrey/status/1189311143057203201" TargetMode="External" /><Relationship Id="rId120" Type="http://schemas.openxmlformats.org/officeDocument/2006/relationships/hyperlink" Target="https://twitter.com/sandgrey/status/1189311143057203201" TargetMode="External" /><Relationship Id="rId121" Type="http://schemas.openxmlformats.org/officeDocument/2006/relationships/hyperlink" Target="https://twitter.com/sandgrey/status/1189311143057203201" TargetMode="External" /><Relationship Id="rId122" Type="http://schemas.openxmlformats.org/officeDocument/2006/relationships/hyperlink" Target="https://twitter.com/sandgrey/status/1189311143057203201" TargetMode="External" /><Relationship Id="rId123" Type="http://schemas.openxmlformats.org/officeDocument/2006/relationships/hyperlink" Target="https://twitter.com/cityclubchicago/status/1188869142822174721" TargetMode="External" /><Relationship Id="rId124" Type="http://schemas.openxmlformats.org/officeDocument/2006/relationships/hyperlink" Target="https://twitter.com/cityclubchicago/status/1188869142822174721" TargetMode="External" /><Relationship Id="rId125" Type="http://schemas.openxmlformats.org/officeDocument/2006/relationships/hyperlink" Target="https://twitter.com/cityclubchicago/status/1188869142822174721" TargetMode="External" /><Relationship Id="rId126" Type="http://schemas.openxmlformats.org/officeDocument/2006/relationships/hyperlink" Target="https://twitter.com/cityclubchicago/status/1188872310113132544" TargetMode="External" /><Relationship Id="rId127" Type="http://schemas.openxmlformats.org/officeDocument/2006/relationships/hyperlink" Target="https://twitter.com/ilpoliski/status/1189266769632022534" TargetMode="External" /><Relationship Id="rId128" Type="http://schemas.openxmlformats.org/officeDocument/2006/relationships/hyperlink" Target="https://twitter.com/ilpoliski/status/1189266769632022534" TargetMode="External" /><Relationship Id="rId129" Type="http://schemas.openxmlformats.org/officeDocument/2006/relationships/hyperlink" Target="https://twitter.com/ilpoliski/status/1189266769632022534" TargetMode="External" /><Relationship Id="rId130" Type="http://schemas.openxmlformats.org/officeDocument/2006/relationships/hyperlink" Target="https://twitter.com/cityclubchicago/status/1189234203373834240" TargetMode="External" /><Relationship Id="rId131" Type="http://schemas.openxmlformats.org/officeDocument/2006/relationships/hyperlink" Target="https://twitter.com/cityclubchicago/status/1189236379001204738" TargetMode="External" /><Relationship Id="rId132" Type="http://schemas.openxmlformats.org/officeDocument/2006/relationships/hyperlink" Target="https://twitter.com/cityclubchicago/status/1189239293744693248" TargetMode="External" /><Relationship Id="rId133" Type="http://schemas.openxmlformats.org/officeDocument/2006/relationships/hyperlink" Target="https://twitter.com/cityclubchicago/status/1189234203373834240" TargetMode="External" /><Relationship Id="rId134" Type="http://schemas.openxmlformats.org/officeDocument/2006/relationships/hyperlink" Target="https://twitter.com/cityclubchicago/status/1189236379001204738" TargetMode="External" /><Relationship Id="rId135" Type="http://schemas.openxmlformats.org/officeDocument/2006/relationships/hyperlink" Target="https://twitter.com/cityclubchicago/status/1189239293744693248" TargetMode="External" /><Relationship Id="rId136" Type="http://schemas.openxmlformats.org/officeDocument/2006/relationships/hyperlink" Target="https://twitter.com/cityclubchicago/status/1189234203373834240" TargetMode="External" /><Relationship Id="rId137" Type="http://schemas.openxmlformats.org/officeDocument/2006/relationships/hyperlink" Target="https://twitter.com/cityclubchicago/status/1189236379001204738" TargetMode="External" /><Relationship Id="rId138" Type="http://schemas.openxmlformats.org/officeDocument/2006/relationships/hyperlink" Target="https://twitter.com/cityclubchicago/status/1189239293744693248" TargetMode="External" /><Relationship Id="rId139" Type="http://schemas.openxmlformats.org/officeDocument/2006/relationships/hyperlink" Target="https://twitter.com/tutormentorteam/status/1191425313831555073" TargetMode="External" /><Relationship Id="rId140" Type="http://schemas.openxmlformats.org/officeDocument/2006/relationships/hyperlink" Target="https://twitter.com/cityclubchicago/status/1191422319224332290" TargetMode="External" /><Relationship Id="rId141" Type="http://schemas.openxmlformats.org/officeDocument/2006/relationships/hyperlink" Target="https://twitter.com/tutormentorteam/status/1191417757910343680" TargetMode="External" /><Relationship Id="rId142" Type="http://schemas.openxmlformats.org/officeDocument/2006/relationships/hyperlink" Target="https://twitter.com/tutormentorteam/status/1191417757910343680" TargetMode="External" /><Relationship Id="rId143" Type="http://schemas.openxmlformats.org/officeDocument/2006/relationships/hyperlink" Target="https://twitter.com/tutormentorteam/status/1191420933568942080" TargetMode="External" /><Relationship Id="rId144" Type="http://schemas.openxmlformats.org/officeDocument/2006/relationships/hyperlink" Target="https://twitter.com/tutormentorteam/status/1191422184226525184" TargetMode="External" /><Relationship Id="rId145" Type="http://schemas.openxmlformats.org/officeDocument/2006/relationships/hyperlink" Target="https://twitter.com/tutormentorteam/status/1191422184226525184" TargetMode="External" /><Relationship Id="rId146" Type="http://schemas.openxmlformats.org/officeDocument/2006/relationships/hyperlink" Target="https://twitter.com/tutormentorteam/status/1191423676144640001" TargetMode="External" /><Relationship Id="rId147" Type="http://schemas.openxmlformats.org/officeDocument/2006/relationships/hyperlink" Target="https://twitter.com/tutormentorteam/status/1191423676144640001" TargetMode="External" /><Relationship Id="rId148" Type="http://schemas.openxmlformats.org/officeDocument/2006/relationships/hyperlink" Target="https://twitter.com/tutormentorteam/status/1191423676144640001" TargetMode="External" /><Relationship Id="rId149" Type="http://schemas.openxmlformats.org/officeDocument/2006/relationships/hyperlink" Target="https://twitter.com/tutormentorteam/status/1191424278098587649" TargetMode="External" /><Relationship Id="rId150" Type="http://schemas.openxmlformats.org/officeDocument/2006/relationships/hyperlink" Target="https://twitter.com/tutormentorteam/status/1191425313831555073" TargetMode="External" /><Relationship Id="rId151" Type="http://schemas.openxmlformats.org/officeDocument/2006/relationships/hyperlink" Target="https://twitter.com/tutormentorteam/status/1191425313831555073" TargetMode="External" /><Relationship Id="rId152" Type="http://schemas.openxmlformats.org/officeDocument/2006/relationships/hyperlink" Target="https://twitter.com/tutormentorteam/status/1191426750431019016" TargetMode="External" /><Relationship Id="rId153" Type="http://schemas.openxmlformats.org/officeDocument/2006/relationships/hyperlink" Target="https://twitter.com/tutormentorteam/status/1191426750431019016" TargetMode="External" /><Relationship Id="rId154" Type="http://schemas.openxmlformats.org/officeDocument/2006/relationships/hyperlink" Target="https://twitter.com/tutormentorteam/status/1191428193594617861" TargetMode="External" /><Relationship Id="rId155" Type="http://schemas.openxmlformats.org/officeDocument/2006/relationships/hyperlink" Target="https://twitter.com/tutormentorteam/status/1191428193594617861" TargetMode="External" /><Relationship Id="rId156" Type="http://schemas.openxmlformats.org/officeDocument/2006/relationships/hyperlink" Target="https://twitter.com/tutormentorteam/status/1191428193594617861" TargetMode="External" /><Relationship Id="rId157" Type="http://schemas.openxmlformats.org/officeDocument/2006/relationships/hyperlink" Target="https://twitter.com/tutormentorteam/status/1191437396287610880" TargetMode="External" /><Relationship Id="rId158" Type="http://schemas.openxmlformats.org/officeDocument/2006/relationships/hyperlink" Target="https://twitter.com/tutormentorteam/status/1191437396287610880" TargetMode="External" /><Relationship Id="rId159" Type="http://schemas.openxmlformats.org/officeDocument/2006/relationships/hyperlink" Target="https://twitter.com/tutormentorteam/status/1191440726527291393" TargetMode="External" /><Relationship Id="rId160" Type="http://schemas.openxmlformats.org/officeDocument/2006/relationships/hyperlink" Target="https://twitter.com/tutormentorteam/status/1191440726527291393" TargetMode="External" /><Relationship Id="rId161" Type="http://schemas.openxmlformats.org/officeDocument/2006/relationships/hyperlink" Target="https://twitter.com/tutormentorteam/status/1191530673112276992" TargetMode="External" /><Relationship Id="rId162" Type="http://schemas.openxmlformats.org/officeDocument/2006/relationships/hyperlink" Target="https://twitter.com/drbdouglas/status/1191428556015972352" TargetMode="External" /><Relationship Id="rId163" Type="http://schemas.openxmlformats.org/officeDocument/2006/relationships/hyperlink" Target="https://twitter.com/drbdouglas/status/1191428556015972352" TargetMode="External" /><Relationship Id="rId164" Type="http://schemas.openxmlformats.org/officeDocument/2006/relationships/hyperlink" Target="https://twitter.com/drbdouglas/status/1191428556015972352" TargetMode="External" /><Relationship Id="rId165" Type="http://schemas.openxmlformats.org/officeDocument/2006/relationships/hyperlink" Target="https://twitter.com/drbdouglas/status/1191428556015972352" TargetMode="External" /><Relationship Id="rId166" Type="http://schemas.openxmlformats.org/officeDocument/2006/relationships/hyperlink" Target="https://twitter.com/uchiengagement/status/1191428902817804288" TargetMode="External" /><Relationship Id="rId167" Type="http://schemas.openxmlformats.org/officeDocument/2006/relationships/hyperlink" Target="https://twitter.com/cityclubchicago/status/1191428928545656833" TargetMode="External" /><Relationship Id="rId168" Type="http://schemas.openxmlformats.org/officeDocument/2006/relationships/hyperlink" Target="https://twitter.com/ruthpaget/status/1191539918863945728" TargetMode="External" /><Relationship Id="rId169" Type="http://schemas.openxmlformats.org/officeDocument/2006/relationships/hyperlink" Target="https://twitter.com/uchiengagement/status/1191428902817804288" TargetMode="External" /><Relationship Id="rId170" Type="http://schemas.openxmlformats.org/officeDocument/2006/relationships/hyperlink" Target="https://twitter.com/uchiengagement/status/1191428902817804288" TargetMode="External" /><Relationship Id="rId171" Type="http://schemas.openxmlformats.org/officeDocument/2006/relationships/hyperlink" Target="https://twitter.com/uchiengagement/status/1191428902817804288" TargetMode="External" /><Relationship Id="rId172" Type="http://schemas.openxmlformats.org/officeDocument/2006/relationships/hyperlink" Target="https://twitter.com/cityclubchicago/status/1191428928545656833" TargetMode="External" /><Relationship Id="rId173" Type="http://schemas.openxmlformats.org/officeDocument/2006/relationships/hyperlink" Target="https://twitter.com/ruthpaget/status/1191539918863945728" TargetMode="External" /><Relationship Id="rId174" Type="http://schemas.openxmlformats.org/officeDocument/2006/relationships/hyperlink" Target="https://twitter.com/cityclubchicago/status/1191421269478182913" TargetMode="External" /><Relationship Id="rId175" Type="http://schemas.openxmlformats.org/officeDocument/2006/relationships/hyperlink" Target="https://twitter.com/cityclubchicago/status/1191421269478182913" TargetMode="External" /><Relationship Id="rId176" Type="http://schemas.openxmlformats.org/officeDocument/2006/relationships/hyperlink" Target="https://twitter.com/cityclubchicago/status/1191422319224332290" TargetMode="External" /><Relationship Id="rId177" Type="http://schemas.openxmlformats.org/officeDocument/2006/relationships/hyperlink" Target="https://twitter.com/cityclubchicago/status/1191422319224332290" TargetMode="External" /><Relationship Id="rId178" Type="http://schemas.openxmlformats.org/officeDocument/2006/relationships/hyperlink" Target="https://twitter.com/cityclubchicago/status/1191422683378003969" TargetMode="External" /><Relationship Id="rId179" Type="http://schemas.openxmlformats.org/officeDocument/2006/relationships/hyperlink" Target="https://twitter.com/cityclubchicago/status/1191422683378003969" TargetMode="External" /><Relationship Id="rId180" Type="http://schemas.openxmlformats.org/officeDocument/2006/relationships/hyperlink" Target="https://twitter.com/cityclubchicago/status/1191423564211200000" TargetMode="External" /><Relationship Id="rId181" Type="http://schemas.openxmlformats.org/officeDocument/2006/relationships/hyperlink" Target="https://twitter.com/cityclubchicago/status/1191423564211200000" TargetMode="External" /><Relationship Id="rId182" Type="http://schemas.openxmlformats.org/officeDocument/2006/relationships/hyperlink" Target="https://twitter.com/cityclubchicago/status/1191424584488275968" TargetMode="External" /><Relationship Id="rId183" Type="http://schemas.openxmlformats.org/officeDocument/2006/relationships/hyperlink" Target="https://twitter.com/cityclubchicago/status/1191424584488275968" TargetMode="External" /><Relationship Id="rId184" Type="http://schemas.openxmlformats.org/officeDocument/2006/relationships/hyperlink" Target="https://twitter.com/cityclubchicago/status/1191425732351840256" TargetMode="External" /><Relationship Id="rId185" Type="http://schemas.openxmlformats.org/officeDocument/2006/relationships/hyperlink" Target="https://twitter.com/cityclubchicago/status/1191425732351840256" TargetMode="External" /><Relationship Id="rId186" Type="http://schemas.openxmlformats.org/officeDocument/2006/relationships/hyperlink" Target="https://twitter.com/cityclubchicago/status/1191428928545656833" TargetMode="External" /><Relationship Id="rId187" Type="http://schemas.openxmlformats.org/officeDocument/2006/relationships/hyperlink" Target="https://twitter.com/cityclubchicago/status/1191428928545656833" TargetMode="External" /><Relationship Id="rId188" Type="http://schemas.openxmlformats.org/officeDocument/2006/relationships/hyperlink" Target="https://twitter.com/ruthpaget/status/1191539918863945728" TargetMode="External" /><Relationship Id="rId189" Type="http://schemas.openxmlformats.org/officeDocument/2006/relationships/hyperlink" Target="https://twitter.com/ruthpaget/status/1191539918863945728" TargetMode="External" /><Relationship Id="rId190" Type="http://schemas.openxmlformats.org/officeDocument/2006/relationships/hyperlink" Target="https://twitter.com/ruthpaget/status/1191539918863945728" TargetMode="External" /><Relationship Id="rId191" Type="http://schemas.openxmlformats.org/officeDocument/2006/relationships/hyperlink" Target="https://api.twitter.com/1.1/geo/id/1d9a5370a355ab0c.json" TargetMode="External" /><Relationship Id="rId192" Type="http://schemas.openxmlformats.org/officeDocument/2006/relationships/hyperlink" Target="https://api.twitter.com/1.1/geo/id/1d9a5370a355ab0c.json" TargetMode="External" /><Relationship Id="rId193" Type="http://schemas.openxmlformats.org/officeDocument/2006/relationships/hyperlink" Target="https://api.twitter.com/1.1/geo/id/1d9a5370a355ab0c.json" TargetMode="External" /><Relationship Id="rId194" Type="http://schemas.openxmlformats.org/officeDocument/2006/relationships/comments" Target="../comments1.xml" /><Relationship Id="rId195" Type="http://schemas.openxmlformats.org/officeDocument/2006/relationships/vmlDrawing" Target="../drawings/vmlDrawing1.vml" /><Relationship Id="rId196" Type="http://schemas.openxmlformats.org/officeDocument/2006/relationships/table" Target="../tables/table1.xml" /><Relationship Id="rId1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ZcqIvABjC" TargetMode="External" /><Relationship Id="rId2" Type="http://schemas.openxmlformats.org/officeDocument/2006/relationships/hyperlink" Target="https://t.co/DCJa2AucID" TargetMode="External" /><Relationship Id="rId3" Type="http://schemas.openxmlformats.org/officeDocument/2006/relationships/hyperlink" Target="https://t.co/DelEt42aH3" TargetMode="External" /><Relationship Id="rId4" Type="http://schemas.openxmlformats.org/officeDocument/2006/relationships/hyperlink" Target="http://t.co/czzHkVsOhM" TargetMode="External" /><Relationship Id="rId5" Type="http://schemas.openxmlformats.org/officeDocument/2006/relationships/hyperlink" Target="https://t.co/G7IQWvLitq" TargetMode="External" /><Relationship Id="rId6" Type="http://schemas.openxmlformats.org/officeDocument/2006/relationships/hyperlink" Target="https://t.co/aXvUpwZrky" TargetMode="External" /><Relationship Id="rId7" Type="http://schemas.openxmlformats.org/officeDocument/2006/relationships/hyperlink" Target="http://t.co/tVxclSkrMu" TargetMode="External" /><Relationship Id="rId8" Type="http://schemas.openxmlformats.org/officeDocument/2006/relationships/hyperlink" Target="https://t.co/QFPRJVwasx" TargetMode="External" /><Relationship Id="rId9" Type="http://schemas.openxmlformats.org/officeDocument/2006/relationships/hyperlink" Target="http://t.co/AWNrFCm7XM" TargetMode="External" /><Relationship Id="rId10" Type="http://schemas.openxmlformats.org/officeDocument/2006/relationships/hyperlink" Target="https://t.co/vFN6lQg0Yz" TargetMode="External" /><Relationship Id="rId11" Type="http://schemas.openxmlformats.org/officeDocument/2006/relationships/hyperlink" Target="https://t.co/jdG8Dqo8Ho" TargetMode="External" /><Relationship Id="rId12" Type="http://schemas.openxmlformats.org/officeDocument/2006/relationships/hyperlink" Target="http://t.co/mKIDmroRfh" TargetMode="External" /><Relationship Id="rId13" Type="http://schemas.openxmlformats.org/officeDocument/2006/relationships/hyperlink" Target="https://t.co/0YJJDQ5lAi" TargetMode="External" /><Relationship Id="rId14" Type="http://schemas.openxmlformats.org/officeDocument/2006/relationships/hyperlink" Target="https://pbs.twimg.com/profile_banners/207249457/1498579785" TargetMode="External" /><Relationship Id="rId15" Type="http://schemas.openxmlformats.org/officeDocument/2006/relationships/hyperlink" Target="https://pbs.twimg.com/profile_banners/89020013/1518471778" TargetMode="External" /><Relationship Id="rId16" Type="http://schemas.openxmlformats.org/officeDocument/2006/relationships/hyperlink" Target="https://pbs.twimg.com/profile_banners/196240793/1557340155" TargetMode="External" /><Relationship Id="rId17" Type="http://schemas.openxmlformats.org/officeDocument/2006/relationships/hyperlink" Target="https://pbs.twimg.com/profile_banners/45893454/1420817813" TargetMode="External" /><Relationship Id="rId18" Type="http://schemas.openxmlformats.org/officeDocument/2006/relationships/hyperlink" Target="https://pbs.twimg.com/profile_banners/111720422/1550814841" TargetMode="External" /><Relationship Id="rId19" Type="http://schemas.openxmlformats.org/officeDocument/2006/relationships/hyperlink" Target="https://pbs.twimg.com/profile_banners/66203697/1562030784" TargetMode="External" /><Relationship Id="rId20" Type="http://schemas.openxmlformats.org/officeDocument/2006/relationships/hyperlink" Target="https://pbs.twimg.com/profile_banners/44135303/1543814482" TargetMode="External" /><Relationship Id="rId21" Type="http://schemas.openxmlformats.org/officeDocument/2006/relationships/hyperlink" Target="https://pbs.twimg.com/profile_banners/45338918/1532633282" TargetMode="External" /><Relationship Id="rId22" Type="http://schemas.openxmlformats.org/officeDocument/2006/relationships/hyperlink" Target="https://pbs.twimg.com/profile_banners/122118727/1434736762" TargetMode="External" /><Relationship Id="rId23" Type="http://schemas.openxmlformats.org/officeDocument/2006/relationships/hyperlink" Target="https://pbs.twimg.com/profile_banners/36740407/1559143899" TargetMode="External" /><Relationship Id="rId24" Type="http://schemas.openxmlformats.org/officeDocument/2006/relationships/hyperlink" Target="https://pbs.twimg.com/profile_banners/861671168/1398877463" TargetMode="External" /><Relationship Id="rId25" Type="http://schemas.openxmlformats.org/officeDocument/2006/relationships/hyperlink" Target="https://pbs.twimg.com/profile_banners/2387175031/1409926893" TargetMode="External" /><Relationship Id="rId26" Type="http://schemas.openxmlformats.org/officeDocument/2006/relationships/hyperlink" Target="https://pbs.twimg.com/profile_banners/2385879632/1552587544"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9/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0/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pbs.twimg.com/profile_images/879733500773113856/Zywm_1I5_normal.jpg" TargetMode="External" /><Relationship Id="rId44" Type="http://schemas.openxmlformats.org/officeDocument/2006/relationships/hyperlink" Target="http://pbs.twimg.com/profile_images/527273340726038528/ITMYlaGN_normal.jpeg" TargetMode="External" /><Relationship Id="rId45" Type="http://schemas.openxmlformats.org/officeDocument/2006/relationships/hyperlink" Target="http://pbs.twimg.com/profile_images/1048303524164128768/JwBgYQEh_normal.jpg" TargetMode="External" /><Relationship Id="rId46" Type="http://schemas.openxmlformats.org/officeDocument/2006/relationships/hyperlink" Target="http://pbs.twimg.com/profile_images/3272688144/025fd942fe5ddf12032d8d6994508aa9_normal.jpeg" TargetMode="External" /><Relationship Id="rId47" Type="http://schemas.openxmlformats.org/officeDocument/2006/relationships/hyperlink" Target="http://pbs.twimg.com/profile_images/2559931806/c99ntzak75qauw6lgb4c_normal.jpeg" TargetMode="External" /><Relationship Id="rId48" Type="http://schemas.openxmlformats.org/officeDocument/2006/relationships/hyperlink" Target="http://pbs.twimg.com/profile_images/900086637010583554/Qd_YbAR3_normal.jpg" TargetMode="External" /><Relationship Id="rId49" Type="http://schemas.openxmlformats.org/officeDocument/2006/relationships/hyperlink" Target="http://pbs.twimg.com/profile_images/1062186182430216192/Dw1UPS5J_normal.jpg" TargetMode="External" /><Relationship Id="rId50" Type="http://schemas.openxmlformats.org/officeDocument/2006/relationships/hyperlink" Target="http://pbs.twimg.com/profile_images/988771154310713344/JkBNvqrh_normal.jpg" TargetMode="External" /><Relationship Id="rId51" Type="http://schemas.openxmlformats.org/officeDocument/2006/relationships/hyperlink" Target="http://pbs.twimg.com/profile_images/246754008/2150770282_c20d8847ff_normal.jpg" TargetMode="External" /><Relationship Id="rId52" Type="http://schemas.openxmlformats.org/officeDocument/2006/relationships/hyperlink" Target="http://pbs.twimg.com/profile_images/1106198763473944577/9-Ws7_kE_normal.png" TargetMode="External" /><Relationship Id="rId53" Type="http://schemas.openxmlformats.org/officeDocument/2006/relationships/hyperlink" Target="http://pbs.twimg.com/profile_images/426849080933752832/Wx2P-HnW_normal.png" TargetMode="External" /><Relationship Id="rId54" Type="http://schemas.openxmlformats.org/officeDocument/2006/relationships/hyperlink" Target="http://pbs.twimg.com/profile_images/595263956509306880/6n22fGB__normal.png" TargetMode="External" /><Relationship Id="rId55" Type="http://schemas.openxmlformats.org/officeDocument/2006/relationships/hyperlink" Target="http://pbs.twimg.com/profile_images/996784204397461504/Ak8LgFg6_normal.jpg" TargetMode="External" /><Relationship Id="rId56" Type="http://schemas.openxmlformats.org/officeDocument/2006/relationships/hyperlink" Target="http://pbs.twimg.com/profile_images/611640831477436416/wUtgKH6u_normal.jpg" TargetMode="External" /><Relationship Id="rId57" Type="http://schemas.openxmlformats.org/officeDocument/2006/relationships/hyperlink" Target="http://pbs.twimg.com/profile_images/826490930622496769/IB4XugOR_normal.jpg" TargetMode="External" /><Relationship Id="rId58" Type="http://schemas.openxmlformats.org/officeDocument/2006/relationships/hyperlink" Target="http://pbs.twimg.com/profile_images/378800000828200757/b1ac7e2e1791ab70eaa495cac179acb5_normal.jpeg" TargetMode="External" /><Relationship Id="rId59" Type="http://schemas.openxmlformats.org/officeDocument/2006/relationships/hyperlink" Target="https://twitter.com/bluebirdtrini" TargetMode="External" /><Relationship Id="rId60" Type="http://schemas.openxmlformats.org/officeDocument/2006/relationships/hyperlink" Target="https://twitter.com/cityclubchicago" TargetMode="External" /><Relationship Id="rId61" Type="http://schemas.openxmlformats.org/officeDocument/2006/relationships/hyperlink" Target="https://twitter.com/cookctyhealth" TargetMode="External" /><Relationship Id="rId62" Type="http://schemas.openxmlformats.org/officeDocument/2006/relationships/hyperlink" Target="https://twitter.com/sandgrey" TargetMode="External" /><Relationship Id="rId63" Type="http://schemas.openxmlformats.org/officeDocument/2006/relationships/hyperlink" Target="https://twitter.com/ilpoliski" TargetMode="External" /><Relationship Id="rId64" Type="http://schemas.openxmlformats.org/officeDocument/2006/relationships/hyperlink" Target="https://twitter.com/thebondbuyer" TargetMode="External" /><Relationship Id="rId65" Type="http://schemas.openxmlformats.org/officeDocument/2006/relationships/hyperlink" Target="https://twitter.com/ward32chicago" TargetMode="External" /><Relationship Id="rId66" Type="http://schemas.openxmlformats.org/officeDocument/2006/relationships/hyperlink" Target="https://twitter.com/tonipreckwinkle" TargetMode="External" /><Relationship Id="rId67" Type="http://schemas.openxmlformats.org/officeDocument/2006/relationships/hyperlink" Target="https://twitter.com/cookcountyboard" TargetMode="External" /><Relationship Id="rId68" Type="http://schemas.openxmlformats.org/officeDocument/2006/relationships/hyperlink" Target="https://twitter.com/tutormentorteam" TargetMode="External" /><Relationship Id="rId69" Type="http://schemas.openxmlformats.org/officeDocument/2006/relationships/hyperlink" Target="https://twitter.com/cmaptools" TargetMode="External" /><Relationship Id="rId70" Type="http://schemas.openxmlformats.org/officeDocument/2006/relationships/hyperlink" Target="https://twitter.com/chitrust" TargetMode="External" /><Relationship Id="rId71" Type="http://schemas.openxmlformats.org/officeDocument/2006/relationships/hyperlink" Target="https://twitter.com/helenegayle" TargetMode="External" /><Relationship Id="rId72" Type="http://schemas.openxmlformats.org/officeDocument/2006/relationships/hyperlink" Target="https://twitter.com/drbdouglas" TargetMode="External" /><Relationship Id="rId73" Type="http://schemas.openxmlformats.org/officeDocument/2006/relationships/hyperlink" Target="https://twitter.com/uchiengagement" TargetMode="External" /><Relationship Id="rId74" Type="http://schemas.openxmlformats.org/officeDocument/2006/relationships/hyperlink" Target="https://twitter.com/ruthpaget" TargetMode="External" /><Relationship Id="rId75" Type="http://schemas.openxmlformats.org/officeDocument/2006/relationships/comments" Target="../comments2.xml" /><Relationship Id="rId76" Type="http://schemas.openxmlformats.org/officeDocument/2006/relationships/vmlDrawing" Target="../drawings/vmlDrawing2.vml" /><Relationship Id="rId77" Type="http://schemas.openxmlformats.org/officeDocument/2006/relationships/table" Target="../tables/table2.xml" /><Relationship Id="rId78" Type="http://schemas.openxmlformats.org/officeDocument/2006/relationships/drawing" Target="../drawings/drawing1.xml" /><Relationship Id="rId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CityClubChicago/status/1191421269478182913" TargetMode="External" /><Relationship Id="rId2" Type="http://schemas.openxmlformats.org/officeDocument/2006/relationships/hyperlink" Target="https://twitter.com/koutropoulos/status/1190326677970272256" TargetMode="External" /><Relationship Id="rId3" Type="http://schemas.openxmlformats.org/officeDocument/2006/relationships/hyperlink" Target="https://twitter.com/harknessa/status/1191425518647873536" TargetMode="External" /><Relationship Id="rId4" Type="http://schemas.openxmlformats.org/officeDocument/2006/relationships/hyperlink" Target="https://twitter.com/tutormentorteam/status/1191420933568942080" TargetMode="External" /><Relationship Id="rId5" Type="http://schemas.openxmlformats.org/officeDocument/2006/relationships/hyperlink" Target="http://www.tutormentorconnection.org/LinksLearningNetwork/LinksLibrary/tabid/560/agentType/ViewType/PropertyTypeID/81/Default.aspx" TargetMode="External" /><Relationship Id="rId6" Type="http://schemas.openxmlformats.org/officeDocument/2006/relationships/hyperlink" Target="http://cmapspublic.ihmc.us/rid=1SV6LFW40-1CRY9MM-47Z/BirthToWork-Challenges-USA.cmap" TargetMode="External" /><Relationship Id="rId7" Type="http://schemas.openxmlformats.org/officeDocument/2006/relationships/hyperlink" Target="https://twitter.com/CityClubChicago/status/1191415060872204288" TargetMode="External" /><Relationship Id="rId8" Type="http://schemas.openxmlformats.org/officeDocument/2006/relationships/hyperlink" Target="https://twitter.com/tutormentorteam/status/1191425313831555073" TargetMode="External" /><Relationship Id="rId9" Type="http://schemas.openxmlformats.org/officeDocument/2006/relationships/hyperlink" Target="https://tutormentor.blogspot.com/2016/12/building-connecting-villages-of-hope.html" TargetMode="External" /><Relationship Id="rId10" Type="http://schemas.openxmlformats.org/officeDocument/2006/relationships/hyperlink" Target="https://www.cityclub-chicago.org/live" TargetMode="External" /><Relationship Id="rId11" Type="http://schemas.openxmlformats.org/officeDocument/2006/relationships/hyperlink" Target="https://twitter.com/koutropoulos/status/1190326677970272256" TargetMode="External" /><Relationship Id="rId12" Type="http://schemas.openxmlformats.org/officeDocument/2006/relationships/hyperlink" Target="https://tutormentor.blogspot.com/2016/12/building-connecting-villages-of-hope.html" TargetMode="External" /><Relationship Id="rId13" Type="http://schemas.openxmlformats.org/officeDocument/2006/relationships/hyperlink" Target="https://twitter.com/tutormentorteam/status/1191425313831555073" TargetMode="External" /><Relationship Id="rId14" Type="http://schemas.openxmlformats.org/officeDocument/2006/relationships/hyperlink" Target="https://twitter.com/CityClubChicago/status/1191415060872204288" TargetMode="External" /><Relationship Id="rId15" Type="http://schemas.openxmlformats.org/officeDocument/2006/relationships/hyperlink" Target="http://cmapspublic.ihmc.us/rid=1SV6LFW40-1CRY9MM-47Z/BirthToWork-Challenges-USA.cmap" TargetMode="External" /><Relationship Id="rId16" Type="http://schemas.openxmlformats.org/officeDocument/2006/relationships/hyperlink" Target="https://twitter.com/CityClubChicago/status/1191421269478182913" TargetMode="External" /><Relationship Id="rId17" Type="http://schemas.openxmlformats.org/officeDocument/2006/relationships/hyperlink" Target="http://www.tutormentorconnection.org/LinksLearningNetwork/LinksLibrary/tabid/560/agentType/ViewType/PropertyTypeID/81/Default.aspx" TargetMode="External" /><Relationship Id="rId18" Type="http://schemas.openxmlformats.org/officeDocument/2006/relationships/hyperlink" Target="https://twitter.com/tutormentorteam/status/1191420933568942080" TargetMode="External" /><Relationship Id="rId19" Type="http://schemas.openxmlformats.org/officeDocument/2006/relationships/hyperlink" Target="https://twitter.com/harknessa/status/1191425518647873536" TargetMode="External" /><Relationship Id="rId20" Type="http://schemas.openxmlformats.org/officeDocument/2006/relationships/hyperlink" Target="https://www.cityclub-chicago.org/live" TargetMode="External" /><Relationship Id="rId21" Type="http://schemas.openxmlformats.org/officeDocument/2006/relationships/hyperlink" Target="https://twitter.com/CityClubChicago/status/1191421269478182913"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565</v>
      </c>
      <c r="BD2" s="13" t="s">
        <v>573</v>
      </c>
      <c r="BE2" s="13" t="s">
        <v>574</v>
      </c>
      <c r="BF2" s="67" t="s">
        <v>795</v>
      </c>
      <c r="BG2" s="67" t="s">
        <v>796</v>
      </c>
      <c r="BH2" s="67" t="s">
        <v>797</v>
      </c>
      <c r="BI2" s="67" t="s">
        <v>798</v>
      </c>
      <c r="BJ2" s="67" t="s">
        <v>799</v>
      </c>
      <c r="BK2" s="67" t="s">
        <v>800</v>
      </c>
      <c r="BL2" s="67" t="s">
        <v>801</v>
      </c>
      <c r="BM2" s="67" t="s">
        <v>802</v>
      </c>
      <c r="BN2" s="67" t="s">
        <v>803</v>
      </c>
    </row>
    <row r="3" spans="1:66" ht="15" customHeight="1">
      <c r="A3" s="84" t="s">
        <v>214</v>
      </c>
      <c r="B3" s="84" t="s">
        <v>216</v>
      </c>
      <c r="C3" s="53" t="s">
        <v>839</v>
      </c>
      <c r="D3" s="54">
        <v>3</v>
      </c>
      <c r="E3" s="65" t="s">
        <v>132</v>
      </c>
      <c r="F3" s="55">
        <v>32</v>
      </c>
      <c r="G3" s="53"/>
      <c r="H3" s="57"/>
      <c r="I3" s="56"/>
      <c r="J3" s="56"/>
      <c r="K3" s="36" t="s">
        <v>65</v>
      </c>
      <c r="L3" s="62">
        <v>3</v>
      </c>
      <c r="M3" s="62"/>
      <c r="N3" s="63"/>
      <c r="O3" s="85" t="s">
        <v>230</v>
      </c>
      <c r="P3" s="87">
        <v>43766.73832175926</v>
      </c>
      <c r="Q3" s="85" t="s">
        <v>233</v>
      </c>
      <c r="R3" s="85"/>
      <c r="S3" s="85"/>
      <c r="T3" s="85" t="s">
        <v>269</v>
      </c>
      <c r="U3" s="90" t="s">
        <v>278</v>
      </c>
      <c r="V3" s="90" t="s">
        <v>278</v>
      </c>
      <c r="W3" s="87">
        <v>43766.73832175926</v>
      </c>
      <c r="X3" s="91">
        <v>43766</v>
      </c>
      <c r="Y3" s="93" t="s">
        <v>291</v>
      </c>
      <c r="Z3" s="90" t="s">
        <v>320</v>
      </c>
      <c r="AA3" s="85"/>
      <c r="AB3" s="85"/>
      <c r="AC3" s="93" t="s">
        <v>347</v>
      </c>
      <c r="AD3" s="85"/>
      <c r="AE3" s="85" t="b">
        <v>0</v>
      </c>
      <c r="AF3" s="85">
        <v>0</v>
      </c>
      <c r="AG3" s="93" t="s">
        <v>381</v>
      </c>
      <c r="AH3" s="85" t="b">
        <v>0</v>
      </c>
      <c r="AI3" s="85" t="s">
        <v>385</v>
      </c>
      <c r="AJ3" s="85"/>
      <c r="AK3" s="93" t="s">
        <v>381</v>
      </c>
      <c r="AL3" s="85" t="b">
        <v>0</v>
      </c>
      <c r="AM3" s="85">
        <v>1</v>
      </c>
      <c r="AN3" s="93" t="s">
        <v>350</v>
      </c>
      <c r="AO3" s="85" t="s">
        <v>388</v>
      </c>
      <c r="AP3" s="85" t="b">
        <v>0</v>
      </c>
      <c r="AQ3" s="93" t="s">
        <v>350</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222</v>
      </c>
      <c r="C4" s="53" t="s">
        <v>839</v>
      </c>
      <c r="D4" s="54">
        <v>3</v>
      </c>
      <c r="E4" s="65" t="s">
        <v>132</v>
      </c>
      <c r="F4" s="55">
        <v>32</v>
      </c>
      <c r="G4" s="53"/>
      <c r="H4" s="57"/>
      <c r="I4" s="56"/>
      <c r="J4" s="56"/>
      <c r="K4" s="36" t="s">
        <v>65</v>
      </c>
      <c r="L4" s="83">
        <v>4</v>
      </c>
      <c r="M4" s="83"/>
      <c r="N4" s="63"/>
      <c r="O4" s="86" t="s">
        <v>231</v>
      </c>
      <c r="P4" s="88">
        <v>43766.73832175926</v>
      </c>
      <c r="Q4" s="86" t="s">
        <v>233</v>
      </c>
      <c r="R4" s="86"/>
      <c r="S4" s="86"/>
      <c r="T4" s="86" t="s">
        <v>269</v>
      </c>
      <c r="U4" s="89" t="s">
        <v>278</v>
      </c>
      <c r="V4" s="89" t="s">
        <v>278</v>
      </c>
      <c r="W4" s="88">
        <v>43766.73832175926</v>
      </c>
      <c r="X4" s="92">
        <v>43766</v>
      </c>
      <c r="Y4" s="94" t="s">
        <v>291</v>
      </c>
      <c r="Z4" s="89" t="s">
        <v>320</v>
      </c>
      <c r="AA4" s="86"/>
      <c r="AB4" s="86"/>
      <c r="AC4" s="94" t="s">
        <v>347</v>
      </c>
      <c r="AD4" s="86"/>
      <c r="AE4" s="86" t="b">
        <v>0</v>
      </c>
      <c r="AF4" s="86">
        <v>0</v>
      </c>
      <c r="AG4" s="94" t="s">
        <v>381</v>
      </c>
      <c r="AH4" s="86" t="b">
        <v>0</v>
      </c>
      <c r="AI4" s="86" t="s">
        <v>385</v>
      </c>
      <c r="AJ4" s="86"/>
      <c r="AK4" s="94" t="s">
        <v>381</v>
      </c>
      <c r="AL4" s="86" t="b">
        <v>0</v>
      </c>
      <c r="AM4" s="86">
        <v>1</v>
      </c>
      <c r="AN4" s="94" t="s">
        <v>350</v>
      </c>
      <c r="AO4" s="86" t="s">
        <v>388</v>
      </c>
      <c r="AP4" s="86" t="b">
        <v>0</v>
      </c>
      <c r="AQ4" s="94" t="s">
        <v>350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5</v>
      </c>
      <c r="BM4" s="52">
        <v>100</v>
      </c>
      <c r="BN4" s="51">
        <v>5</v>
      </c>
    </row>
    <row r="5" spans="1:66" ht="15">
      <c r="A5" s="84" t="s">
        <v>215</v>
      </c>
      <c r="B5" s="84" t="s">
        <v>216</v>
      </c>
      <c r="C5" s="53" t="s">
        <v>839</v>
      </c>
      <c r="D5" s="54">
        <v>3</v>
      </c>
      <c r="E5" s="65" t="s">
        <v>132</v>
      </c>
      <c r="F5" s="55">
        <v>32</v>
      </c>
      <c r="G5" s="53"/>
      <c r="H5" s="57"/>
      <c r="I5" s="56"/>
      <c r="J5" s="56"/>
      <c r="K5" s="36" t="s">
        <v>65</v>
      </c>
      <c r="L5" s="83">
        <v>5</v>
      </c>
      <c r="M5" s="83"/>
      <c r="N5" s="63"/>
      <c r="O5" s="86" t="s">
        <v>230</v>
      </c>
      <c r="P5" s="88">
        <v>43767.94498842592</v>
      </c>
      <c r="Q5" s="86" t="s">
        <v>234</v>
      </c>
      <c r="R5" s="86"/>
      <c r="S5" s="86"/>
      <c r="T5" s="86"/>
      <c r="U5" s="86"/>
      <c r="V5" s="89" t="s">
        <v>285</v>
      </c>
      <c r="W5" s="88">
        <v>43767.94498842592</v>
      </c>
      <c r="X5" s="92">
        <v>43767</v>
      </c>
      <c r="Y5" s="94" t="s">
        <v>292</v>
      </c>
      <c r="Z5" s="89" t="s">
        <v>321</v>
      </c>
      <c r="AA5" s="86"/>
      <c r="AB5" s="86"/>
      <c r="AC5" s="94" t="s">
        <v>348</v>
      </c>
      <c r="AD5" s="86"/>
      <c r="AE5" s="86" t="b">
        <v>0</v>
      </c>
      <c r="AF5" s="86">
        <v>0</v>
      </c>
      <c r="AG5" s="94" t="s">
        <v>381</v>
      </c>
      <c r="AH5" s="86" t="b">
        <v>0</v>
      </c>
      <c r="AI5" s="86" t="s">
        <v>385</v>
      </c>
      <c r="AJ5" s="86"/>
      <c r="AK5" s="94" t="s">
        <v>381</v>
      </c>
      <c r="AL5" s="86" t="b">
        <v>0</v>
      </c>
      <c r="AM5" s="86">
        <v>2</v>
      </c>
      <c r="AN5" s="94" t="s">
        <v>353</v>
      </c>
      <c r="AO5" s="86" t="s">
        <v>388</v>
      </c>
      <c r="AP5" s="86" t="b">
        <v>0</v>
      </c>
      <c r="AQ5" s="94" t="s">
        <v>353</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2</v>
      </c>
      <c r="BF5" s="51"/>
      <c r="BG5" s="52"/>
      <c r="BH5" s="51"/>
      <c r="BI5" s="52"/>
      <c r="BJ5" s="51"/>
      <c r="BK5" s="52"/>
      <c r="BL5" s="51"/>
      <c r="BM5" s="52"/>
      <c r="BN5" s="51"/>
    </row>
    <row r="6" spans="1:66" ht="15">
      <c r="A6" s="84" t="s">
        <v>215</v>
      </c>
      <c r="B6" s="84" t="s">
        <v>217</v>
      </c>
      <c r="C6" s="53" t="s">
        <v>839</v>
      </c>
      <c r="D6" s="54">
        <v>3</v>
      </c>
      <c r="E6" s="65" t="s">
        <v>132</v>
      </c>
      <c r="F6" s="55">
        <v>32</v>
      </c>
      <c r="G6" s="53"/>
      <c r="H6" s="57"/>
      <c r="I6" s="56"/>
      <c r="J6" s="56"/>
      <c r="K6" s="36" t="s">
        <v>65</v>
      </c>
      <c r="L6" s="83">
        <v>6</v>
      </c>
      <c r="M6" s="83"/>
      <c r="N6" s="63"/>
      <c r="O6" s="86" t="s">
        <v>231</v>
      </c>
      <c r="P6" s="88">
        <v>43767.94498842592</v>
      </c>
      <c r="Q6" s="86" t="s">
        <v>234</v>
      </c>
      <c r="R6" s="86"/>
      <c r="S6" s="86"/>
      <c r="T6" s="86"/>
      <c r="U6" s="86"/>
      <c r="V6" s="89" t="s">
        <v>285</v>
      </c>
      <c r="W6" s="88">
        <v>43767.94498842592</v>
      </c>
      <c r="X6" s="92">
        <v>43767</v>
      </c>
      <c r="Y6" s="94" t="s">
        <v>292</v>
      </c>
      <c r="Z6" s="89" t="s">
        <v>321</v>
      </c>
      <c r="AA6" s="86"/>
      <c r="AB6" s="86"/>
      <c r="AC6" s="94" t="s">
        <v>348</v>
      </c>
      <c r="AD6" s="86"/>
      <c r="AE6" s="86" t="b">
        <v>0</v>
      </c>
      <c r="AF6" s="86">
        <v>0</v>
      </c>
      <c r="AG6" s="94" t="s">
        <v>381</v>
      </c>
      <c r="AH6" s="86" t="b">
        <v>0</v>
      </c>
      <c r="AI6" s="86" t="s">
        <v>385</v>
      </c>
      <c r="AJ6" s="86"/>
      <c r="AK6" s="94" t="s">
        <v>381</v>
      </c>
      <c r="AL6" s="86" t="b">
        <v>0</v>
      </c>
      <c r="AM6" s="86">
        <v>2</v>
      </c>
      <c r="AN6" s="94" t="s">
        <v>353</v>
      </c>
      <c r="AO6" s="86" t="s">
        <v>388</v>
      </c>
      <c r="AP6" s="86" t="b">
        <v>0</v>
      </c>
      <c r="AQ6" s="94" t="s">
        <v>353</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15">
      <c r="A7" s="84" t="s">
        <v>215</v>
      </c>
      <c r="B7" s="84" t="s">
        <v>223</v>
      </c>
      <c r="C7" s="53" t="s">
        <v>839</v>
      </c>
      <c r="D7" s="54">
        <v>3</v>
      </c>
      <c r="E7" s="65" t="s">
        <v>132</v>
      </c>
      <c r="F7" s="55">
        <v>32</v>
      </c>
      <c r="G7" s="53"/>
      <c r="H7" s="57"/>
      <c r="I7" s="56"/>
      <c r="J7" s="56"/>
      <c r="K7" s="36" t="s">
        <v>65</v>
      </c>
      <c r="L7" s="83">
        <v>7</v>
      </c>
      <c r="M7" s="83"/>
      <c r="N7" s="63"/>
      <c r="O7" s="86" t="s">
        <v>231</v>
      </c>
      <c r="P7" s="88">
        <v>43767.94498842592</v>
      </c>
      <c r="Q7" s="86" t="s">
        <v>234</v>
      </c>
      <c r="R7" s="86"/>
      <c r="S7" s="86"/>
      <c r="T7" s="86"/>
      <c r="U7" s="86"/>
      <c r="V7" s="89" t="s">
        <v>285</v>
      </c>
      <c r="W7" s="88">
        <v>43767.94498842592</v>
      </c>
      <c r="X7" s="92">
        <v>43767</v>
      </c>
      <c r="Y7" s="94" t="s">
        <v>292</v>
      </c>
      <c r="Z7" s="89" t="s">
        <v>321</v>
      </c>
      <c r="AA7" s="86"/>
      <c r="AB7" s="86"/>
      <c r="AC7" s="94" t="s">
        <v>348</v>
      </c>
      <c r="AD7" s="86"/>
      <c r="AE7" s="86" t="b">
        <v>0</v>
      </c>
      <c r="AF7" s="86">
        <v>0</v>
      </c>
      <c r="AG7" s="94" t="s">
        <v>381</v>
      </c>
      <c r="AH7" s="86" t="b">
        <v>0</v>
      </c>
      <c r="AI7" s="86" t="s">
        <v>385</v>
      </c>
      <c r="AJ7" s="86"/>
      <c r="AK7" s="94" t="s">
        <v>381</v>
      </c>
      <c r="AL7" s="86" t="b">
        <v>0</v>
      </c>
      <c r="AM7" s="86">
        <v>2</v>
      </c>
      <c r="AN7" s="94" t="s">
        <v>353</v>
      </c>
      <c r="AO7" s="86" t="s">
        <v>388</v>
      </c>
      <c r="AP7" s="86" t="b">
        <v>0</v>
      </c>
      <c r="AQ7" s="94" t="s">
        <v>353</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c r="BG7" s="52"/>
      <c r="BH7" s="51"/>
      <c r="BI7" s="52"/>
      <c r="BJ7" s="51"/>
      <c r="BK7" s="52"/>
      <c r="BL7" s="51"/>
      <c r="BM7" s="52"/>
      <c r="BN7" s="51"/>
    </row>
    <row r="8" spans="1:66" ht="15">
      <c r="A8" s="84" t="s">
        <v>215</v>
      </c>
      <c r="B8" s="84" t="s">
        <v>224</v>
      </c>
      <c r="C8" s="53" t="s">
        <v>839</v>
      </c>
      <c r="D8" s="54">
        <v>3</v>
      </c>
      <c r="E8" s="65" t="s">
        <v>132</v>
      </c>
      <c r="F8" s="55">
        <v>32</v>
      </c>
      <c r="G8" s="53"/>
      <c r="H8" s="57"/>
      <c r="I8" s="56"/>
      <c r="J8" s="56"/>
      <c r="K8" s="36" t="s">
        <v>65</v>
      </c>
      <c r="L8" s="83">
        <v>8</v>
      </c>
      <c r="M8" s="83"/>
      <c r="N8" s="63"/>
      <c r="O8" s="86" t="s">
        <v>232</v>
      </c>
      <c r="P8" s="88">
        <v>43767.94498842592</v>
      </c>
      <c r="Q8" s="86" t="s">
        <v>234</v>
      </c>
      <c r="R8" s="86"/>
      <c r="S8" s="86"/>
      <c r="T8" s="86"/>
      <c r="U8" s="86"/>
      <c r="V8" s="89" t="s">
        <v>285</v>
      </c>
      <c r="W8" s="88">
        <v>43767.94498842592</v>
      </c>
      <c r="X8" s="92">
        <v>43767</v>
      </c>
      <c r="Y8" s="94" t="s">
        <v>292</v>
      </c>
      <c r="Z8" s="89" t="s">
        <v>321</v>
      </c>
      <c r="AA8" s="86"/>
      <c r="AB8" s="86"/>
      <c r="AC8" s="94" t="s">
        <v>348</v>
      </c>
      <c r="AD8" s="86"/>
      <c r="AE8" s="86" t="b">
        <v>0</v>
      </c>
      <c r="AF8" s="86">
        <v>0</v>
      </c>
      <c r="AG8" s="94" t="s">
        <v>381</v>
      </c>
      <c r="AH8" s="86" t="b">
        <v>0</v>
      </c>
      <c r="AI8" s="86" t="s">
        <v>385</v>
      </c>
      <c r="AJ8" s="86"/>
      <c r="AK8" s="94" t="s">
        <v>381</v>
      </c>
      <c r="AL8" s="86" t="b">
        <v>0</v>
      </c>
      <c r="AM8" s="86">
        <v>2</v>
      </c>
      <c r="AN8" s="94" t="s">
        <v>353</v>
      </c>
      <c r="AO8" s="86" t="s">
        <v>388</v>
      </c>
      <c r="AP8" s="86" t="b">
        <v>0</v>
      </c>
      <c r="AQ8" s="94" t="s">
        <v>353</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2</v>
      </c>
      <c r="BI8" s="52">
        <v>5.714285714285714</v>
      </c>
      <c r="BJ8" s="51">
        <v>0</v>
      </c>
      <c r="BK8" s="52">
        <v>0</v>
      </c>
      <c r="BL8" s="51">
        <v>33</v>
      </c>
      <c r="BM8" s="52">
        <v>94.28571428571429</v>
      </c>
      <c r="BN8" s="51">
        <v>35</v>
      </c>
    </row>
    <row r="9" spans="1:66" ht="15">
      <c r="A9" s="84" t="s">
        <v>216</v>
      </c>
      <c r="B9" s="84" t="s">
        <v>225</v>
      </c>
      <c r="C9" s="53" t="s">
        <v>839</v>
      </c>
      <c r="D9" s="54">
        <v>3</v>
      </c>
      <c r="E9" s="65" t="s">
        <v>132</v>
      </c>
      <c r="F9" s="55">
        <v>32</v>
      </c>
      <c r="G9" s="53"/>
      <c r="H9" s="57"/>
      <c r="I9" s="56"/>
      <c r="J9" s="56"/>
      <c r="K9" s="36" t="s">
        <v>65</v>
      </c>
      <c r="L9" s="83">
        <v>9</v>
      </c>
      <c r="M9" s="83"/>
      <c r="N9" s="63"/>
      <c r="O9" s="86" t="s">
        <v>231</v>
      </c>
      <c r="P9" s="88">
        <v>43766.72530092593</v>
      </c>
      <c r="Q9" s="86" t="s">
        <v>235</v>
      </c>
      <c r="R9" s="89" t="s">
        <v>254</v>
      </c>
      <c r="S9" s="86" t="s">
        <v>264</v>
      </c>
      <c r="T9" s="86" t="s">
        <v>269</v>
      </c>
      <c r="U9" s="89" t="s">
        <v>279</v>
      </c>
      <c r="V9" s="89" t="s">
        <v>279</v>
      </c>
      <c r="W9" s="88">
        <v>43766.72530092593</v>
      </c>
      <c r="X9" s="92">
        <v>43766</v>
      </c>
      <c r="Y9" s="94" t="s">
        <v>293</v>
      </c>
      <c r="Z9" s="89" t="s">
        <v>322</v>
      </c>
      <c r="AA9" s="86"/>
      <c r="AB9" s="86"/>
      <c r="AC9" s="94" t="s">
        <v>349</v>
      </c>
      <c r="AD9" s="86"/>
      <c r="AE9" s="86" t="b">
        <v>0</v>
      </c>
      <c r="AF9" s="86">
        <v>1</v>
      </c>
      <c r="AG9" s="94" t="s">
        <v>381</v>
      </c>
      <c r="AH9" s="86" t="b">
        <v>0</v>
      </c>
      <c r="AI9" s="86" t="s">
        <v>385</v>
      </c>
      <c r="AJ9" s="86"/>
      <c r="AK9" s="94" t="s">
        <v>381</v>
      </c>
      <c r="AL9" s="86" t="b">
        <v>0</v>
      </c>
      <c r="AM9" s="86">
        <v>0</v>
      </c>
      <c r="AN9" s="94" t="s">
        <v>381</v>
      </c>
      <c r="AO9" s="86" t="s">
        <v>389</v>
      </c>
      <c r="AP9" s="86" t="b">
        <v>0</v>
      </c>
      <c r="AQ9" s="94" t="s">
        <v>349</v>
      </c>
      <c r="AR9" s="86" t="s">
        <v>176</v>
      </c>
      <c r="AS9" s="86">
        <v>0</v>
      </c>
      <c r="AT9" s="86">
        <v>0</v>
      </c>
      <c r="AU9" s="86" t="s">
        <v>392</v>
      </c>
      <c r="AV9" s="86" t="s">
        <v>393</v>
      </c>
      <c r="AW9" s="86" t="s">
        <v>394</v>
      </c>
      <c r="AX9" s="86" t="s">
        <v>395</v>
      </c>
      <c r="AY9" s="86" t="s">
        <v>396</v>
      </c>
      <c r="AZ9" s="86" t="s">
        <v>397</v>
      </c>
      <c r="BA9" s="86" t="s">
        <v>398</v>
      </c>
      <c r="BB9" s="89" t="s">
        <v>399</v>
      </c>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15">
      <c r="A10" s="84" t="s">
        <v>216</v>
      </c>
      <c r="B10" s="84" t="s">
        <v>226</v>
      </c>
      <c r="C10" s="53" t="s">
        <v>839</v>
      </c>
      <c r="D10" s="54">
        <v>3</v>
      </c>
      <c r="E10" s="65" t="s">
        <v>132</v>
      </c>
      <c r="F10" s="55">
        <v>32</v>
      </c>
      <c r="G10" s="53"/>
      <c r="H10" s="57"/>
      <c r="I10" s="56"/>
      <c r="J10" s="56"/>
      <c r="K10" s="36" t="s">
        <v>65</v>
      </c>
      <c r="L10" s="83">
        <v>10</v>
      </c>
      <c r="M10" s="83"/>
      <c r="N10" s="63"/>
      <c r="O10" s="86" t="s">
        <v>231</v>
      </c>
      <c r="P10" s="88">
        <v>43766.72530092593</v>
      </c>
      <c r="Q10" s="86" t="s">
        <v>235</v>
      </c>
      <c r="R10" s="89" t="s">
        <v>254</v>
      </c>
      <c r="S10" s="86" t="s">
        <v>264</v>
      </c>
      <c r="T10" s="86" t="s">
        <v>269</v>
      </c>
      <c r="U10" s="89" t="s">
        <v>279</v>
      </c>
      <c r="V10" s="89" t="s">
        <v>279</v>
      </c>
      <c r="W10" s="88">
        <v>43766.72530092593</v>
      </c>
      <c r="X10" s="92">
        <v>43766</v>
      </c>
      <c r="Y10" s="94" t="s">
        <v>293</v>
      </c>
      <c r="Z10" s="89" t="s">
        <v>322</v>
      </c>
      <c r="AA10" s="86"/>
      <c r="AB10" s="86"/>
      <c r="AC10" s="94" t="s">
        <v>349</v>
      </c>
      <c r="AD10" s="86"/>
      <c r="AE10" s="86" t="b">
        <v>0</v>
      </c>
      <c r="AF10" s="86">
        <v>1</v>
      </c>
      <c r="AG10" s="94" t="s">
        <v>381</v>
      </c>
      <c r="AH10" s="86" t="b">
        <v>0</v>
      </c>
      <c r="AI10" s="86" t="s">
        <v>385</v>
      </c>
      <c r="AJ10" s="86"/>
      <c r="AK10" s="94" t="s">
        <v>381</v>
      </c>
      <c r="AL10" s="86" t="b">
        <v>0</v>
      </c>
      <c r="AM10" s="86">
        <v>0</v>
      </c>
      <c r="AN10" s="94" t="s">
        <v>381</v>
      </c>
      <c r="AO10" s="86" t="s">
        <v>389</v>
      </c>
      <c r="AP10" s="86" t="b">
        <v>0</v>
      </c>
      <c r="AQ10" s="94" t="s">
        <v>349</v>
      </c>
      <c r="AR10" s="86" t="s">
        <v>176</v>
      </c>
      <c r="AS10" s="86">
        <v>0</v>
      </c>
      <c r="AT10" s="86">
        <v>0</v>
      </c>
      <c r="AU10" s="86" t="s">
        <v>392</v>
      </c>
      <c r="AV10" s="86" t="s">
        <v>393</v>
      </c>
      <c r="AW10" s="86" t="s">
        <v>394</v>
      </c>
      <c r="AX10" s="86" t="s">
        <v>395</v>
      </c>
      <c r="AY10" s="86" t="s">
        <v>396</v>
      </c>
      <c r="AZ10" s="86" t="s">
        <v>397</v>
      </c>
      <c r="BA10" s="86" t="s">
        <v>398</v>
      </c>
      <c r="BB10" s="89" t="s">
        <v>399</v>
      </c>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18</v>
      </c>
      <c r="BM10" s="52">
        <v>100</v>
      </c>
      <c r="BN10" s="51">
        <v>18</v>
      </c>
    </row>
    <row r="11" spans="1:66" ht="30">
      <c r="A11" s="84" t="s">
        <v>216</v>
      </c>
      <c r="B11" s="84" t="s">
        <v>222</v>
      </c>
      <c r="C11" s="53" t="s">
        <v>840</v>
      </c>
      <c r="D11" s="54">
        <v>4.4</v>
      </c>
      <c r="E11" s="65" t="s">
        <v>136</v>
      </c>
      <c r="F11" s="55">
        <v>27.666666666666668</v>
      </c>
      <c r="G11" s="53"/>
      <c r="H11" s="57"/>
      <c r="I11" s="56"/>
      <c r="J11" s="56"/>
      <c r="K11" s="36" t="s">
        <v>65</v>
      </c>
      <c r="L11" s="83">
        <v>11</v>
      </c>
      <c r="M11" s="83"/>
      <c r="N11" s="63"/>
      <c r="O11" s="86" t="s">
        <v>231</v>
      </c>
      <c r="P11" s="88">
        <v>43766.72530092593</v>
      </c>
      <c r="Q11" s="86" t="s">
        <v>235</v>
      </c>
      <c r="R11" s="89" t="s">
        <v>254</v>
      </c>
      <c r="S11" s="86" t="s">
        <v>264</v>
      </c>
      <c r="T11" s="86" t="s">
        <v>269</v>
      </c>
      <c r="U11" s="89" t="s">
        <v>279</v>
      </c>
      <c r="V11" s="89" t="s">
        <v>279</v>
      </c>
      <c r="W11" s="88">
        <v>43766.72530092593</v>
      </c>
      <c r="X11" s="92">
        <v>43766</v>
      </c>
      <c r="Y11" s="94" t="s">
        <v>293</v>
      </c>
      <c r="Z11" s="89" t="s">
        <v>322</v>
      </c>
      <c r="AA11" s="86"/>
      <c r="AB11" s="86"/>
      <c r="AC11" s="94" t="s">
        <v>349</v>
      </c>
      <c r="AD11" s="86"/>
      <c r="AE11" s="86" t="b">
        <v>0</v>
      </c>
      <c r="AF11" s="86">
        <v>1</v>
      </c>
      <c r="AG11" s="94" t="s">
        <v>381</v>
      </c>
      <c r="AH11" s="86" t="b">
        <v>0</v>
      </c>
      <c r="AI11" s="86" t="s">
        <v>385</v>
      </c>
      <c r="AJ11" s="86"/>
      <c r="AK11" s="94" t="s">
        <v>381</v>
      </c>
      <c r="AL11" s="86" t="b">
        <v>0</v>
      </c>
      <c r="AM11" s="86">
        <v>0</v>
      </c>
      <c r="AN11" s="94" t="s">
        <v>381</v>
      </c>
      <c r="AO11" s="86" t="s">
        <v>389</v>
      </c>
      <c r="AP11" s="86" t="b">
        <v>0</v>
      </c>
      <c r="AQ11" s="94" t="s">
        <v>349</v>
      </c>
      <c r="AR11" s="86" t="s">
        <v>176</v>
      </c>
      <c r="AS11" s="86">
        <v>0</v>
      </c>
      <c r="AT11" s="86">
        <v>0</v>
      </c>
      <c r="AU11" s="86" t="s">
        <v>392</v>
      </c>
      <c r="AV11" s="86" t="s">
        <v>393</v>
      </c>
      <c r="AW11" s="86" t="s">
        <v>394</v>
      </c>
      <c r="AX11" s="86" t="s">
        <v>395</v>
      </c>
      <c r="AY11" s="86" t="s">
        <v>396</v>
      </c>
      <c r="AZ11" s="86" t="s">
        <v>397</v>
      </c>
      <c r="BA11" s="86" t="s">
        <v>398</v>
      </c>
      <c r="BB11" s="89" t="s">
        <v>399</v>
      </c>
      <c r="BC11">
        <v>2</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30">
      <c r="A12" s="84" t="s">
        <v>216</v>
      </c>
      <c r="B12" s="84" t="s">
        <v>222</v>
      </c>
      <c r="C12" s="53" t="s">
        <v>840</v>
      </c>
      <c r="D12" s="54">
        <v>4.4</v>
      </c>
      <c r="E12" s="65" t="s">
        <v>136</v>
      </c>
      <c r="F12" s="55">
        <v>27.666666666666668</v>
      </c>
      <c r="G12" s="53"/>
      <c r="H12" s="57"/>
      <c r="I12" s="56"/>
      <c r="J12" s="56"/>
      <c r="K12" s="36" t="s">
        <v>65</v>
      </c>
      <c r="L12" s="83">
        <v>12</v>
      </c>
      <c r="M12" s="83"/>
      <c r="N12" s="63"/>
      <c r="O12" s="86" t="s">
        <v>231</v>
      </c>
      <c r="P12" s="88">
        <v>43766.73403935185</v>
      </c>
      <c r="Q12" s="86" t="s">
        <v>233</v>
      </c>
      <c r="R12" s="86"/>
      <c r="S12" s="86"/>
      <c r="T12" s="86" t="s">
        <v>269</v>
      </c>
      <c r="U12" s="89" t="s">
        <v>278</v>
      </c>
      <c r="V12" s="89" t="s">
        <v>278</v>
      </c>
      <c r="W12" s="88">
        <v>43766.73403935185</v>
      </c>
      <c r="X12" s="92">
        <v>43766</v>
      </c>
      <c r="Y12" s="94" t="s">
        <v>294</v>
      </c>
      <c r="Z12" s="89" t="s">
        <v>323</v>
      </c>
      <c r="AA12" s="86"/>
      <c r="AB12" s="86"/>
      <c r="AC12" s="94" t="s">
        <v>350</v>
      </c>
      <c r="AD12" s="94" t="s">
        <v>376</v>
      </c>
      <c r="AE12" s="86" t="b">
        <v>0</v>
      </c>
      <c r="AF12" s="86">
        <v>2</v>
      </c>
      <c r="AG12" s="94" t="s">
        <v>382</v>
      </c>
      <c r="AH12" s="86" t="b">
        <v>0</v>
      </c>
      <c r="AI12" s="86" t="s">
        <v>385</v>
      </c>
      <c r="AJ12" s="86"/>
      <c r="AK12" s="94" t="s">
        <v>381</v>
      </c>
      <c r="AL12" s="86" t="b">
        <v>0</v>
      </c>
      <c r="AM12" s="86">
        <v>1</v>
      </c>
      <c r="AN12" s="94" t="s">
        <v>381</v>
      </c>
      <c r="AO12" s="86" t="s">
        <v>390</v>
      </c>
      <c r="AP12" s="86" t="b">
        <v>0</v>
      </c>
      <c r="AQ12" s="94" t="s">
        <v>376</v>
      </c>
      <c r="AR12" s="86" t="s">
        <v>176</v>
      </c>
      <c r="AS12" s="86">
        <v>0</v>
      </c>
      <c r="AT12" s="86">
        <v>0</v>
      </c>
      <c r="AU12" s="86"/>
      <c r="AV12" s="86"/>
      <c r="AW12" s="86"/>
      <c r="AX12" s="86"/>
      <c r="AY12" s="86"/>
      <c r="AZ12" s="86"/>
      <c r="BA12" s="86"/>
      <c r="BB12" s="86"/>
      <c r="BC12">
        <v>2</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5</v>
      </c>
      <c r="BM12" s="52">
        <v>100</v>
      </c>
      <c r="BN12" s="51">
        <v>5</v>
      </c>
    </row>
    <row r="13" spans="1:66" ht="15">
      <c r="A13" s="84" t="s">
        <v>217</v>
      </c>
      <c r="B13" s="84" t="s">
        <v>216</v>
      </c>
      <c r="C13" s="53" t="s">
        <v>839</v>
      </c>
      <c r="D13" s="54">
        <v>3</v>
      </c>
      <c r="E13" s="65" t="s">
        <v>132</v>
      </c>
      <c r="F13" s="55">
        <v>32</v>
      </c>
      <c r="G13" s="53"/>
      <c r="H13" s="57"/>
      <c r="I13" s="56"/>
      <c r="J13" s="56"/>
      <c r="K13" s="36" t="s">
        <v>66</v>
      </c>
      <c r="L13" s="83">
        <v>13</v>
      </c>
      <c r="M13" s="83"/>
      <c r="N13" s="63"/>
      <c r="O13" s="86" t="s">
        <v>230</v>
      </c>
      <c r="P13" s="88">
        <v>43767.822546296295</v>
      </c>
      <c r="Q13" s="86" t="s">
        <v>234</v>
      </c>
      <c r="R13" s="86"/>
      <c r="S13" s="86"/>
      <c r="T13" s="86"/>
      <c r="U13" s="86"/>
      <c r="V13" s="89" t="s">
        <v>286</v>
      </c>
      <c r="W13" s="88">
        <v>43767.822546296295</v>
      </c>
      <c r="X13" s="92">
        <v>43767</v>
      </c>
      <c r="Y13" s="94" t="s">
        <v>295</v>
      </c>
      <c r="Z13" s="89" t="s">
        <v>324</v>
      </c>
      <c r="AA13" s="86"/>
      <c r="AB13" s="86"/>
      <c r="AC13" s="94" t="s">
        <v>351</v>
      </c>
      <c r="AD13" s="86"/>
      <c r="AE13" s="86" t="b">
        <v>0</v>
      </c>
      <c r="AF13" s="86">
        <v>0</v>
      </c>
      <c r="AG13" s="94" t="s">
        <v>381</v>
      </c>
      <c r="AH13" s="86" t="b">
        <v>0</v>
      </c>
      <c r="AI13" s="86" t="s">
        <v>385</v>
      </c>
      <c r="AJ13" s="86"/>
      <c r="AK13" s="94" t="s">
        <v>381</v>
      </c>
      <c r="AL13" s="86" t="b">
        <v>0</v>
      </c>
      <c r="AM13" s="86">
        <v>2</v>
      </c>
      <c r="AN13" s="94" t="s">
        <v>353</v>
      </c>
      <c r="AO13" s="86" t="s">
        <v>388</v>
      </c>
      <c r="AP13" s="86" t="b">
        <v>0</v>
      </c>
      <c r="AQ13" s="94" t="s">
        <v>353</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2</v>
      </c>
      <c r="BF13" s="51"/>
      <c r="BG13" s="52"/>
      <c r="BH13" s="51"/>
      <c r="BI13" s="52"/>
      <c r="BJ13" s="51"/>
      <c r="BK13" s="52"/>
      <c r="BL13" s="51"/>
      <c r="BM13" s="52"/>
      <c r="BN13" s="51"/>
    </row>
    <row r="14" spans="1:66" ht="15">
      <c r="A14" s="84" t="s">
        <v>217</v>
      </c>
      <c r="B14" s="84" t="s">
        <v>223</v>
      </c>
      <c r="C14" s="53" t="s">
        <v>839</v>
      </c>
      <c r="D14" s="54">
        <v>3</v>
      </c>
      <c r="E14" s="65" t="s">
        <v>132</v>
      </c>
      <c r="F14" s="55">
        <v>32</v>
      </c>
      <c r="G14" s="53"/>
      <c r="H14" s="57"/>
      <c r="I14" s="56"/>
      <c r="J14" s="56"/>
      <c r="K14" s="36" t="s">
        <v>65</v>
      </c>
      <c r="L14" s="83">
        <v>14</v>
      </c>
      <c r="M14" s="83"/>
      <c r="N14" s="63"/>
      <c r="O14" s="86" t="s">
        <v>231</v>
      </c>
      <c r="P14" s="88">
        <v>43767.822546296295</v>
      </c>
      <c r="Q14" s="86" t="s">
        <v>234</v>
      </c>
      <c r="R14" s="86"/>
      <c r="S14" s="86"/>
      <c r="T14" s="86"/>
      <c r="U14" s="86"/>
      <c r="V14" s="89" t="s">
        <v>286</v>
      </c>
      <c r="W14" s="88">
        <v>43767.822546296295</v>
      </c>
      <c r="X14" s="92">
        <v>43767</v>
      </c>
      <c r="Y14" s="94" t="s">
        <v>295</v>
      </c>
      <c r="Z14" s="89" t="s">
        <v>324</v>
      </c>
      <c r="AA14" s="86"/>
      <c r="AB14" s="86"/>
      <c r="AC14" s="94" t="s">
        <v>351</v>
      </c>
      <c r="AD14" s="86"/>
      <c r="AE14" s="86" t="b">
        <v>0</v>
      </c>
      <c r="AF14" s="86">
        <v>0</v>
      </c>
      <c r="AG14" s="94" t="s">
        <v>381</v>
      </c>
      <c r="AH14" s="86" t="b">
        <v>0</v>
      </c>
      <c r="AI14" s="86" t="s">
        <v>385</v>
      </c>
      <c r="AJ14" s="86"/>
      <c r="AK14" s="94" t="s">
        <v>381</v>
      </c>
      <c r="AL14" s="86" t="b">
        <v>0</v>
      </c>
      <c r="AM14" s="86">
        <v>2</v>
      </c>
      <c r="AN14" s="94" t="s">
        <v>353</v>
      </c>
      <c r="AO14" s="86" t="s">
        <v>388</v>
      </c>
      <c r="AP14" s="86" t="b">
        <v>0</v>
      </c>
      <c r="AQ14" s="94" t="s">
        <v>353</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c r="BG14" s="52"/>
      <c r="BH14" s="51"/>
      <c r="BI14" s="52"/>
      <c r="BJ14" s="51"/>
      <c r="BK14" s="52"/>
      <c r="BL14" s="51"/>
      <c r="BM14" s="52"/>
      <c r="BN14" s="51"/>
    </row>
    <row r="15" spans="1:66" ht="15">
      <c r="A15" s="84" t="s">
        <v>217</v>
      </c>
      <c r="B15" s="84" t="s">
        <v>224</v>
      </c>
      <c r="C15" s="53" t="s">
        <v>839</v>
      </c>
      <c r="D15" s="54">
        <v>3</v>
      </c>
      <c r="E15" s="65" t="s">
        <v>132</v>
      </c>
      <c r="F15" s="55">
        <v>32</v>
      </c>
      <c r="G15" s="53"/>
      <c r="H15" s="57"/>
      <c r="I15" s="56"/>
      <c r="J15" s="56"/>
      <c r="K15" s="36" t="s">
        <v>65</v>
      </c>
      <c r="L15" s="83">
        <v>15</v>
      </c>
      <c r="M15" s="83"/>
      <c r="N15" s="63"/>
      <c r="O15" s="86" t="s">
        <v>232</v>
      </c>
      <c r="P15" s="88">
        <v>43767.822546296295</v>
      </c>
      <c r="Q15" s="86" t="s">
        <v>234</v>
      </c>
      <c r="R15" s="86"/>
      <c r="S15" s="86"/>
      <c r="T15" s="86"/>
      <c r="U15" s="86"/>
      <c r="V15" s="89" t="s">
        <v>286</v>
      </c>
      <c r="W15" s="88">
        <v>43767.822546296295</v>
      </c>
      <c r="X15" s="92">
        <v>43767</v>
      </c>
      <c r="Y15" s="94" t="s">
        <v>295</v>
      </c>
      <c r="Z15" s="89" t="s">
        <v>324</v>
      </c>
      <c r="AA15" s="86"/>
      <c r="AB15" s="86"/>
      <c r="AC15" s="94" t="s">
        <v>351</v>
      </c>
      <c r="AD15" s="86"/>
      <c r="AE15" s="86" t="b">
        <v>0</v>
      </c>
      <c r="AF15" s="86">
        <v>0</v>
      </c>
      <c r="AG15" s="94" t="s">
        <v>381</v>
      </c>
      <c r="AH15" s="86" t="b">
        <v>0</v>
      </c>
      <c r="AI15" s="86" t="s">
        <v>385</v>
      </c>
      <c r="AJ15" s="86"/>
      <c r="AK15" s="94" t="s">
        <v>381</v>
      </c>
      <c r="AL15" s="86" t="b">
        <v>0</v>
      </c>
      <c r="AM15" s="86">
        <v>2</v>
      </c>
      <c r="AN15" s="94" t="s">
        <v>353</v>
      </c>
      <c r="AO15" s="86" t="s">
        <v>388</v>
      </c>
      <c r="AP15" s="86" t="b">
        <v>0</v>
      </c>
      <c r="AQ15" s="94" t="s">
        <v>353</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0</v>
      </c>
      <c r="BG15" s="52">
        <v>0</v>
      </c>
      <c r="BH15" s="51">
        <v>2</v>
      </c>
      <c r="BI15" s="52">
        <v>5.714285714285714</v>
      </c>
      <c r="BJ15" s="51">
        <v>0</v>
      </c>
      <c r="BK15" s="52">
        <v>0</v>
      </c>
      <c r="BL15" s="51">
        <v>33</v>
      </c>
      <c r="BM15" s="52">
        <v>94.28571428571429</v>
      </c>
      <c r="BN15" s="51">
        <v>35</v>
      </c>
    </row>
    <row r="16" spans="1:66" ht="30">
      <c r="A16" s="84" t="s">
        <v>216</v>
      </c>
      <c r="B16" s="84" t="s">
        <v>217</v>
      </c>
      <c r="C16" s="53" t="s">
        <v>841</v>
      </c>
      <c r="D16" s="54">
        <v>5.8</v>
      </c>
      <c r="E16" s="65" t="s">
        <v>136</v>
      </c>
      <c r="F16" s="55">
        <v>23.333333333333336</v>
      </c>
      <c r="G16" s="53"/>
      <c r="H16" s="57"/>
      <c r="I16" s="56"/>
      <c r="J16" s="56"/>
      <c r="K16" s="36" t="s">
        <v>66</v>
      </c>
      <c r="L16" s="83">
        <v>16</v>
      </c>
      <c r="M16" s="83"/>
      <c r="N16" s="63"/>
      <c r="O16" s="86" t="s">
        <v>231</v>
      </c>
      <c r="P16" s="88">
        <v>43767.73267361111</v>
      </c>
      <c r="Q16" s="86" t="s">
        <v>236</v>
      </c>
      <c r="R16" s="86"/>
      <c r="S16" s="86"/>
      <c r="T16" s="86" t="s">
        <v>270</v>
      </c>
      <c r="U16" s="86"/>
      <c r="V16" s="89" t="s">
        <v>287</v>
      </c>
      <c r="W16" s="88">
        <v>43767.73267361111</v>
      </c>
      <c r="X16" s="92">
        <v>43767</v>
      </c>
      <c r="Y16" s="94" t="s">
        <v>296</v>
      </c>
      <c r="Z16" s="89" t="s">
        <v>325</v>
      </c>
      <c r="AA16" s="86"/>
      <c r="AB16" s="86"/>
      <c r="AC16" s="94" t="s">
        <v>352</v>
      </c>
      <c r="AD16" s="94" t="s">
        <v>377</v>
      </c>
      <c r="AE16" s="86" t="b">
        <v>0</v>
      </c>
      <c r="AF16" s="86">
        <v>0</v>
      </c>
      <c r="AG16" s="94" t="s">
        <v>382</v>
      </c>
      <c r="AH16" s="86" t="b">
        <v>0</v>
      </c>
      <c r="AI16" s="86" t="s">
        <v>385</v>
      </c>
      <c r="AJ16" s="86"/>
      <c r="AK16" s="94" t="s">
        <v>381</v>
      </c>
      <c r="AL16" s="86" t="b">
        <v>0</v>
      </c>
      <c r="AM16" s="86">
        <v>0</v>
      </c>
      <c r="AN16" s="94" t="s">
        <v>381</v>
      </c>
      <c r="AO16" s="86" t="s">
        <v>388</v>
      </c>
      <c r="AP16" s="86" t="b">
        <v>0</v>
      </c>
      <c r="AQ16" s="94" t="s">
        <v>377</v>
      </c>
      <c r="AR16" s="86" t="s">
        <v>176</v>
      </c>
      <c r="AS16" s="86">
        <v>0</v>
      </c>
      <c r="AT16" s="86">
        <v>0</v>
      </c>
      <c r="AU16" s="86"/>
      <c r="AV16" s="86"/>
      <c r="AW16" s="86"/>
      <c r="AX16" s="86"/>
      <c r="AY16" s="86"/>
      <c r="AZ16" s="86"/>
      <c r="BA16" s="86"/>
      <c r="BB16" s="86"/>
      <c r="BC16">
        <v>3</v>
      </c>
      <c r="BD16" s="85" t="str">
        <f>REPLACE(INDEX(GroupVertices[Group],MATCH(Edges[[#This Row],[Vertex 1]],GroupVertices[Vertex],0)),1,1,"")</f>
        <v>2</v>
      </c>
      <c r="BE16" s="85" t="str">
        <f>REPLACE(INDEX(GroupVertices[Group],MATCH(Edges[[#This Row],[Vertex 2]],GroupVertices[Vertex],0)),1,1,"")</f>
        <v>3</v>
      </c>
      <c r="BF16" s="51"/>
      <c r="BG16" s="52"/>
      <c r="BH16" s="51"/>
      <c r="BI16" s="52"/>
      <c r="BJ16" s="51"/>
      <c r="BK16" s="52"/>
      <c r="BL16" s="51"/>
      <c r="BM16" s="52"/>
      <c r="BN16" s="51"/>
    </row>
    <row r="17" spans="1:66" ht="30">
      <c r="A17" s="84" t="s">
        <v>216</v>
      </c>
      <c r="B17" s="84" t="s">
        <v>217</v>
      </c>
      <c r="C17" s="53" t="s">
        <v>841</v>
      </c>
      <c r="D17" s="54">
        <v>5.8</v>
      </c>
      <c r="E17" s="65" t="s">
        <v>136</v>
      </c>
      <c r="F17" s="55">
        <v>23.333333333333336</v>
      </c>
      <c r="G17" s="53"/>
      <c r="H17" s="57"/>
      <c r="I17" s="56"/>
      <c r="J17" s="56"/>
      <c r="K17" s="36" t="s">
        <v>66</v>
      </c>
      <c r="L17" s="83">
        <v>17</v>
      </c>
      <c r="M17" s="83"/>
      <c r="N17" s="63"/>
      <c r="O17" s="86" t="s">
        <v>231</v>
      </c>
      <c r="P17" s="88">
        <v>43767.73868055556</v>
      </c>
      <c r="Q17" s="86" t="s">
        <v>234</v>
      </c>
      <c r="R17" s="86"/>
      <c r="S17" s="86"/>
      <c r="T17" s="86" t="s">
        <v>269</v>
      </c>
      <c r="U17" s="86"/>
      <c r="V17" s="89" t="s">
        <v>287</v>
      </c>
      <c r="W17" s="88">
        <v>43767.73868055556</v>
      </c>
      <c r="X17" s="92">
        <v>43767</v>
      </c>
      <c r="Y17" s="94" t="s">
        <v>297</v>
      </c>
      <c r="Z17" s="89" t="s">
        <v>326</v>
      </c>
      <c r="AA17" s="86"/>
      <c r="AB17" s="86"/>
      <c r="AC17" s="94" t="s">
        <v>353</v>
      </c>
      <c r="AD17" s="94" t="s">
        <v>352</v>
      </c>
      <c r="AE17" s="86" t="b">
        <v>0</v>
      </c>
      <c r="AF17" s="86">
        <v>2</v>
      </c>
      <c r="AG17" s="94" t="s">
        <v>382</v>
      </c>
      <c r="AH17" s="86" t="b">
        <v>0</v>
      </c>
      <c r="AI17" s="86" t="s">
        <v>385</v>
      </c>
      <c r="AJ17" s="86"/>
      <c r="AK17" s="94" t="s">
        <v>381</v>
      </c>
      <c r="AL17" s="86" t="b">
        <v>0</v>
      </c>
      <c r="AM17" s="86">
        <v>2</v>
      </c>
      <c r="AN17" s="94" t="s">
        <v>381</v>
      </c>
      <c r="AO17" s="86" t="s">
        <v>388</v>
      </c>
      <c r="AP17" s="86" t="b">
        <v>0</v>
      </c>
      <c r="AQ17" s="94" t="s">
        <v>352</v>
      </c>
      <c r="AR17" s="86" t="s">
        <v>176</v>
      </c>
      <c r="AS17" s="86">
        <v>0</v>
      </c>
      <c r="AT17" s="86">
        <v>0</v>
      </c>
      <c r="AU17" s="86"/>
      <c r="AV17" s="86"/>
      <c r="AW17" s="86"/>
      <c r="AX17" s="86"/>
      <c r="AY17" s="86"/>
      <c r="AZ17" s="86"/>
      <c r="BA17" s="86"/>
      <c r="BB17" s="86"/>
      <c r="BC17">
        <v>3</v>
      </c>
      <c r="BD17" s="85" t="str">
        <f>REPLACE(INDEX(GroupVertices[Group],MATCH(Edges[[#This Row],[Vertex 1]],GroupVertices[Vertex],0)),1,1,"")</f>
        <v>2</v>
      </c>
      <c r="BE17" s="85" t="str">
        <f>REPLACE(INDEX(GroupVertices[Group],MATCH(Edges[[#This Row],[Vertex 2]],GroupVertices[Vertex],0)),1,1,"")</f>
        <v>3</v>
      </c>
      <c r="BF17" s="51"/>
      <c r="BG17" s="52"/>
      <c r="BH17" s="51"/>
      <c r="BI17" s="52"/>
      <c r="BJ17" s="51"/>
      <c r="BK17" s="52"/>
      <c r="BL17" s="51"/>
      <c r="BM17" s="52"/>
      <c r="BN17" s="51"/>
    </row>
    <row r="18" spans="1:66" ht="30">
      <c r="A18" s="84" t="s">
        <v>216</v>
      </c>
      <c r="B18" s="84" t="s">
        <v>217</v>
      </c>
      <c r="C18" s="53" t="s">
        <v>841</v>
      </c>
      <c r="D18" s="54">
        <v>5.8</v>
      </c>
      <c r="E18" s="65" t="s">
        <v>136</v>
      </c>
      <c r="F18" s="55">
        <v>23.333333333333336</v>
      </c>
      <c r="G18" s="53"/>
      <c r="H18" s="57"/>
      <c r="I18" s="56"/>
      <c r="J18" s="56"/>
      <c r="K18" s="36" t="s">
        <v>66</v>
      </c>
      <c r="L18" s="83">
        <v>18</v>
      </c>
      <c r="M18" s="83"/>
      <c r="N18" s="63"/>
      <c r="O18" s="86" t="s">
        <v>231</v>
      </c>
      <c r="P18" s="88">
        <v>43767.746724537035</v>
      </c>
      <c r="Q18" s="86" t="s">
        <v>237</v>
      </c>
      <c r="R18" s="86"/>
      <c r="S18" s="86"/>
      <c r="T18" s="86" t="s">
        <v>269</v>
      </c>
      <c r="U18" s="86"/>
      <c r="V18" s="89" t="s">
        <v>287</v>
      </c>
      <c r="W18" s="88">
        <v>43767.746724537035</v>
      </c>
      <c r="X18" s="92">
        <v>43767</v>
      </c>
      <c r="Y18" s="94" t="s">
        <v>298</v>
      </c>
      <c r="Z18" s="89" t="s">
        <v>327</v>
      </c>
      <c r="AA18" s="86"/>
      <c r="AB18" s="86"/>
      <c r="AC18" s="94" t="s">
        <v>354</v>
      </c>
      <c r="AD18" s="94" t="s">
        <v>378</v>
      </c>
      <c r="AE18" s="86" t="b">
        <v>0</v>
      </c>
      <c r="AF18" s="86">
        <v>0</v>
      </c>
      <c r="AG18" s="94" t="s">
        <v>382</v>
      </c>
      <c r="AH18" s="86" t="b">
        <v>0</v>
      </c>
      <c r="AI18" s="86" t="s">
        <v>385</v>
      </c>
      <c r="AJ18" s="86"/>
      <c r="AK18" s="94" t="s">
        <v>381</v>
      </c>
      <c r="AL18" s="86" t="b">
        <v>0</v>
      </c>
      <c r="AM18" s="86">
        <v>0</v>
      </c>
      <c r="AN18" s="94" t="s">
        <v>381</v>
      </c>
      <c r="AO18" s="86" t="s">
        <v>388</v>
      </c>
      <c r="AP18" s="86" t="b">
        <v>0</v>
      </c>
      <c r="AQ18" s="94" t="s">
        <v>378</v>
      </c>
      <c r="AR18" s="86" t="s">
        <v>176</v>
      </c>
      <c r="AS18" s="86">
        <v>0</v>
      </c>
      <c r="AT18" s="86">
        <v>0</v>
      </c>
      <c r="AU18" s="86"/>
      <c r="AV18" s="86"/>
      <c r="AW18" s="86"/>
      <c r="AX18" s="86"/>
      <c r="AY18" s="86"/>
      <c r="AZ18" s="86"/>
      <c r="BA18" s="86"/>
      <c r="BB18" s="86"/>
      <c r="BC18">
        <v>3</v>
      </c>
      <c r="BD18" s="85" t="str">
        <f>REPLACE(INDEX(GroupVertices[Group],MATCH(Edges[[#This Row],[Vertex 1]],GroupVertices[Vertex],0)),1,1,"")</f>
        <v>2</v>
      </c>
      <c r="BE18" s="85" t="str">
        <f>REPLACE(INDEX(GroupVertices[Group],MATCH(Edges[[#This Row],[Vertex 2]],GroupVertices[Vertex],0)),1,1,"")</f>
        <v>3</v>
      </c>
      <c r="BF18" s="51"/>
      <c r="BG18" s="52"/>
      <c r="BH18" s="51"/>
      <c r="BI18" s="52"/>
      <c r="BJ18" s="51"/>
      <c r="BK18" s="52"/>
      <c r="BL18" s="51"/>
      <c r="BM18" s="52"/>
      <c r="BN18" s="51"/>
    </row>
    <row r="19" spans="1:66" ht="30">
      <c r="A19" s="84" t="s">
        <v>216</v>
      </c>
      <c r="B19" s="84" t="s">
        <v>223</v>
      </c>
      <c r="C19" s="53" t="s">
        <v>841</v>
      </c>
      <c r="D19" s="54">
        <v>5.8</v>
      </c>
      <c r="E19" s="65" t="s">
        <v>136</v>
      </c>
      <c r="F19" s="55">
        <v>23.333333333333336</v>
      </c>
      <c r="G19" s="53"/>
      <c r="H19" s="57"/>
      <c r="I19" s="56"/>
      <c r="J19" s="56"/>
      <c r="K19" s="36" t="s">
        <v>65</v>
      </c>
      <c r="L19" s="83">
        <v>19</v>
      </c>
      <c r="M19" s="83"/>
      <c r="N19" s="63"/>
      <c r="O19" s="86" t="s">
        <v>231</v>
      </c>
      <c r="P19" s="88">
        <v>43767.73267361111</v>
      </c>
      <c r="Q19" s="86" t="s">
        <v>236</v>
      </c>
      <c r="R19" s="86"/>
      <c r="S19" s="86"/>
      <c r="T19" s="86" t="s">
        <v>270</v>
      </c>
      <c r="U19" s="86"/>
      <c r="V19" s="89" t="s">
        <v>287</v>
      </c>
      <c r="W19" s="88">
        <v>43767.73267361111</v>
      </c>
      <c r="X19" s="92">
        <v>43767</v>
      </c>
      <c r="Y19" s="94" t="s">
        <v>296</v>
      </c>
      <c r="Z19" s="89" t="s">
        <v>325</v>
      </c>
      <c r="AA19" s="86"/>
      <c r="AB19" s="86"/>
      <c r="AC19" s="94" t="s">
        <v>352</v>
      </c>
      <c r="AD19" s="94" t="s">
        <v>377</v>
      </c>
      <c r="AE19" s="86" t="b">
        <v>0</v>
      </c>
      <c r="AF19" s="86">
        <v>0</v>
      </c>
      <c r="AG19" s="94" t="s">
        <v>382</v>
      </c>
      <c r="AH19" s="86" t="b">
        <v>0</v>
      </c>
      <c r="AI19" s="86" t="s">
        <v>385</v>
      </c>
      <c r="AJ19" s="86"/>
      <c r="AK19" s="94" t="s">
        <v>381</v>
      </c>
      <c r="AL19" s="86" t="b">
        <v>0</v>
      </c>
      <c r="AM19" s="86">
        <v>0</v>
      </c>
      <c r="AN19" s="94" t="s">
        <v>381</v>
      </c>
      <c r="AO19" s="86" t="s">
        <v>388</v>
      </c>
      <c r="AP19" s="86" t="b">
        <v>0</v>
      </c>
      <c r="AQ19" s="94" t="s">
        <v>377</v>
      </c>
      <c r="AR19" s="86" t="s">
        <v>176</v>
      </c>
      <c r="AS19" s="86">
        <v>0</v>
      </c>
      <c r="AT19" s="86">
        <v>0</v>
      </c>
      <c r="AU19" s="86"/>
      <c r="AV19" s="86"/>
      <c r="AW19" s="86"/>
      <c r="AX19" s="86"/>
      <c r="AY19" s="86"/>
      <c r="AZ19" s="86"/>
      <c r="BA19" s="86"/>
      <c r="BB19" s="86"/>
      <c r="BC19">
        <v>3</v>
      </c>
      <c r="BD19" s="85" t="str">
        <f>REPLACE(INDEX(GroupVertices[Group],MATCH(Edges[[#This Row],[Vertex 1]],GroupVertices[Vertex],0)),1,1,"")</f>
        <v>2</v>
      </c>
      <c r="BE19" s="85" t="str">
        <f>REPLACE(INDEX(GroupVertices[Group],MATCH(Edges[[#This Row],[Vertex 2]],GroupVertices[Vertex],0)),1,1,"")</f>
        <v>3</v>
      </c>
      <c r="BF19" s="51"/>
      <c r="BG19" s="52"/>
      <c r="BH19" s="51"/>
      <c r="BI19" s="52"/>
      <c r="BJ19" s="51"/>
      <c r="BK19" s="52"/>
      <c r="BL19" s="51"/>
      <c r="BM19" s="52"/>
      <c r="BN19" s="51"/>
    </row>
    <row r="20" spans="1:66" ht="30">
      <c r="A20" s="84" t="s">
        <v>216</v>
      </c>
      <c r="B20" s="84" t="s">
        <v>223</v>
      </c>
      <c r="C20" s="53" t="s">
        <v>841</v>
      </c>
      <c r="D20" s="54">
        <v>5.8</v>
      </c>
      <c r="E20" s="65" t="s">
        <v>136</v>
      </c>
      <c r="F20" s="55">
        <v>23.333333333333336</v>
      </c>
      <c r="G20" s="53"/>
      <c r="H20" s="57"/>
      <c r="I20" s="56"/>
      <c r="J20" s="56"/>
      <c r="K20" s="36" t="s">
        <v>65</v>
      </c>
      <c r="L20" s="83">
        <v>20</v>
      </c>
      <c r="M20" s="83"/>
      <c r="N20" s="63"/>
      <c r="O20" s="86" t="s">
        <v>231</v>
      </c>
      <c r="P20" s="88">
        <v>43767.73868055556</v>
      </c>
      <c r="Q20" s="86" t="s">
        <v>234</v>
      </c>
      <c r="R20" s="86"/>
      <c r="S20" s="86"/>
      <c r="T20" s="86" t="s">
        <v>269</v>
      </c>
      <c r="U20" s="86"/>
      <c r="V20" s="89" t="s">
        <v>287</v>
      </c>
      <c r="W20" s="88">
        <v>43767.73868055556</v>
      </c>
      <c r="X20" s="92">
        <v>43767</v>
      </c>
      <c r="Y20" s="94" t="s">
        <v>297</v>
      </c>
      <c r="Z20" s="89" t="s">
        <v>326</v>
      </c>
      <c r="AA20" s="86"/>
      <c r="AB20" s="86"/>
      <c r="AC20" s="94" t="s">
        <v>353</v>
      </c>
      <c r="AD20" s="94" t="s">
        <v>352</v>
      </c>
      <c r="AE20" s="86" t="b">
        <v>0</v>
      </c>
      <c r="AF20" s="86">
        <v>2</v>
      </c>
      <c r="AG20" s="94" t="s">
        <v>382</v>
      </c>
      <c r="AH20" s="86" t="b">
        <v>0</v>
      </c>
      <c r="AI20" s="86" t="s">
        <v>385</v>
      </c>
      <c r="AJ20" s="86"/>
      <c r="AK20" s="94" t="s">
        <v>381</v>
      </c>
      <c r="AL20" s="86" t="b">
        <v>0</v>
      </c>
      <c r="AM20" s="86">
        <v>2</v>
      </c>
      <c r="AN20" s="94" t="s">
        <v>381</v>
      </c>
      <c r="AO20" s="86" t="s">
        <v>388</v>
      </c>
      <c r="AP20" s="86" t="b">
        <v>0</v>
      </c>
      <c r="AQ20" s="94" t="s">
        <v>352</v>
      </c>
      <c r="AR20" s="86" t="s">
        <v>176</v>
      </c>
      <c r="AS20" s="86">
        <v>0</v>
      </c>
      <c r="AT20" s="86">
        <v>0</v>
      </c>
      <c r="AU20" s="86"/>
      <c r="AV20" s="86"/>
      <c r="AW20" s="86"/>
      <c r="AX20" s="86"/>
      <c r="AY20" s="86"/>
      <c r="AZ20" s="86"/>
      <c r="BA20" s="86"/>
      <c r="BB20" s="86"/>
      <c r="BC20">
        <v>3</v>
      </c>
      <c r="BD20" s="85" t="str">
        <f>REPLACE(INDEX(GroupVertices[Group],MATCH(Edges[[#This Row],[Vertex 1]],GroupVertices[Vertex],0)),1,1,"")</f>
        <v>2</v>
      </c>
      <c r="BE20" s="85" t="str">
        <f>REPLACE(INDEX(GroupVertices[Group],MATCH(Edges[[#This Row],[Vertex 2]],GroupVertices[Vertex],0)),1,1,"")</f>
        <v>3</v>
      </c>
      <c r="BF20" s="51"/>
      <c r="BG20" s="52"/>
      <c r="BH20" s="51"/>
      <c r="BI20" s="52"/>
      <c r="BJ20" s="51"/>
      <c r="BK20" s="52"/>
      <c r="BL20" s="51"/>
      <c r="BM20" s="52"/>
      <c r="BN20" s="51"/>
    </row>
    <row r="21" spans="1:66" ht="30">
      <c r="A21" s="84" t="s">
        <v>216</v>
      </c>
      <c r="B21" s="84" t="s">
        <v>223</v>
      </c>
      <c r="C21" s="53" t="s">
        <v>841</v>
      </c>
      <c r="D21" s="54">
        <v>5.8</v>
      </c>
      <c r="E21" s="65" t="s">
        <v>136</v>
      </c>
      <c r="F21" s="55">
        <v>23.333333333333336</v>
      </c>
      <c r="G21" s="53"/>
      <c r="H21" s="57"/>
      <c r="I21" s="56"/>
      <c r="J21" s="56"/>
      <c r="K21" s="36" t="s">
        <v>65</v>
      </c>
      <c r="L21" s="83">
        <v>21</v>
      </c>
      <c r="M21" s="83"/>
      <c r="N21" s="63"/>
      <c r="O21" s="86" t="s">
        <v>231</v>
      </c>
      <c r="P21" s="88">
        <v>43767.746724537035</v>
      </c>
      <c r="Q21" s="86" t="s">
        <v>237</v>
      </c>
      <c r="R21" s="86"/>
      <c r="S21" s="86"/>
      <c r="T21" s="86" t="s">
        <v>269</v>
      </c>
      <c r="U21" s="86"/>
      <c r="V21" s="89" t="s">
        <v>287</v>
      </c>
      <c r="W21" s="88">
        <v>43767.746724537035</v>
      </c>
      <c r="X21" s="92">
        <v>43767</v>
      </c>
      <c r="Y21" s="94" t="s">
        <v>298</v>
      </c>
      <c r="Z21" s="89" t="s">
        <v>327</v>
      </c>
      <c r="AA21" s="86"/>
      <c r="AB21" s="86"/>
      <c r="AC21" s="94" t="s">
        <v>354</v>
      </c>
      <c r="AD21" s="94" t="s">
        <v>378</v>
      </c>
      <c r="AE21" s="86" t="b">
        <v>0</v>
      </c>
      <c r="AF21" s="86">
        <v>0</v>
      </c>
      <c r="AG21" s="94" t="s">
        <v>382</v>
      </c>
      <c r="AH21" s="86" t="b">
        <v>0</v>
      </c>
      <c r="AI21" s="86" t="s">
        <v>385</v>
      </c>
      <c r="AJ21" s="86"/>
      <c r="AK21" s="94" t="s">
        <v>381</v>
      </c>
      <c r="AL21" s="86" t="b">
        <v>0</v>
      </c>
      <c r="AM21" s="86">
        <v>0</v>
      </c>
      <c r="AN21" s="94" t="s">
        <v>381</v>
      </c>
      <c r="AO21" s="86" t="s">
        <v>388</v>
      </c>
      <c r="AP21" s="86" t="b">
        <v>0</v>
      </c>
      <c r="AQ21" s="94" t="s">
        <v>378</v>
      </c>
      <c r="AR21" s="86" t="s">
        <v>176</v>
      </c>
      <c r="AS21" s="86">
        <v>0</v>
      </c>
      <c r="AT21" s="86">
        <v>0</v>
      </c>
      <c r="AU21" s="86"/>
      <c r="AV21" s="86"/>
      <c r="AW21" s="86"/>
      <c r="AX21" s="86"/>
      <c r="AY21" s="86"/>
      <c r="AZ21" s="86"/>
      <c r="BA21" s="86"/>
      <c r="BB21" s="86"/>
      <c r="BC21">
        <v>3</v>
      </c>
      <c r="BD21" s="85" t="str">
        <f>REPLACE(INDEX(GroupVertices[Group],MATCH(Edges[[#This Row],[Vertex 1]],GroupVertices[Vertex],0)),1,1,"")</f>
        <v>2</v>
      </c>
      <c r="BE21" s="85" t="str">
        <f>REPLACE(INDEX(GroupVertices[Group],MATCH(Edges[[#This Row],[Vertex 2]],GroupVertices[Vertex],0)),1,1,"")</f>
        <v>3</v>
      </c>
      <c r="BF21" s="51"/>
      <c r="BG21" s="52"/>
      <c r="BH21" s="51"/>
      <c r="BI21" s="52"/>
      <c r="BJ21" s="51"/>
      <c r="BK21" s="52"/>
      <c r="BL21" s="51"/>
      <c r="BM21" s="52"/>
      <c r="BN21" s="51"/>
    </row>
    <row r="22" spans="1:66" ht="30">
      <c r="A22" s="84" t="s">
        <v>216</v>
      </c>
      <c r="B22" s="84" t="s">
        <v>224</v>
      </c>
      <c r="C22" s="53" t="s">
        <v>841</v>
      </c>
      <c r="D22" s="54">
        <v>5.8</v>
      </c>
      <c r="E22" s="65" t="s">
        <v>136</v>
      </c>
      <c r="F22" s="55">
        <v>23.333333333333336</v>
      </c>
      <c r="G22" s="53"/>
      <c r="H22" s="57"/>
      <c r="I22" s="56"/>
      <c r="J22" s="56"/>
      <c r="K22" s="36" t="s">
        <v>65</v>
      </c>
      <c r="L22" s="83">
        <v>22</v>
      </c>
      <c r="M22" s="83"/>
      <c r="N22" s="63"/>
      <c r="O22" s="86" t="s">
        <v>232</v>
      </c>
      <c r="P22" s="88">
        <v>43767.73267361111</v>
      </c>
      <c r="Q22" s="86" t="s">
        <v>236</v>
      </c>
      <c r="R22" s="86"/>
      <c r="S22" s="86"/>
      <c r="T22" s="86" t="s">
        <v>270</v>
      </c>
      <c r="U22" s="86"/>
      <c r="V22" s="89" t="s">
        <v>287</v>
      </c>
      <c r="W22" s="88">
        <v>43767.73267361111</v>
      </c>
      <c r="X22" s="92">
        <v>43767</v>
      </c>
      <c r="Y22" s="94" t="s">
        <v>296</v>
      </c>
      <c r="Z22" s="89" t="s">
        <v>325</v>
      </c>
      <c r="AA22" s="86"/>
      <c r="AB22" s="86"/>
      <c r="AC22" s="94" t="s">
        <v>352</v>
      </c>
      <c r="AD22" s="94" t="s">
        <v>377</v>
      </c>
      <c r="AE22" s="86" t="b">
        <v>0</v>
      </c>
      <c r="AF22" s="86">
        <v>0</v>
      </c>
      <c r="AG22" s="94" t="s">
        <v>382</v>
      </c>
      <c r="AH22" s="86" t="b">
        <v>0</v>
      </c>
      <c r="AI22" s="86" t="s">
        <v>385</v>
      </c>
      <c r="AJ22" s="86"/>
      <c r="AK22" s="94" t="s">
        <v>381</v>
      </c>
      <c r="AL22" s="86" t="b">
        <v>0</v>
      </c>
      <c r="AM22" s="86">
        <v>0</v>
      </c>
      <c r="AN22" s="94" t="s">
        <v>381</v>
      </c>
      <c r="AO22" s="86" t="s">
        <v>388</v>
      </c>
      <c r="AP22" s="86" t="b">
        <v>0</v>
      </c>
      <c r="AQ22" s="94" t="s">
        <v>377</v>
      </c>
      <c r="AR22" s="86" t="s">
        <v>176</v>
      </c>
      <c r="AS22" s="86">
        <v>0</v>
      </c>
      <c r="AT22" s="86">
        <v>0</v>
      </c>
      <c r="AU22" s="86"/>
      <c r="AV22" s="86"/>
      <c r="AW22" s="86"/>
      <c r="AX22" s="86"/>
      <c r="AY22" s="86"/>
      <c r="AZ22" s="86"/>
      <c r="BA22" s="86"/>
      <c r="BB22" s="86"/>
      <c r="BC22">
        <v>3</v>
      </c>
      <c r="BD22" s="85" t="str">
        <f>REPLACE(INDEX(GroupVertices[Group],MATCH(Edges[[#This Row],[Vertex 1]],GroupVertices[Vertex],0)),1,1,"")</f>
        <v>2</v>
      </c>
      <c r="BE22" s="85" t="str">
        <f>REPLACE(INDEX(GroupVertices[Group],MATCH(Edges[[#This Row],[Vertex 2]],GroupVertices[Vertex],0)),1,1,"")</f>
        <v>3</v>
      </c>
      <c r="BF22" s="51">
        <v>0</v>
      </c>
      <c r="BG22" s="52">
        <v>0</v>
      </c>
      <c r="BH22" s="51">
        <v>1</v>
      </c>
      <c r="BI22" s="52">
        <v>3.225806451612903</v>
      </c>
      <c r="BJ22" s="51">
        <v>0</v>
      </c>
      <c r="BK22" s="52">
        <v>0</v>
      </c>
      <c r="BL22" s="51">
        <v>30</v>
      </c>
      <c r="BM22" s="52">
        <v>96.7741935483871</v>
      </c>
      <c r="BN22" s="51">
        <v>31</v>
      </c>
    </row>
    <row r="23" spans="1:66" ht="30">
      <c r="A23" s="84" t="s">
        <v>216</v>
      </c>
      <c r="B23" s="84" t="s">
        <v>224</v>
      </c>
      <c r="C23" s="53" t="s">
        <v>841</v>
      </c>
      <c r="D23" s="54">
        <v>5.8</v>
      </c>
      <c r="E23" s="65" t="s">
        <v>136</v>
      </c>
      <c r="F23" s="55">
        <v>23.333333333333336</v>
      </c>
      <c r="G23" s="53"/>
      <c r="H23" s="57"/>
      <c r="I23" s="56"/>
      <c r="J23" s="56"/>
      <c r="K23" s="36" t="s">
        <v>65</v>
      </c>
      <c r="L23" s="83">
        <v>23</v>
      </c>
      <c r="M23" s="83"/>
      <c r="N23" s="63"/>
      <c r="O23" s="86" t="s">
        <v>232</v>
      </c>
      <c r="P23" s="88">
        <v>43767.73868055556</v>
      </c>
      <c r="Q23" s="86" t="s">
        <v>234</v>
      </c>
      <c r="R23" s="86"/>
      <c r="S23" s="86"/>
      <c r="T23" s="86" t="s">
        <v>269</v>
      </c>
      <c r="U23" s="86"/>
      <c r="V23" s="89" t="s">
        <v>287</v>
      </c>
      <c r="W23" s="88">
        <v>43767.73868055556</v>
      </c>
      <c r="X23" s="92">
        <v>43767</v>
      </c>
      <c r="Y23" s="94" t="s">
        <v>297</v>
      </c>
      <c r="Z23" s="89" t="s">
        <v>326</v>
      </c>
      <c r="AA23" s="86"/>
      <c r="AB23" s="86"/>
      <c r="AC23" s="94" t="s">
        <v>353</v>
      </c>
      <c r="AD23" s="94" t="s">
        <v>352</v>
      </c>
      <c r="AE23" s="86" t="b">
        <v>0</v>
      </c>
      <c r="AF23" s="86">
        <v>2</v>
      </c>
      <c r="AG23" s="94" t="s">
        <v>382</v>
      </c>
      <c r="AH23" s="86" t="b">
        <v>0</v>
      </c>
      <c r="AI23" s="86" t="s">
        <v>385</v>
      </c>
      <c r="AJ23" s="86"/>
      <c r="AK23" s="94" t="s">
        <v>381</v>
      </c>
      <c r="AL23" s="86" t="b">
        <v>0</v>
      </c>
      <c r="AM23" s="86">
        <v>2</v>
      </c>
      <c r="AN23" s="94" t="s">
        <v>381</v>
      </c>
      <c r="AO23" s="86" t="s">
        <v>388</v>
      </c>
      <c r="AP23" s="86" t="b">
        <v>0</v>
      </c>
      <c r="AQ23" s="94" t="s">
        <v>352</v>
      </c>
      <c r="AR23" s="86" t="s">
        <v>176</v>
      </c>
      <c r="AS23" s="86">
        <v>0</v>
      </c>
      <c r="AT23" s="86">
        <v>0</v>
      </c>
      <c r="AU23" s="86"/>
      <c r="AV23" s="86"/>
      <c r="AW23" s="86"/>
      <c r="AX23" s="86"/>
      <c r="AY23" s="86"/>
      <c r="AZ23" s="86"/>
      <c r="BA23" s="86"/>
      <c r="BB23" s="86"/>
      <c r="BC23">
        <v>3</v>
      </c>
      <c r="BD23" s="85" t="str">
        <f>REPLACE(INDEX(GroupVertices[Group],MATCH(Edges[[#This Row],[Vertex 1]],GroupVertices[Vertex],0)),1,1,"")</f>
        <v>2</v>
      </c>
      <c r="BE23" s="85" t="str">
        <f>REPLACE(INDEX(GroupVertices[Group],MATCH(Edges[[#This Row],[Vertex 2]],GroupVertices[Vertex],0)),1,1,"")</f>
        <v>3</v>
      </c>
      <c r="BF23" s="51">
        <v>0</v>
      </c>
      <c r="BG23" s="52">
        <v>0</v>
      </c>
      <c r="BH23" s="51">
        <v>2</v>
      </c>
      <c r="BI23" s="52">
        <v>5.714285714285714</v>
      </c>
      <c r="BJ23" s="51">
        <v>0</v>
      </c>
      <c r="BK23" s="52">
        <v>0</v>
      </c>
      <c r="BL23" s="51">
        <v>33</v>
      </c>
      <c r="BM23" s="52">
        <v>94.28571428571429</v>
      </c>
      <c r="BN23" s="51">
        <v>35</v>
      </c>
    </row>
    <row r="24" spans="1:66" ht="30">
      <c r="A24" s="84" t="s">
        <v>216</v>
      </c>
      <c r="B24" s="84" t="s">
        <v>224</v>
      </c>
      <c r="C24" s="53" t="s">
        <v>841</v>
      </c>
      <c r="D24" s="54">
        <v>5.8</v>
      </c>
      <c r="E24" s="65" t="s">
        <v>136</v>
      </c>
      <c r="F24" s="55">
        <v>23.333333333333336</v>
      </c>
      <c r="G24" s="53"/>
      <c r="H24" s="57"/>
      <c r="I24" s="56"/>
      <c r="J24" s="56"/>
      <c r="K24" s="36" t="s">
        <v>65</v>
      </c>
      <c r="L24" s="83">
        <v>24</v>
      </c>
      <c r="M24" s="83"/>
      <c r="N24" s="63"/>
      <c r="O24" s="86" t="s">
        <v>232</v>
      </c>
      <c r="P24" s="88">
        <v>43767.746724537035</v>
      </c>
      <c r="Q24" s="86" t="s">
        <v>237</v>
      </c>
      <c r="R24" s="86"/>
      <c r="S24" s="86"/>
      <c r="T24" s="86" t="s">
        <v>269</v>
      </c>
      <c r="U24" s="86"/>
      <c r="V24" s="89" t="s">
        <v>287</v>
      </c>
      <c r="W24" s="88">
        <v>43767.746724537035</v>
      </c>
      <c r="X24" s="92">
        <v>43767</v>
      </c>
      <c r="Y24" s="94" t="s">
        <v>298</v>
      </c>
      <c r="Z24" s="89" t="s">
        <v>327</v>
      </c>
      <c r="AA24" s="86"/>
      <c r="AB24" s="86"/>
      <c r="AC24" s="94" t="s">
        <v>354</v>
      </c>
      <c r="AD24" s="94" t="s">
        <v>378</v>
      </c>
      <c r="AE24" s="86" t="b">
        <v>0</v>
      </c>
      <c r="AF24" s="86">
        <v>0</v>
      </c>
      <c r="AG24" s="94" t="s">
        <v>382</v>
      </c>
      <c r="AH24" s="86" t="b">
        <v>0</v>
      </c>
      <c r="AI24" s="86" t="s">
        <v>385</v>
      </c>
      <c r="AJ24" s="86"/>
      <c r="AK24" s="94" t="s">
        <v>381</v>
      </c>
      <c r="AL24" s="86" t="b">
        <v>0</v>
      </c>
      <c r="AM24" s="86">
        <v>0</v>
      </c>
      <c r="AN24" s="94" t="s">
        <v>381</v>
      </c>
      <c r="AO24" s="86" t="s">
        <v>388</v>
      </c>
      <c r="AP24" s="86" t="b">
        <v>0</v>
      </c>
      <c r="AQ24" s="94" t="s">
        <v>378</v>
      </c>
      <c r="AR24" s="86" t="s">
        <v>176</v>
      </c>
      <c r="AS24" s="86">
        <v>0</v>
      </c>
      <c r="AT24" s="86">
        <v>0</v>
      </c>
      <c r="AU24" s="86"/>
      <c r="AV24" s="86"/>
      <c r="AW24" s="86"/>
      <c r="AX24" s="86"/>
      <c r="AY24" s="86"/>
      <c r="AZ24" s="86"/>
      <c r="BA24" s="86"/>
      <c r="BB24" s="86"/>
      <c r="BC24">
        <v>3</v>
      </c>
      <c r="BD24" s="85" t="str">
        <f>REPLACE(INDEX(GroupVertices[Group],MATCH(Edges[[#This Row],[Vertex 1]],GroupVertices[Vertex],0)),1,1,"")</f>
        <v>2</v>
      </c>
      <c r="BE24" s="85" t="str">
        <f>REPLACE(INDEX(GroupVertices[Group],MATCH(Edges[[#This Row],[Vertex 2]],GroupVertices[Vertex],0)),1,1,"")</f>
        <v>3</v>
      </c>
      <c r="BF24" s="51">
        <v>0</v>
      </c>
      <c r="BG24" s="52">
        <v>0</v>
      </c>
      <c r="BH24" s="51">
        <v>1</v>
      </c>
      <c r="BI24" s="52">
        <v>2.9411764705882355</v>
      </c>
      <c r="BJ24" s="51">
        <v>0</v>
      </c>
      <c r="BK24" s="52">
        <v>0</v>
      </c>
      <c r="BL24" s="51">
        <v>33</v>
      </c>
      <c r="BM24" s="52">
        <v>97.05882352941177</v>
      </c>
      <c r="BN24" s="51">
        <v>34</v>
      </c>
    </row>
    <row r="25" spans="1:66" ht="15">
      <c r="A25" s="84" t="s">
        <v>218</v>
      </c>
      <c r="B25" s="84" t="s">
        <v>227</v>
      </c>
      <c r="C25" s="53" t="s">
        <v>839</v>
      </c>
      <c r="D25" s="54">
        <v>3</v>
      </c>
      <c r="E25" s="65" t="s">
        <v>132</v>
      </c>
      <c r="F25" s="55">
        <v>32</v>
      </c>
      <c r="G25" s="53"/>
      <c r="H25" s="57"/>
      <c r="I25" s="56"/>
      <c r="J25" s="56"/>
      <c r="K25" s="36" t="s">
        <v>65</v>
      </c>
      <c r="L25" s="83">
        <v>25</v>
      </c>
      <c r="M25" s="83"/>
      <c r="N25" s="63"/>
      <c r="O25" s="86" t="s">
        <v>231</v>
      </c>
      <c r="P25" s="88">
        <v>43773.77899305556</v>
      </c>
      <c r="Q25" s="86" t="s">
        <v>238</v>
      </c>
      <c r="R25" s="89" t="s">
        <v>255</v>
      </c>
      <c r="S25" s="86" t="s">
        <v>265</v>
      </c>
      <c r="T25" s="86" t="s">
        <v>271</v>
      </c>
      <c r="U25" s="89" t="s">
        <v>280</v>
      </c>
      <c r="V25" s="89" t="s">
        <v>280</v>
      </c>
      <c r="W25" s="88">
        <v>43773.77899305556</v>
      </c>
      <c r="X25" s="92">
        <v>43773</v>
      </c>
      <c r="Y25" s="94" t="s">
        <v>299</v>
      </c>
      <c r="Z25" s="89" t="s">
        <v>263</v>
      </c>
      <c r="AA25" s="86"/>
      <c r="AB25" s="86"/>
      <c r="AC25" s="94" t="s">
        <v>355</v>
      </c>
      <c r="AD25" s="86"/>
      <c r="AE25" s="86" t="b">
        <v>0</v>
      </c>
      <c r="AF25" s="86">
        <v>0</v>
      </c>
      <c r="AG25" s="94" t="s">
        <v>381</v>
      </c>
      <c r="AH25" s="86" t="b">
        <v>0</v>
      </c>
      <c r="AI25" s="86" t="s">
        <v>385</v>
      </c>
      <c r="AJ25" s="86"/>
      <c r="AK25" s="94" t="s">
        <v>381</v>
      </c>
      <c r="AL25" s="86" t="b">
        <v>0</v>
      </c>
      <c r="AM25" s="86">
        <v>0</v>
      </c>
      <c r="AN25" s="94" t="s">
        <v>381</v>
      </c>
      <c r="AO25" s="86" t="s">
        <v>388</v>
      </c>
      <c r="AP25" s="86" t="b">
        <v>0</v>
      </c>
      <c r="AQ25" s="94" t="s">
        <v>355</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216</v>
      </c>
      <c r="B26" s="84" t="s">
        <v>218</v>
      </c>
      <c r="C26" s="53" t="s">
        <v>839</v>
      </c>
      <c r="D26" s="54">
        <v>3</v>
      </c>
      <c r="E26" s="65" t="s">
        <v>132</v>
      </c>
      <c r="F26" s="55">
        <v>32</v>
      </c>
      <c r="G26" s="53"/>
      <c r="H26" s="57"/>
      <c r="I26" s="56"/>
      <c r="J26" s="56"/>
      <c r="K26" s="36" t="s">
        <v>66</v>
      </c>
      <c r="L26" s="83">
        <v>26</v>
      </c>
      <c r="M26" s="83"/>
      <c r="N26" s="63"/>
      <c r="O26" s="86" t="s">
        <v>230</v>
      </c>
      <c r="P26" s="88">
        <v>43773.77072916667</v>
      </c>
      <c r="Q26" s="86" t="s">
        <v>239</v>
      </c>
      <c r="R26" s="89" t="s">
        <v>256</v>
      </c>
      <c r="S26" s="86" t="s">
        <v>266</v>
      </c>
      <c r="T26" s="86" t="s">
        <v>272</v>
      </c>
      <c r="U26" s="86"/>
      <c r="V26" s="89" t="s">
        <v>287</v>
      </c>
      <c r="W26" s="88">
        <v>43773.77072916667</v>
      </c>
      <c r="X26" s="92">
        <v>43773</v>
      </c>
      <c r="Y26" s="94" t="s">
        <v>300</v>
      </c>
      <c r="Z26" s="89" t="s">
        <v>328</v>
      </c>
      <c r="AA26" s="86"/>
      <c r="AB26" s="86"/>
      <c r="AC26" s="94" t="s">
        <v>356</v>
      </c>
      <c r="AD26" s="86"/>
      <c r="AE26" s="86" t="b">
        <v>0</v>
      </c>
      <c r="AF26" s="86">
        <v>0</v>
      </c>
      <c r="AG26" s="94" t="s">
        <v>381</v>
      </c>
      <c r="AH26" s="86" t="b">
        <v>1</v>
      </c>
      <c r="AI26" s="86" t="s">
        <v>385</v>
      </c>
      <c r="AJ26" s="86"/>
      <c r="AK26" s="94" t="s">
        <v>371</v>
      </c>
      <c r="AL26" s="86" t="b">
        <v>0</v>
      </c>
      <c r="AM26" s="86">
        <v>1</v>
      </c>
      <c r="AN26" s="94" t="s">
        <v>359</v>
      </c>
      <c r="AO26" s="86" t="s">
        <v>390</v>
      </c>
      <c r="AP26" s="86" t="b">
        <v>0</v>
      </c>
      <c r="AQ26" s="94" t="s">
        <v>359</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1</v>
      </c>
      <c r="BF26" s="51"/>
      <c r="BG26" s="52"/>
      <c r="BH26" s="51"/>
      <c r="BI26" s="52"/>
      <c r="BJ26" s="51"/>
      <c r="BK26" s="52"/>
      <c r="BL26" s="51"/>
      <c r="BM26" s="52"/>
      <c r="BN26" s="51"/>
    </row>
    <row r="27" spans="1:66" ht="30">
      <c r="A27" s="84" t="s">
        <v>218</v>
      </c>
      <c r="B27" s="84" t="s">
        <v>228</v>
      </c>
      <c r="C27" s="53" t="s">
        <v>842</v>
      </c>
      <c r="D27" s="54">
        <v>10</v>
      </c>
      <c r="E27" s="65" t="s">
        <v>136</v>
      </c>
      <c r="F27" s="55">
        <v>6</v>
      </c>
      <c r="G27" s="53"/>
      <c r="H27" s="57"/>
      <c r="I27" s="56"/>
      <c r="J27" s="56"/>
      <c r="K27" s="36" t="s">
        <v>65</v>
      </c>
      <c r="L27" s="83">
        <v>27</v>
      </c>
      <c r="M27" s="83"/>
      <c r="N27" s="63"/>
      <c r="O27" s="86" t="s">
        <v>231</v>
      </c>
      <c r="P27" s="88">
        <v>43773.75813657408</v>
      </c>
      <c r="Q27" s="86" t="s">
        <v>240</v>
      </c>
      <c r="R27" s="89" t="s">
        <v>257</v>
      </c>
      <c r="S27" s="86" t="s">
        <v>266</v>
      </c>
      <c r="T27" s="86" t="s">
        <v>269</v>
      </c>
      <c r="U27" s="86"/>
      <c r="V27" s="89" t="s">
        <v>288</v>
      </c>
      <c r="W27" s="88">
        <v>43773.75813657408</v>
      </c>
      <c r="X27" s="92">
        <v>43773</v>
      </c>
      <c r="Y27" s="94" t="s">
        <v>301</v>
      </c>
      <c r="Z27" s="89" t="s">
        <v>329</v>
      </c>
      <c r="AA27" s="86"/>
      <c r="AB27" s="86"/>
      <c r="AC27" s="94" t="s">
        <v>357</v>
      </c>
      <c r="AD27" s="86"/>
      <c r="AE27" s="86" t="b">
        <v>0</v>
      </c>
      <c r="AF27" s="86">
        <v>0</v>
      </c>
      <c r="AG27" s="94" t="s">
        <v>381</v>
      </c>
      <c r="AH27" s="86" t="b">
        <v>1</v>
      </c>
      <c r="AI27" s="86" t="s">
        <v>385</v>
      </c>
      <c r="AJ27" s="86"/>
      <c r="AK27" s="94" t="s">
        <v>380</v>
      </c>
      <c r="AL27" s="86" t="b">
        <v>0</v>
      </c>
      <c r="AM27" s="86">
        <v>0</v>
      </c>
      <c r="AN27" s="94" t="s">
        <v>381</v>
      </c>
      <c r="AO27" s="86" t="s">
        <v>388</v>
      </c>
      <c r="AP27" s="86" t="b">
        <v>0</v>
      </c>
      <c r="AQ27" s="94" t="s">
        <v>357</v>
      </c>
      <c r="AR27" s="86" t="s">
        <v>176</v>
      </c>
      <c r="AS27" s="86">
        <v>0</v>
      </c>
      <c r="AT27" s="86">
        <v>0</v>
      </c>
      <c r="AU27" s="86"/>
      <c r="AV27" s="86"/>
      <c r="AW27" s="86"/>
      <c r="AX27" s="86"/>
      <c r="AY27" s="86"/>
      <c r="AZ27" s="86"/>
      <c r="BA27" s="86"/>
      <c r="BB27" s="86"/>
      <c r="BC27">
        <v>7</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35</v>
      </c>
      <c r="BM27" s="52">
        <v>100</v>
      </c>
      <c r="BN27" s="51">
        <v>35</v>
      </c>
    </row>
    <row r="28" spans="1:66" ht="30">
      <c r="A28" s="84" t="s">
        <v>218</v>
      </c>
      <c r="B28" s="84" t="s">
        <v>216</v>
      </c>
      <c r="C28" s="53" t="s">
        <v>843</v>
      </c>
      <c r="D28" s="54">
        <v>10</v>
      </c>
      <c r="E28" s="65" t="s">
        <v>136</v>
      </c>
      <c r="F28" s="55">
        <v>10.333333333333332</v>
      </c>
      <c r="G28" s="53"/>
      <c r="H28" s="57"/>
      <c r="I28" s="56"/>
      <c r="J28" s="56"/>
      <c r="K28" s="36" t="s">
        <v>66</v>
      </c>
      <c r="L28" s="83">
        <v>28</v>
      </c>
      <c r="M28" s="83"/>
      <c r="N28" s="63"/>
      <c r="O28" s="86" t="s">
        <v>231</v>
      </c>
      <c r="P28" s="88">
        <v>43773.75813657408</v>
      </c>
      <c r="Q28" s="86" t="s">
        <v>240</v>
      </c>
      <c r="R28" s="89" t="s">
        <v>257</v>
      </c>
      <c r="S28" s="86" t="s">
        <v>266</v>
      </c>
      <c r="T28" s="86" t="s">
        <v>269</v>
      </c>
      <c r="U28" s="86"/>
      <c r="V28" s="89" t="s">
        <v>288</v>
      </c>
      <c r="W28" s="88">
        <v>43773.75813657408</v>
      </c>
      <c r="X28" s="92">
        <v>43773</v>
      </c>
      <c r="Y28" s="94" t="s">
        <v>301</v>
      </c>
      <c r="Z28" s="89" t="s">
        <v>329</v>
      </c>
      <c r="AA28" s="86"/>
      <c r="AB28" s="86"/>
      <c r="AC28" s="94" t="s">
        <v>357</v>
      </c>
      <c r="AD28" s="86"/>
      <c r="AE28" s="86" t="b">
        <v>0</v>
      </c>
      <c r="AF28" s="86">
        <v>0</v>
      </c>
      <c r="AG28" s="94" t="s">
        <v>381</v>
      </c>
      <c r="AH28" s="86" t="b">
        <v>1</v>
      </c>
      <c r="AI28" s="86" t="s">
        <v>385</v>
      </c>
      <c r="AJ28" s="86"/>
      <c r="AK28" s="94" t="s">
        <v>380</v>
      </c>
      <c r="AL28" s="86" t="b">
        <v>0</v>
      </c>
      <c r="AM28" s="86">
        <v>0</v>
      </c>
      <c r="AN28" s="94" t="s">
        <v>381</v>
      </c>
      <c r="AO28" s="86" t="s">
        <v>388</v>
      </c>
      <c r="AP28" s="86" t="b">
        <v>0</v>
      </c>
      <c r="AQ28" s="94" t="s">
        <v>357</v>
      </c>
      <c r="AR28" s="86" t="s">
        <v>176</v>
      </c>
      <c r="AS28" s="86">
        <v>0</v>
      </c>
      <c r="AT28" s="86">
        <v>0</v>
      </c>
      <c r="AU28" s="86"/>
      <c r="AV28" s="86"/>
      <c r="AW28" s="86"/>
      <c r="AX28" s="86"/>
      <c r="AY28" s="86"/>
      <c r="AZ28" s="86"/>
      <c r="BA28" s="86"/>
      <c r="BB28" s="86"/>
      <c r="BC28">
        <v>6</v>
      </c>
      <c r="BD28" s="85" t="str">
        <f>REPLACE(INDEX(GroupVertices[Group],MATCH(Edges[[#This Row],[Vertex 1]],GroupVertices[Vertex],0)),1,1,"")</f>
        <v>1</v>
      </c>
      <c r="BE28" s="85" t="str">
        <f>REPLACE(INDEX(GroupVertices[Group],MATCH(Edges[[#This Row],[Vertex 2]],GroupVertices[Vertex],0)),1,1,"")</f>
        <v>2</v>
      </c>
      <c r="BF28" s="51"/>
      <c r="BG28" s="52"/>
      <c r="BH28" s="51"/>
      <c r="BI28" s="52"/>
      <c r="BJ28" s="51"/>
      <c r="BK28" s="52"/>
      <c r="BL28" s="51"/>
      <c r="BM28" s="52"/>
      <c r="BN28" s="51"/>
    </row>
    <row r="29" spans="1:66" ht="30">
      <c r="A29" s="84" t="s">
        <v>218</v>
      </c>
      <c r="B29" s="84" t="s">
        <v>216</v>
      </c>
      <c r="C29" s="53" t="s">
        <v>843</v>
      </c>
      <c r="D29" s="54">
        <v>10</v>
      </c>
      <c r="E29" s="65" t="s">
        <v>136</v>
      </c>
      <c r="F29" s="55">
        <v>10.333333333333332</v>
      </c>
      <c r="G29" s="53"/>
      <c r="H29" s="57"/>
      <c r="I29" s="56"/>
      <c r="J29" s="56"/>
      <c r="K29" s="36" t="s">
        <v>66</v>
      </c>
      <c r="L29" s="83">
        <v>29</v>
      </c>
      <c r="M29" s="83"/>
      <c r="N29" s="63"/>
      <c r="O29" s="86" t="s">
        <v>231</v>
      </c>
      <c r="P29" s="88">
        <v>43773.76689814815</v>
      </c>
      <c r="Q29" s="86" t="s">
        <v>241</v>
      </c>
      <c r="R29" s="89" t="s">
        <v>258</v>
      </c>
      <c r="S29" s="86" t="s">
        <v>267</v>
      </c>
      <c r="T29" s="86" t="s">
        <v>269</v>
      </c>
      <c r="U29" s="89" t="s">
        <v>281</v>
      </c>
      <c r="V29" s="89" t="s">
        <v>281</v>
      </c>
      <c r="W29" s="88">
        <v>43773.76689814815</v>
      </c>
      <c r="X29" s="92">
        <v>43773</v>
      </c>
      <c r="Y29" s="94" t="s">
        <v>302</v>
      </c>
      <c r="Z29" s="89" t="s">
        <v>260</v>
      </c>
      <c r="AA29" s="86"/>
      <c r="AB29" s="86"/>
      <c r="AC29" s="94" t="s">
        <v>358</v>
      </c>
      <c r="AD29" s="86"/>
      <c r="AE29" s="86" t="b">
        <v>0</v>
      </c>
      <c r="AF29" s="86">
        <v>0</v>
      </c>
      <c r="AG29" s="94" t="s">
        <v>381</v>
      </c>
      <c r="AH29" s="86" t="b">
        <v>0</v>
      </c>
      <c r="AI29" s="86" t="s">
        <v>385</v>
      </c>
      <c r="AJ29" s="86"/>
      <c r="AK29" s="94" t="s">
        <v>381</v>
      </c>
      <c r="AL29" s="86" t="b">
        <v>0</v>
      </c>
      <c r="AM29" s="86">
        <v>0</v>
      </c>
      <c r="AN29" s="94" t="s">
        <v>381</v>
      </c>
      <c r="AO29" s="86" t="s">
        <v>388</v>
      </c>
      <c r="AP29" s="86" t="b">
        <v>0</v>
      </c>
      <c r="AQ29" s="94" t="s">
        <v>358</v>
      </c>
      <c r="AR29" s="86" t="s">
        <v>176</v>
      </c>
      <c r="AS29" s="86">
        <v>0</v>
      </c>
      <c r="AT29" s="86">
        <v>0</v>
      </c>
      <c r="AU29" s="86"/>
      <c r="AV29" s="86"/>
      <c r="AW29" s="86"/>
      <c r="AX29" s="86"/>
      <c r="AY29" s="86"/>
      <c r="AZ29" s="86"/>
      <c r="BA29" s="86"/>
      <c r="BB29" s="86"/>
      <c r="BC29">
        <v>6</v>
      </c>
      <c r="BD29" s="85" t="str">
        <f>REPLACE(INDEX(GroupVertices[Group],MATCH(Edges[[#This Row],[Vertex 1]],GroupVertices[Vertex],0)),1,1,"")</f>
        <v>1</v>
      </c>
      <c r="BE29" s="85" t="str">
        <f>REPLACE(INDEX(GroupVertices[Group],MATCH(Edges[[#This Row],[Vertex 2]],GroupVertices[Vertex],0)),1,1,"")</f>
        <v>2</v>
      </c>
      <c r="BF29" s="51">
        <v>1</v>
      </c>
      <c r="BG29" s="52">
        <v>3.5714285714285716</v>
      </c>
      <c r="BH29" s="51">
        <v>0</v>
      </c>
      <c r="BI29" s="52">
        <v>0</v>
      </c>
      <c r="BJ29" s="51">
        <v>0</v>
      </c>
      <c r="BK29" s="52">
        <v>0</v>
      </c>
      <c r="BL29" s="51">
        <v>27</v>
      </c>
      <c r="BM29" s="52">
        <v>96.42857142857143</v>
      </c>
      <c r="BN29" s="51">
        <v>28</v>
      </c>
    </row>
    <row r="30" spans="1:66" ht="30">
      <c r="A30" s="84" t="s">
        <v>218</v>
      </c>
      <c r="B30" s="84" t="s">
        <v>229</v>
      </c>
      <c r="C30" s="53" t="s">
        <v>844</v>
      </c>
      <c r="D30" s="54">
        <v>7.2</v>
      </c>
      <c r="E30" s="65" t="s">
        <v>136</v>
      </c>
      <c r="F30" s="55">
        <v>19</v>
      </c>
      <c r="G30" s="53"/>
      <c r="H30" s="57"/>
      <c r="I30" s="56"/>
      <c r="J30" s="56"/>
      <c r="K30" s="36" t="s">
        <v>65</v>
      </c>
      <c r="L30" s="83">
        <v>30</v>
      </c>
      <c r="M30" s="83"/>
      <c r="N30" s="63"/>
      <c r="O30" s="86" t="s">
        <v>231</v>
      </c>
      <c r="P30" s="88">
        <v>43773.77034722222</v>
      </c>
      <c r="Q30" s="86" t="s">
        <v>239</v>
      </c>
      <c r="R30" s="89" t="s">
        <v>256</v>
      </c>
      <c r="S30" s="86" t="s">
        <v>266</v>
      </c>
      <c r="T30" s="86" t="s">
        <v>272</v>
      </c>
      <c r="U30" s="86"/>
      <c r="V30" s="89" t="s">
        <v>288</v>
      </c>
      <c r="W30" s="88">
        <v>43773.77034722222</v>
      </c>
      <c r="X30" s="92">
        <v>43773</v>
      </c>
      <c r="Y30" s="94" t="s">
        <v>303</v>
      </c>
      <c r="Z30" s="89" t="s">
        <v>330</v>
      </c>
      <c r="AA30" s="86"/>
      <c r="AB30" s="86"/>
      <c r="AC30" s="94" t="s">
        <v>359</v>
      </c>
      <c r="AD30" s="86"/>
      <c r="AE30" s="86" t="b">
        <v>0</v>
      </c>
      <c r="AF30" s="86">
        <v>0</v>
      </c>
      <c r="AG30" s="94" t="s">
        <v>381</v>
      </c>
      <c r="AH30" s="86" t="b">
        <v>1</v>
      </c>
      <c r="AI30" s="86" t="s">
        <v>385</v>
      </c>
      <c r="AJ30" s="86"/>
      <c r="AK30" s="94" t="s">
        <v>371</v>
      </c>
      <c r="AL30" s="86" t="b">
        <v>0</v>
      </c>
      <c r="AM30" s="86">
        <v>1</v>
      </c>
      <c r="AN30" s="94" t="s">
        <v>381</v>
      </c>
      <c r="AO30" s="86" t="s">
        <v>391</v>
      </c>
      <c r="AP30" s="86" t="b">
        <v>0</v>
      </c>
      <c r="AQ30" s="94" t="s">
        <v>359</v>
      </c>
      <c r="AR30" s="86" t="s">
        <v>176</v>
      </c>
      <c r="AS30" s="86">
        <v>0</v>
      </c>
      <c r="AT30" s="86">
        <v>0</v>
      </c>
      <c r="AU30" s="86"/>
      <c r="AV30" s="86"/>
      <c r="AW30" s="86"/>
      <c r="AX30" s="86"/>
      <c r="AY30" s="86"/>
      <c r="AZ30" s="86"/>
      <c r="BA30" s="86"/>
      <c r="BB30" s="86"/>
      <c r="BC30">
        <v>4</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9</v>
      </c>
      <c r="BM30" s="52">
        <v>100</v>
      </c>
      <c r="BN30" s="51">
        <v>9</v>
      </c>
    </row>
    <row r="31" spans="1:66" ht="30">
      <c r="A31" s="84" t="s">
        <v>218</v>
      </c>
      <c r="B31" s="84" t="s">
        <v>228</v>
      </c>
      <c r="C31" s="53" t="s">
        <v>842</v>
      </c>
      <c r="D31" s="54">
        <v>10</v>
      </c>
      <c r="E31" s="65" t="s">
        <v>136</v>
      </c>
      <c r="F31" s="55">
        <v>6</v>
      </c>
      <c r="G31" s="53"/>
      <c r="H31" s="57"/>
      <c r="I31" s="56"/>
      <c r="J31" s="56"/>
      <c r="K31" s="36" t="s">
        <v>65</v>
      </c>
      <c r="L31" s="83">
        <v>31</v>
      </c>
      <c r="M31" s="83"/>
      <c r="N31" s="63"/>
      <c r="O31" s="86" t="s">
        <v>231</v>
      </c>
      <c r="P31" s="88">
        <v>43773.77034722222</v>
      </c>
      <c r="Q31" s="86" t="s">
        <v>239</v>
      </c>
      <c r="R31" s="89" t="s">
        <v>256</v>
      </c>
      <c r="S31" s="86" t="s">
        <v>266</v>
      </c>
      <c r="T31" s="86" t="s">
        <v>272</v>
      </c>
      <c r="U31" s="86"/>
      <c r="V31" s="89" t="s">
        <v>288</v>
      </c>
      <c r="W31" s="88">
        <v>43773.77034722222</v>
      </c>
      <c r="X31" s="92">
        <v>43773</v>
      </c>
      <c r="Y31" s="94" t="s">
        <v>303</v>
      </c>
      <c r="Z31" s="89" t="s">
        <v>330</v>
      </c>
      <c r="AA31" s="86"/>
      <c r="AB31" s="86"/>
      <c r="AC31" s="94" t="s">
        <v>359</v>
      </c>
      <c r="AD31" s="86"/>
      <c r="AE31" s="86" t="b">
        <v>0</v>
      </c>
      <c r="AF31" s="86">
        <v>0</v>
      </c>
      <c r="AG31" s="94" t="s">
        <v>381</v>
      </c>
      <c r="AH31" s="86" t="b">
        <v>1</v>
      </c>
      <c r="AI31" s="86" t="s">
        <v>385</v>
      </c>
      <c r="AJ31" s="86"/>
      <c r="AK31" s="94" t="s">
        <v>371</v>
      </c>
      <c r="AL31" s="86" t="b">
        <v>0</v>
      </c>
      <c r="AM31" s="86">
        <v>1</v>
      </c>
      <c r="AN31" s="94" t="s">
        <v>381</v>
      </c>
      <c r="AO31" s="86" t="s">
        <v>391</v>
      </c>
      <c r="AP31" s="86" t="b">
        <v>0</v>
      </c>
      <c r="AQ31" s="94" t="s">
        <v>359</v>
      </c>
      <c r="AR31" s="86" t="s">
        <v>176</v>
      </c>
      <c r="AS31" s="86">
        <v>0</v>
      </c>
      <c r="AT31" s="86">
        <v>0</v>
      </c>
      <c r="AU31" s="86"/>
      <c r="AV31" s="86"/>
      <c r="AW31" s="86"/>
      <c r="AX31" s="86"/>
      <c r="AY31" s="86"/>
      <c r="AZ31" s="86"/>
      <c r="BA31" s="86"/>
      <c r="BB31" s="86"/>
      <c r="BC31">
        <v>7</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30">
      <c r="A32" s="84" t="s">
        <v>218</v>
      </c>
      <c r="B32" s="84" t="s">
        <v>216</v>
      </c>
      <c r="C32" s="53" t="s">
        <v>843</v>
      </c>
      <c r="D32" s="54">
        <v>10</v>
      </c>
      <c r="E32" s="65" t="s">
        <v>136</v>
      </c>
      <c r="F32" s="55">
        <v>10.333333333333332</v>
      </c>
      <c r="G32" s="53"/>
      <c r="H32" s="57"/>
      <c r="I32" s="56"/>
      <c r="J32" s="56"/>
      <c r="K32" s="36" t="s">
        <v>66</v>
      </c>
      <c r="L32" s="83">
        <v>32</v>
      </c>
      <c r="M32" s="83"/>
      <c r="N32" s="63"/>
      <c r="O32" s="86" t="s">
        <v>231</v>
      </c>
      <c r="P32" s="88">
        <v>43773.77446759259</v>
      </c>
      <c r="Q32" s="86" t="s">
        <v>242</v>
      </c>
      <c r="R32" s="89" t="s">
        <v>259</v>
      </c>
      <c r="S32" s="86" t="s">
        <v>268</v>
      </c>
      <c r="T32" s="86" t="s">
        <v>273</v>
      </c>
      <c r="U32" s="89" t="s">
        <v>282</v>
      </c>
      <c r="V32" s="89" t="s">
        <v>282</v>
      </c>
      <c r="W32" s="88">
        <v>43773.77446759259</v>
      </c>
      <c r="X32" s="92">
        <v>43773</v>
      </c>
      <c r="Y32" s="94" t="s">
        <v>304</v>
      </c>
      <c r="Z32" s="89" t="s">
        <v>331</v>
      </c>
      <c r="AA32" s="86"/>
      <c r="AB32" s="86"/>
      <c r="AC32" s="94" t="s">
        <v>360</v>
      </c>
      <c r="AD32" s="86"/>
      <c r="AE32" s="86" t="b">
        <v>0</v>
      </c>
      <c r="AF32" s="86">
        <v>0</v>
      </c>
      <c r="AG32" s="94" t="s">
        <v>381</v>
      </c>
      <c r="AH32" s="86" t="b">
        <v>0</v>
      </c>
      <c r="AI32" s="86" t="s">
        <v>385</v>
      </c>
      <c r="AJ32" s="86"/>
      <c r="AK32" s="94" t="s">
        <v>381</v>
      </c>
      <c r="AL32" s="86" t="b">
        <v>0</v>
      </c>
      <c r="AM32" s="86">
        <v>0</v>
      </c>
      <c r="AN32" s="94" t="s">
        <v>381</v>
      </c>
      <c r="AO32" s="86" t="s">
        <v>388</v>
      </c>
      <c r="AP32" s="86" t="b">
        <v>0</v>
      </c>
      <c r="AQ32" s="94" t="s">
        <v>360</v>
      </c>
      <c r="AR32" s="86" t="s">
        <v>176</v>
      </c>
      <c r="AS32" s="86">
        <v>0</v>
      </c>
      <c r="AT32" s="86">
        <v>0</v>
      </c>
      <c r="AU32" s="86"/>
      <c r="AV32" s="86"/>
      <c r="AW32" s="86"/>
      <c r="AX32" s="86"/>
      <c r="AY32" s="86"/>
      <c r="AZ32" s="86"/>
      <c r="BA32" s="86"/>
      <c r="BB32" s="86"/>
      <c r="BC32">
        <v>6</v>
      </c>
      <c r="BD32" s="85" t="str">
        <f>REPLACE(INDEX(GroupVertices[Group],MATCH(Edges[[#This Row],[Vertex 1]],GroupVertices[Vertex],0)),1,1,"")</f>
        <v>1</v>
      </c>
      <c r="BE32" s="85" t="str">
        <f>REPLACE(INDEX(GroupVertices[Group],MATCH(Edges[[#This Row],[Vertex 2]],GroupVertices[Vertex],0)),1,1,"")</f>
        <v>2</v>
      </c>
      <c r="BF32" s="51"/>
      <c r="BG32" s="52"/>
      <c r="BH32" s="51"/>
      <c r="BI32" s="52"/>
      <c r="BJ32" s="51"/>
      <c r="BK32" s="52"/>
      <c r="BL32" s="51"/>
      <c r="BM32" s="52"/>
      <c r="BN32" s="51"/>
    </row>
    <row r="33" spans="1:66" ht="30">
      <c r="A33" s="84" t="s">
        <v>218</v>
      </c>
      <c r="B33" s="84" t="s">
        <v>228</v>
      </c>
      <c r="C33" s="53" t="s">
        <v>842</v>
      </c>
      <c r="D33" s="54">
        <v>10</v>
      </c>
      <c r="E33" s="65" t="s">
        <v>136</v>
      </c>
      <c r="F33" s="55">
        <v>6</v>
      </c>
      <c r="G33" s="53"/>
      <c r="H33" s="57"/>
      <c r="I33" s="56"/>
      <c r="J33" s="56"/>
      <c r="K33" s="36" t="s">
        <v>65</v>
      </c>
      <c r="L33" s="83">
        <v>33</v>
      </c>
      <c r="M33" s="83"/>
      <c r="N33" s="63"/>
      <c r="O33" s="86" t="s">
        <v>231</v>
      </c>
      <c r="P33" s="88">
        <v>43773.77446759259</v>
      </c>
      <c r="Q33" s="86" t="s">
        <v>242</v>
      </c>
      <c r="R33" s="89" t="s">
        <v>259</v>
      </c>
      <c r="S33" s="86" t="s">
        <v>268</v>
      </c>
      <c r="T33" s="86" t="s">
        <v>273</v>
      </c>
      <c r="U33" s="89" t="s">
        <v>282</v>
      </c>
      <c r="V33" s="89" t="s">
        <v>282</v>
      </c>
      <c r="W33" s="88">
        <v>43773.77446759259</v>
      </c>
      <c r="X33" s="92">
        <v>43773</v>
      </c>
      <c r="Y33" s="94" t="s">
        <v>304</v>
      </c>
      <c r="Z33" s="89" t="s">
        <v>331</v>
      </c>
      <c r="AA33" s="86"/>
      <c r="AB33" s="86"/>
      <c r="AC33" s="94" t="s">
        <v>360</v>
      </c>
      <c r="AD33" s="86"/>
      <c r="AE33" s="86" t="b">
        <v>0</v>
      </c>
      <c r="AF33" s="86">
        <v>0</v>
      </c>
      <c r="AG33" s="94" t="s">
        <v>381</v>
      </c>
      <c r="AH33" s="86" t="b">
        <v>0</v>
      </c>
      <c r="AI33" s="86" t="s">
        <v>385</v>
      </c>
      <c r="AJ33" s="86"/>
      <c r="AK33" s="94" t="s">
        <v>381</v>
      </c>
      <c r="AL33" s="86" t="b">
        <v>0</v>
      </c>
      <c r="AM33" s="86">
        <v>0</v>
      </c>
      <c r="AN33" s="94" t="s">
        <v>381</v>
      </c>
      <c r="AO33" s="86" t="s">
        <v>388</v>
      </c>
      <c r="AP33" s="86" t="b">
        <v>0</v>
      </c>
      <c r="AQ33" s="94" t="s">
        <v>360</v>
      </c>
      <c r="AR33" s="86" t="s">
        <v>176</v>
      </c>
      <c r="AS33" s="86">
        <v>0</v>
      </c>
      <c r="AT33" s="86">
        <v>0</v>
      </c>
      <c r="AU33" s="86"/>
      <c r="AV33" s="86"/>
      <c r="AW33" s="86"/>
      <c r="AX33" s="86"/>
      <c r="AY33" s="86"/>
      <c r="AZ33" s="86"/>
      <c r="BA33" s="86"/>
      <c r="BB33" s="86"/>
      <c r="BC33">
        <v>7</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30">
      <c r="A34" s="84" t="s">
        <v>218</v>
      </c>
      <c r="B34" s="84" t="s">
        <v>229</v>
      </c>
      <c r="C34" s="53" t="s">
        <v>844</v>
      </c>
      <c r="D34" s="54">
        <v>7.2</v>
      </c>
      <c r="E34" s="65" t="s">
        <v>136</v>
      </c>
      <c r="F34" s="55">
        <v>19</v>
      </c>
      <c r="G34" s="53"/>
      <c r="H34" s="57"/>
      <c r="I34" s="56"/>
      <c r="J34" s="56"/>
      <c r="K34" s="36" t="s">
        <v>65</v>
      </c>
      <c r="L34" s="83">
        <v>34</v>
      </c>
      <c r="M34" s="83"/>
      <c r="N34" s="63"/>
      <c r="O34" s="86" t="s">
        <v>231</v>
      </c>
      <c r="P34" s="88">
        <v>43773.77446759259</v>
      </c>
      <c r="Q34" s="86" t="s">
        <v>242</v>
      </c>
      <c r="R34" s="89" t="s">
        <v>259</v>
      </c>
      <c r="S34" s="86" t="s">
        <v>268</v>
      </c>
      <c r="T34" s="86" t="s">
        <v>273</v>
      </c>
      <c r="U34" s="89" t="s">
        <v>282</v>
      </c>
      <c r="V34" s="89" t="s">
        <v>282</v>
      </c>
      <c r="W34" s="88">
        <v>43773.77446759259</v>
      </c>
      <c r="X34" s="92">
        <v>43773</v>
      </c>
      <c r="Y34" s="94" t="s">
        <v>304</v>
      </c>
      <c r="Z34" s="89" t="s">
        <v>331</v>
      </c>
      <c r="AA34" s="86"/>
      <c r="AB34" s="86"/>
      <c r="AC34" s="94" t="s">
        <v>360</v>
      </c>
      <c r="AD34" s="86"/>
      <c r="AE34" s="86" t="b">
        <v>0</v>
      </c>
      <c r="AF34" s="86">
        <v>0</v>
      </c>
      <c r="AG34" s="94" t="s">
        <v>381</v>
      </c>
      <c r="AH34" s="86" t="b">
        <v>0</v>
      </c>
      <c r="AI34" s="86" t="s">
        <v>385</v>
      </c>
      <c r="AJ34" s="86"/>
      <c r="AK34" s="94" t="s">
        <v>381</v>
      </c>
      <c r="AL34" s="86" t="b">
        <v>0</v>
      </c>
      <c r="AM34" s="86">
        <v>0</v>
      </c>
      <c r="AN34" s="94" t="s">
        <v>381</v>
      </c>
      <c r="AO34" s="86" t="s">
        <v>388</v>
      </c>
      <c r="AP34" s="86" t="b">
        <v>0</v>
      </c>
      <c r="AQ34" s="94" t="s">
        <v>360</v>
      </c>
      <c r="AR34" s="86" t="s">
        <v>176</v>
      </c>
      <c r="AS34" s="86">
        <v>0</v>
      </c>
      <c r="AT34" s="86">
        <v>0</v>
      </c>
      <c r="AU34" s="86"/>
      <c r="AV34" s="86"/>
      <c r="AW34" s="86"/>
      <c r="AX34" s="86"/>
      <c r="AY34" s="86"/>
      <c r="AZ34" s="86"/>
      <c r="BA34" s="86"/>
      <c r="BB34" s="86"/>
      <c r="BC34">
        <v>4</v>
      </c>
      <c r="BD34" s="85" t="str">
        <f>REPLACE(INDEX(GroupVertices[Group],MATCH(Edges[[#This Row],[Vertex 1]],GroupVertices[Vertex],0)),1,1,"")</f>
        <v>1</v>
      </c>
      <c r="BE34" s="85" t="str">
        <f>REPLACE(INDEX(GroupVertices[Group],MATCH(Edges[[#This Row],[Vertex 2]],GroupVertices[Vertex],0)),1,1,"")</f>
        <v>1</v>
      </c>
      <c r="BF34" s="51">
        <v>0</v>
      </c>
      <c r="BG34" s="52">
        <v>0</v>
      </c>
      <c r="BH34" s="51">
        <v>2</v>
      </c>
      <c r="BI34" s="52">
        <v>7.6923076923076925</v>
      </c>
      <c r="BJ34" s="51">
        <v>0</v>
      </c>
      <c r="BK34" s="52">
        <v>0</v>
      </c>
      <c r="BL34" s="51">
        <v>24</v>
      </c>
      <c r="BM34" s="52">
        <v>92.3076923076923</v>
      </c>
      <c r="BN34" s="51">
        <v>26</v>
      </c>
    </row>
    <row r="35" spans="1:66" ht="30">
      <c r="A35" s="84" t="s">
        <v>218</v>
      </c>
      <c r="B35" s="84" t="s">
        <v>229</v>
      </c>
      <c r="C35" s="53" t="s">
        <v>840</v>
      </c>
      <c r="D35" s="54">
        <v>4.4</v>
      </c>
      <c r="E35" s="65" t="s">
        <v>136</v>
      </c>
      <c r="F35" s="55">
        <v>27.666666666666668</v>
      </c>
      <c r="G35" s="53"/>
      <c r="H35" s="57"/>
      <c r="I35" s="56"/>
      <c r="J35" s="56"/>
      <c r="K35" s="36" t="s">
        <v>65</v>
      </c>
      <c r="L35" s="83">
        <v>35</v>
      </c>
      <c r="M35" s="83"/>
      <c r="N35" s="63"/>
      <c r="O35" s="86" t="s">
        <v>232</v>
      </c>
      <c r="P35" s="88">
        <v>43773.77613425926</v>
      </c>
      <c r="Q35" s="86" t="s">
        <v>243</v>
      </c>
      <c r="R35" s="89" t="s">
        <v>260</v>
      </c>
      <c r="S35" s="86" t="s">
        <v>266</v>
      </c>
      <c r="T35" s="86" t="s">
        <v>274</v>
      </c>
      <c r="U35" s="86"/>
      <c r="V35" s="89" t="s">
        <v>288</v>
      </c>
      <c r="W35" s="88">
        <v>43773.77613425926</v>
      </c>
      <c r="X35" s="92">
        <v>43773</v>
      </c>
      <c r="Y35" s="94" t="s">
        <v>305</v>
      </c>
      <c r="Z35" s="89" t="s">
        <v>332</v>
      </c>
      <c r="AA35" s="86"/>
      <c r="AB35" s="86"/>
      <c r="AC35" s="94" t="s">
        <v>361</v>
      </c>
      <c r="AD35" s="86"/>
      <c r="AE35" s="86" t="b">
        <v>0</v>
      </c>
      <c r="AF35" s="86">
        <v>0</v>
      </c>
      <c r="AG35" s="94" t="s">
        <v>383</v>
      </c>
      <c r="AH35" s="86" t="b">
        <v>1</v>
      </c>
      <c r="AI35" s="86" t="s">
        <v>385</v>
      </c>
      <c r="AJ35" s="86"/>
      <c r="AK35" s="94" t="s">
        <v>358</v>
      </c>
      <c r="AL35" s="86" t="b">
        <v>0</v>
      </c>
      <c r="AM35" s="86">
        <v>0</v>
      </c>
      <c r="AN35" s="94" t="s">
        <v>381</v>
      </c>
      <c r="AO35" s="86" t="s">
        <v>391</v>
      </c>
      <c r="AP35" s="86" t="b">
        <v>0</v>
      </c>
      <c r="AQ35" s="94" t="s">
        <v>361</v>
      </c>
      <c r="AR35" s="86" t="s">
        <v>176</v>
      </c>
      <c r="AS35" s="86">
        <v>0</v>
      </c>
      <c r="AT35" s="86">
        <v>0</v>
      </c>
      <c r="AU35" s="86"/>
      <c r="AV35" s="86"/>
      <c r="AW35" s="86"/>
      <c r="AX35" s="86"/>
      <c r="AY35" s="86"/>
      <c r="AZ35" s="86"/>
      <c r="BA35" s="86"/>
      <c r="BB35" s="86"/>
      <c r="BC35">
        <v>2</v>
      </c>
      <c r="BD35" s="85" t="str">
        <f>REPLACE(INDEX(GroupVertices[Group],MATCH(Edges[[#This Row],[Vertex 1]],GroupVertices[Vertex],0)),1,1,"")</f>
        <v>1</v>
      </c>
      <c r="BE35" s="85" t="str">
        <f>REPLACE(INDEX(GroupVertices[Group],MATCH(Edges[[#This Row],[Vertex 2]],GroupVertices[Vertex],0)),1,1,"")</f>
        <v>1</v>
      </c>
      <c r="BF35" s="51">
        <v>0</v>
      </c>
      <c r="BG35" s="52">
        <v>0</v>
      </c>
      <c r="BH35" s="51">
        <v>1</v>
      </c>
      <c r="BI35" s="52">
        <v>4</v>
      </c>
      <c r="BJ35" s="51">
        <v>0</v>
      </c>
      <c r="BK35" s="52">
        <v>0</v>
      </c>
      <c r="BL35" s="51">
        <v>24</v>
      </c>
      <c r="BM35" s="52">
        <v>96</v>
      </c>
      <c r="BN35" s="51">
        <v>25</v>
      </c>
    </row>
    <row r="36" spans="1:66" ht="30">
      <c r="A36" s="84" t="s">
        <v>218</v>
      </c>
      <c r="B36" s="84" t="s">
        <v>216</v>
      </c>
      <c r="C36" s="53" t="s">
        <v>843</v>
      </c>
      <c r="D36" s="54">
        <v>10</v>
      </c>
      <c r="E36" s="65" t="s">
        <v>136</v>
      </c>
      <c r="F36" s="55">
        <v>10.333333333333332</v>
      </c>
      <c r="G36" s="53"/>
      <c r="H36" s="57"/>
      <c r="I36" s="56"/>
      <c r="J36" s="56"/>
      <c r="K36" s="36" t="s">
        <v>66</v>
      </c>
      <c r="L36" s="83">
        <v>36</v>
      </c>
      <c r="M36" s="83"/>
      <c r="N36" s="63"/>
      <c r="O36" s="86" t="s">
        <v>231</v>
      </c>
      <c r="P36" s="88">
        <v>43773.77899305556</v>
      </c>
      <c r="Q36" s="86" t="s">
        <v>238</v>
      </c>
      <c r="R36" s="89" t="s">
        <v>255</v>
      </c>
      <c r="S36" s="86" t="s">
        <v>265</v>
      </c>
      <c r="T36" s="86" t="s">
        <v>271</v>
      </c>
      <c r="U36" s="89" t="s">
        <v>280</v>
      </c>
      <c r="V36" s="89" t="s">
        <v>280</v>
      </c>
      <c r="W36" s="88">
        <v>43773.77899305556</v>
      </c>
      <c r="X36" s="92">
        <v>43773</v>
      </c>
      <c r="Y36" s="94" t="s">
        <v>299</v>
      </c>
      <c r="Z36" s="89" t="s">
        <v>263</v>
      </c>
      <c r="AA36" s="86"/>
      <c r="AB36" s="86"/>
      <c r="AC36" s="94" t="s">
        <v>355</v>
      </c>
      <c r="AD36" s="86"/>
      <c r="AE36" s="86" t="b">
        <v>0</v>
      </c>
      <c r="AF36" s="86">
        <v>0</v>
      </c>
      <c r="AG36" s="94" t="s">
        <v>381</v>
      </c>
      <c r="AH36" s="86" t="b">
        <v>0</v>
      </c>
      <c r="AI36" s="86" t="s">
        <v>385</v>
      </c>
      <c r="AJ36" s="86"/>
      <c r="AK36" s="94" t="s">
        <v>381</v>
      </c>
      <c r="AL36" s="86" t="b">
        <v>0</v>
      </c>
      <c r="AM36" s="86">
        <v>0</v>
      </c>
      <c r="AN36" s="94" t="s">
        <v>381</v>
      </c>
      <c r="AO36" s="86" t="s">
        <v>388</v>
      </c>
      <c r="AP36" s="86" t="b">
        <v>0</v>
      </c>
      <c r="AQ36" s="94" t="s">
        <v>355</v>
      </c>
      <c r="AR36" s="86" t="s">
        <v>176</v>
      </c>
      <c r="AS36" s="86">
        <v>0</v>
      </c>
      <c r="AT36" s="86">
        <v>0</v>
      </c>
      <c r="AU36" s="86"/>
      <c r="AV36" s="86"/>
      <c r="AW36" s="86"/>
      <c r="AX36" s="86"/>
      <c r="AY36" s="86"/>
      <c r="AZ36" s="86"/>
      <c r="BA36" s="86"/>
      <c r="BB36" s="86"/>
      <c r="BC36">
        <v>6</v>
      </c>
      <c r="BD36" s="85" t="str">
        <f>REPLACE(INDEX(GroupVertices[Group],MATCH(Edges[[#This Row],[Vertex 1]],GroupVertices[Vertex],0)),1,1,"")</f>
        <v>1</v>
      </c>
      <c r="BE36" s="85" t="str">
        <f>REPLACE(INDEX(GroupVertices[Group],MATCH(Edges[[#This Row],[Vertex 2]],GroupVertices[Vertex],0)),1,1,"")</f>
        <v>2</v>
      </c>
      <c r="BF36" s="51"/>
      <c r="BG36" s="52"/>
      <c r="BH36" s="51"/>
      <c r="BI36" s="52"/>
      <c r="BJ36" s="51"/>
      <c r="BK36" s="52"/>
      <c r="BL36" s="51"/>
      <c r="BM36" s="52"/>
      <c r="BN36" s="51"/>
    </row>
    <row r="37" spans="1:66" ht="30">
      <c r="A37" s="84" t="s">
        <v>218</v>
      </c>
      <c r="B37" s="84" t="s">
        <v>228</v>
      </c>
      <c r="C37" s="53" t="s">
        <v>842</v>
      </c>
      <c r="D37" s="54">
        <v>10</v>
      </c>
      <c r="E37" s="65" t="s">
        <v>136</v>
      </c>
      <c r="F37" s="55">
        <v>6</v>
      </c>
      <c r="G37" s="53"/>
      <c r="H37" s="57"/>
      <c r="I37" s="56"/>
      <c r="J37" s="56"/>
      <c r="K37" s="36" t="s">
        <v>65</v>
      </c>
      <c r="L37" s="83">
        <v>37</v>
      </c>
      <c r="M37" s="83"/>
      <c r="N37" s="63"/>
      <c r="O37" s="86" t="s">
        <v>231</v>
      </c>
      <c r="P37" s="88">
        <v>43773.77899305556</v>
      </c>
      <c r="Q37" s="86" t="s">
        <v>238</v>
      </c>
      <c r="R37" s="89" t="s">
        <v>255</v>
      </c>
      <c r="S37" s="86" t="s">
        <v>265</v>
      </c>
      <c r="T37" s="86" t="s">
        <v>271</v>
      </c>
      <c r="U37" s="89" t="s">
        <v>280</v>
      </c>
      <c r="V37" s="89" t="s">
        <v>280</v>
      </c>
      <c r="W37" s="88">
        <v>43773.77899305556</v>
      </c>
      <c r="X37" s="92">
        <v>43773</v>
      </c>
      <c r="Y37" s="94" t="s">
        <v>299</v>
      </c>
      <c r="Z37" s="89" t="s">
        <v>263</v>
      </c>
      <c r="AA37" s="86"/>
      <c r="AB37" s="86"/>
      <c r="AC37" s="94" t="s">
        <v>355</v>
      </c>
      <c r="AD37" s="86"/>
      <c r="AE37" s="86" t="b">
        <v>0</v>
      </c>
      <c r="AF37" s="86">
        <v>0</v>
      </c>
      <c r="AG37" s="94" t="s">
        <v>381</v>
      </c>
      <c r="AH37" s="86" t="b">
        <v>0</v>
      </c>
      <c r="AI37" s="86" t="s">
        <v>385</v>
      </c>
      <c r="AJ37" s="86"/>
      <c r="AK37" s="94" t="s">
        <v>381</v>
      </c>
      <c r="AL37" s="86" t="b">
        <v>0</v>
      </c>
      <c r="AM37" s="86">
        <v>0</v>
      </c>
      <c r="AN37" s="94" t="s">
        <v>381</v>
      </c>
      <c r="AO37" s="86" t="s">
        <v>388</v>
      </c>
      <c r="AP37" s="86" t="b">
        <v>0</v>
      </c>
      <c r="AQ37" s="94" t="s">
        <v>355</v>
      </c>
      <c r="AR37" s="86" t="s">
        <v>176</v>
      </c>
      <c r="AS37" s="86">
        <v>0</v>
      </c>
      <c r="AT37" s="86">
        <v>0</v>
      </c>
      <c r="AU37" s="86"/>
      <c r="AV37" s="86"/>
      <c r="AW37" s="86"/>
      <c r="AX37" s="86"/>
      <c r="AY37" s="86"/>
      <c r="AZ37" s="86"/>
      <c r="BA37" s="86"/>
      <c r="BB37" s="86"/>
      <c r="BC37">
        <v>7</v>
      </c>
      <c r="BD37" s="85" t="str">
        <f>REPLACE(INDEX(GroupVertices[Group],MATCH(Edges[[#This Row],[Vertex 1]],GroupVertices[Vertex],0)),1,1,"")</f>
        <v>1</v>
      </c>
      <c r="BE37" s="85" t="str">
        <f>REPLACE(INDEX(GroupVertices[Group],MATCH(Edges[[#This Row],[Vertex 2]],GroupVertices[Vertex],0)),1,1,"")</f>
        <v>1</v>
      </c>
      <c r="BF37" s="51">
        <v>1</v>
      </c>
      <c r="BG37" s="52">
        <v>4.545454545454546</v>
      </c>
      <c r="BH37" s="51">
        <v>0</v>
      </c>
      <c r="BI37" s="52">
        <v>0</v>
      </c>
      <c r="BJ37" s="51">
        <v>0</v>
      </c>
      <c r="BK37" s="52">
        <v>0</v>
      </c>
      <c r="BL37" s="51">
        <v>21</v>
      </c>
      <c r="BM37" s="52">
        <v>95.45454545454545</v>
      </c>
      <c r="BN37" s="51">
        <v>22</v>
      </c>
    </row>
    <row r="38" spans="1:66" ht="30">
      <c r="A38" s="84" t="s">
        <v>218</v>
      </c>
      <c r="B38" s="84" t="s">
        <v>228</v>
      </c>
      <c r="C38" s="53" t="s">
        <v>842</v>
      </c>
      <c r="D38" s="54">
        <v>10</v>
      </c>
      <c r="E38" s="65" t="s">
        <v>136</v>
      </c>
      <c r="F38" s="55">
        <v>6</v>
      </c>
      <c r="G38" s="53"/>
      <c r="H38" s="57"/>
      <c r="I38" s="56"/>
      <c r="J38" s="56"/>
      <c r="K38" s="36" t="s">
        <v>65</v>
      </c>
      <c r="L38" s="83">
        <v>38</v>
      </c>
      <c r="M38" s="83"/>
      <c r="N38" s="63"/>
      <c r="O38" s="86" t="s">
        <v>231</v>
      </c>
      <c r="P38" s="88">
        <v>43773.78295138889</v>
      </c>
      <c r="Q38" s="86" t="s">
        <v>244</v>
      </c>
      <c r="R38" s="89" t="s">
        <v>261</v>
      </c>
      <c r="S38" s="86" t="s">
        <v>266</v>
      </c>
      <c r="T38" s="86" t="s">
        <v>275</v>
      </c>
      <c r="U38" s="86"/>
      <c r="V38" s="89" t="s">
        <v>288</v>
      </c>
      <c r="W38" s="88">
        <v>43773.78295138889</v>
      </c>
      <c r="X38" s="92">
        <v>43773</v>
      </c>
      <c r="Y38" s="94" t="s">
        <v>306</v>
      </c>
      <c r="Z38" s="89" t="s">
        <v>333</v>
      </c>
      <c r="AA38" s="86"/>
      <c r="AB38" s="86"/>
      <c r="AC38" s="94" t="s">
        <v>362</v>
      </c>
      <c r="AD38" s="86"/>
      <c r="AE38" s="86" t="b">
        <v>0</v>
      </c>
      <c r="AF38" s="86">
        <v>2</v>
      </c>
      <c r="AG38" s="94" t="s">
        <v>383</v>
      </c>
      <c r="AH38" s="86" t="b">
        <v>1</v>
      </c>
      <c r="AI38" s="86" t="s">
        <v>385</v>
      </c>
      <c r="AJ38" s="86"/>
      <c r="AK38" s="94" t="s">
        <v>386</v>
      </c>
      <c r="AL38" s="86" t="b">
        <v>0</v>
      </c>
      <c r="AM38" s="86">
        <v>0</v>
      </c>
      <c r="AN38" s="94" t="s">
        <v>381</v>
      </c>
      <c r="AO38" s="86" t="s">
        <v>388</v>
      </c>
      <c r="AP38" s="86" t="b">
        <v>0</v>
      </c>
      <c r="AQ38" s="94" t="s">
        <v>362</v>
      </c>
      <c r="AR38" s="86" t="s">
        <v>176</v>
      </c>
      <c r="AS38" s="86">
        <v>0</v>
      </c>
      <c r="AT38" s="86">
        <v>0</v>
      </c>
      <c r="AU38" s="86"/>
      <c r="AV38" s="86"/>
      <c r="AW38" s="86"/>
      <c r="AX38" s="86"/>
      <c r="AY38" s="86"/>
      <c r="AZ38" s="86"/>
      <c r="BA38" s="86"/>
      <c r="BB38" s="86"/>
      <c r="BC38">
        <v>7</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30">
      <c r="A39" s="84" t="s">
        <v>218</v>
      </c>
      <c r="B39" s="84" t="s">
        <v>229</v>
      </c>
      <c r="C39" s="53" t="s">
        <v>840</v>
      </c>
      <c r="D39" s="54">
        <v>4.4</v>
      </c>
      <c r="E39" s="65" t="s">
        <v>136</v>
      </c>
      <c r="F39" s="55">
        <v>27.666666666666668</v>
      </c>
      <c r="G39" s="53"/>
      <c r="H39" s="57"/>
      <c r="I39" s="56"/>
      <c r="J39" s="56"/>
      <c r="K39" s="36" t="s">
        <v>65</v>
      </c>
      <c r="L39" s="83">
        <v>39</v>
      </c>
      <c r="M39" s="83"/>
      <c r="N39" s="63"/>
      <c r="O39" s="86" t="s">
        <v>232</v>
      </c>
      <c r="P39" s="88">
        <v>43773.78295138889</v>
      </c>
      <c r="Q39" s="86" t="s">
        <v>244</v>
      </c>
      <c r="R39" s="89" t="s">
        <v>261</v>
      </c>
      <c r="S39" s="86" t="s">
        <v>266</v>
      </c>
      <c r="T39" s="86" t="s">
        <v>275</v>
      </c>
      <c r="U39" s="86"/>
      <c r="V39" s="89" t="s">
        <v>288</v>
      </c>
      <c r="W39" s="88">
        <v>43773.78295138889</v>
      </c>
      <c r="X39" s="92">
        <v>43773</v>
      </c>
      <c r="Y39" s="94" t="s">
        <v>306</v>
      </c>
      <c r="Z39" s="89" t="s">
        <v>333</v>
      </c>
      <c r="AA39" s="86"/>
      <c r="AB39" s="86"/>
      <c r="AC39" s="94" t="s">
        <v>362</v>
      </c>
      <c r="AD39" s="86"/>
      <c r="AE39" s="86" t="b">
        <v>0</v>
      </c>
      <c r="AF39" s="86">
        <v>2</v>
      </c>
      <c r="AG39" s="94" t="s">
        <v>383</v>
      </c>
      <c r="AH39" s="86" t="b">
        <v>1</v>
      </c>
      <c r="AI39" s="86" t="s">
        <v>385</v>
      </c>
      <c r="AJ39" s="86"/>
      <c r="AK39" s="94" t="s">
        <v>386</v>
      </c>
      <c r="AL39" s="86" t="b">
        <v>0</v>
      </c>
      <c r="AM39" s="86">
        <v>0</v>
      </c>
      <c r="AN39" s="94" t="s">
        <v>381</v>
      </c>
      <c r="AO39" s="86" t="s">
        <v>388</v>
      </c>
      <c r="AP39" s="86" t="b">
        <v>0</v>
      </c>
      <c r="AQ39" s="94" t="s">
        <v>362</v>
      </c>
      <c r="AR39" s="86" t="s">
        <v>176</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1</v>
      </c>
      <c r="BF39" s="51">
        <v>1</v>
      </c>
      <c r="BG39" s="52">
        <v>2.272727272727273</v>
      </c>
      <c r="BH39" s="51">
        <v>0</v>
      </c>
      <c r="BI39" s="52">
        <v>0</v>
      </c>
      <c r="BJ39" s="51">
        <v>0</v>
      </c>
      <c r="BK39" s="52">
        <v>0</v>
      </c>
      <c r="BL39" s="51">
        <v>43</v>
      </c>
      <c r="BM39" s="52">
        <v>97.72727272727273</v>
      </c>
      <c r="BN39" s="51">
        <v>44</v>
      </c>
    </row>
    <row r="40" spans="1:66" ht="15">
      <c r="A40" s="84" t="s">
        <v>218</v>
      </c>
      <c r="B40" s="84" t="s">
        <v>216</v>
      </c>
      <c r="C40" s="53" t="s">
        <v>839</v>
      </c>
      <c r="D40" s="54">
        <v>3</v>
      </c>
      <c r="E40" s="65" t="s">
        <v>132</v>
      </c>
      <c r="F40" s="55">
        <v>32</v>
      </c>
      <c r="G40" s="53"/>
      <c r="H40" s="57"/>
      <c r="I40" s="56"/>
      <c r="J40" s="56"/>
      <c r="K40" s="36" t="s">
        <v>66</v>
      </c>
      <c r="L40" s="83">
        <v>40</v>
      </c>
      <c r="M40" s="83"/>
      <c r="N40" s="63"/>
      <c r="O40" s="86" t="s">
        <v>230</v>
      </c>
      <c r="P40" s="88">
        <v>43773.78693287037</v>
      </c>
      <c r="Q40" s="86" t="s">
        <v>245</v>
      </c>
      <c r="R40" s="86"/>
      <c r="S40" s="86"/>
      <c r="T40" s="86"/>
      <c r="U40" s="86"/>
      <c r="V40" s="89" t="s">
        <v>288</v>
      </c>
      <c r="W40" s="88">
        <v>43773.78693287037</v>
      </c>
      <c r="X40" s="92">
        <v>43773</v>
      </c>
      <c r="Y40" s="94" t="s">
        <v>307</v>
      </c>
      <c r="Z40" s="89" t="s">
        <v>334</v>
      </c>
      <c r="AA40" s="86"/>
      <c r="AB40" s="86"/>
      <c r="AC40" s="94" t="s">
        <v>363</v>
      </c>
      <c r="AD40" s="86"/>
      <c r="AE40" s="86" t="b">
        <v>0</v>
      </c>
      <c r="AF40" s="86">
        <v>0</v>
      </c>
      <c r="AG40" s="94" t="s">
        <v>381</v>
      </c>
      <c r="AH40" s="86" t="b">
        <v>0</v>
      </c>
      <c r="AI40" s="86" t="s">
        <v>385</v>
      </c>
      <c r="AJ40" s="86"/>
      <c r="AK40" s="94" t="s">
        <v>381</v>
      </c>
      <c r="AL40" s="86" t="b">
        <v>0</v>
      </c>
      <c r="AM40" s="86">
        <v>1</v>
      </c>
      <c r="AN40" s="94" t="s">
        <v>375</v>
      </c>
      <c r="AO40" s="86" t="s">
        <v>391</v>
      </c>
      <c r="AP40" s="86" t="b">
        <v>0</v>
      </c>
      <c r="AQ40" s="94" t="s">
        <v>375</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2</v>
      </c>
      <c r="BF40" s="51"/>
      <c r="BG40" s="52"/>
      <c r="BH40" s="51"/>
      <c r="BI40" s="52"/>
      <c r="BJ40" s="51"/>
      <c r="BK40" s="52"/>
      <c r="BL40" s="51"/>
      <c r="BM40" s="52"/>
      <c r="BN40" s="51"/>
    </row>
    <row r="41" spans="1:66" ht="30">
      <c r="A41" s="84" t="s">
        <v>218</v>
      </c>
      <c r="B41" s="84" t="s">
        <v>228</v>
      </c>
      <c r="C41" s="53" t="s">
        <v>842</v>
      </c>
      <c r="D41" s="54">
        <v>10</v>
      </c>
      <c r="E41" s="65" t="s">
        <v>136</v>
      </c>
      <c r="F41" s="55">
        <v>6</v>
      </c>
      <c r="G41" s="53"/>
      <c r="H41" s="57"/>
      <c r="I41" s="56"/>
      <c r="J41" s="56"/>
      <c r="K41" s="36" t="s">
        <v>65</v>
      </c>
      <c r="L41" s="83">
        <v>41</v>
      </c>
      <c r="M41" s="83"/>
      <c r="N41" s="63"/>
      <c r="O41" s="86" t="s">
        <v>231</v>
      </c>
      <c r="P41" s="88">
        <v>43773.78693287037</v>
      </c>
      <c r="Q41" s="86" t="s">
        <v>245</v>
      </c>
      <c r="R41" s="86"/>
      <c r="S41" s="86"/>
      <c r="T41" s="86"/>
      <c r="U41" s="86"/>
      <c r="V41" s="89" t="s">
        <v>288</v>
      </c>
      <c r="W41" s="88">
        <v>43773.78693287037</v>
      </c>
      <c r="X41" s="92">
        <v>43773</v>
      </c>
      <c r="Y41" s="94" t="s">
        <v>307</v>
      </c>
      <c r="Z41" s="89" t="s">
        <v>334</v>
      </c>
      <c r="AA41" s="86"/>
      <c r="AB41" s="86"/>
      <c r="AC41" s="94" t="s">
        <v>363</v>
      </c>
      <c r="AD41" s="86"/>
      <c r="AE41" s="86" t="b">
        <v>0</v>
      </c>
      <c r="AF41" s="86">
        <v>0</v>
      </c>
      <c r="AG41" s="94" t="s">
        <v>381</v>
      </c>
      <c r="AH41" s="86" t="b">
        <v>0</v>
      </c>
      <c r="AI41" s="86" t="s">
        <v>385</v>
      </c>
      <c r="AJ41" s="86"/>
      <c r="AK41" s="94" t="s">
        <v>381</v>
      </c>
      <c r="AL41" s="86" t="b">
        <v>0</v>
      </c>
      <c r="AM41" s="86">
        <v>1</v>
      </c>
      <c r="AN41" s="94" t="s">
        <v>375</v>
      </c>
      <c r="AO41" s="86" t="s">
        <v>391</v>
      </c>
      <c r="AP41" s="86" t="b">
        <v>0</v>
      </c>
      <c r="AQ41" s="94" t="s">
        <v>375</v>
      </c>
      <c r="AR41" s="86" t="s">
        <v>176</v>
      </c>
      <c r="AS41" s="86">
        <v>0</v>
      </c>
      <c r="AT41" s="86">
        <v>0</v>
      </c>
      <c r="AU41" s="86"/>
      <c r="AV41" s="86"/>
      <c r="AW41" s="86"/>
      <c r="AX41" s="86"/>
      <c r="AY41" s="86"/>
      <c r="AZ41" s="86"/>
      <c r="BA41" s="86"/>
      <c r="BB41" s="86"/>
      <c r="BC41">
        <v>7</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30">
      <c r="A42" s="84" t="s">
        <v>218</v>
      </c>
      <c r="B42" s="84" t="s">
        <v>229</v>
      </c>
      <c r="C42" s="53" t="s">
        <v>844</v>
      </c>
      <c r="D42" s="54">
        <v>7.2</v>
      </c>
      <c r="E42" s="65" t="s">
        <v>136</v>
      </c>
      <c r="F42" s="55">
        <v>19</v>
      </c>
      <c r="G42" s="53"/>
      <c r="H42" s="57"/>
      <c r="I42" s="56"/>
      <c r="J42" s="56"/>
      <c r="K42" s="36" t="s">
        <v>65</v>
      </c>
      <c r="L42" s="83">
        <v>42</v>
      </c>
      <c r="M42" s="83"/>
      <c r="N42" s="63"/>
      <c r="O42" s="86" t="s">
        <v>231</v>
      </c>
      <c r="P42" s="88">
        <v>43773.78693287037</v>
      </c>
      <c r="Q42" s="86" t="s">
        <v>245</v>
      </c>
      <c r="R42" s="86"/>
      <c r="S42" s="86"/>
      <c r="T42" s="86"/>
      <c r="U42" s="86"/>
      <c r="V42" s="89" t="s">
        <v>288</v>
      </c>
      <c r="W42" s="88">
        <v>43773.78693287037</v>
      </c>
      <c r="X42" s="92">
        <v>43773</v>
      </c>
      <c r="Y42" s="94" t="s">
        <v>307</v>
      </c>
      <c r="Z42" s="89" t="s">
        <v>334</v>
      </c>
      <c r="AA42" s="86"/>
      <c r="AB42" s="86"/>
      <c r="AC42" s="94" t="s">
        <v>363</v>
      </c>
      <c r="AD42" s="86"/>
      <c r="AE42" s="86" t="b">
        <v>0</v>
      </c>
      <c r="AF42" s="86">
        <v>0</v>
      </c>
      <c r="AG42" s="94" t="s">
        <v>381</v>
      </c>
      <c r="AH42" s="86" t="b">
        <v>0</v>
      </c>
      <c r="AI42" s="86" t="s">
        <v>385</v>
      </c>
      <c r="AJ42" s="86"/>
      <c r="AK42" s="94" t="s">
        <v>381</v>
      </c>
      <c r="AL42" s="86" t="b">
        <v>0</v>
      </c>
      <c r="AM42" s="86">
        <v>1</v>
      </c>
      <c r="AN42" s="94" t="s">
        <v>375</v>
      </c>
      <c r="AO42" s="86" t="s">
        <v>391</v>
      </c>
      <c r="AP42" s="86" t="b">
        <v>0</v>
      </c>
      <c r="AQ42" s="94" t="s">
        <v>375</v>
      </c>
      <c r="AR42" s="86" t="s">
        <v>176</v>
      </c>
      <c r="AS42" s="86">
        <v>0</v>
      </c>
      <c r="AT42" s="86">
        <v>0</v>
      </c>
      <c r="AU42" s="86"/>
      <c r="AV42" s="86"/>
      <c r="AW42" s="86"/>
      <c r="AX42" s="86"/>
      <c r="AY42" s="86"/>
      <c r="AZ42" s="86"/>
      <c r="BA42" s="86"/>
      <c r="BB42" s="86"/>
      <c r="BC42">
        <v>4</v>
      </c>
      <c r="BD42" s="85" t="str">
        <f>REPLACE(INDEX(GroupVertices[Group],MATCH(Edges[[#This Row],[Vertex 1]],GroupVertices[Vertex],0)),1,1,"")</f>
        <v>1</v>
      </c>
      <c r="BE42" s="85" t="str">
        <f>REPLACE(INDEX(GroupVertices[Group],MATCH(Edges[[#This Row],[Vertex 2]],GroupVertices[Vertex],0)),1,1,"")</f>
        <v>1</v>
      </c>
      <c r="BF42" s="51">
        <v>2</v>
      </c>
      <c r="BG42" s="52">
        <v>11.11111111111111</v>
      </c>
      <c r="BH42" s="51">
        <v>0</v>
      </c>
      <c r="BI42" s="52">
        <v>0</v>
      </c>
      <c r="BJ42" s="51">
        <v>0</v>
      </c>
      <c r="BK42" s="52">
        <v>0</v>
      </c>
      <c r="BL42" s="51">
        <v>16</v>
      </c>
      <c r="BM42" s="52">
        <v>88.88888888888889</v>
      </c>
      <c r="BN42" s="51">
        <v>18</v>
      </c>
    </row>
    <row r="43" spans="1:66" ht="30">
      <c r="A43" s="84" t="s">
        <v>218</v>
      </c>
      <c r="B43" s="84" t="s">
        <v>216</v>
      </c>
      <c r="C43" s="53" t="s">
        <v>843</v>
      </c>
      <c r="D43" s="54">
        <v>10</v>
      </c>
      <c r="E43" s="65" t="s">
        <v>136</v>
      </c>
      <c r="F43" s="55">
        <v>10.333333333333332</v>
      </c>
      <c r="G43" s="53"/>
      <c r="H43" s="57"/>
      <c r="I43" s="56"/>
      <c r="J43" s="56"/>
      <c r="K43" s="36" t="s">
        <v>66</v>
      </c>
      <c r="L43" s="83">
        <v>43</v>
      </c>
      <c r="M43" s="83"/>
      <c r="N43" s="63"/>
      <c r="O43" s="86" t="s">
        <v>231</v>
      </c>
      <c r="P43" s="88">
        <v>43773.81232638889</v>
      </c>
      <c r="Q43" s="86" t="s">
        <v>246</v>
      </c>
      <c r="R43" s="86"/>
      <c r="S43" s="86"/>
      <c r="T43" s="86" t="s">
        <v>276</v>
      </c>
      <c r="U43" s="86"/>
      <c r="V43" s="89" t="s">
        <v>288</v>
      </c>
      <c r="W43" s="88">
        <v>43773.81232638889</v>
      </c>
      <c r="X43" s="92">
        <v>43773</v>
      </c>
      <c r="Y43" s="94" t="s">
        <v>308</v>
      </c>
      <c r="Z43" s="89" t="s">
        <v>335</v>
      </c>
      <c r="AA43" s="86"/>
      <c r="AB43" s="86"/>
      <c r="AC43" s="94" t="s">
        <v>364</v>
      </c>
      <c r="AD43" s="94" t="s">
        <v>379</v>
      </c>
      <c r="AE43" s="86" t="b">
        <v>0</v>
      </c>
      <c r="AF43" s="86">
        <v>6</v>
      </c>
      <c r="AG43" s="94" t="s">
        <v>384</v>
      </c>
      <c r="AH43" s="86" t="b">
        <v>0</v>
      </c>
      <c r="AI43" s="86" t="s">
        <v>385</v>
      </c>
      <c r="AJ43" s="86"/>
      <c r="AK43" s="94" t="s">
        <v>381</v>
      </c>
      <c r="AL43" s="86" t="b">
        <v>0</v>
      </c>
      <c r="AM43" s="86">
        <v>0</v>
      </c>
      <c r="AN43" s="94" t="s">
        <v>381</v>
      </c>
      <c r="AO43" s="86" t="s">
        <v>391</v>
      </c>
      <c r="AP43" s="86" t="b">
        <v>0</v>
      </c>
      <c r="AQ43" s="94" t="s">
        <v>379</v>
      </c>
      <c r="AR43" s="86" t="s">
        <v>176</v>
      </c>
      <c r="AS43" s="86">
        <v>0</v>
      </c>
      <c r="AT43" s="86">
        <v>0</v>
      </c>
      <c r="AU43" s="86"/>
      <c r="AV43" s="86"/>
      <c r="AW43" s="86"/>
      <c r="AX43" s="86"/>
      <c r="AY43" s="86"/>
      <c r="AZ43" s="86"/>
      <c r="BA43" s="86"/>
      <c r="BB43" s="86"/>
      <c r="BC43">
        <v>6</v>
      </c>
      <c r="BD43" s="85" t="str">
        <f>REPLACE(INDEX(GroupVertices[Group],MATCH(Edges[[#This Row],[Vertex 1]],GroupVertices[Vertex],0)),1,1,"")</f>
        <v>1</v>
      </c>
      <c r="BE43" s="85" t="str">
        <f>REPLACE(INDEX(GroupVertices[Group],MATCH(Edges[[#This Row],[Vertex 2]],GroupVertices[Vertex],0)),1,1,"")</f>
        <v>2</v>
      </c>
      <c r="BF43" s="51"/>
      <c r="BG43" s="52"/>
      <c r="BH43" s="51"/>
      <c r="BI43" s="52"/>
      <c r="BJ43" s="51"/>
      <c r="BK43" s="52"/>
      <c r="BL43" s="51"/>
      <c r="BM43" s="52"/>
      <c r="BN43" s="51"/>
    </row>
    <row r="44" spans="1:66" ht="15">
      <c r="A44" s="84" t="s">
        <v>218</v>
      </c>
      <c r="B44" s="84" t="s">
        <v>228</v>
      </c>
      <c r="C44" s="53" t="s">
        <v>839</v>
      </c>
      <c r="D44" s="54">
        <v>3</v>
      </c>
      <c r="E44" s="65" t="s">
        <v>132</v>
      </c>
      <c r="F44" s="55">
        <v>32</v>
      </c>
      <c r="G44" s="53"/>
      <c r="H44" s="57"/>
      <c r="I44" s="56"/>
      <c r="J44" s="56"/>
      <c r="K44" s="36" t="s">
        <v>65</v>
      </c>
      <c r="L44" s="83">
        <v>44</v>
      </c>
      <c r="M44" s="83"/>
      <c r="N44" s="63"/>
      <c r="O44" s="86" t="s">
        <v>232</v>
      </c>
      <c r="P44" s="88">
        <v>43773.81232638889</v>
      </c>
      <c r="Q44" s="86" t="s">
        <v>246</v>
      </c>
      <c r="R44" s="86"/>
      <c r="S44" s="86"/>
      <c r="T44" s="86" t="s">
        <v>276</v>
      </c>
      <c r="U44" s="86"/>
      <c r="V44" s="89" t="s">
        <v>288</v>
      </c>
      <c r="W44" s="88">
        <v>43773.81232638889</v>
      </c>
      <c r="X44" s="92">
        <v>43773</v>
      </c>
      <c r="Y44" s="94" t="s">
        <v>308</v>
      </c>
      <c r="Z44" s="89" t="s">
        <v>335</v>
      </c>
      <c r="AA44" s="86"/>
      <c r="AB44" s="86"/>
      <c r="AC44" s="94" t="s">
        <v>364</v>
      </c>
      <c r="AD44" s="94" t="s">
        <v>379</v>
      </c>
      <c r="AE44" s="86" t="b">
        <v>0</v>
      </c>
      <c r="AF44" s="86">
        <v>6</v>
      </c>
      <c r="AG44" s="94" t="s">
        <v>384</v>
      </c>
      <c r="AH44" s="86" t="b">
        <v>0</v>
      </c>
      <c r="AI44" s="86" t="s">
        <v>385</v>
      </c>
      <c r="AJ44" s="86"/>
      <c r="AK44" s="94" t="s">
        <v>381</v>
      </c>
      <c r="AL44" s="86" t="b">
        <v>0</v>
      </c>
      <c r="AM44" s="86">
        <v>0</v>
      </c>
      <c r="AN44" s="94" t="s">
        <v>381</v>
      </c>
      <c r="AO44" s="86" t="s">
        <v>391</v>
      </c>
      <c r="AP44" s="86" t="b">
        <v>0</v>
      </c>
      <c r="AQ44" s="94" t="s">
        <v>379</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3</v>
      </c>
      <c r="BG44" s="52">
        <v>8.823529411764707</v>
      </c>
      <c r="BH44" s="51">
        <v>0</v>
      </c>
      <c r="BI44" s="52">
        <v>0</v>
      </c>
      <c r="BJ44" s="51">
        <v>0</v>
      </c>
      <c r="BK44" s="52">
        <v>0</v>
      </c>
      <c r="BL44" s="51">
        <v>31</v>
      </c>
      <c r="BM44" s="52">
        <v>91.17647058823529</v>
      </c>
      <c r="BN44" s="51">
        <v>34</v>
      </c>
    </row>
    <row r="45" spans="1:66" ht="30">
      <c r="A45" s="84" t="s">
        <v>218</v>
      </c>
      <c r="B45" s="84" t="s">
        <v>228</v>
      </c>
      <c r="C45" s="53" t="s">
        <v>842</v>
      </c>
      <c r="D45" s="54">
        <v>10</v>
      </c>
      <c r="E45" s="65" t="s">
        <v>136</v>
      </c>
      <c r="F45" s="55">
        <v>6</v>
      </c>
      <c r="G45" s="53"/>
      <c r="H45" s="57"/>
      <c r="I45" s="56"/>
      <c r="J45" s="56"/>
      <c r="K45" s="36" t="s">
        <v>65</v>
      </c>
      <c r="L45" s="83">
        <v>45</v>
      </c>
      <c r="M45" s="83"/>
      <c r="N45" s="63"/>
      <c r="O45" s="86" t="s">
        <v>231</v>
      </c>
      <c r="P45" s="88">
        <v>43773.8215162037</v>
      </c>
      <c r="Q45" s="86" t="s">
        <v>247</v>
      </c>
      <c r="R45" s="89" t="s">
        <v>262</v>
      </c>
      <c r="S45" s="86" t="s">
        <v>266</v>
      </c>
      <c r="T45" s="86" t="s">
        <v>277</v>
      </c>
      <c r="U45" s="86"/>
      <c r="V45" s="89" t="s">
        <v>288</v>
      </c>
      <c r="W45" s="88">
        <v>43773.8215162037</v>
      </c>
      <c r="X45" s="92">
        <v>43773</v>
      </c>
      <c r="Y45" s="94" t="s">
        <v>309</v>
      </c>
      <c r="Z45" s="89" t="s">
        <v>336</v>
      </c>
      <c r="AA45" s="86"/>
      <c r="AB45" s="86"/>
      <c r="AC45" s="94" t="s">
        <v>365</v>
      </c>
      <c r="AD45" s="86"/>
      <c r="AE45" s="86" t="b">
        <v>0</v>
      </c>
      <c r="AF45" s="86">
        <v>1</v>
      </c>
      <c r="AG45" s="94" t="s">
        <v>381</v>
      </c>
      <c r="AH45" s="86" t="b">
        <v>1</v>
      </c>
      <c r="AI45" s="86" t="s">
        <v>385</v>
      </c>
      <c r="AJ45" s="86"/>
      <c r="AK45" s="94" t="s">
        <v>387</v>
      </c>
      <c r="AL45" s="86" t="b">
        <v>0</v>
      </c>
      <c r="AM45" s="86">
        <v>0</v>
      </c>
      <c r="AN45" s="94" t="s">
        <v>381</v>
      </c>
      <c r="AO45" s="86" t="s">
        <v>391</v>
      </c>
      <c r="AP45" s="86" t="b">
        <v>0</v>
      </c>
      <c r="AQ45" s="94" t="s">
        <v>365</v>
      </c>
      <c r="AR45" s="86" t="s">
        <v>176</v>
      </c>
      <c r="AS45" s="86">
        <v>0</v>
      </c>
      <c r="AT45" s="86">
        <v>0</v>
      </c>
      <c r="AU45" s="86"/>
      <c r="AV45" s="86"/>
      <c r="AW45" s="86"/>
      <c r="AX45" s="86"/>
      <c r="AY45" s="86"/>
      <c r="AZ45" s="86"/>
      <c r="BA45" s="86"/>
      <c r="BB45" s="86"/>
      <c r="BC45">
        <v>7</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30">
      <c r="A46" s="84" t="s">
        <v>218</v>
      </c>
      <c r="B46" s="84" t="s">
        <v>229</v>
      </c>
      <c r="C46" s="53" t="s">
        <v>844</v>
      </c>
      <c r="D46" s="54">
        <v>7.2</v>
      </c>
      <c r="E46" s="65" t="s">
        <v>136</v>
      </c>
      <c r="F46" s="55">
        <v>19</v>
      </c>
      <c r="G46" s="53"/>
      <c r="H46" s="57"/>
      <c r="I46" s="56"/>
      <c r="J46" s="56"/>
      <c r="K46" s="36" t="s">
        <v>65</v>
      </c>
      <c r="L46" s="83">
        <v>46</v>
      </c>
      <c r="M46" s="83"/>
      <c r="N46" s="63"/>
      <c r="O46" s="86" t="s">
        <v>231</v>
      </c>
      <c r="P46" s="88">
        <v>43773.8215162037</v>
      </c>
      <c r="Q46" s="86" t="s">
        <v>247</v>
      </c>
      <c r="R46" s="89" t="s">
        <v>262</v>
      </c>
      <c r="S46" s="86" t="s">
        <v>266</v>
      </c>
      <c r="T46" s="86" t="s">
        <v>277</v>
      </c>
      <c r="U46" s="86"/>
      <c r="V46" s="89" t="s">
        <v>288</v>
      </c>
      <c r="W46" s="88">
        <v>43773.8215162037</v>
      </c>
      <c r="X46" s="92">
        <v>43773</v>
      </c>
      <c r="Y46" s="94" t="s">
        <v>309</v>
      </c>
      <c r="Z46" s="89" t="s">
        <v>336</v>
      </c>
      <c r="AA46" s="86"/>
      <c r="AB46" s="86"/>
      <c r="AC46" s="94" t="s">
        <v>365</v>
      </c>
      <c r="AD46" s="86"/>
      <c r="AE46" s="86" t="b">
        <v>0</v>
      </c>
      <c r="AF46" s="86">
        <v>1</v>
      </c>
      <c r="AG46" s="94" t="s">
        <v>381</v>
      </c>
      <c r="AH46" s="86" t="b">
        <v>1</v>
      </c>
      <c r="AI46" s="86" t="s">
        <v>385</v>
      </c>
      <c r="AJ46" s="86"/>
      <c r="AK46" s="94" t="s">
        <v>387</v>
      </c>
      <c r="AL46" s="86" t="b">
        <v>0</v>
      </c>
      <c r="AM46" s="86">
        <v>0</v>
      </c>
      <c r="AN46" s="94" t="s">
        <v>381</v>
      </c>
      <c r="AO46" s="86" t="s">
        <v>391</v>
      </c>
      <c r="AP46" s="86" t="b">
        <v>0</v>
      </c>
      <c r="AQ46" s="94" t="s">
        <v>365</v>
      </c>
      <c r="AR46" s="86" t="s">
        <v>176</v>
      </c>
      <c r="AS46" s="86">
        <v>0</v>
      </c>
      <c r="AT46" s="86">
        <v>0</v>
      </c>
      <c r="AU46" s="86"/>
      <c r="AV46" s="86"/>
      <c r="AW46" s="86"/>
      <c r="AX46" s="86"/>
      <c r="AY46" s="86"/>
      <c r="AZ46" s="86"/>
      <c r="BA46" s="86"/>
      <c r="BB46" s="86"/>
      <c r="BC46">
        <v>4</v>
      </c>
      <c r="BD46" s="85" t="str">
        <f>REPLACE(INDEX(GroupVertices[Group],MATCH(Edges[[#This Row],[Vertex 1]],GroupVertices[Vertex],0)),1,1,"")</f>
        <v>1</v>
      </c>
      <c r="BE46" s="85" t="str">
        <f>REPLACE(INDEX(GroupVertices[Group],MATCH(Edges[[#This Row],[Vertex 2]],GroupVertices[Vertex],0)),1,1,"")</f>
        <v>1</v>
      </c>
      <c r="BF46" s="51">
        <v>1</v>
      </c>
      <c r="BG46" s="52">
        <v>3.4482758620689653</v>
      </c>
      <c r="BH46" s="51">
        <v>1</v>
      </c>
      <c r="BI46" s="52">
        <v>3.4482758620689653</v>
      </c>
      <c r="BJ46" s="51">
        <v>0</v>
      </c>
      <c r="BK46" s="52">
        <v>0</v>
      </c>
      <c r="BL46" s="51">
        <v>27</v>
      </c>
      <c r="BM46" s="52">
        <v>93.10344827586206</v>
      </c>
      <c r="BN46" s="51">
        <v>29</v>
      </c>
    </row>
    <row r="47" spans="1:66" ht="30">
      <c r="A47" s="84" t="s">
        <v>218</v>
      </c>
      <c r="B47" s="84" t="s">
        <v>216</v>
      </c>
      <c r="C47" s="53" t="s">
        <v>843</v>
      </c>
      <c r="D47" s="54">
        <v>10</v>
      </c>
      <c r="E47" s="65" t="s">
        <v>136</v>
      </c>
      <c r="F47" s="55">
        <v>10.333333333333332</v>
      </c>
      <c r="G47" s="53"/>
      <c r="H47" s="57"/>
      <c r="I47" s="56"/>
      <c r="J47" s="56"/>
      <c r="K47" s="36" t="s">
        <v>66</v>
      </c>
      <c r="L47" s="83">
        <v>47</v>
      </c>
      <c r="M47" s="83"/>
      <c r="N47" s="63"/>
      <c r="O47" s="86" t="s">
        <v>231</v>
      </c>
      <c r="P47" s="88">
        <v>43774.06972222222</v>
      </c>
      <c r="Q47" s="86" t="s">
        <v>248</v>
      </c>
      <c r="R47" s="89" t="s">
        <v>263</v>
      </c>
      <c r="S47" s="86" t="s">
        <v>266</v>
      </c>
      <c r="T47" s="86" t="s">
        <v>269</v>
      </c>
      <c r="U47" s="86"/>
      <c r="V47" s="89" t="s">
        <v>288</v>
      </c>
      <c r="W47" s="88">
        <v>43774.06972222222</v>
      </c>
      <c r="X47" s="92">
        <v>43774</v>
      </c>
      <c r="Y47" s="94" t="s">
        <v>310</v>
      </c>
      <c r="Z47" s="89" t="s">
        <v>337</v>
      </c>
      <c r="AA47" s="86"/>
      <c r="AB47" s="86"/>
      <c r="AC47" s="94" t="s">
        <v>366</v>
      </c>
      <c r="AD47" s="86"/>
      <c r="AE47" s="86" t="b">
        <v>0</v>
      </c>
      <c r="AF47" s="86">
        <v>0</v>
      </c>
      <c r="AG47" s="94" t="s">
        <v>381</v>
      </c>
      <c r="AH47" s="86" t="b">
        <v>1</v>
      </c>
      <c r="AI47" s="86" t="s">
        <v>385</v>
      </c>
      <c r="AJ47" s="86"/>
      <c r="AK47" s="94" t="s">
        <v>355</v>
      </c>
      <c r="AL47" s="86" t="b">
        <v>0</v>
      </c>
      <c r="AM47" s="86">
        <v>0</v>
      </c>
      <c r="AN47" s="94" t="s">
        <v>381</v>
      </c>
      <c r="AO47" s="86" t="s">
        <v>388</v>
      </c>
      <c r="AP47" s="86" t="b">
        <v>0</v>
      </c>
      <c r="AQ47" s="94" t="s">
        <v>366</v>
      </c>
      <c r="AR47" s="86" t="s">
        <v>176</v>
      </c>
      <c r="AS47" s="86">
        <v>0</v>
      </c>
      <c r="AT47" s="86">
        <v>0</v>
      </c>
      <c r="AU47" s="86"/>
      <c r="AV47" s="86"/>
      <c r="AW47" s="86"/>
      <c r="AX47" s="86"/>
      <c r="AY47" s="86"/>
      <c r="AZ47" s="86"/>
      <c r="BA47" s="86"/>
      <c r="BB47" s="86"/>
      <c r="BC47">
        <v>6</v>
      </c>
      <c r="BD47" s="85" t="str">
        <f>REPLACE(INDEX(GroupVertices[Group],MATCH(Edges[[#This Row],[Vertex 1]],GroupVertices[Vertex],0)),1,1,"")</f>
        <v>1</v>
      </c>
      <c r="BE47" s="85" t="str">
        <f>REPLACE(INDEX(GroupVertices[Group],MATCH(Edges[[#This Row],[Vertex 2]],GroupVertices[Vertex],0)),1,1,"")</f>
        <v>2</v>
      </c>
      <c r="BF47" s="51">
        <v>0</v>
      </c>
      <c r="BG47" s="52">
        <v>0</v>
      </c>
      <c r="BH47" s="51">
        <v>0</v>
      </c>
      <c r="BI47" s="52">
        <v>0</v>
      </c>
      <c r="BJ47" s="51">
        <v>0</v>
      </c>
      <c r="BK47" s="52">
        <v>0</v>
      </c>
      <c r="BL47" s="51">
        <v>27</v>
      </c>
      <c r="BM47" s="52">
        <v>100</v>
      </c>
      <c r="BN47" s="51">
        <v>27</v>
      </c>
    </row>
    <row r="48" spans="1:66" ht="15">
      <c r="A48" s="84" t="s">
        <v>219</v>
      </c>
      <c r="B48" s="84" t="s">
        <v>220</v>
      </c>
      <c r="C48" s="53" t="s">
        <v>839</v>
      </c>
      <c r="D48" s="54">
        <v>3</v>
      </c>
      <c r="E48" s="65" t="s">
        <v>132</v>
      </c>
      <c r="F48" s="55">
        <v>32</v>
      </c>
      <c r="G48" s="53"/>
      <c r="H48" s="57"/>
      <c r="I48" s="56"/>
      <c r="J48" s="56"/>
      <c r="K48" s="36" t="s">
        <v>66</v>
      </c>
      <c r="L48" s="83">
        <v>48</v>
      </c>
      <c r="M48" s="83"/>
      <c r="N48" s="63"/>
      <c r="O48" s="86" t="s">
        <v>231</v>
      </c>
      <c r="P48" s="88">
        <v>43773.787939814814</v>
      </c>
      <c r="Q48" s="86" t="s">
        <v>249</v>
      </c>
      <c r="R48" s="86"/>
      <c r="S48" s="86"/>
      <c r="T48" s="86" t="s">
        <v>269</v>
      </c>
      <c r="U48" s="89" t="s">
        <v>283</v>
      </c>
      <c r="V48" s="89" t="s">
        <v>283</v>
      </c>
      <c r="W48" s="88">
        <v>43773.787939814814</v>
      </c>
      <c r="X48" s="92">
        <v>43773</v>
      </c>
      <c r="Y48" s="94" t="s">
        <v>311</v>
      </c>
      <c r="Z48" s="89" t="s">
        <v>338</v>
      </c>
      <c r="AA48" s="86"/>
      <c r="AB48" s="86"/>
      <c r="AC48" s="94" t="s">
        <v>367</v>
      </c>
      <c r="AD48" s="86"/>
      <c r="AE48" s="86" t="b">
        <v>0</v>
      </c>
      <c r="AF48" s="86">
        <v>9</v>
      </c>
      <c r="AG48" s="94" t="s">
        <v>381</v>
      </c>
      <c r="AH48" s="86" t="b">
        <v>0</v>
      </c>
      <c r="AI48" s="86" t="s">
        <v>385</v>
      </c>
      <c r="AJ48" s="86"/>
      <c r="AK48" s="94" t="s">
        <v>381</v>
      </c>
      <c r="AL48" s="86" t="b">
        <v>0</v>
      </c>
      <c r="AM48" s="86">
        <v>3</v>
      </c>
      <c r="AN48" s="94" t="s">
        <v>381</v>
      </c>
      <c r="AO48" s="86" t="s">
        <v>388</v>
      </c>
      <c r="AP48" s="86" t="b">
        <v>0</v>
      </c>
      <c r="AQ48" s="94" t="s">
        <v>367</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2</v>
      </c>
      <c r="BG48" s="52">
        <v>5.405405405405405</v>
      </c>
      <c r="BH48" s="51">
        <v>0</v>
      </c>
      <c r="BI48" s="52">
        <v>0</v>
      </c>
      <c r="BJ48" s="51">
        <v>0</v>
      </c>
      <c r="BK48" s="52">
        <v>0</v>
      </c>
      <c r="BL48" s="51">
        <v>35</v>
      </c>
      <c r="BM48" s="52">
        <v>94.5945945945946</v>
      </c>
      <c r="BN48" s="51">
        <v>37</v>
      </c>
    </row>
    <row r="49" spans="1:66" ht="15">
      <c r="A49" s="84" t="s">
        <v>219</v>
      </c>
      <c r="B49" s="84" t="s">
        <v>216</v>
      </c>
      <c r="C49" s="53" t="s">
        <v>839</v>
      </c>
      <c r="D49" s="54">
        <v>3</v>
      </c>
      <c r="E49" s="65" t="s">
        <v>132</v>
      </c>
      <c r="F49" s="55">
        <v>32</v>
      </c>
      <c r="G49" s="53"/>
      <c r="H49" s="57"/>
      <c r="I49" s="56"/>
      <c r="J49" s="56"/>
      <c r="K49" s="36" t="s">
        <v>66</v>
      </c>
      <c r="L49" s="83">
        <v>49</v>
      </c>
      <c r="M49" s="83"/>
      <c r="N49" s="63"/>
      <c r="O49" s="86" t="s">
        <v>231</v>
      </c>
      <c r="P49" s="88">
        <v>43773.787939814814</v>
      </c>
      <c r="Q49" s="86" t="s">
        <v>249</v>
      </c>
      <c r="R49" s="86"/>
      <c r="S49" s="86"/>
      <c r="T49" s="86" t="s">
        <v>269</v>
      </c>
      <c r="U49" s="89" t="s">
        <v>283</v>
      </c>
      <c r="V49" s="89" t="s">
        <v>283</v>
      </c>
      <c r="W49" s="88">
        <v>43773.787939814814</v>
      </c>
      <c r="X49" s="92">
        <v>43773</v>
      </c>
      <c r="Y49" s="94" t="s">
        <v>311</v>
      </c>
      <c r="Z49" s="89" t="s">
        <v>338</v>
      </c>
      <c r="AA49" s="86"/>
      <c r="AB49" s="86"/>
      <c r="AC49" s="94" t="s">
        <v>367</v>
      </c>
      <c r="AD49" s="86"/>
      <c r="AE49" s="86" t="b">
        <v>0</v>
      </c>
      <c r="AF49" s="86">
        <v>9</v>
      </c>
      <c r="AG49" s="94" t="s">
        <v>381</v>
      </c>
      <c r="AH49" s="86" t="b">
        <v>0</v>
      </c>
      <c r="AI49" s="86" t="s">
        <v>385</v>
      </c>
      <c r="AJ49" s="86"/>
      <c r="AK49" s="94" t="s">
        <v>381</v>
      </c>
      <c r="AL49" s="86" t="b">
        <v>0</v>
      </c>
      <c r="AM49" s="86">
        <v>3</v>
      </c>
      <c r="AN49" s="94" t="s">
        <v>381</v>
      </c>
      <c r="AO49" s="86" t="s">
        <v>388</v>
      </c>
      <c r="AP49" s="86" t="b">
        <v>0</v>
      </c>
      <c r="AQ49" s="94" t="s">
        <v>367</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2</v>
      </c>
      <c r="BF49" s="51"/>
      <c r="BG49" s="52"/>
      <c r="BH49" s="51"/>
      <c r="BI49" s="52"/>
      <c r="BJ49" s="51"/>
      <c r="BK49" s="52"/>
      <c r="BL49" s="51"/>
      <c r="BM49" s="52"/>
      <c r="BN49" s="51"/>
    </row>
    <row r="50" spans="1:66" ht="15">
      <c r="A50" s="84" t="s">
        <v>219</v>
      </c>
      <c r="B50" s="84" t="s">
        <v>229</v>
      </c>
      <c r="C50" s="53" t="s">
        <v>839</v>
      </c>
      <c r="D50" s="54">
        <v>3</v>
      </c>
      <c r="E50" s="65" t="s">
        <v>132</v>
      </c>
      <c r="F50" s="55">
        <v>32</v>
      </c>
      <c r="G50" s="53"/>
      <c r="H50" s="57"/>
      <c r="I50" s="56"/>
      <c r="J50" s="56"/>
      <c r="K50" s="36" t="s">
        <v>65</v>
      </c>
      <c r="L50" s="83">
        <v>50</v>
      </c>
      <c r="M50" s="83"/>
      <c r="N50" s="63"/>
      <c r="O50" s="86" t="s">
        <v>231</v>
      </c>
      <c r="P50" s="88">
        <v>43773.787939814814</v>
      </c>
      <c r="Q50" s="86" t="s">
        <v>249</v>
      </c>
      <c r="R50" s="86"/>
      <c r="S50" s="86"/>
      <c r="T50" s="86" t="s">
        <v>269</v>
      </c>
      <c r="U50" s="89" t="s">
        <v>283</v>
      </c>
      <c r="V50" s="89" t="s">
        <v>283</v>
      </c>
      <c r="W50" s="88">
        <v>43773.787939814814</v>
      </c>
      <c r="X50" s="92">
        <v>43773</v>
      </c>
      <c r="Y50" s="94" t="s">
        <v>311</v>
      </c>
      <c r="Z50" s="89" t="s">
        <v>338</v>
      </c>
      <c r="AA50" s="86"/>
      <c r="AB50" s="86"/>
      <c r="AC50" s="94" t="s">
        <v>367</v>
      </c>
      <c r="AD50" s="86"/>
      <c r="AE50" s="86" t="b">
        <v>0</v>
      </c>
      <c r="AF50" s="86">
        <v>9</v>
      </c>
      <c r="AG50" s="94" t="s">
        <v>381</v>
      </c>
      <c r="AH50" s="86" t="b">
        <v>0</v>
      </c>
      <c r="AI50" s="86" t="s">
        <v>385</v>
      </c>
      <c r="AJ50" s="86"/>
      <c r="AK50" s="94" t="s">
        <v>381</v>
      </c>
      <c r="AL50" s="86" t="b">
        <v>0</v>
      </c>
      <c r="AM50" s="86">
        <v>3</v>
      </c>
      <c r="AN50" s="94" t="s">
        <v>381</v>
      </c>
      <c r="AO50" s="86" t="s">
        <v>388</v>
      </c>
      <c r="AP50" s="86" t="b">
        <v>0</v>
      </c>
      <c r="AQ50" s="94" t="s">
        <v>367</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15">
      <c r="A51" s="84" t="s">
        <v>219</v>
      </c>
      <c r="B51" s="84" t="s">
        <v>228</v>
      </c>
      <c r="C51" s="53" t="s">
        <v>839</v>
      </c>
      <c r="D51" s="54">
        <v>3</v>
      </c>
      <c r="E51" s="65" t="s">
        <v>132</v>
      </c>
      <c r="F51" s="55">
        <v>32</v>
      </c>
      <c r="G51" s="53"/>
      <c r="H51" s="57"/>
      <c r="I51" s="56"/>
      <c r="J51" s="56"/>
      <c r="K51" s="36" t="s">
        <v>65</v>
      </c>
      <c r="L51" s="83">
        <v>51</v>
      </c>
      <c r="M51" s="83"/>
      <c r="N51" s="63"/>
      <c r="O51" s="86" t="s">
        <v>231</v>
      </c>
      <c r="P51" s="88">
        <v>43773.787939814814</v>
      </c>
      <c r="Q51" s="86" t="s">
        <v>249</v>
      </c>
      <c r="R51" s="86"/>
      <c r="S51" s="86"/>
      <c r="T51" s="86" t="s">
        <v>269</v>
      </c>
      <c r="U51" s="89" t="s">
        <v>283</v>
      </c>
      <c r="V51" s="89" t="s">
        <v>283</v>
      </c>
      <c r="W51" s="88">
        <v>43773.787939814814</v>
      </c>
      <c r="X51" s="92">
        <v>43773</v>
      </c>
      <c r="Y51" s="94" t="s">
        <v>311</v>
      </c>
      <c r="Z51" s="89" t="s">
        <v>338</v>
      </c>
      <c r="AA51" s="86"/>
      <c r="AB51" s="86"/>
      <c r="AC51" s="94" t="s">
        <v>367</v>
      </c>
      <c r="AD51" s="86"/>
      <c r="AE51" s="86" t="b">
        <v>0</v>
      </c>
      <c r="AF51" s="86">
        <v>9</v>
      </c>
      <c r="AG51" s="94" t="s">
        <v>381</v>
      </c>
      <c r="AH51" s="86" t="b">
        <v>0</v>
      </c>
      <c r="AI51" s="86" t="s">
        <v>385</v>
      </c>
      <c r="AJ51" s="86"/>
      <c r="AK51" s="94" t="s">
        <v>381</v>
      </c>
      <c r="AL51" s="86" t="b">
        <v>0</v>
      </c>
      <c r="AM51" s="86">
        <v>3</v>
      </c>
      <c r="AN51" s="94" t="s">
        <v>381</v>
      </c>
      <c r="AO51" s="86" t="s">
        <v>388</v>
      </c>
      <c r="AP51" s="86" t="b">
        <v>0</v>
      </c>
      <c r="AQ51" s="94" t="s">
        <v>367</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220</v>
      </c>
      <c r="B52" s="84" t="s">
        <v>219</v>
      </c>
      <c r="C52" s="53" t="s">
        <v>839</v>
      </c>
      <c r="D52" s="54">
        <v>3</v>
      </c>
      <c r="E52" s="65" t="s">
        <v>132</v>
      </c>
      <c r="F52" s="55">
        <v>32</v>
      </c>
      <c r="G52" s="53"/>
      <c r="H52" s="57"/>
      <c r="I52" s="56"/>
      <c r="J52" s="56"/>
      <c r="K52" s="36" t="s">
        <v>66</v>
      </c>
      <c r="L52" s="83">
        <v>52</v>
      </c>
      <c r="M52" s="83"/>
      <c r="N52" s="63"/>
      <c r="O52" s="86" t="s">
        <v>230</v>
      </c>
      <c r="P52" s="88">
        <v>43773.78888888889</v>
      </c>
      <c r="Q52" s="86" t="s">
        <v>249</v>
      </c>
      <c r="R52" s="86"/>
      <c r="S52" s="86"/>
      <c r="T52" s="86"/>
      <c r="U52" s="86"/>
      <c r="V52" s="89" t="s">
        <v>289</v>
      </c>
      <c r="W52" s="88">
        <v>43773.78888888889</v>
      </c>
      <c r="X52" s="92">
        <v>43773</v>
      </c>
      <c r="Y52" s="94" t="s">
        <v>312</v>
      </c>
      <c r="Z52" s="89" t="s">
        <v>339</v>
      </c>
      <c r="AA52" s="86"/>
      <c r="AB52" s="86"/>
      <c r="AC52" s="94" t="s">
        <v>368</v>
      </c>
      <c r="AD52" s="86"/>
      <c r="AE52" s="86" t="b">
        <v>0</v>
      </c>
      <c r="AF52" s="86">
        <v>0</v>
      </c>
      <c r="AG52" s="94" t="s">
        <v>381</v>
      </c>
      <c r="AH52" s="86" t="b">
        <v>0</v>
      </c>
      <c r="AI52" s="86" t="s">
        <v>385</v>
      </c>
      <c r="AJ52" s="86"/>
      <c r="AK52" s="94" t="s">
        <v>381</v>
      </c>
      <c r="AL52" s="86" t="b">
        <v>0</v>
      </c>
      <c r="AM52" s="86">
        <v>3</v>
      </c>
      <c r="AN52" s="94" t="s">
        <v>367</v>
      </c>
      <c r="AO52" s="86" t="s">
        <v>388</v>
      </c>
      <c r="AP52" s="86" t="b">
        <v>0</v>
      </c>
      <c r="AQ52" s="94" t="s">
        <v>367</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216</v>
      </c>
      <c r="B53" s="84" t="s">
        <v>219</v>
      </c>
      <c r="C53" s="53" t="s">
        <v>839</v>
      </c>
      <c r="D53" s="54">
        <v>3</v>
      </c>
      <c r="E53" s="65" t="s">
        <v>132</v>
      </c>
      <c r="F53" s="55">
        <v>32</v>
      </c>
      <c r="G53" s="53"/>
      <c r="H53" s="57"/>
      <c r="I53" s="56"/>
      <c r="J53" s="56"/>
      <c r="K53" s="36" t="s">
        <v>66</v>
      </c>
      <c r="L53" s="83">
        <v>53</v>
      </c>
      <c r="M53" s="83"/>
      <c r="N53" s="63"/>
      <c r="O53" s="86" t="s">
        <v>230</v>
      </c>
      <c r="P53" s="88">
        <v>43773.78895833333</v>
      </c>
      <c r="Q53" s="86" t="s">
        <v>249</v>
      </c>
      <c r="R53" s="86"/>
      <c r="S53" s="86"/>
      <c r="T53" s="86"/>
      <c r="U53" s="86"/>
      <c r="V53" s="89" t="s">
        <v>287</v>
      </c>
      <c r="W53" s="88">
        <v>43773.78895833333</v>
      </c>
      <c r="X53" s="92">
        <v>43773</v>
      </c>
      <c r="Y53" s="94" t="s">
        <v>313</v>
      </c>
      <c r="Z53" s="89" t="s">
        <v>340</v>
      </c>
      <c r="AA53" s="86"/>
      <c r="AB53" s="86"/>
      <c r="AC53" s="94" t="s">
        <v>369</v>
      </c>
      <c r="AD53" s="86"/>
      <c r="AE53" s="86" t="b">
        <v>0</v>
      </c>
      <c r="AF53" s="86">
        <v>0</v>
      </c>
      <c r="AG53" s="94" t="s">
        <v>381</v>
      </c>
      <c r="AH53" s="86" t="b">
        <v>0</v>
      </c>
      <c r="AI53" s="86" t="s">
        <v>385</v>
      </c>
      <c r="AJ53" s="86"/>
      <c r="AK53" s="94" t="s">
        <v>381</v>
      </c>
      <c r="AL53" s="86" t="b">
        <v>0</v>
      </c>
      <c r="AM53" s="86">
        <v>3</v>
      </c>
      <c r="AN53" s="94" t="s">
        <v>367</v>
      </c>
      <c r="AO53" s="86" t="s">
        <v>390</v>
      </c>
      <c r="AP53" s="86" t="b">
        <v>0</v>
      </c>
      <c r="AQ53" s="94" t="s">
        <v>367</v>
      </c>
      <c r="AR53" s="86" t="s">
        <v>176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1</v>
      </c>
      <c r="BF53" s="51"/>
      <c r="BG53" s="52"/>
      <c r="BH53" s="51"/>
      <c r="BI53" s="52"/>
      <c r="BJ53" s="51"/>
      <c r="BK53" s="52"/>
      <c r="BL53" s="51"/>
      <c r="BM53" s="52"/>
      <c r="BN53" s="51"/>
    </row>
    <row r="54" spans="1:66" ht="15">
      <c r="A54" s="84" t="s">
        <v>221</v>
      </c>
      <c r="B54" s="84" t="s">
        <v>219</v>
      </c>
      <c r="C54" s="53" t="s">
        <v>839</v>
      </c>
      <c r="D54" s="54">
        <v>3</v>
      </c>
      <c r="E54" s="65" t="s">
        <v>132</v>
      </c>
      <c r="F54" s="55">
        <v>32</v>
      </c>
      <c r="G54" s="53"/>
      <c r="H54" s="57"/>
      <c r="I54" s="56"/>
      <c r="J54" s="56"/>
      <c r="K54" s="36" t="s">
        <v>65</v>
      </c>
      <c r="L54" s="83">
        <v>54</v>
      </c>
      <c r="M54" s="83"/>
      <c r="N54" s="63"/>
      <c r="O54" s="86" t="s">
        <v>230</v>
      </c>
      <c r="P54" s="88">
        <v>43774.095243055555</v>
      </c>
      <c r="Q54" s="86" t="s">
        <v>249</v>
      </c>
      <c r="R54" s="86"/>
      <c r="S54" s="86"/>
      <c r="T54" s="86"/>
      <c r="U54" s="86"/>
      <c r="V54" s="89" t="s">
        <v>290</v>
      </c>
      <c r="W54" s="88">
        <v>43774.095243055555</v>
      </c>
      <c r="X54" s="92">
        <v>43774</v>
      </c>
      <c r="Y54" s="94" t="s">
        <v>314</v>
      </c>
      <c r="Z54" s="89" t="s">
        <v>341</v>
      </c>
      <c r="AA54" s="86"/>
      <c r="AB54" s="86"/>
      <c r="AC54" s="94" t="s">
        <v>370</v>
      </c>
      <c r="AD54" s="86"/>
      <c r="AE54" s="86" t="b">
        <v>0</v>
      </c>
      <c r="AF54" s="86">
        <v>0</v>
      </c>
      <c r="AG54" s="94" t="s">
        <v>381</v>
      </c>
      <c r="AH54" s="86" t="b">
        <v>0</v>
      </c>
      <c r="AI54" s="86" t="s">
        <v>385</v>
      </c>
      <c r="AJ54" s="86"/>
      <c r="AK54" s="94" t="s">
        <v>381</v>
      </c>
      <c r="AL54" s="86" t="b">
        <v>0</v>
      </c>
      <c r="AM54" s="86">
        <v>3</v>
      </c>
      <c r="AN54" s="94" t="s">
        <v>367</v>
      </c>
      <c r="AO54" s="86" t="s">
        <v>389</v>
      </c>
      <c r="AP54" s="86" t="b">
        <v>0</v>
      </c>
      <c r="AQ54" s="94" t="s">
        <v>367</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15">
      <c r="A55" s="84" t="s">
        <v>220</v>
      </c>
      <c r="B55" s="84" t="s">
        <v>216</v>
      </c>
      <c r="C55" s="53" t="s">
        <v>839</v>
      </c>
      <c r="D55" s="54">
        <v>3</v>
      </c>
      <c r="E55" s="65" t="s">
        <v>132</v>
      </c>
      <c r="F55" s="55">
        <v>32</v>
      </c>
      <c r="G55" s="53"/>
      <c r="H55" s="57"/>
      <c r="I55" s="56"/>
      <c r="J55" s="56"/>
      <c r="K55" s="36" t="s">
        <v>66</v>
      </c>
      <c r="L55" s="83">
        <v>55</v>
      </c>
      <c r="M55" s="83"/>
      <c r="N55" s="63"/>
      <c r="O55" s="86" t="s">
        <v>231</v>
      </c>
      <c r="P55" s="88">
        <v>43773.78888888889</v>
      </c>
      <c r="Q55" s="86" t="s">
        <v>249</v>
      </c>
      <c r="R55" s="86"/>
      <c r="S55" s="86"/>
      <c r="T55" s="86"/>
      <c r="U55" s="86"/>
      <c r="V55" s="89" t="s">
        <v>289</v>
      </c>
      <c r="W55" s="88">
        <v>43773.78888888889</v>
      </c>
      <c r="X55" s="92">
        <v>43773</v>
      </c>
      <c r="Y55" s="94" t="s">
        <v>312</v>
      </c>
      <c r="Z55" s="89" t="s">
        <v>339</v>
      </c>
      <c r="AA55" s="86"/>
      <c r="AB55" s="86"/>
      <c r="AC55" s="94" t="s">
        <v>368</v>
      </c>
      <c r="AD55" s="86"/>
      <c r="AE55" s="86" t="b">
        <v>0</v>
      </c>
      <c r="AF55" s="86">
        <v>0</v>
      </c>
      <c r="AG55" s="94" t="s">
        <v>381</v>
      </c>
      <c r="AH55" s="86" t="b">
        <v>0</v>
      </c>
      <c r="AI55" s="86" t="s">
        <v>385</v>
      </c>
      <c r="AJ55" s="86"/>
      <c r="AK55" s="94" t="s">
        <v>381</v>
      </c>
      <c r="AL55" s="86" t="b">
        <v>0</v>
      </c>
      <c r="AM55" s="86">
        <v>3</v>
      </c>
      <c r="AN55" s="94" t="s">
        <v>367</v>
      </c>
      <c r="AO55" s="86" t="s">
        <v>388</v>
      </c>
      <c r="AP55" s="86" t="b">
        <v>0</v>
      </c>
      <c r="AQ55" s="94" t="s">
        <v>367</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2</v>
      </c>
      <c r="BF55" s="51"/>
      <c r="BG55" s="52"/>
      <c r="BH55" s="51"/>
      <c r="BI55" s="52"/>
      <c r="BJ55" s="51"/>
      <c r="BK55" s="52"/>
      <c r="BL55" s="51"/>
      <c r="BM55" s="52"/>
      <c r="BN55" s="51"/>
    </row>
    <row r="56" spans="1:66" ht="15">
      <c r="A56" s="84" t="s">
        <v>220</v>
      </c>
      <c r="B56" s="84" t="s">
        <v>229</v>
      </c>
      <c r="C56" s="53" t="s">
        <v>839</v>
      </c>
      <c r="D56" s="54">
        <v>3</v>
      </c>
      <c r="E56" s="65" t="s">
        <v>132</v>
      </c>
      <c r="F56" s="55">
        <v>32</v>
      </c>
      <c r="G56" s="53"/>
      <c r="H56" s="57"/>
      <c r="I56" s="56"/>
      <c r="J56" s="56"/>
      <c r="K56" s="36" t="s">
        <v>65</v>
      </c>
      <c r="L56" s="83">
        <v>56</v>
      </c>
      <c r="M56" s="83"/>
      <c r="N56" s="63"/>
      <c r="O56" s="86" t="s">
        <v>231</v>
      </c>
      <c r="P56" s="88">
        <v>43773.78888888889</v>
      </c>
      <c r="Q56" s="86" t="s">
        <v>249</v>
      </c>
      <c r="R56" s="86"/>
      <c r="S56" s="86"/>
      <c r="T56" s="86"/>
      <c r="U56" s="86"/>
      <c r="V56" s="89" t="s">
        <v>289</v>
      </c>
      <c r="W56" s="88">
        <v>43773.78888888889</v>
      </c>
      <c r="X56" s="92">
        <v>43773</v>
      </c>
      <c r="Y56" s="94" t="s">
        <v>312</v>
      </c>
      <c r="Z56" s="89" t="s">
        <v>339</v>
      </c>
      <c r="AA56" s="86"/>
      <c r="AB56" s="86"/>
      <c r="AC56" s="94" t="s">
        <v>368</v>
      </c>
      <c r="AD56" s="86"/>
      <c r="AE56" s="86" t="b">
        <v>0</v>
      </c>
      <c r="AF56" s="86">
        <v>0</v>
      </c>
      <c r="AG56" s="94" t="s">
        <v>381</v>
      </c>
      <c r="AH56" s="86" t="b">
        <v>0</v>
      </c>
      <c r="AI56" s="86" t="s">
        <v>385</v>
      </c>
      <c r="AJ56" s="86"/>
      <c r="AK56" s="94" t="s">
        <v>381</v>
      </c>
      <c r="AL56" s="86" t="b">
        <v>0</v>
      </c>
      <c r="AM56" s="86">
        <v>3</v>
      </c>
      <c r="AN56" s="94" t="s">
        <v>367</v>
      </c>
      <c r="AO56" s="86" t="s">
        <v>388</v>
      </c>
      <c r="AP56" s="86" t="b">
        <v>0</v>
      </c>
      <c r="AQ56" s="94" t="s">
        <v>367</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15">
      <c r="A57" s="84" t="s">
        <v>220</v>
      </c>
      <c r="B57" s="84" t="s">
        <v>228</v>
      </c>
      <c r="C57" s="53" t="s">
        <v>839</v>
      </c>
      <c r="D57" s="54">
        <v>3</v>
      </c>
      <c r="E57" s="65" t="s">
        <v>132</v>
      </c>
      <c r="F57" s="55">
        <v>32</v>
      </c>
      <c r="G57" s="53"/>
      <c r="H57" s="57"/>
      <c r="I57" s="56"/>
      <c r="J57" s="56"/>
      <c r="K57" s="36" t="s">
        <v>65</v>
      </c>
      <c r="L57" s="83">
        <v>57</v>
      </c>
      <c r="M57" s="83"/>
      <c r="N57" s="63"/>
      <c r="O57" s="86" t="s">
        <v>231</v>
      </c>
      <c r="P57" s="88">
        <v>43773.78888888889</v>
      </c>
      <c r="Q57" s="86" t="s">
        <v>249</v>
      </c>
      <c r="R57" s="86"/>
      <c r="S57" s="86"/>
      <c r="T57" s="86"/>
      <c r="U57" s="86"/>
      <c r="V57" s="89" t="s">
        <v>289</v>
      </c>
      <c r="W57" s="88">
        <v>43773.78888888889</v>
      </c>
      <c r="X57" s="92">
        <v>43773</v>
      </c>
      <c r="Y57" s="94" t="s">
        <v>312</v>
      </c>
      <c r="Z57" s="89" t="s">
        <v>339</v>
      </c>
      <c r="AA57" s="86"/>
      <c r="AB57" s="86"/>
      <c r="AC57" s="94" t="s">
        <v>368</v>
      </c>
      <c r="AD57" s="86"/>
      <c r="AE57" s="86" t="b">
        <v>0</v>
      </c>
      <c r="AF57" s="86">
        <v>0</v>
      </c>
      <c r="AG57" s="94" t="s">
        <v>381</v>
      </c>
      <c r="AH57" s="86" t="b">
        <v>0</v>
      </c>
      <c r="AI57" s="86" t="s">
        <v>385</v>
      </c>
      <c r="AJ57" s="86"/>
      <c r="AK57" s="94" t="s">
        <v>381</v>
      </c>
      <c r="AL57" s="86" t="b">
        <v>0</v>
      </c>
      <c r="AM57" s="86">
        <v>3</v>
      </c>
      <c r="AN57" s="94" t="s">
        <v>367</v>
      </c>
      <c r="AO57" s="86" t="s">
        <v>388</v>
      </c>
      <c r="AP57" s="86" t="b">
        <v>0</v>
      </c>
      <c r="AQ57" s="94" t="s">
        <v>367</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2</v>
      </c>
      <c r="BG57" s="52">
        <v>5.405405405405405</v>
      </c>
      <c r="BH57" s="51">
        <v>0</v>
      </c>
      <c r="BI57" s="52">
        <v>0</v>
      </c>
      <c r="BJ57" s="51">
        <v>0</v>
      </c>
      <c r="BK57" s="52">
        <v>0</v>
      </c>
      <c r="BL57" s="51">
        <v>35</v>
      </c>
      <c r="BM57" s="52">
        <v>94.5945945945946</v>
      </c>
      <c r="BN57" s="51">
        <v>37</v>
      </c>
    </row>
    <row r="58" spans="1:66" ht="15">
      <c r="A58" s="84" t="s">
        <v>216</v>
      </c>
      <c r="B58" s="84" t="s">
        <v>220</v>
      </c>
      <c r="C58" s="53" t="s">
        <v>839</v>
      </c>
      <c r="D58" s="54">
        <v>3</v>
      </c>
      <c r="E58" s="65" t="s">
        <v>132</v>
      </c>
      <c r="F58" s="55">
        <v>32</v>
      </c>
      <c r="G58" s="53"/>
      <c r="H58" s="57"/>
      <c r="I58" s="56"/>
      <c r="J58" s="56"/>
      <c r="K58" s="36" t="s">
        <v>66</v>
      </c>
      <c r="L58" s="83">
        <v>58</v>
      </c>
      <c r="M58" s="83"/>
      <c r="N58" s="63"/>
      <c r="O58" s="86" t="s">
        <v>231</v>
      </c>
      <c r="P58" s="88">
        <v>43773.78895833333</v>
      </c>
      <c r="Q58" s="86" t="s">
        <v>249</v>
      </c>
      <c r="R58" s="86"/>
      <c r="S58" s="86"/>
      <c r="T58" s="86"/>
      <c r="U58" s="86"/>
      <c r="V58" s="89" t="s">
        <v>287</v>
      </c>
      <c r="W58" s="88">
        <v>43773.78895833333</v>
      </c>
      <c r="X58" s="92">
        <v>43773</v>
      </c>
      <c r="Y58" s="94" t="s">
        <v>313</v>
      </c>
      <c r="Z58" s="89" t="s">
        <v>340</v>
      </c>
      <c r="AA58" s="86"/>
      <c r="AB58" s="86"/>
      <c r="AC58" s="94" t="s">
        <v>369</v>
      </c>
      <c r="AD58" s="86"/>
      <c r="AE58" s="86" t="b">
        <v>0</v>
      </c>
      <c r="AF58" s="86">
        <v>0</v>
      </c>
      <c r="AG58" s="94" t="s">
        <v>381</v>
      </c>
      <c r="AH58" s="86" t="b">
        <v>0</v>
      </c>
      <c r="AI58" s="86" t="s">
        <v>385</v>
      </c>
      <c r="AJ58" s="86"/>
      <c r="AK58" s="94" t="s">
        <v>381</v>
      </c>
      <c r="AL58" s="86" t="b">
        <v>0</v>
      </c>
      <c r="AM58" s="86">
        <v>3</v>
      </c>
      <c r="AN58" s="94" t="s">
        <v>367</v>
      </c>
      <c r="AO58" s="86" t="s">
        <v>390</v>
      </c>
      <c r="AP58" s="86" t="b">
        <v>0</v>
      </c>
      <c r="AQ58" s="94" t="s">
        <v>367</v>
      </c>
      <c r="AR58" s="86" t="s">
        <v>176</v>
      </c>
      <c r="AS58" s="86">
        <v>0</v>
      </c>
      <c r="AT58" s="86">
        <v>0</v>
      </c>
      <c r="AU58" s="86"/>
      <c r="AV58" s="86"/>
      <c r="AW58" s="86"/>
      <c r="AX58" s="86"/>
      <c r="AY58" s="86"/>
      <c r="AZ58" s="86"/>
      <c r="BA58" s="86"/>
      <c r="BB58" s="86"/>
      <c r="BC58">
        <v>1</v>
      </c>
      <c r="BD58" s="85" t="str">
        <f>REPLACE(INDEX(GroupVertices[Group],MATCH(Edges[[#This Row],[Vertex 1]],GroupVertices[Vertex],0)),1,1,"")</f>
        <v>2</v>
      </c>
      <c r="BE58" s="85" t="str">
        <f>REPLACE(INDEX(GroupVertices[Group],MATCH(Edges[[#This Row],[Vertex 2]],GroupVertices[Vertex],0)),1,1,"")</f>
        <v>1</v>
      </c>
      <c r="BF58" s="51">
        <v>2</v>
      </c>
      <c r="BG58" s="52">
        <v>5.405405405405405</v>
      </c>
      <c r="BH58" s="51">
        <v>0</v>
      </c>
      <c r="BI58" s="52">
        <v>0</v>
      </c>
      <c r="BJ58" s="51">
        <v>0</v>
      </c>
      <c r="BK58" s="52">
        <v>0</v>
      </c>
      <c r="BL58" s="51">
        <v>35</v>
      </c>
      <c r="BM58" s="52">
        <v>94.5945945945946</v>
      </c>
      <c r="BN58" s="51">
        <v>37</v>
      </c>
    </row>
    <row r="59" spans="1:66" ht="15">
      <c r="A59" s="84" t="s">
        <v>221</v>
      </c>
      <c r="B59" s="84" t="s">
        <v>220</v>
      </c>
      <c r="C59" s="53" t="s">
        <v>839</v>
      </c>
      <c r="D59" s="54">
        <v>3</v>
      </c>
      <c r="E59" s="65" t="s">
        <v>132</v>
      </c>
      <c r="F59" s="55">
        <v>32</v>
      </c>
      <c r="G59" s="53"/>
      <c r="H59" s="57"/>
      <c r="I59" s="56"/>
      <c r="J59" s="56"/>
      <c r="K59" s="36" t="s">
        <v>65</v>
      </c>
      <c r="L59" s="83">
        <v>59</v>
      </c>
      <c r="M59" s="83"/>
      <c r="N59" s="63"/>
      <c r="O59" s="86" t="s">
        <v>231</v>
      </c>
      <c r="P59" s="88">
        <v>43774.095243055555</v>
      </c>
      <c r="Q59" s="86" t="s">
        <v>249</v>
      </c>
      <c r="R59" s="86"/>
      <c r="S59" s="86"/>
      <c r="T59" s="86"/>
      <c r="U59" s="86"/>
      <c r="V59" s="89" t="s">
        <v>290</v>
      </c>
      <c r="W59" s="88">
        <v>43774.095243055555</v>
      </c>
      <c r="X59" s="92">
        <v>43774</v>
      </c>
      <c r="Y59" s="94" t="s">
        <v>314</v>
      </c>
      <c r="Z59" s="89" t="s">
        <v>341</v>
      </c>
      <c r="AA59" s="86"/>
      <c r="AB59" s="86"/>
      <c r="AC59" s="94" t="s">
        <v>370</v>
      </c>
      <c r="AD59" s="86"/>
      <c r="AE59" s="86" t="b">
        <v>0</v>
      </c>
      <c r="AF59" s="86">
        <v>0</v>
      </c>
      <c r="AG59" s="94" t="s">
        <v>381</v>
      </c>
      <c r="AH59" s="86" t="b">
        <v>0</v>
      </c>
      <c r="AI59" s="86" t="s">
        <v>385</v>
      </c>
      <c r="AJ59" s="86"/>
      <c r="AK59" s="94" t="s">
        <v>381</v>
      </c>
      <c r="AL59" s="86" t="b">
        <v>0</v>
      </c>
      <c r="AM59" s="86">
        <v>3</v>
      </c>
      <c r="AN59" s="94" t="s">
        <v>367</v>
      </c>
      <c r="AO59" s="86" t="s">
        <v>389</v>
      </c>
      <c r="AP59" s="86" t="b">
        <v>0</v>
      </c>
      <c r="AQ59" s="94" t="s">
        <v>367</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30">
      <c r="A60" s="84" t="s">
        <v>216</v>
      </c>
      <c r="B60" s="84" t="s">
        <v>228</v>
      </c>
      <c r="C60" s="53" t="s">
        <v>842</v>
      </c>
      <c r="D60" s="54">
        <v>10</v>
      </c>
      <c r="E60" s="65" t="s">
        <v>136</v>
      </c>
      <c r="F60" s="55">
        <v>6</v>
      </c>
      <c r="G60" s="53"/>
      <c r="H60" s="57"/>
      <c r="I60" s="56"/>
      <c r="J60" s="56"/>
      <c r="K60" s="36" t="s">
        <v>65</v>
      </c>
      <c r="L60" s="83">
        <v>60</v>
      </c>
      <c r="M60" s="83"/>
      <c r="N60" s="63"/>
      <c r="O60" s="86" t="s">
        <v>231</v>
      </c>
      <c r="P60" s="88">
        <v>43773.76782407407</v>
      </c>
      <c r="Q60" s="86" t="s">
        <v>250</v>
      </c>
      <c r="R60" s="86"/>
      <c r="S60" s="86"/>
      <c r="T60" s="86" t="s">
        <v>269</v>
      </c>
      <c r="U60" s="89" t="s">
        <v>284</v>
      </c>
      <c r="V60" s="89" t="s">
        <v>284</v>
      </c>
      <c r="W60" s="88">
        <v>43773.76782407407</v>
      </c>
      <c r="X60" s="92">
        <v>43773</v>
      </c>
      <c r="Y60" s="94" t="s">
        <v>315</v>
      </c>
      <c r="Z60" s="89" t="s">
        <v>342</v>
      </c>
      <c r="AA60" s="86"/>
      <c r="AB60" s="86"/>
      <c r="AC60" s="94" t="s">
        <v>371</v>
      </c>
      <c r="AD60" s="94" t="s">
        <v>380</v>
      </c>
      <c r="AE60" s="86" t="b">
        <v>0</v>
      </c>
      <c r="AF60" s="86">
        <v>0</v>
      </c>
      <c r="AG60" s="94" t="s">
        <v>382</v>
      </c>
      <c r="AH60" s="86" t="b">
        <v>0</v>
      </c>
      <c r="AI60" s="86" t="s">
        <v>385</v>
      </c>
      <c r="AJ60" s="86"/>
      <c r="AK60" s="94" t="s">
        <v>381</v>
      </c>
      <c r="AL60" s="86" t="b">
        <v>0</v>
      </c>
      <c r="AM60" s="86">
        <v>0</v>
      </c>
      <c r="AN60" s="94" t="s">
        <v>381</v>
      </c>
      <c r="AO60" s="86" t="s">
        <v>390</v>
      </c>
      <c r="AP60" s="86" t="b">
        <v>0</v>
      </c>
      <c r="AQ60" s="94" t="s">
        <v>380</v>
      </c>
      <c r="AR60" s="86" t="s">
        <v>176</v>
      </c>
      <c r="AS60" s="86">
        <v>0</v>
      </c>
      <c r="AT60" s="86">
        <v>0</v>
      </c>
      <c r="AU60" s="86"/>
      <c r="AV60" s="86"/>
      <c r="AW60" s="86"/>
      <c r="AX60" s="86"/>
      <c r="AY60" s="86"/>
      <c r="AZ60" s="86"/>
      <c r="BA60" s="86"/>
      <c r="BB60" s="86"/>
      <c r="BC60">
        <v>7</v>
      </c>
      <c r="BD60" s="85" t="str">
        <f>REPLACE(INDEX(GroupVertices[Group],MATCH(Edges[[#This Row],[Vertex 1]],GroupVertices[Vertex],0)),1,1,"")</f>
        <v>2</v>
      </c>
      <c r="BE60" s="85" t="str">
        <f>REPLACE(INDEX(GroupVertices[Group],MATCH(Edges[[#This Row],[Vertex 2]],GroupVertices[Vertex],0)),1,1,"")</f>
        <v>1</v>
      </c>
      <c r="BF60" s="51"/>
      <c r="BG60" s="52"/>
      <c r="BH60" s="51"/>
      <c r="BI60" s="52"/>
      <c r="BJ60" s="51"/>
      <c r="BK60" s="52"/>
      <c r="BL60" s="51"/>
      <c r="BM60" s="52"/>
      <c r="BN60" s="51"/>
    </row>
    <row r="61" spans="1:66" ht="30">
      <c r="A61" s="84" t="s">
        <v>216</v>
      </c>
      <c r="B61" s="84" t="s">
        <v>229</v>
      </c>
      <c r="C61" s="53" t="s">
        <v>842</v>
      </c>
      <c r="D61" s="54">
        <v>10</v>
      </c>
      <c r="E61" s="65" t="s">
        <v>136</v>
      </c>
      <c r="F61" s="55">
        <v>6</v>
      </c>
      <c r="G61" s="53"/>
      <c r="H61" s="57"/>
      <c r="I61" s="56"/>
      <c r="J61" s="56"/>
      <c r="K61" s="36" t="s">
        <v>65</v>
      </c>
      <c r="L61" s="83">
        <v>61</v>
      </c>
      <c r="M61" s="83"/>
      <c r="N61" s="63"/>
      <c r="O61" s="86" t="s">
        <v>231</v>
      </c>
      <c r="P61" s="88">
        <v>43773.76782407407</v>
      </c>
      <c r="Q61" s="86" t="s">
        <v>250</v>
      </c>
      <c r="R61" s="86"/>
      <c r="S61" s="86"/>
      <c r="T61" s="86" t="s">
        <v>269</v>
      </c>
      <c r="U61" s="89" t="s">
        <v>284</v>
      </c>
      <c r="V61" s="89" t="s">
        <v>284</v>
      </c>
      <c r="W61" s="88">
        <v>43773.76782407407</v>
      </c>
      <c r="X61" s="92">
        <v>43773</v>
      </c>
      <c r="Y61" s="94" t="s">
        <v>315</v>
      </c>
      <c r="Z61" s="89" t="s">
        <v>342</v>
      </c>
      <c r="AA61" s="86"/>
      <c r="AB61" s="86"/>
      <c r="AC61" s="94" t="s">
        <v>371</v>
      </c>
      <c r="AD61" s="94" t="s">
        <v>380</v>
      </c>
      <c r="AE61" s="86" t="b">
        <v>0</v>
      </c>
      <c r="AF61" s="86">
        <v>0</v>
      </c>
      <c r="AG61" s="94" t="s">
        <v>382</v>
      </c>
      <c r="AH61" s="86" t="b">
        <v>0</v>
      </c>
      <c r="AI61" s="86" t="s">
        <v>385</v>
      </c>
      <c r="AJ61" s="86"/>
      <c r="AK61" s="94" t="s">
        <v>381</v>
      </c>
      <c r="AL61" s="86" t="b">
        <v>0</v>
      </c>
      <c r="AM61" s="86">
        <v>0</v>
      </c>
      <c r="AN61" s="94" t="s">
        <v>381</v>
      </c>
      <c r="AO61" s="86" t="s">
        <v>390</v>
      </c>
      <c r="AP61" s="86" t="b">
        <v>0</v>
      </c>
      <c r="AQ61" s="94" t="s">
        <v>380</v>
      </c>
      <c r="AR61" s="86" t="s">
        <v>176</v>
      </c>
      <c r="AS61" s="86">
        <v>0</v>
      </c>
      <c r="AT61" s="86">
        <v>0</v>
      </c>
      <c r="AU61" s="86"/>
      <c r="AV61" s="86"/>
      <c r="AW61" s="86"/>
      <c r="AX61" s="86"/>
      <c r="AY61" s="86"/>
      <c r="AZ61" s="86"/>
      <c r="BA61" s="86"/>
      <c r="BB61" s="86"/>
      <c r="BC61">
        <v>7</v>
      </c>
      <c r="BD61" s="85" t="str">
        <f>REPLACE(INDEX(GroupVertices[Group],MATCH(Edges[[#This Row],[Vertex 1]],GroupVertices[Vertex],0)),1,1,"")</f>
        <v>2</v>
      </c>
      <c r="BE61" s="85" t="str">
        <f>REPLACE(INDEX(GroupVertices[Group],MATCH(Edges[[#This Row],[Vertex 2]],GroupVertices[Vertex],0)),1,1,"")</f>
        <v>1</v>
      </c>
      <c r="BF61" s="51">
        <v>0</v>
      </c>
      <c r="BG61" s="52">
        <v>0</v>
      </c>
      <c r="BH61" s="51">
        <v>0</v>
      </c>
      <c r="BI61" s="52">
        <v>0</v>
      </c>
      <c r="BJ61" s="51">
        <v>0</v>
      </c>
      <c r="BK61" s="52">
        <v>0</v>
      </c>
      <c r="BL61" s="51">
        <v>7</v>
      </c>
      <c r="BM61" s="52">
        <v>100</v>
      </c>
      <c r="BN61" s="51">
        <v>7</v>
      </c>
    </row>
    <row r="62" spans="1:66" ht="30">
      <c r="A62" s="84" t="s">
        <v>216</v>
      </c>
      <c r="B62" s="84" t="s">
        <v>229</v>
      </c>
      <c r="C62" s="53" t="s">
        <v>842</v>
      </c>
      <c r="D62" s="54">
        <v>10</v>
      </c>
      <c r="E62" s="65" t="s">
        <v>136</v>
      </c>
      <c r="F62" s="55">
        <v>6</v>
      </c>
      <c r="G62" s="53"/>
      <c r="H62" s="57"/>
      <c r="I62" s="56"/>
      <c r="J62" s="56"/>
      <c r="K62" s="36" t="s">
        <v>65</v>
      </c>
      <c r="L62" s="83">
        <v>62</v>
      </c>
      <c r="M62" s="83"/>
      <c r="N62" s="63"/>
      <c r="O62" s="86" t="s">
        <v>231</v>
      </c>
      <c r="P62" s="88">
        <v>43773.77072916667</v>
      </c>
      <c r="Q62" s="86" t="s">
        <v>239</v>
      </c>
      <c r="R62" s="89" t="s">
        <v>256</v>
      </c>
      <c r="S62" s="86" t="s">
        <v>266</v>
      </c>
      <c r="T62" s="86" t="s">
        <v>272</v>
      </c>
      <c r="U62" s="86"/>
      <c r="V62" s="89" t="s">
        <v>287</v>
      </c>
      <c r="W62" s="88">
        <v>43773.77072916667</v>
      </c>
      <c r="X62" s="92">
        <v>43773</v>
      </c>
      <c r="Y62" s="94" t="s">
        <v>300</v>
      </c>
      <c r="Z62" s="89" t="s">
        <v>328</v>
      </c>
      <c r="AA62" s="86"/>
      <c r="AB62" s="86"/>
      <c r="AC62" s="94" t="s">
        <v>356</v>
      </c>
      <c r="AD62" s="86"/>
      <c r="AE62" s="86" t="b">
        <v>0</v>
      </c>
      <c r="AF62" s="86">
        <v>0</v>
      </c>
      <c r="AG62" s="94" t="s">
        <v>381</v>
      </c>
      <c r="AH62" s="86" t="b">
        <v>1</v>
      </c>
      <c r="AI62" s="86" t="s">
        <v>385</v>
      </c>
      <c r="AJ62" s="86"/>
      <c r="AK62" s="94" t="s">
        <v>371</v>
      </c>
      <c r="AL62" s="86" t="b">
        <v>0</v>
      </c>
      <c r="AM62" s="86">
        <v>1</v>
      </c>
      <c r="AN62" s="94" t="s">
        <v>359</v>
      </c>
      <c r="AO62" s="86" t="s">
        <v>390</v>
      </c>
      <c r="AP62" s="86" t="b">
        <v>0</v>
      </c>
      <c r="AQ62" s="94" t="s">
        <v>359</v>
      </c>
      <c r="AR62" s="86" t="s">
        <v>176</v>
      </c>
      <c r="AS62" s="86">
        <v>0</v>
      </c>
      <c r="AT62" s="86">
        <v>0</v>
      </c>
      <c r="AU62" s="86"/>
      <c r="AV62" s="86"/>
      <c r="AW62" s="86"/>
      <c r="AX62" s="86"/>
      <c r="AY62" s="86"/>
      <c r="AZ62" s="86"/>
      <c r="BA62" s="86"/>
      <c r="BB62" s="86"/>
      <c r="BC62">
        <v>7</v>
      </c>
      <c r="BD62" s="85" t="str">
        <f>REPLACE(INDEX(GroupVertices[Group],MATCH(Edges[[#This Row],[Vertex 1]],GroupVertices[Vertex],0)),1,1,"")</f>
        <v>2</v>
      </c>
      <c r="BE62" s="85" t="str">
        <f>REPLACE(INDEX(GroupVertices[Group],MATCH(Edges[[#This Row],[Vertex 2]],GroupVertices[Vertex],0)),1,1,"")</f>
        <v>1</v>
      </c>
      <c r="BF62" s="51">
        <v>0</v>
      </c>
      <c r="BG62" s="52">
        <v>0</v>
      </c>
      <c r="BH62" s="51">
        <v>0</v>
      </c>
      <c r="BI62" s="52">
        <v>0</v>
      </c>
      <c r="BJ62" s="51">
        <v>0</v>
      </c>
      <c r="BK62" s="52">
        <v>0</v>
      </c>
      <c r="BL62" s="51">
        <v>9</v>
      </c>
      <c r="BM62" s="52">
        <v>100</v>
      </c>
      <c r="BN62" s="51">
        <v>9</v>
      </c>
    </row>
    <row r="63" spans="1:66" ht="30">
      <c r="A63" s="84" t="s">
        <v>216</v>
      </c>
      <c r="B63" s="84" t="s">
        <v>228</v>
      </c>
      <c r="C63" s="53" t="s">
        <v>842</v>
      </c>
      <c r="D63" s="54">
        <v>10</v>
      </c>
      <c r="E63" s="65" t="s">
        <v>136</v>
      </c>
      <c r="F63" s="55">
        <v>6</v>
      </c>
      <c r="G63" s="53"/>
      <c r="H63" s="57"/>
      <c r="I63" s="56"/>
      <c r="J63" s="56"/>
      <c r="K63" s="36" t="s">
        <v>65</v>
      </c>
      <c r="L63" s="83">
        <v>63</v>
      </c>
      <c r="M63" s="83"/>
      <c r="N63" s="63"/>
      <c r="O63" s="86" t="s">
        <v>231</v>
      </c>
      <c r="P63" s="88">
        <v>43773.77072916667</v>
      </c>
      <c r="Q63" s="86" t="s">
        <v>239</v>
      </c>
      <c r="R63" s="89" t="s">
        <v>256</v>
      </c>
      <c r="S63" s="86" t="s">
        <v>266</v>
      </c>
      <c r="T63" s="86" t="s">
        <v>272</v>
      </c>
      <c r="U63" s="86"/>
      <c r="V63" s="89" t="s">
        <v>287</v>
      </c>
      <c r="W63" s="88">
        <v>43773.77072916667</v>
      </c>
      <c r="X63" s="92">
        <v>43773</v>
      </c>
      <c r="Y63" s="94" t="s">
        <v>300</v>
      </c>
      <c r="Z63" s="89" t="s">
        <v>328</v>
      </c>
      <c r="AA63" s="86"/>
      <c r="AB63" s="86"/>
      <c r="AC63" s="94" t="s">
        <v>356</v>
      </c>
      <c r="AD63" s="86"/>
      <c r="AE63" s="86" t="b">
        <v>0</v>
      </c>
      <c r="AF63" s="86">
        <v>0</v>
      </c>
      <c r="AG63" s="94" t="s">
        <v>381</v>
      </c>
      <c r="AH63" s="86" t="b">
        <v>1</v>
      </c>
      <c r="AI63" s="86" t="s">
        <v>385</v>
      </c>
      <c r="AJ63" s="86"/>
      <c r="AK63" s="94" t="s">
        <v>371</v>
      </c>
      <c r="AL63" s="86" t="b">
        <v>0</v>
      </c>
      <c r="AM63" s="86">
        <v>1</v>
      </c>
      <c r="AN63" s="94" t="s">
        <v>359</v>
      </c>
      <c r="AO63" s="86" t="s">
        <v>390</v>
      </c>
      <c r="AP63" s="86" t="b">
        <v>0</v>
      </c>
      <c r="AQ63" s="94" t="s">
        <v>359</v>
      </c>
      <c r="AR63" s="86" t="s">
        <v>176</v>
      </c>
      <c r="AS63" s="86">
        <v>0</v>
      </c>
      <c r="AT63" s="86">
        <v>0</v>
      </c>
      <c r="AU63" s="86"/>
      <c r="AV63" s="86"/>
      <c r="AW63" s="86"/>
      <c r="AX63" s="86"/>
      <c r="AY63" s="86"/>
      <c r="AZ63" s="86"/>
      <c r="BA63" s="86"/>
      <c r="BB63" s="86"/>
      <c r="BC63">
        <v>7</v>
      </c>
      <c r="BD63" s="85" t="str">
        <f>REPLACE(INDEX(GroupVertices[Group],MATCH(Edges[[#This Row],[Vertex 1]],GroupVertices[Vertex],0)),1,1,"")</f>
        <v>2</v>
      </c>
      <c r="BE63" s="85" t="str">
        <f>REPLACE(INDEX(GroupVertices[Group],MATCH(Edges[[#This Row],[Vertex 2]],GroupVertices[Vertex],0)),1,1,"")</f>
        <v>1</v>
      </c>
      <c r="BF63" s="51"/>
      <c r="BG63" s="52"/>
      <c r="BH63" s="51"/>
      <c r="BI63" s="52"/>
      <c r="BJ63" s="51"/>
      <c r="BK63" s="52"/>
      <c r="BL63" s="51"/>
      <c r="BM63" s="52"/>
      <c r="BN63" s="51"/>
    </row>
    <row r="64" spans="1:66" ht="30">
      <c r="A64" s="84" t="s">
        <v>216</v>
      </c>
      <c r="B64" s="84" t="s">
        <v>228</v>
      </c>
      <c r="C64" s="53" t="s">
        <v>842</v>
      </c>
      <c r="D64" s="54">
        <v>10</v>
      </c>
      <c r="E64" s="65" t="s">
        <v>136</v>
      </c>
      <c r="F64" s="55">
        <v>6</v>
      </c>
      <c r="G64" s="53"/>
      <c r="H64" s="57"/>
      <c r="I64" s="56"/>
      <c r="J64" s="56"/>
      <c r="K64" s="36" t="s">
        <v>65</v>
      </c>
      <c r="L64" s="83">
        <v>64</v>
      </c>
      <c r="M64" s="83"/>
      <c r="N64" s="63"/>
      <c r="O64" s="86" t="s">
        <v>231</v>
      </c>
      <c r="P64" s="88">
        <v>43773.77172453704</v>
      </c>
      <c r="Q64" s="86" t="s">
        <v>251</v>
      </c>
      <c r="R64" s="86"/>
      <c r="S64" s="86"/>
      <c r="T64" s="86" t="s">
        <v>270</v>
      </c>
      <c r="U64" s="86"/>
      <c r="V64" s="89" t="s">
        <v>287</v>
      </c>
      <c r="W64" s="88">
        <v>43773.77172453704</v>
      </c>
      <c r="X64" s="92">
        <v>43773</v>
      </c>
      <c r="Y64" s="94" t="s">
        <v>316</v>
      </c>
      <c r="Z64" s="89" t="s">
        <v>343</v>
      </c>
      <c r="AA64" s="86"/>
      <c r="AB64" s="86"/>
      <c r="AC64" s="94" t="s">
        <v>372</v>
      </c>
      <c r="AD64" s="94" t="s">
        <v>371</v>
      </c>
      <c r="AE64" s="86" t="b">
        <v>0</v>
      </c>
      <c r="AF64" s="86">
        <v>0</v>
      </c>
      <c r="AG64" s="94" t="s">
        <v>382</v>
      </c>
      <c r="AH64" s="86" t="b">
        <v>0</v>
      </c>
      <c r="AI64" s="86" t="s">
        <v>385</v>
      </c>
      <c r="AJ64" s="86"/>
      <c r="AK64" s="94" t="s">
        <v>381</v>
      </c>
      <c r="AL64" s="86" t="b">
        <v>0</v>
      </c>
      <c r="AM64" s="86">
        <v>0</v>
      </c>
      <c r="AN64" s="94" t="s">
        <v>381</v>
      </c>
      <c r="AO64" s="86" t="s">
        <v>390</v>
      </c>
      <c r="AP64" s="86" t="b">
        <v>0</v>
      </c>
      <c r="AQ64" s="94" t="s">
        <v>371</v>
      </c>
      <c r="AR64" s="86" t="s">
        <v>176</v>
      </c>
      <c r="AS64" s="86">
        <v>0</v>
      </c>
      <c r="AT64" s="86">
        <v>0</v>
      </c>
      <c r="AU64" s="86"/>
      <c r="AV64" s="86"/>
      <c r="AW64" s="86"/>
      <c r="AX64" s="86"/>
      <c r="AY64" s="86"/>
      <c r="AZ64" s="86"/>
      <c r="BA64" s="86"/>
      <c r="BB64" s="86"/>
      <c r="BC64">
        <v>7</v>
      </c>
      <c r="BD64" s="85" t="str">
        <f>REPLACE(INDEX(GroupVertices[Group],MATCH(Edges[[#This Row],[Vertex 1]],GroupVertices[Vertex],0)),1,1,"")</f>
        <v>2</v>
      </c>
      <c r="BE64" s="85" t="str">
        <f>REPLACE(INDEX(GroupVertices[Group],MATCH(Edges[[#This Row],[Vertex 2]],GroupVertices[Vertex],0)),1,1,"")</f>
        <v>1</v>
      </c>
      <c r="BF64" s="51"/>
      <c r="BG64" s="52"/>
      <c r="BH64" s="51"/>
      <c r="BI64" s="52"/>
      <c r="BJ64" s="51"/>
      <c r="BK64" s="52"/>
      <c r="BL64" s="51"/>
      <c r="BM64" s="52"/>
      <c r="BN64" s="51"/>
    </row>
    <row r="65" spans="1:66" ht="30">
      <c r="A65" s="84" t="s">
        <v>216</v>
      </c>
      <c r="B65" s="84" t="s">
        <v>229</v>
      </c>
      <c r="C65" s="53" t="s">
        <v>842</v>
      </c>
      <c r="D65" s="54">
        <v>10</v>
      </c>
      <c r="E65" s="65" t="s">
        <v>136</v>
      </c>
      <c r="F65" s="55">
        <v>6</v>
      </c>
      <c r="G65" s="53"/>
      <c r="H65" s="57"/>
      <c r="I65" s="56"/>
      <c r="J65" s="56"/>
      <c r="K65" s="36" t="s">
        <v>65</v>
      </c>
      <c r="L65" s="83">
        <v>65</v>
      </c>
      <c r="M65" s="83"/>
      <c r="N65" s="63"/>
      <c r="O65" s="86" t="s">
        <v>231</v>
      </c>
      <c r="P65" s="88">
        <v>43773.77172453704</v>
      </c>
      <c r="Q65" s="86" t="s">
        <v>251</v>
      </c>
      <c r="R65" s="86"/>
      <c r="S65" s="86"/>
      <c r="T65" s="86" t="s">
        <v>270</v>
      </c>
      <c r="U65" s="86"/>
      <c r="V65" s="89" t="s">
        <v>287</v>
      </c>
      <c r="W65" s="88">
        <v>43773.77172453704</v>
      </c>
      <c r="X65" s="92">
        <v>43773</v>
      </c>
      <c r="Y65" s="94" t="s">
        <v>316</v>
      </c>
      <c r="Z65" s="89" t="s">
        <v>343</v>
      </c>
      <c r="AA65" s="86"/>
      <c r="AB65" s="86"/>
      <c r="AC65" s="94" t="s">
        <v>372</v>
      </c>
      <c r="AD65" s="94" t="s">
        <v>371</v>
      </c>
      <c r="AE65" s="86" t="b">
        <v>0</v>
      </c>
      <c r="AF65" s="86">
        <v>0</v>
      </c>
      <c r="AG65" s="94" t="s">
        <v>382</v>
      </c>
      <c r="AH65" s="86" t="b">
        <v>0</v>
      </c>
      <c r="AI65" s="86" t="s">
        <v>385</v>
      </c>
      <c r="AJ65" s="86"/>
      <c r="AK65" s="94" t="s">
        <v>381</v>
      </c>
      <c r="AL65" s="86" t="b">
        <v>0</v>
      </c>
      <c r="AM65" s="86">
        <v>0</v>
      </c>
      <c r="AN65" s="94" t="s">
        <v>381</v>
      </c>
      <c r="AO65" s="86" t="s">
        <v>390</v>
      </c>
      <c r="AP65" s="86" t="b">
        <v>0</v>
      </c>
      <c r="AQ65" s="94" t="s">
        <v>371</v>
      </c>
      <c r="AR65" s="86" t="s">
        <v>176</v>
      </c>
      <c r="AS65" s="86">
        <v>0</v>
      </c>
      <c r="AT65" s="86">
        <v>0</v>
      </c>
      <c r="AU65" s="86"/>
      <c r="AV65" s="86"/>
      <c r="AW65" s="86"/>
      <c r="AX65" s="86"/>
      <c r="AY65" s="86"/>
      <c r="AZ65" s="86"/>
      <c r="BA65" s="86"/>
      <c r="BB65" s="86"/>
      <c r="BC65">
        <v>7</v>
      </c>
      <c r="BD65" s="85" t="str">
        <f>REPLACE(INDEX(GroupVertices[Group],MATCH(Edges[[#This Row],[Vertex 1]],GroupVertices[Vertex],0)),1,1,"")</f>
        <v>2</v>
      </c>
      <c r="BE65" s="85" t="str">
        <f>REPLACE(INDEX(GroupVertices[Group],MATCH(Edges[[#This Row],[Vertex 2]],GroupVertices[Vertex],0)),1,1,"")</f>
        <v>1</v>
      </c>
      <c r="BF65" s="51">
        <v>0</v>
      </c>
      <c r="BG65" s="52">
        <v>0</v>
      </c>
      <c r="BH65" s="51">
        <v>0</v>
      </c>
      <c r="BI65" s="52">
        <v>0</v>
      </c>
      <c r="BJ65" s="51">
        <v>0</v>
      </c>
      <c r="BK65" s="52">
        <v>0</v>
      </c>
      <c r="BL65" s="51">
        <v>18</v>
      </c>
      <c r="BM65" s="52">
        <v>100</v>
      </c>
      <c r="BN65" s="51">
        <v>18</v>
      </c>
    </row>
    <row r="66" spans="1:66" ht="30">
      <c r="A66" s="84" t="s">
        <v>216</v>
      </c>
      <c r="B66" s="84" t="s">
        <v>228</v>
      </c>
      <c r="C66" s="53" t="s">
        <v>842</v>
      </c>
      <c r="D66" s="54">
        <v>10</v>
      </c>
      <c r="E66" s="65" t="s">
        <v>136</v>
      </c>
      <c r="F66" s="55">
        <v>6</v>
      </c>
      <c r="G66" s="53"/>
      <c r="H66" s="57"/>
      <c r="I66" s="56"/>
      <c r="J66" s="56"/>
      <c r="K66" s="36" t="s">
        <v>65</v>
      </c>
      <c r="L66" s="83">
        <v>66</v>
      </c>
      <c r="M66" s="83"/>
      <c r="N66" s="63"/>
      <c r="O66" s="86" t="s">
        <v>231</v>
      </c>
      <c r="P66" s="88">
        <v>43773.77415509259</v>
      </c>
      <c r="Q66" s="86" t="s">
        <v>252</v>
      </c>
      <c r="R66" s="86"/>
      <c r="S66" s="86"/>
      <c r="T66" s="86" t="s">
        <v>269</v>
      </c>
      <c r="U66" s="86"/>
      <c r="V66" s="89" t="s">
        <v>287</v>
      </c>
      <c r="W66" s="88">
        <v>43773.77415509259</v>
      </c>
      <c r="X66" s="92">
        <v>43773</v>
      </c>
      <c r="Y66" s="94" t="s">
        <v>317</v>
      </c>
      <c r="Z66" s="89" t="s">
        <v>344</v>
      </c>
      <c r="AA66" s="86"/>
      <c r="AB66" s="86"/>
      <c r="AC66" s="94" t="s">
        <v>373</v>
      </c>
      <c r="AD66" s="94" t="s">
        <v>372</v>
      </c>
      <c r="AE66" s="86" t="b">
        <v>0</v>
      </c>
      <c r="AF66" s="86">
        <v>1</v>
      </c>
      <c r="AG66" s="94" t="s">
        <v>382</v>
      </c>
      <c r="AH66" s="86" t="b">
        <v>0</v>
      </c>
      <c r="AI66" s="86" t="s">
        <v>385</v>
      </c>
      <c r="AJ66" s="86"/>
      <c r="AK66" s="94" t="s">
        <v>381</v>
      </c>
      <c r="AL66" s="86" t="b">
        <v>0</v>
      </c>
      <c r="AM66" s="86">
        <v>0</v>
      </c>
      <c r="AN66" s="94" t="s">
        <v>381</v>
      </c>
      <c r="AO66" s="86" t="s">
        <v>390</v>
      </c>
      <c r="AP66" s="86" t="b">
        <v>0</v>
      </c>
      <c r="AQ66" s="94" t="s">
        <v>372</v>
      </c>
      <c r="AR66" s="86" t="s">
        <v>176</v>
      </c>
      <c r="AS66" s="86">
        <v>0</v>
      </c>
      <c r="AT66" s="86">
        <v>0</v>
      </c>
      <c r="AU66" s="86"/>
      <c r="AV66" s="86"/>
      <c r="AW66" s="86"/>
      <c r="AX66" s="86"/>
      <c r="AY66" s="86"/>
      <c r="AZ66" s="86"/>
      <c r="BA66" s="86"/>
      <c r="BB66" s="86"/>
      <c r="BC66">
        <v>7</v>
      </c>
      <c r="BD66" s="85" t="str">
        <f>REPLACE(INDEX(GroupVertices[Group],MATCH(Edges[[#This Row],[Vertex 1]],GroupVertices[Vertex],0)),1,1,"")</f>
        <v>2</v>
      </c>
      <c r="BE66" s="85" t="str">
        <f>REPLACE(INDEX(GroupVertices[Group],MATCH(Edges[[#This Row],[Vertex 2]],GroupVertices[Vertex],0)),1,1,"")</f>
        <v>1</v>
      </c>
      <c r="BF66" s="51"/>
      <c r="BG66" s="52"/>
      <c r="BH66" s="51"/>
      <c r="BI66" s="52"/>
      <c r="BJ66" s="51"/>
      <c r="BK66" s="52"/>
      <c r="BL66" s="51"/>
      <c r="BM66" s="52"/>
      <c r="BN66" s="51"/>
    </row>
    <row r="67" spans="1:66" ht="30">
      <c r="A67" s="84" t="s">
        <v>216</v>
      </c>
      <c r="B67" s="84" t="s">
        <v>229</v>
      </c>
      <c r="C67" s="53" t="s">
        <v>842</v>
      </c>
      <c r="D67" s="54">
        <v>10</v>
      </c>
      <c r="E67" s="65" t="s">
        <v>136</v>
      </c>
      <c r="F67" s="55">
        <v>6</v>
      </c>
      <c r="G67" s="53"/>
      <c r="H67" s="57"/>
      <c r="I67" s="56"/>
      <c r="J67" s="56"/>
      <c r="K67" s="36" t="s">
        <v>65</v>
      </c>
      <c r="L67" s="83">
        <v>67</v>
      </c>
      <c r="M67" s="83"/>
      <c r="N67" s="63"/>
      <c r="O67" s="86" t="s">
        <v>231</v>
      </c>
      <c r="P67" s="88">
        <v>43773.77415509259</v>
      </c>
      <c r="Q67" s="86" t="s">
        <v>252</v>
      </c>
      <c r="R67" s="86"/>
      <c r="S67" s="86"/>
      <c r="T67" s="86" t="s">
        <v>269</v>
      </c>
      <c r="U67" s="86"/>
      <c r="V67" s="89" t="s">
        <v>287</v>
      </c>
      <c r="W67" s="88">
        <v>43773.77415509259</v>
      </c>
      <c r="X67" s="92">
        <v>43773</v>
      </c>
      <c r="Y67" s="94" t="s">
        <v>317</v>
      </c>
      <c r="Z67" s="89" t="s">
        <v>344</v>
      </c>
      <c r="AA67" s="86"/>
      <c r="AB67" s="86"/>
      <c r="AC67" s="94" t="s">
        <v>373</v>
      </c>
      <c r="AD67" s="94" t="s">
        <v>372</v>
      </c>
      <c r="AE67" s="86" t="b">
        <v>0</v>
      </c>
      <c r="AF67" s="86">
        <v>1</v>
      </c>
      <c r="AG67" s="94" t="s">
        <v>382</v>
      </c>
      <c r="AH67" s="86" t="b">
        <v>0</v>
      </c>
      <c r="AI67" s="86" t="s">
        <v>385</v>
      </c>
      <c r="AJ67" s="86"/>
      <c r="AK67" s="94" t="s">
        <v>381</v>
      </c>
      <c r="AL67" s="86" t="b">
        <v>0</v>
      </c>
      <c r="AM67" s="86">
        <v>0</v>
      </c>
      <c r="AN67" s="94" t="s">
        <v>381</v>
      </c>
      <c r="AO67" s="86" t="s">
        <v>390</v>
      </c>
      <c r="AP67" s="86" t="b">
        <v>0</v>
      </c>
      <c r="AQ67" s="94" t="s">
        <v>372</v>
      </c>
      <c r="AR67" s="86" t="s">
        <v>176</v>
      </c>
      <c r="AS67" s="86">
        <v>0</v>
      </c>
      <c r="AT67" s="86">
        <v>0</v>
      </c>
      <c r="AU67" s="86"/>
      <c r="AV67" s="86"/>
      <c r="AW67" s="86"/>
      <c r="AX67" s="86"/>
      <c r="AY67" s="86"/>
      <c r="AZ67" s="86"/>
      <c r="BA67" s="86"/>
      <c r="BB67" s="86"/>
      <c r="BC67">
        <v>7</v>
      </c>
      <c r="BD67" s="85" t="str">
        <f>REPLACE(INDEX(GroupVertices[Group],MATCH(Edges[[#This Row],[Vertex 1]],GroupVertices[Vertex],0)),1,1,"")</f>
        <v>2</v>
      </c>
      <c r="BE67" s="85" t="str">
        <f>REPLACE(INDEX(GroupVertices[Group],MATCH(Edges[[#This Row],[Vertex 2]],GroupVertices[Vertex],0)),1,1,"")</f>
        <v>1</v>
      </c>
      <c r="BF67" s="51">
        <v>0</v>
      </c>
      <c r="BG67" s="52">
        <v>0</v>
      </c>
      <c r="BH67" s="51">
        <v>1</v>
      </c>
      <c r="BI67" s="52">
        <v>6.25</v>
      </c>
      <c r="BJ67" s="51">
        <v>0</v>
      </c>
      <c r="BK67" s="52">
        <v>0</v>
      </c>
      <c r="BL67" s="51">
        <v>15</v>
      </c>
      <c r="BM67" s="52">
        <v>93.75</v>
      </c>
      <c r="BN67" s="51">
        <v>16</v>
      </c>
    </row>
    <row r="68" spans="1:66" ht="30">
      <c r="A68" s="84" t="s">
        <v>216</v>
      </c>
      <c r="B68" s="84" t="s">
        <v>228</v>
      </c>
      <c r="C68" s="53" t="s">
        <v>842</v>
      </c>
      <c r="D68" s="54">
        <v>10</v>
      </c>
      <c r="E68" s="65" t="s">
        <v>136</v>
      </c>
      <c r="F68" s="55">
        <v>6</v>
      </c>
      <c r="G68" s="53"/>
      <c r="H68" s="57"/>
      <c r="I68" s="56"/>
      <c r="J68" s="56"/>
      <c r="K68" s="36" t="s">
        <v>65</v>
      </c>
      <c r="L68" s="83">
        <v>68</v>
      </c>
      <c r="M68" s="83"/>
      <c r="N68" s="63"/>
      <c r="O68" s="86" t="s">
        <v>231</v>
      </c>
      <c r="P68" s="88">
        <v>43773.776979166665</v>
      </c>
      <c r="Q68" s="86" t="s">
        <v>253</v>
      </c>
      <c r="R68" s="86"/>
      <c r="S68" s="86"/>
      <c r="T68" s="86" t="s">
        <v>270</v>
      </c>
      <c r="U68" s="86"/>
      <c r="V68" s="89" t="s">
        <v>287</v>
      </c>
      <c r="W68" s="88">
        <v>43773.776979166665</v>
      </c>
      <c r="X68" s="92">
        <v>43773</v>
      </c>
      <c r="Y68" s="94" t="s">
        <v>318</v>
      </c>
      <c r="Z68" s="89" t="s">
        <v>345</v>
      </c>
      <c r="AA68" s="86"/>
      <c r="AB68" s="86"/>
      <c r="AC68" s="94" t="s">
        <v>374</v>
      </c>
      <c r="AD68" s="94" t="s">
        <v>372</v>
      </c>
      <c r="AE68" s="86" t="b">
        <v>0</v>
      </c>
      <c r="AF68" s="86">
        <v>2</v>
      </c>
      <c r="AG68" s="94" t="s">
        <v>382</v>
      </c>
      <c r="AH68" s="86" t="b">
        <v>0</v>
      </c>
      <c r="AI68" s="86" t="s">
        <v>385</v>
      </c>
      <c r="AJ68" s="86"/>
      <c r="AK68" s="94" t="s">
        <v>381</v>
      </c>
      <c r="AL68" s="86" t="b">
        <v>0</v>
      </c>
      <c r="AM68" s="86">
        <v>0</v>
      </c>
      <c r="AN68" s="94" t="s">
        <v>381</v>
      </c>
      <c r="AO68" s="86" t="s">
        <v>390</v>
      </c>
      <c r="AP68" s="86" t="b">
        <v>0</v>
      </c>
      <c r="AQ68" s="94" t="s">
        <v>372</v>
      </c>
      <c r="AR68" s="86" t="s">
        <v>176</v>
      </c>
      <c r="AS68" s="86">
        <v>0</v>
      </c>
      <c r="AT68" s="86">
        <v>0</v>
      </c>
      <c r="AU68" s="86"/>
      <c r="AV68" s="86"/>
      <c r="AW68" s="86"/>
      <c r="AX68" s="86"/>
      <c r="AY68" s="86"/>
      <c r="AZ68" s="86"/>
      <c r="BA68" s="86"/>
      <c r="BB68" s="86"/>
      <c r="BC68">
        <v>7</v>
      </c>
      <c r="BD68" s="85" t="str">
        <f>REPLACE(INDEX(GroupVertices[Group],MATCH(Edges[[#This Row],[Vertex 1]],GroupVertices[Vertex],0)),1,1,"")</f>
        <v>2</v>
      </c>
      <c r="BE68" s="85" t="str">
        <f>REPLACE(INDEX(GroupVertices[Group],MATCH(Edges[[#This Row],[Vertex 2]],GroupVertices[Vertex],0)),1,1,"")</f>
        <v>1</v>
      </c>
      <c r="BF68" s="51"/>
      <c r="BG68" s="52"/>
      <c r="BH68" s="51"/>
      <c r="BI68" s="52"/>
      <c r="BJ68" s="51"/>
      <c r="BK68" s="52"/>
      <c r="BL68" s="51"/>
      <c r="BM68" s="52"/>
      <c r="BN68" s="51"/>
    </row>
    <row r="69" spans="1:66" ht="30">
      <c r="A69" s="84" t="s">
        <v>216</v>
      </c>
      <c r="B69" s="84" t="s">
        <v>229</v>
      </c>
      <c r="C69" s="53" t="s">
        <v>842</v>
      </c>
      <c r="D69" s="54">
        <v>10</v>
      </c>
      <c r="E69" s="65" t="s">
        <v>136</v>
      </c>
      <c r="F69" s="55">
        <v>6</v>
      </c>
      <c r="G69" s="53"/>
      <c r="H69" s="57"/>
      <c r="I69" s="56"/>
      <c r="J69" s="56"/>
      <c r="K69" s="36" t="s">
        <v>65</v>
      </c>
      <c r="L69" s="83">
        <v>69</v>
      </c>
      <c r="M69" s="83"/>
      <c r="N69" s="63"/>
      <c r="O69" s="86" t="s">
        <v>231</v>
      </c>
      <c r="P69" s="88">
        <v>43773.776979166665</v>
      </c>
      <c r="Q69" s="86" t="s">
        <v>253</v>
      </c>
      <c r="R69" s="86"/>
      <c r="S69" s="86"/>
      <c r="T69" s="86" t="s">
        <v>270</v>
      </c>
      <c r="U69" s="86"/>
      <c r="V69" s="89" t="s">
        <v>287</v>
      </c>
      <c r="W69" s="88">
        <v>43773.776979166665</v>
      </c>
      <c r="X69" s="92">
        <v>43773</v>
      </c>
      <c r="Y69" s="94" t="s">
        <v>318</v>
      </c>
      <c r="Z69" s="89" t="s">
        <v>345</v>
      </c>
      <c r="AA69" s="86"/>
      <c r="AB69" s="86"/>
      <c r="AC69" s="94" t="s">
        <v>374</v>
      </c>
      <c r="AD69" s="94" t="s">
        <v>372</v>
      </c>
      <c r="AE69" s="86" t="b">
        <v>0</v>
      </c>
      <c r="AF69" s="86">
        <v>2</v>
      </c>
      <c r="AG69" s="94" t="s">
        <v>382</v>
      </c>
      <c r="AH69" s="86" t="b">
        <v>0</v>
      </c>
      <c r="AI69" s="86" t="s">
        <v>385</v>
      </c>
      <c r="AJ69" s="86"/>
      <c r="AK69" s="94" t="s">
        <v>381</v>
      </c>
      <c r="AL69" s="86" t="b">
        <v>0</v>
      </c>
      <c r="AM69" s="86">
        <v>0</v>
      </c>
      <c r="AN69" s="94" t="s">
        <v>381</v>
      </c>
      <c r="AO69" s="86" t="s">
        <v>390</v>
      </c>
      <c r="AP69" s="86" t="b">
        <v>0</v>
      </c>
      <c r="AQ69" s="94" t="s">
        <v>372</v>
      </c>
      <c r="AR69" s="86" t="s">
        <v>176</v>
      </c>
      <c r="AS69" s="86">
        <v>0</v>
      </c>
      <c r="AT69" s="86">
        <v>0</v>
      </c>
      <c r="AU69" s="86"/>
      <c r="AV69" s="86"/>
      <c r="AW69" s="86"/>
      <c r="AX69" s="86"/>
      <c r="AY69" s="86"/>
      <c r="AZ69" s="86"/>
      <c r="BA69" s="86"/>
      <c r="BB69" s="86"/>
      <c r="BC69">
        <v>7</v>
      </c>
      <c r="BD69" s="85" t="str">
        <f>REPLACE(INDEX(GroupVertices[Group],MATCH(Edges[[#This Row],[Vertex 1]],GroupVertices[Vertex],0)),1,1,"")</f>
        <v>2</v>
      </c>
      <c r="BE69" s="85" t="str">
        <f>REPLACE(INDEX(GroupVertices[Group],MATCH(Edges[[#This Row],[Vertex 2]],GroupVertices[Vertex],0)),1,1,"")</f>
        <v>1</v>
      </c>
      <c r="BF69" s="51">
        <v>0</v>
      </c>
      <c r="BG69" s="52">
        <v>0</v>
      </c>
      <c r="BH69" s="51">
        <v>0</v>
      </c>
      <c r="BI69" s="52">
        <v>0</v>
      </c>
      <c r="BJ69" s="51">
        <v>0</v>
      </c>
      <c r="BK69" s="52">
        <v>0</v>
      </c>
      <c r="BL69" s="51">
        <v>14</v>
      </c>
      <c r="BM69" s="52">
        <v>100</v>
      </c>
      <c r="BN69" s="51">
        <v>14</v>
      </c>
    </row>
    <row r="70" spans="1:66" ht="30">
      <c r="A70" s="84" t="s">
        <v>216</v>
      </c>
      <c r="B70" s="84" t="s">
        <v>228</v>
      </c>
      <c r="C70" s="53" t="s">
        <v>842</v>
      </c>
      <c r="D70" s="54">
        <v>10</v>
      </c>
      <c r="E70" s="65" t="s">
        <v>136</v>
      </c>
      <c r="F70" s="55">
        <v>6</v>
      </c>
      <c r="G70" s="53"/>
      <c r="H70" s="57"/>
      <c r="I70" s="56"/>
      <c r="J70" s="56"/>
      <c r="K70" s="36" t="s">
        <v>65</v>
      </c>
      <c r="L70" s="83">
        <v>70</v>
      </c>
      <c r="M70" s="83"/>
      <c r="N70" s="63"/>
      <c r="O70" s="86" t="s">
        <v>231</v>
      </c>
      <c r="P70" s="88">
        <v>43773.78013888889</v>
      </c>
      <c r="Q70" s="86" t="s">
        <v>245</v>
      </c>
      <c r="R70" s="86"/>
      <c r="S70" s="86"/>
      <c r="T70" s="86" t="s">
        <v>269</v>
      </c>
      <c r="U70" s="86"/>
      <c r="V70" s="89" t="s">
        <v>287</v>
      </c>
      <c r="W70" s="88">
        <v>43773.78013888889</v>
      </c>
      <c r="X70" s="92">
        <v>43773</v>
      </c>
      <c r="Y70" s="94" t="s">
        <v>319</v>
      </c>
      <c r="Z70" s="89" t="s">
        <v>346</v>
      </c>
      <c r="AA70" s="86"/>
      <c r="AB70" s="86"/>
      <c r="AC70" s="94" t="s">
        <v>375</v>
      </c>
      <c r="AD70" s="94" t="s">
        <v>374</v>
      </c>
      <c r="AE70" s="86" t="b">
        <v>0</v>
      </c>
      <c r="AF70" s="86">
        <v>4</v>
      </c>
      <c r="AG70" s="94" t="s">
        <v>382</v>
      </c>
      <c r="AH70" s="86" t="b">
        <v>0</v>
      </c>
      <c r="AI70" s="86" t="s">
        <v>385</v>
      </c>
      <c r="AJ70" s="86"/>
      <c r="AK70" s="94" t="s">
        <v>381</v>
      </c>
      <c r="AL70" s="86" t="b">
        <v>0</v>
      </c>
      <c r="AM70" s="86">
        <v>1</v>
      </c>
      <c r="AN70" s="94" t="s">
        <v>381</v>
      </c>
      <c r="AO70" s="86" t="s">
        <v>390</v>
      </c>
      <c r="AP70" s="86" t="b">
        <v>0</v>
      </c>
      <c r="AQ70" s="94" t="s">
        <v>374</v>
      </c>
      <c r="AR70" s="86" t="s">
        <v>176</v>
      </c>
      <c r="AS70" s="86">
        <v>0</v>
      </c>
      <c r="AT70" s="86">
        <v>0</v>
      </c>
      <c r="AU70" s="86"/>
      <c r="AV70" s="86"/>
      <c r="AW70" s="86"/>
      <c r="AX70" s="86"/>
      <c r="AY70" s="86"/>
      <c r="AZ70" s="86"/>
      <c r="BA70" s="86"/>
      <c r="BB70" s="86"/>
      <c r="BC70">
        <v>7</v>
      </c>
      <c r="BD70" s="85" t="str">
        <f>REPLACE(INDEX(GroupVertices[Group],MATCH(Edges[[#This Row],[Vertex 1]],GroupVertices[Vertex],0)),1,1,"")</f>
        <v>2</v>
      </c>
      <c r="BE70" s="85" t="str">
        <f>REPLACE(INDEX(GroupVertices[Group],MATCH(Edges[[#This Row],[Vertex 2]],GroupVertices[Vertex],0)),1,1,"")</f>
        <v>1</v>
      </c>
      <c r="BF70" s="51"/>
      <c r="BG70" s="52"/>
      <c r="BH70" s="51"/>
      <c r="BI70" s="52"/>
      <c r="BJ70" s="51"/>
      <c r="BK70" s="52"/>
      <c r="BL70" s="51"/>
      <c r="BM70" s="52"/>
      <c r="BN70" s="51"/>
    </row>
    <row r="71" spans="1:66" ht="30">
      <c r="A71" s="84" t="s">
        <v>216</v>
      </c>
      <c r="B71" s="84" t="s">
        <v>229</v>
      </c>
      <c r="C71" s="53" t="s">
        <v>842</v>
      </c>
      <c r="D71" s="54">
        <v>10</v>
      </c>
      <c r="E71" s="65" t="s">
        <v>136</v>
      </c>
      <c r="F71" s="55">
        <v>6</v>
      </c>
      <c r="G71" s="53"/>
      <c r="H71" s="57"/>
      <c r="I71" s="56"/>
      <c r="J71" s="56"/>
      <c r="K71" s="36" t="s">
        <v>65</v>
      </c>
      <c r="L71" s="83">
        <v>71</v>
      </c>
      <c r="M71" s="83"/>
      <c r="N71" s="63"/>
      <c r="O71" s="86" t="s">
        <v>231</v>
      </c>
      <c r="P71" s="88">
        <v>43773.78013888889</v>
      </c>
      <c r="Q71" s="86" t="s">
        <v>245</v>
      </c>
      <c r="R71" s="86"/>
      <c r="S71" s="86"/>
      <c r="T71" s="86" t="s">
        <v>269</v>
      </c>
      <c r="U71" s="86"/>
      <c r="V71" s="89" t="s">
        <v>287</v>
      </c>
      <c r="W71" s="88">
        <v>43773.78013888889</v>
      </c>
      <c r="X71" s="92">
        <v>43773</v>
      </c>
      <c r="Y71" s="94" t="s">
        <v>319</v>
      </c>
      <c r="Z71" s="89" t="s">
        <v>346</v>
      </c>
      <c r="AA71" s="86"/>
      <c r="AB71" s="86"/>
      <c r="AC71" s="94" t="s">
        <v>375</v>
      </c>
      <c r="AD71" s="94" t="s">
        <v>374</v>
      </c>
      <c r="AE71" s="86" t="b">
        <v>0</v>
      </c>
      <c r="AF71" s="86">
        <v>4</v>
      </c>
      <c r="AG71" s="94" t="s">
        <v>382</v>
      </c>
      <c r="AH71" s="86" t="b">
        <v>0</v>
      </c>
      <c r="AI71" s="86" t="s">
        <v>385</v>
      </c>
      <c r="AJ71" s="86"/>
      <c r="AK71" s="94" t="s">
        <v>381</v>
      </c>
      <c r="AL71" s="86" t="b">
        <v>0</v>
      </c>
      <c r="AM71" s="86">
        <v>1</v>
      </c>
      <c r="AN71" s="94" t="s">
        <v>381</v>
      </c>
      <c r="AO71" s="86" t="s">
        <v>390</v>
      </c>
      <c r="AP71" s="86" t="b">
        <v>0</v>
      </c>
      <c r="AQ71" s="94" t="s">
        <v>374</v>
      </c>
      <c r="AR71" s="86" t="s">
        <v>176</v>
      </c>
      <c r="AS71" s="86">
        <v>0</v>
      </c>
      <c r="AT71" s="86">
        <v>0</v>
      </c>
      <c r="AU71" s="86"/>
      <c r="AV71" s="86"/>
      <c r="AW71" s="86"/>
      <c r="AX71" s="86"/>
      <c r="AY71" s="86"/>
      <c r="AZ71" s="86"/>
      <c r="BA71" s="86"/>
      <c r="BB71" s="86"/>
      <c r="BC71">
        <v>7</v>
      </c>
      <c r="BD71" s="85" t="str">
        <f>REPLACE(INDEX(GroupVertices[Group],MATCH(Edges[[#This Row],[Vertex 1]],GroupVertices[Vertex],0)),1,1,"")</f>
        <v>2</v>
      </c>
      <c r="BE71" s="85" t="str">
        <f>REPLACE(INDEX(GroupVertices[Group],MATCH(Edges[[#This Row],[Vertex 2]],GroupVertices[Vertex],0)),1,1,"")</f>
        <v>1</v>
      </c>
      <c r="BF71" s="51">
        <v>2</v>
      </c>
      <c r="BG71" s="52">
        <v>11.11111111111111</v>
      </c>
      <c r="BH71" s="51">
        <v>0</v>
      </c>
      <c r="BI71" s="52">
        <v>0</v>
      </c>
      <c r="BJ71" s="51">
        <v>0</v>
      </c>
      <c r="BK71" s="52">
        <v>0</v>
      </c>
      <c r="BL71" s="51">
        <v>16</v>
      </c>
      <c r="BM71" s="52">
        <v>88.88888888888889</v>
      </c>
      <c r="BN71" s="51">
        <v>18</v>
      </c>
    </row>
    <row r="72" spans="1:66" ht="30">
      <c r="A72" s="84" t="s">
        <v>216</v>
      </c>
      <c r="B72" s="84" t="s">
        <v>229</v>
      </c>
      <c r="C72" s="53" t="s">
        <v>842</v>
      </c>
      <c r="D72" s="54">
        <v>10</v>
      </c>
      <c r="E72" s="65" t="s">
        <v>136</v>
      </c>
      <c r="F72" s="55">
        <v>6</v>
      </c>
      <c r="G72" s="53"/>
      <c r="H72" s="57"/>
      <c r="I72" s="56"/>
      <c r="J72" s="56"/>
      <c r="K72" s="36" t="s">
        <v>65</v>
      </c>
      <c r="L72" s="83">
        <v>72</v>
      </c>
      <c r="M72" s="83"/>
      <c r="N72" s="63"/>
      <c r="O72" s="86" t="s">
        <v>231</v>
      </c>
      <c r="P72" s="88">
        <v>43773.78895833333</v>
      </c>
      <c r="Q72" s="86" t="s">
        <v>249</v>
      </c>
      <c r="R72" s="86"/>
      <c r="S72" s="86"/>
      <c r="T72" s="86"/>
      <c r="U72" s="86"/>
      <c r="V72" s="89" t="s">
        <v>287</v>
      </c>
      <c r="W72" s="88">
        <v>43773.78895833333</v>
      </c>
      <c r="X72" s="92">
        <v>43773</v>
      </c>
      <c r="Y72" s="94" t="s">
        <v>313</v>
      </c>
      <c r="Z72" s="89" t="s">
        <v>340</v>
      </c>
      <c r="AA72" s="86"/>
      <c r="AB72" s="86"/>
      <c r="AC72" s="94" t="s">
        <v>369</v>
      </c>
      <c r="AD72" s="86"/>
      <c r="AE72" s="86" t="b">
        <v>0</v>
      </c>
      <c r="AF72" s="86">
        <v>0</v>
      </c>
      <c r="AG72" s="94" t="s">
        <v>381</v>
      </c>
      <c r="AH72" s="86" t="b">
        <v>0</v>
      </c>
      <c r="AI72" s="86" t="s">
        <v>385</v>
      </c>
      <c r="AJ72" s="86"/>
      <c r="AK72" s="94" t="s">
        <v>381</v>
      </c>
      <c r="AL72" s="86" t="b">
        <v>0</v>
      </c>
      <c r="AM72" s="86">
        <v>3</v>
      </c>
      <c r="AN72" s="94" t="s">
        <v>367</v>
      </c>
      <c r="AO72" s="86" t="s">
        <v>390</v>
      </c>
      <c r="AP72" s="86" t="b">
        <v>0</v>
      </c>
      <c r="AQ72" s="94" t="s">
        <v>367</v>
      </c>
      <c r="AR72" s="86" t="s">
        <v>176</v>
      </c>
      <c r="AS72" s="86">
        <v>0</v>
      </c>
      <c r="AT72" s="86">
        <v>0</v>
      </c>
      <c r="AU72" s="86"/>
      <c r="AV72" s="86"/>
      <c r="AW72" s="86"/>
      <c r="AX72" s="86"/>
      <c r="AY72" s="86"/>
      <c r="AZ72" s="86"/>
      <c r="BA72" s="86"/>
      <c r="BB72" s="86"/>
      <c r="BC72">
        <v>7</v>
      </c>
      <c r="BD72" s="85" t="str">
        <f>REPLACE(INDEX(GroupVertices[Group],MATCH(Edges[[#This Row],[Vertex 1]],GroupVertices[Vertex],0)),1,1,"")</f>
        <v>2</v>
      </c>
      <c r="BE72" s="85" t="str">
        <f>REPLACE(INDEX(GroupVertices[Group],MATCH(Edges[[#This Row],[Vertex 2]],GroupVertices[Vertex],0)),1,1,"")</f>
        <v>1</v>
      </c>
      <c r="BF72" s="51"/>
      <c r="BG72" s="52"/>
      <c r="BH72" s="51"/>
      <c r="BI72" s="52"/>
      <c r="BJ72" s="51"/>
      <c r="BK72" s="52"/>
      <c r="BL72" s="51"/>
      <c r="BM72" s="52"/>
      <c r="BN72" s="51"/>
    </row>
    <row r="73" spans="1:66" ht="30">
      <c r="A73" s="84" t="s">
        <v>216</v>
      </c>
      <c r="B73" s="84" t="s">
        <v>228</v>
      </c>
      <c r="C73" s="53" t="s">
        <v>842</v>
      </c>
      <c r="D73" s="54">
        <v>10</v>
      </c>
      <c r="E73" s="65" t="s">
        <v>136</v>
      </c>
      <c r="F73" s="55">
        <v>6</v>
      </c>
      <c r="G73" s="53"/>
      <c r="H73" s="57"/>
      <c r="I73" s="56"/>
      <c r="J73" s="56"/>
      <c r="K73" s="36" t="s">
        <v>65</v>
      </c>
      <c r="L73" s="83">
        <v>73</v>
      </c>
      <c r="M73" s="83"/>
      <c r="N73" s="63"/>
      <c r="O73" s="86" t="s">
        <v>231</v>
      </c>
      <c r="P73" s="88">
        <v>43773.78895833333</v>
      </c>
      <c r="Q73" s="86" t="s">
        <v>249</v>
      </c>
      <c r="R73" s="86"/>
      <c r="S73" s="86"/>
      <c r="T73" s="86"/>
      <c r="U73" s="86"/>
      <c r="V73" s="89" t="s">
        <v>287</v>
      </c>
      <c r="W73" s="88">
        <v>43773.78895833333</v>
      </c>
      <c r="X73" s="92">
        <v>43773</v>
      </c>
      <c r="Y73" s="94" t="s">
        <v>313</v>
      </c>
      <c r="Z73" s="89" t="s">
        <v>340</v>
      </c>
      <c r="AA73" s="86"/>
      <c r="AB73" s="86"/>
      <c r="AC73" s="94" t="s">
        <v>369</v>
      </c>
      <c r="AD73" s="86"/>
      <c r="AE73" s="86" t="b">
        <v>0</v>
      </c>
      <c r="AF73" s="86">
        <v>0</v>
      </c>
      <c r="AG73" s="94" t="s">
        <v>381</v>
      </c>
      <c r="AH73" s="86" t="b">
        <v>0</v>
      </c>
      <c r="AI73" s="86" t="s">
        <v>385</v>
      </c>
      <c r="AJ73" s="86"/>
      <c r="AK73" s="94" t="s">
        <v>381</v>
      </c>
      <c r="AL73" s="86" t="b">
        <v>0</v>
      </c>
      <c r="AM73" s="86">
        <v>3</v>
      </c>
      <c r="AN73" s="94" t="s">
        <v>367</v>
      </c>
      <c r="AO73" s="86" t="s">
        <v>390</v>
      </c>
      <c r="AP73" s="86" t="b">
        <v>0</v>
      </c>
      <c r="AQ73" s="94" t="s">
        <v>367</v>
      </c>
      <c r="AR73" s="86" t="s">
        <v>176</v>
      </c>
      <c r="AS73" s="86">
        <v>0</v>
      </c>
      <c r="AT73" s="86">
        <v>0</v>
      </c>
      <c r="AU73" s="86"/>
      <c r="AV73" s="86"/>
      <c r="AW73" s="86"/>
      <c r="AX73" s="86"/>
      <c r="AY73" s="86"/>
      <c r="AZ73" s="86"/>
      <c r="BA73" s="86"/>
      <c r="BB73" s="86"/>
      <c r="BC73">
        <v>7</v>
      </c>
      <c r="BD73" s="85" t="str">
        <f>REPLACE(INDEX(GroupVertices[Group],MATCH(Edges[[#This Row],[Vertex 1]],GroupVertices[Vertex],0)),1,1,"")</f>
        <v>2</v>
      </c>
      <c r="BE73" s="85" t="str">
        <f>REPLACE(INDEX(GroupVertices[Group],MATCH(Edges[[#This Row],[Vertex 2]],GroupVertices[Vertex],0)),1,1,"")</f>
        <v>1</v>
      </c>
      <c r="BF73" s="51"/>
      <c r="BG73" s="52"/>
      <c r="BH73" s="51"/>
      <c r="BI73" s="52"/>
      <c r="BJ73" s="51"/>
      <c r="BK73" s="52"/>
      <c r="BL73" s="51"/>
      <c r="BM73" s="52"/>
      <c r="BN73" s="51"/>
    </row>
    <row r="74" spans="1:66" ht="15">
      <c r="A74" s="84" t="s">
        <v>221</v>
      </c>
      <c r="B74" s="84" t="s">
        <v>216</v>
      </c>
      <c r="C74" s="53" t="s">
        <v>839</v>
      </c>
      <c r="D74" s="54">
        <v>3</v>
      </c>
      <c r="E74" s="65" t="s">
        <v>132</v>
      </c>
      <c r="F74" s="55">
        <v>32</v>
      </c>
      <c r="G74" s="53"/>
      <c r="H74" s="57"/>
      <c r="I74" s="56"/>
      <c r="J74" s="56"/>
      <c r="K74" s="36" t="s">
        <v>65</v>
      </c>
      <c r="L74" s="83">
        <v>74</v>
      </c>
      <c r="M74" s="83"/>
      <c r="N74" s="63"/>
      <c r="O74" s="86" t="s">
        <v>231</v>
      </c>
      <c r="P74" s="88">
        <v>43774.095243055555</v>
      </c>
      <c r="Q74" s="86" t="s">
        <v>249</v>
      </c>
      <c r="R74" s="86"/>
      <c r="S74" s="86"/>
      <c r="T74" s="86"/>
      <c r="U74" s="86"/>
      <c r="V74" s="89" t="s">
        <v>290</v>
      </c>
      <c r="W74" s="88">
        <v>43774.095243055555</v>
      </c>
      <c r="X74" s="92">
        <v>43774</v>
      </c>
      <c r="Y74" s="94" t="s">
        <v>314</v>
      </c>
      <c r="Z74" s="89" t="s">
        <v>341</v>
      </c>
      <c r="AA74" s="86"/>
      <c r="AB74" s="86"/>
      <c r="AC74" s="94" t="s">
        <v>370</v>
      </c>
      <c r="AD74" s="86"/>
      <c r="AE74" s="86" t="b">
        <v>0</v>
      </c>
      <c r="AF74" s="86">
        <v>0</v>
      </c>
      <c r="AG74" s="94" t="s">
        <v>381</v>
      </c>
      <c r="AH74" s="86" t="b">
        <v>0</v>
      </c>
      <c r="AI74" s="86" t="s">
        <v>385</v>
      </c>
      <c r="AJ74" s="86"/>
      <c r="AK74" s="94" t="s">
        <v>381</v>
      </c>
      <c r="AL74" s="86" t="b">
        <v>0</v>
      </c>
      <c r="AM74" s="86">
        <v>3</v>
      </c>
      <c r="AN74" s="94" t="s">
        <v>367</v>
      </c>
      <c r="AO74" s="86" t="s">
        <v>389</v>
      </c>
      <c r="AP74" s="86" t="b">
        <v>0</v>
      </c>
      <c r="AQ74" s="94" t="s">
        <v>367</v>
      </c>
      <c r="AR74" s="86" t="s">
        <v>176</v>
      </c>
      <c r="AS74" s="86">
        <v>0</v>
      </c>
      <c r="AT74" s="86">
        <v>0</v>
      </c>
      <c r="AU74" s="86"/>
      <c r="AV74" s="86"/>
      <c r="AW74" s="86"/>
      <c r="AX74" s="86"/>
      <c r="AY74" s="86"/>
      <c r="AZ74" s="86"/>
      <c r="BA74" s="86"/>
      <c r="BB74" s="86"/>
      <c r="BC74">
        <v>1</v>
      </c>
      <c r="BD74" s="85" t="str">
        <f>REPLACE(INDEX(GroupVertices[Group],MATCH(Edges[[#This Row],[Vertex 1]],GroupVertices[Vertex],0)),1,1,"")</f>
        <v>1</v>
      </c>
      <c r="BE74" s="85" t="str">
        <f>REPLACE(INDEX(GroupVertices[Group],MATCH(Edges[[#This Row],[Vertex 2]],GroupVertices[Vertex],0)),1,1,"")</f>
        <v>2</v>
      </c>
      <c r="BF74" s="51"/>
      <c r="BG74" s="52"/>
      <c r="BH74" s="51"/>
      <c r="BI74" s="52"/>
      <c r="BJ74" s="51"/>
      <c r="BK74" s="52"/>
      <c r="BL74" s="51"/>
      <c r="BM74" s="52"/>
      <c r="BN74" s="51"/>
    </row>
    <row r="75" spans="1:66" ht="15">
      <c r="A75" s="84" t="s">
        <v>221</v>
      </c>
      <c r="B75" s="84" t="s">
        <v>229</v>
      </c>
      <c r="C75" s="53" t="s">
        <v>839</v>
      </c>
      <c r="D75" s="54">
        <v>3</v>
      </c>
      <c r="E75" s="65" t="s">
        <v>132</v>
      </c>
      <c r="F75" s="55">
        <v>32</v>
      </c>
      <c r="G75" s="53"/>
      <c r="H75" s="57"/>
      <c r="I75" s="56"/>
      <c r="J75" s="56"/>
      <c r="K75" s="36" t="s">
        <v>65</v>
      </c>
      <c r="L75" s="83">
        <v>75</v>
      </c>
      <c r="M75" s="83"/>
      <c r="N75" s="63"/>
      <c r="O75" s="86" t="s">
        <v>231</v>
      </c>
      <c r="P75" s="88">
        <v>43774.095243055555</v>
      </c>
      <c r="Q75" s="86" t="s">
        <v>249</v>
      </c>
      <c r="R75" s="86"/>
      <c r="S75" s="86"/>
      <c r="T75" s="86"/>
      <c r="U75" s="86"/>
      <c r="V75" s="89" t="s">
        <v>290</v>
      </c>
      <c r="W75" s="88">
        <v>43774.095243055555</v>
      </c>
      <c r="X75" s="92">
        <v>43774</v>
      </c>
      <c r="Y75" s="94" t="s">
        <v>314</v>
      </c>
      <c r="Z75" s="89" t="s">
        <v>341</v>
      </c>
      <c r="AA75" s="86"/>
      <c r="AB75" s="86"/>
      <c r="AC75" s="94" t="s">
        <v>370</v>
      </c>
      <c r="AD75" s="86"/>
      <c r="AE75" s="86" t="b">
        <v>0</v>
      </c>
      <c r="AF75" s="86">
        <v>0</v>
      </c>
      <c r="AG75" s="94" t="s">
        <v>381</v>
      </c>
      <c r="AH75" s="86" t="b">
        <v>0</v>
      </c>
      <c r="AI75" s="86" t="s">
        <v>385</v>
      </c>
      <c r="AJ75" s="86"/>
      <c r="AK75" s="94" t="s">
        <v>381</v>
      </c>
      <c r="AL75" s="86" t="b">
        <v>0</v>
      </c>
      <c r="AM75" s="86">
        <v>3</v>
      </c>
      <c r="AN75" s="94" t="s">
        <v>367</v>
      </c>
      <c r="AO75" s="86" t="s">
        <v>389</v>
      </c>
      <c r="AP75" s="86" t="b">
        <v>0</v>
      </c>
      <c r="AQ75" s="94" t="s">
        <v>367</v>
      </c>
      <c r="AR75" s="86" t="s">
        <v>176</v>
      </c>
      <c r="AS75" s="86">
        <v>0</v>
      </c>
      <c r="AT75" s="86">
        <v>0</v>
      </c>
      <c r="AU75" s="86"/>
      <c r="AV75" s="86"/>
      <c r="AW75" s="86"/>
      <c r="AX75" s="86"/>
      <c r="AY75" s="86"/>
      <c r="AZ75" s="86"/>
      <c r="BA75" s="86"/>
      <c r="BB75" s="86"/>
      <c r="BC75">
        <v>1</v>
      </c>
      <c r="BD75" s="85" t="str">
        <f>REPLACE(INDEX(GroupVertices[Group],MATCH(Edges[[#This Row],[Vertex 1]],GroupVertices[Vertex],0)),1,1,"")</f>
        <v>1</v>
      </c>
      <c r="BE75" s="85" t="str">
        <f>REPLACE(INDEX(GroupVertices[Group],MATCH(Edges[[#This Row],[Vertex 2]],GroupVertices[Vertex],0)),1,1,"")</f>
        <v>1</v>
      </c>
      <c r="BF75" s="51"/>
      <c r="BG75" s="52"/>
      <c r="BH75" s="51"/>
      <c r="BI75" s="52"/>
      <c r="BJ75" s="51"/>
      <c r="BK75" s="52"/>
      <c r="BL75" s="51"/>
      <c r="BM75" s="52"/>
      <c r="BN75" s="51"/>
    </row>
    <row r="76" spans="1:66" ht="15">
      <c r="A76" s="84" t="s">
        <v>221</v>
      </c>
      <c r="B76" s="84" t="s">
        <v>228</v>
      </c>
      <c r="C76" s="53" t="s">
        <v>839</v>
      </c>
      <c r="D76" s="54">
        <v>3</v>
      </c>
      <c r="E76" s="65" t="s">
        <v>132</v>
      </c>
      <c r="F76" s="55">
        <v>32</v>
      </c>
      <c r="G76" s="53"/>
      <c r="H76" s="57"/>
      <c r="I76" s="56"/>
      <c r="J76" s="56"/>
      <c r="K76" s="36" t="s">
        <v>65</v>
      </c>
      <c r="L76" s="83">
        <v>76</v>
      </c>
      <c r="M76" s="83"/>
      <c r="N76" s="63"/>
      <c r="O76" s="86" t="s">
        <v>231</v>
      </c>
      <c r="P76" s="88">
        <v>43774.095243055555</v>
      </c>
      <c r="Q76" s="86" t="s">
        <v>249</v>
      </c>
      <c r="R76" s="86"/>
      <c r="S76" s="86"/>
      <c r="T76" s="86"/>
      <c r="U76" s="86"/>
      <c r="V76" s="89" t="s">
        <v>290</v>
      </c>
      <c r="W76" s="88">
        <v>43774.095243055555</v>
      </c>
      <c r="X76" s="92">
        <v>43774</v>
      </c>
      <c r="Y76" s="94" t="s">
        <v>314</v>
      </c>
      <c r="Z76" s="89" t="s">
        <v>341</v>
      </c>
      <c r="AA76" s="86"/>
      <c r="AB76" s="86"/>
      <c r="AC76" s="94" t="s">
        <v>370</v>
      </c>
      <c r="AD76" s="86"/>
      <c r="AE76" s="86" t="b">
        <v>0</v>
      </c>
      <c r="AF76" s="86">
        <v>0</v>
      </c>
      <c r="AG76" s="94" t="s">
        <v>381</v>
      </c>
      <c r="AH76" s="86" t="b">
        <v>0</v>
      </c>
      <c r="AI76" s="86" t="s">
        <v>385</v>
      </c>
      <c r="AJ76" s="86"/>
      <c r="AK76" s="94" t="s">
        <v>381</v>
      </c>
      <c r="AL76" s="86" t="b">
        <v>0</v>
      </c>
      <c r="AM76" s="86">
        <v>3</v>
      </c>
      <c r="AN76" s="94" t="s">
        <v>367</v>
      </c>
      <c r="AO76" s="86" t="s">
        <v>389</v>
      </c>
      <c r="AP76" s="86" t="b">
        <v>0</v>
      </c>
      <c r="AQ76" s="94" t="s">
        <v>367</v>
      </c>
      <c r="AR76" s="86" t="s">
        <v>176</v>
      </c>
      <c r="AS76" s="86">
        <v>0</v>
      </c>
      <c r="AT76" s="86">
        <v>0</v>
      </c>
      <c r="AU76" s="86"/>
      <c r="AV76" s="86"/>
      <c r="AW76" s="86"/>
      <c r="AX76" s="86"/>
      <c r="AY76" s="86"/>
      <c r="AZ76" s="86"/>
      <c r="BA76" s="86"/>
      <c r="BB76" s="86"/>
      <c r="BC76">
        <v>1</v>
      </c>
      <c r="BD76" s="85" t="str">
        <f>REPLACE(INDEX(GroupVertices[Group],MATCH(Edges[[#This Row],[Vertex 1]],GroupVertices[Vertex],0)),1,1,"")</f>
        <v>1</v>
      </c>
      <c r="BE76" s="85" t="str">
        <f>REPLACE(INDEX(GroupVertices[Group],MATCH(Edges[[#This Row],[Vertex 2]],GroupVertices[Vertex],0)),1,1,"")</f>
        <v>1</v>
      </c>
      <c r="BF76" s="51">
        <v>2</v>
      </c>
      <c r="BG76" s="52">
        <v>5.405405405405405</v>
      </c>
      <c r="BH76" s="51">
        <v>0</v>
      </c>
      <c r="BI76" s="52">
        <v>0</v>
      </c>
      <c r="BJ76" s="51">
        <v>0</v>
      </c>
      <c r="BK76" s="52">
        <v>0</v>
      </c>
      <c r="BL76" s="51">
        <v>35</v>
      </c>
      <c r="BM76" s="52">
        <v>94.5945945945946</v>
      </c>
      <c r="BN76"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hyperlinks>
    <hyperlink ref="R9" r:id="rId1" display="https://www.cityclub-chicago.org/live"/>
    <hyperlink ref="R10" r:id="rId2" display="https://www.cityclub-chicago.org/live"/>
    <hyperlink ref="R11" r:id="rId3" display="https://www.cityclub-chicago.org/live"/>
    <hyperlink ref="R25" r:id="rId4" display="http://cmapspublic.ihmc.us/rid=1SV6LFW40-1CRY9MM-47Z/BirthToWork-Challenges-USA.cmap"/>
    <hyperlink ref="R26" r:id="rId5" display="https://twitter.com/CityClubChicago/status/1191421269478182913"/>
    <hyperlink ref="R27" r:id="rId6" display="https://twitter.com/CityClubChicago/status/1191415060872204288"/>
    <hyperlink ref="R28" r:id="rId7" display="https://twitter.com/CityClubChicago/status/1191415060872204288"/>
    <hyperlink ref="R29" r:id="rId8" display="https://tutormentor.blogspot.com/2016/12/building-connecting-villages-of-hope.html"/>
    <hyperlink ref="R30" r:id="rId9" display="https://twitter.com/CityClubChicago/status/1191421269478182913"/>
    <hyperlink ref="R31" r:id="rId10" display="https://twitter.com/CityClubChicago/status/1191421269478182913"/>
    <hyperlink ref="R32" r:id="rId11" display="http://www.tutormentorconnection.org/LinksLearningNetwork/LinksLibrary/tabid/560/agentType/ViewType/PropertyTypeID/81/Default.aspx"/>
    <hyperlink ref="R33" r:id="rId12" display="http://www.tutormentorconnection.org/LinksLearningNetwork/LinksLibrary/tabid/560/agentType/ViewType/PropertyTypeID/81/Default.aspx"/>
    <hyperlink ref="R34" r:id="rId13" display="http://www.tutormentorconnection.org/LinksLearningNetwork/LinksLibrary/tabid/560/agentType/ViewType/PropertyTypeID/81/Default.aspx"/>
    <hyperlink ref="R35" r:id="rId14" display="https://twitter.com/tutormentorteam/status/1191420933568942080"/>
    <hyperlink ref="R36" r:id="rId15" display="http://cmapspublic.ihmc.us/rid=1SV6LFW40-1CRY9MM-47Z/BirthToWork-Challenges-USA.cmap"/>
    <hyperlink ref="R37" r:id="rId16" display="http://cmapspublic.ihmc.us/rid=1SV6LFW40-1CRY9MM-47Z/BirthToWork-Challenges-USA.cmap"/>
    <hyperlink ref="R38" r:id="rId17" display="https://twitter.com/harknessa/status/1191425518647873536"/>
    <hyperlink ref="R39" r:id="rId18" display="https://twitter.com/harknessa/status/1191425518647873536"/>
    <hyperlink ref="R45" r:id="rId19" display="https://twitter.com/koutropoulos/status/1190326677970272256"/>
    <hyperlink ref="R46" r:id="rId20" display="https://twitter.com/koutropoulos/status/1190326677970272256"/>
    <hyperlink ref="R47" r:id="rId21" display="https://twitter.com/tutormentorteam/status/1191425313831555073"/>
    <hyperlink ref="R62" r:id="rId22" display="https://twitter.com/CityClubChicago/status/1191421269478182913"/>
    <hyperlink ref="R63" r:id="rId23" display="https://twitter.com/CityClubChicago/status/1191421269478182913"/>
    <hyperlink ref="U3" r:id="rId24" display="https://pbs.twimg.com/ext_tw_video_thumb/1188872270523109378/pu/img/Pqt4H1QIXEsJ-Hxa.jpg"/>
    <hyperlink ref="U4" r:id="rId25" display="https://pbs.twimg.com/ext_tw_video_thumb/1188872270523109378/pu/img/Pqt4H1QIXEsJ-Hxa.jpg"/>
    <hyperlink ref="U9" r:id="rId26" display="https://pbs.twimg.com/media/EH-2LngX4AECn0U.jpg"/>
    <hyperlink ref="U10" r:id="rId27" display="https://pbs.twimg.com/media/EH-2LngX4AECn0U.jpg"/>
    <hyperlink ref="U11" r:id="rId28" display="https://pbs.twimg.com/media/EH-2LngX4AECn0U.jpg"/>
    <hyperlink ref="U12" r:id="rId29" display="https://pbs.twimg.com/ext_tw_video_thumb/1188872270523109378/pu/img/Pqt4H1QIXEsJ-Hxa.jpg"/>
    <hyperlink ref="U25" r:id="rId30" display="https://pbs.twimg.com/media/EIjK_-7XUAIj02d.jpg"/>
    <hyperlink ref="U29" r:id="rId31" display="https://pbs.twimg.com/media/EIjHBHAXsAIHuZh.jpg"/>
    <hyperlink ref="U32" r:id="rId32" display="https://pbs.twimg.com/media/EIjJg_HWwAEdJ6f.png"/>
    <hyperlink ref="U33" r:id="rId33" display="https://pbs.twimg.com/media/EIjJg_HWwAEdJ6f.png"/>
    <hyperlink ref="U34" r:id="rId34" display="https://pbs.twimg.com/media/EIjJg_HWwAEdJ6f.png"/>
    <hyperlink ref="U36" r:id="rId35" display="https://pbs.twimg.com/media/EIjK_-7XUAIj02d.jpg"/>
    <hyperlink ref="U37" r:id="rId36" display="https://pbs.twimg.com/media/EIjK_-7XUAIj02d.jpg"/>
    <hyperlink ref="U48" r:id="rId37" display="https://pbs.twimg.com/media/EIjN9IVXYAIIkwN.jpg"/>
    <hyperlink ref="U49" r:id="rId38" display="https://pbs.twimg.com/media/EIjN9IVXYAIIkwN.jpg"/>
    <hyperlink ref="U50" r:id="rId39" display="https://pbs.twimg.com/media/EIjN9IVXYAIIkwN.jpg"/>
    <hyperlink ref="U51" r:id="rId40" display="https://pbs.twimg.com/media/EIjN9IVXYAIIkwN.jpg"/>
    <hyperlink ref="U60" r:id="rId41" display="https://pbs.twimg.com/media/EIjHUpbXsAAtWnK.jpg"/>
    <hyperlink ref="U61" r:id="rId42" display="https://pbs.twimg.com/media/EIjHUpbXsAAtWnK.jpg"/>
    <hyperlink ref="V3" r:id="rId43" display="https://pbs.twimg.com/ext_tw_video_thumb/1188872270523109378/pu/img/Pqt4H1QIXEsJ-Hxa.jpg"/>
    <hyperlink ref="V4" r:id="rId44" display="https://pbs.twimg.com/ext_tw_video_thumb/1188872270523109378/pu/img/Pqt4H1QIXEsJ-Hxa.jpg"/>
    <hyperlink ref="V5" r:id="rId45" display="http://pbs.twimg.com/profile_images/3272688144/025fd942fe5ddf12032d8d6994508aa9_normal.jpeg"/>
    <hyperlink ref="V6" r:id="rId46" display="http://pbs.twimg.com/profile_images/3272688144/025fd942fe5ddf12032d8d6994508aa9_normal.jpeg"/>
    <hyperlink ref="V7" r:id="rId47" display="http://pbs.twimg.com/profile_images/3272688144/025fd942fe5ddf12032d8d6994508aa9_normal.jpeg"/>
    <hyperlink ref="V8" r:id="rId48" display="http://pbs.twimg.com/profile_images/3272688144/025fd942fe5ddf12032d8d6994508aa9_normal.jpeg"/>
    <hyperlink ref="V9" r:id="rId49" display="https://pbs.twimg.com/media/EH-2LngX4AECn0U.jpg"/>
    <hyperlink ref="V10" r:id="rId50" display="https://pbs.twimg.com/media/EH-2LngX4AECn0U.jpg"/>
    <hyperlink ref="V11" r:id="rId51" display="https://pbs.twimg.com/media/EH-2LngX4AECn0U.jpg"/>
    <hyperlink ref="V12" r:id="rId52" display="https://pbs.twimg.com/ext_tw_video_thumb/1188872270523109378/pu/img/Pqt4H1QIXEsJ-Hxa.jpg"/>
    <hyperlink ref="V13" r:id="rId53" display="http://pbs.twimg.com/profile_images/2559931806/c99ntzak75qauw6lgb4c_normal.jpeg"/>
    <hyperlink ref="V14" r:id="rId54" display="http://pbs.twimg.com/profile_images/2559931806/c99ntzak75qauw6lgb4c_normal.jpeg"/>
    <hyperlink ref="V15" r:id="rId55" display="http://pbs.twimg.com/profile_images/2559931806/c99ntzak75qauw6lgb4c_normal.jpeg"/>
    <hyperlink ref="V16" r:id="rId56" display="http://pbs.twimg.com/profile_images/527273340726038528/ITMYlaGN_normal.jpeg"/>
    <hyperlink ref="V17" r:id="rId57" display="http://pbs.twimg.com/profile_images/527273340726038528/ITMYlaGN_normal.jpeg"/>
    <hyperlink ref="V18" r:id="rId58" display="http://pbs.twimg.com/profile_images/527273340726038528/ITMYlaGN_normal.jpeg"/>
    <hyperlink ref="V19" r:id="rId59" display="http://pbs.twimg.com/profile_images/527273340726038528/ITMYlaGN_normal.jpeg"/>
    <hyperlink ref="V20" r:id="rId60" display="http://pbs.twimg.com/profile_images/527273340726038528/ITMYlaGN_normal.jpeg"/>
    <hyperlink ref="V21" r:id="rId61" display="http://pbs.twimg.com/profile_images/527273340726038528/ITMYlaGN_normal.jpeg"/>
    <hyperlink ref="V22" r:id="rId62" display="http://pbs.twimg.com/profile_images/527273340726038528/ITMYlaGN_normal.jpeg"/>
    <hyperlink ref="V23" r:id="rId63" display="http://pbs.twimg.com/profile_images/527273340726038528/ITMYlaGN_normal.jpeg"/>
    <hyperlink ref="V24" r:id="rId64" display="http://pbs.twimg.com/profile_images/527273340726038528/ITMYlaGN_normal.jpeg"/>
    <hyperlink ref="V25" r:id="rId65" display="https://pbs.twimg.com/media/EIjK_-7XUAIj02d.jpg"/>
    <hyperlink ref="V26" r:id="rId66" display="http://pbs.twimg.com/profile_images/527273340726038528/ITMYlaGN_normal.jpeg"/>
    <hyperlink ref="V27" r:id="rId67" display="http://pbs.twimg.com/profile_images/1106198763473944577/9-Ws7_kE_normal.png"/>
    <hyperlink ref="V28" r:id="rId68" display="http://pbs.twimg.com/profile_images/1106198763473944577/9-Ws7_kE_normal.png"/>
    <hyperlink ref="V29" r:id="rId69" display="https://pbs.twimg.com/media/EIjHBHAXsAIHuZh.jpg"/>
    <hyperlink ref="V30" r:id="rId70" display="http://pbs.twimg.com/profile_images/1106198763473944577/9-Ws7_kE_normal.png"/>
    <hyperlink ref="V31" r:id="rId71" display="http://pbs.twimg.com/profile_images/1106198763473944577/9-Ws7_kE_normal.png"/>
    <hyperlink ref="V32" r:id="rId72" display="https://pbs.twimg.com/media/EIjJg_HWwAEdJ6f.png"/>
    <hyperlink ref="V33" r:id="rId73" display="https://pbs.twimg.com/media/EIjJg_HWwAEdJ6f.png"/>
    <hyperlink ref="V34" r:id="rId74" display="https://pbs.twimg.com/media/EIjJg_HWwAEdJ6f.png"/>
    <hyperlink ref="V35" r:id="rId75" display="http://pbs.twimg.com/profile_images/1106198763473944577/9-Ws7_kE_normal.png"/>
    <hyperlink ref="V36" r:id="rId76" display="https://pbs.twimg.com/media/EIjK_-7XUAIj02d.jpg"/>
    <hyperlink ref="V37" r:id="rId77" display="https://pbs.twimg.com/media/EIjK_-7XUAIj02d.jpg"/>
    <hyperlink ref="V38" r:id="rId78" display="http://pbs.twimg.com/profile_images/1106198763473944577/9-Ws7_kE_normal.png"/>
    <hyperlink ref="V39" r:id="rId79" display="http://pbs.twimg.com/profile_images/1106198763473944577/9-Ws7_kE_normal.png"/>
    <hyperlink ref="V40" r:id="rId80" display="http://pbs.twimg.com/profile_images/1106198763473944577/9-Ws7_kE_normal.png"/>
    <hyperlink ref="V41" r:id="rId81" display="http://pbs.twimg.com/profile_images/1106198763473944577/9-Ws7_kE_normal.png"/>
    <hyperlink ref="V42" r:id="rId82" display="http://pbs.twimg.com/profile_images/1106198763473944577/9-Ws7_kE_normal.png"/>
    <hyperlink ref="V43" r:id="rId83" display="http://pbs.twimg.com/profile_images/1106198763473944577/9-Ws7_kE_normal.png"/>
    <hyperlink ref="V44" r:id="rId84" display="http://pbs.twimg.com/profile_images/1106198763473944577/9-Ws7_kE_normal.png"/>
    <hyperlink ref="V45" r:id="rId85" display="http://pbs.twimg.com/profile_images/1106198763473944577/9-Ws7_kE_normal.png"/>
    <hyperlink ref="V46" r:id="rId86" display="http://pbs.twimg.com/profile_images/1106198763473944577/9-Ws7_kE_normal.png"/>
    <hyperlink ref="V47" r:id="rId87" display="http://pbs.twimg.com/profile_images/1106198763473944577/9-Ws7_kE_normal.png"/>
    <hyperlink ref="V48" r:id="rId88" display="https://pbs.twimg.com/media/EIjN9IVXYAIIkwN.jpg"/>
    <hyperlink ref="V49" r:id="rId89" display="https://pbs.twimg.com/media/EIjN9IVXYAIIkwN.jpg"/>
    <hyperlink ref="V50" r:id="rId90" display="https://pbs.twimg.com/media/EIjN9IVXYAIIkwN.jpg"/>
    <hyperlink ref="V51" r:id="rId91" display="https://pbs.twimg.com/media/EIjN9IVXYAIIkwN.jpg"/>
    <hyperlink ref="V52" r:id="rId92" display="http://pbs.twimg.com/profile_images/826490930622496769/IB4XugOR_normal.jpg"/>
    <hyperlink ref="V53" r:id="rId93" display="http://pbs.twimg.com/profile_images/527273340726038528/ITMYlaGN_normal.jpeg"/>
    <hyperlink ref="V54" r:id="rId94" display="http://pbs.twimg.com/profile_images/378800000828200757/b1ac7e2e1791ab70eaa495cac179acb5_normal.jpeg"/>
    <hyperlink ref="V55" r:id="rId95" display="http://pbs.twimg.com/profile_images/826490930622496769/IB4XugOR_normal.jpg"/>
    <hyperlink ref="V56" r:id="rId96" display="http://pbs.twimg.com/profile_images/826490930622496769/IB4XugOR_normal.jpg"/>
    <hyperlink ref="V57" r:id="rId97" display="http://pbs.twimg.com/profile_images/826490930622496769/IB4XugOR_normal.jpg"/>
    <hyperlink ref="V58" r:id="rId98" display="http://pbs.twimg.com/profile_images/527273340726038528/ITMYlaGN_normal.jpeg"/>
    <hyperlink ref="V59" r:id="rId99" display="http://pbs.twimg.com/profile_images/378800000828200757/b1ac7e2e1791ab70eaa495cac179acb5_normal.jpeg"/>
    <hyperlink ref="V60" r:id="rId100" display="https://pbs.twimg.com/media/EIjHUpbXsAAtWnK.jpg"/>
    <hyperlink ref="V61" r:id="rId101" display="https://pbs.twimg.com/media/EIjHUpbXsAAtWnK.jpg"/>
    <hyperlink ref="V62" r:id="rId102" display="http://pbs.twimg.com/profile_images/527273340726038528/ITMYlaGN_normal.jpeg"/>
    <hyperlink ref="V63" r:id="rId103" display="http://pbs.twimg.com/profile_images/527273340726038528/ITMYlaGN_normal.jpeg"/>
    <hyperlink ref="V64" r:id="rId104" display="http://pbs.twimg.com/profile_images/527273340726038528/ITMYlaGN_normal.jpeg"/>
    <hyperlink ref="V65" r:id="rId105" display="http://pbs.twimg.com/profile_images/527273340726038528/ITMYlaGN_normal.jpeg"/>
    <hyperlink ref="V66" r:id="rId106" display="http://pbs.twimg.com/profile_images/527273340726038528/ITMYlaGN_normal.jpeg"/>
    <hyperlink ref="V67" r:id="rId107" display="http://pbs.twimg.com/profile_images/527273340726038528/ITMYlaGN_normal.jpeg"/>
    <hyperlink ref="V68" r:id="rId108" display="http://pbs.twimg.com/profile_images/527273340726038528/ITMYlaGN_normal.jpeg"/>
    <hyperlink ref="V69" r:id="rId109" display="http://pbs.twimg.com/profile_images/527273340726038528/ITMYlaGN_normal.jpeg"/>
    <hyperlink ref="V70" r:id="rId110" display="http://pbs.twimg.com/profile_images/527273340726038528/ITMYlaGN_normal.jpeg"/>
    <hyperlink ref="V71" r:id="rId111" display="http://pbs.twimg.com/profile_images/527273340726038528/ITMYlaGN_normal.jpeg"/>
    <hyperlink ref="V72" r:id="rId112" display="http://pbs.twimg.com/profile_images/527273340726038528/ITMYlaGN_normal.jpeg"/>
    <hyperlink ref="V73" r:id="rId113" display="http://pbs.twimg.com/profile_images/527273340726038528/ITMYlaGN_normal.jpeg"/>
    <hyperlink ref="V74" r:id="rId114" display="http://pbs.twimg.com/profile_images/378800000828200757/b1ac7e2e1791ab70eaa495cac179acb5_normal.jpeg"/>
    <hyperlink ref="V75" r:id="rId115" display="http://pbs.twimg.com/profile_images/378800000828200757/b1ac7e2e1791ab70eaa495cac179acb5_normal.jpeg"/>
    <hyperlink ref="V76" r:id="rId116" display="http://pbs.twimg.com/profile_images/378800000828200757/b1ac7e2e1791ab70eaa495cac179acb5_normal.jpeg"/>
    <hyperlink ref="Z3" r:id="rId117" display="https://twitter.com/bluebirdtrini/status/1188873863226114048"/>
    <hyperlink ref="Z4" r:id="rId118" display="https://twitter.com/bluebirdtrini/status/1188873863226114048"/>
    <hyperlink ref="Z5" r:id="rId119" display="https://twitter.com/sandgrey/status/1189311143057203201"/>
    <hyperlink ref="Z6" r:id="rId120" display="https://twitter.com/sandgrey/status/1189311143057203201"/>
    <hyperlink ref="Z7" r:id="rId121" display="https://twitter.com/sandgrey/status/1189311143057203201"/>
    <hyperlink ref="Z8" r:id="rId122" display="https://twitter.com/sandgrey/status/1189311143057203201"/>
    <hyperlink ref="Z9" r:id="rId123" display="https://twitter.com/cityclubchicago/status/1188869142822174721"/>
    <hyperlink ref="Z10" r:id="rId124" display="https://twitter.com/cityclubchicago/status/1188869142822174721"/>
    <hyperlink ref="Z11" r:id="rId125" display="https://twitter.com/cityclubchicago/status/1188869142822174721"/>
    <hyperlink ref="Z12" r:id="rId126" display="https://twitter.com/cityclubchicago/status/1188872310113132544"/>
    <hyperlink ref="Z13" r:id="rId127" display="https://twitter.com/ilpoliski/status/1189266769632022534"/>
    <hyperlink ref="Z14" r:id="rId128" display="https://twitter.com/ilpoliski/status/1189266769632022534"/>
    <hyperlink ref="Z15" r:id="rId129" display="https://twitter.com/ilpoliski/status/1189266769632022534"/>
    <hyperlink ref="Z16" r:id="rId130" display="https://twitter.com/cityclubchicago/status/1189234203373834240"/>
    <hyperlink ref="Z17" r:id="rId131" display="https://twitter.com/cityclubchicago/status/1189236379001204738"/>
    <hyperlink ref="Z18" r:id="rId132" display="https://twitter.com/cityclubchicago/status/1189239293744693248"/>
    <hyperlink ref="Z19" r:id="rId133" display="https://twitter.com/cityclubchicago/status/1189234203373834240"/>
    <hyperlink ref="Z20" r:id="rId134" display="https://twitter.com/cityclubchicago/status/1189236379001204738"/>
    <hyperlink ref="Z21" r:id="rId135" display="https://twitter.com/cityclubchicago/status/1189239293744693248"/>
    <hyperlink ref="Z22" r:id="rId136" display="https://twitter.com/cityclubchicago/status/1189234203373834240"/>
    <hyperlink ref="Z23" r:id="rId137" display="https://twitter.com/cityclubchicago/status/1189236379001204738"/>
    <hyperlink ref="Z24" r:id="rId138" display="https://twitter.com/cityclubchicago/status/1189239293744693248"/>
    <hyperlink ref="Z25" r:id="rId139" display="https://twitter.com/tutormentorteam/status/1191425313831555073"/>
    <hyperlink ref="Z26" r:id="rId140" display="https://twitter.com/cityclubchicago/status/1191422319224332290"/>
    <hyperlink ref="Z27" r:id="rId141" display="https://twitter.com/tutormentorteam/status/1191417757910343680"/>
    <hyperlink ref="Z28" r:id="rId142" display="https://twitter.com/tutormentorteam/status/1191417757910343680"/>
    <hyperlink ref="Z29" r:id="rId143" display="https://twitter.com/tutormentorteam/status/1191420933568942080"/>
    <hyperlink ref="Z30" r:id="rId144" display="https://twitter.com/tutormentorteam/status/1191422184226525184"/>
    <hyperlink ref="Z31" r:id="rId145" display="https://twitter.com/tutormentorteam/status/1191422184226525184"/>
    <hyperlink ref="Z32" r:id="rId146" display="https://twitter.com/tutormentorteam/status/1191423676144640001"/>
    <hyperlink ref="Z33" r:id="rId147" display="https://twitter.com/tutormentorteam/status/1191423676144640001"/>
    <hyperlink ref="Z34" r:id="rId148" display="https://twitter.com/tutormentorteam/status/1191423676144640001"/>
    <hyperlink ref="Z35" r:id="rId149" display="https://twitter.com/tutormentorteam/status/1191424278098587649"/>
    <hyperlink ref="Z36" r:id="rId150" display="https://twitter.com/tutormentorteam/status/1191425313831555073"/>
    <hyperlink ref="Z37" r:id="rId151" display="https://twitter.com/tutormentorteam/status/1191425313831555073"/>
    <hyperlink ref="Z38" r:id="rId152" display="https://twitter.com/tutormentorteam/status/1191426750431019016"/>
    <hyperlink ref="Z39" r:id="rId153" display="https://twitter.com/tutormentorteam/status/1191426750431019016"/>
    <hyperlink ref="Z40" r:id="rId154" display="https://twitter.com/tutormentorteam/status/1191428193594617861"/>
    <hyperlink ref="Z41" r:id="rId155" display="https://twitter.com/tutormentorteam/status/1191428193594617861"/>
    <hyperlink ref="Z42" r:id="rId156" display="https://twitter.com/tutormentorteam/status/1191428193594617861"/>
    <hyperlink ref="Z43" r:id="rId157" display="https://twitter.com/tutormentorteam/status/1191437396287610880"/>
    <hyperlink ref="Z44" r:id="rId158" display="https://twitter.com/tutormentorteam/status/1191437396287610880"/>
    <hyperlink ref="Z45" r:id="rId159" display="https://twitter.com/tutormentorteam/status/1191440726527291393"/>
    <hyperlink ref="Z46" r:id="rId160" display="https://twitter.com/tutormentorteam/status/1191440726527291393"/>
    <hyperlink ref="Z47" r:id="rId161" display="https://twitter.com/tutormentorteam/status/1191530673112276992"/>
    <hyperlink ref="Z48" r:id="rId162" display="https://twitter.com/drbdouglas/status/1191428556015972352"/>
    <hyperlink ref="Z49" r:id="rId163" display="https://twitter.com/drbdouglas/status/1191428556015972352"/>
    <hyperlink ref="Z50" r:id="rId164" display="https://twitter.com/drbdouglas/status/1191428556015972352"/>
    <hyperlink ref="Z51" r:id="rId165" display="https://twitter.com/drbdouglas/status/1191428556015972352"/>
    <hyperlink ref="Z52" r:id="rId166" display="https://twitter.com/uchiengagement/status/1191428902817804288"/>
    <hyperlink ref="Z53" r:id="rId167" display="https://twitter.com/cityclubchicago/status/1191428928545656833"/>
    <hyperlink ref="Z54" r:id="rId168" display="https://twitter.com/ruthpaget/status/1191539918863945728"/>
    <hyperlink ref="Z55" r:id="rId169" display="https://twitter.com/uchiengagement/status/1191428902817804288"/>
    <hyperlink ref="Z56" r:id="rId170" display="https://twitter.com/uchiengagement/status/1191428902817804288"/>
    <hyperlink ref="Z57" r:id="rId171" display="https://twitter.com/uchiengagement/status/1191428902817804288"/>
    <hyperlink ref="Z58" r:id="rId172" display="https://twitter.com/cityclubchicago/status/1191428928545656833"/>
    <hyperlink ref="Z59" r:id="rId173" display="https://twitter.com/ruthpaget/status/1191539918863945728"/>
    <hyperlink ref="Z60" r:id="rId174" display="https://twitter.com/cityclubchicago/status/1191421269478182913"/>
    <hyperlink ref="Z61" r:id="rId175" display="https://twitter.com/cityclubchicago/status/1191421269478182913"/>
    <hyperlink ref="Z62" r:id="rId176" display="https://twitter.com/cityclubchicago/status/1191422319224332290"/>
    <hyperlink ref="Z63" r:id="rId177" display="https://twitter.com/cityclubchicago/status/1191422319224332290"/>
    <hyperlink ref="Z64" r:id="rId178" display="https://twitter.com/cityclubchicago/status/1191422683378003969"/>
    <hyperlink ref="Z65" r:id="rId179" display="https://twitter.com/cityclubchicago/status/1191422683378003969"/>
    <hyperlink ref="Z66" r:id="rId180" display="https://twitter.com/cityclubchicago/status/1191423564211200000"/>
    <hyperlink ref="Z67" r:id="rId181" display="https://twitter.com/cityclubchicago/status/1191423564211200000"/>
    <hyperlink ref="Z68" r:id="rId182" display="https://twitter.com/cityclubchicago/status/1191424584488275968"/>
    <hyperlink ref="Z69" r:id="rId183" display="https://twitter.com/cityclubchicago/status/1191424584488275968"/>
    <hyperlink ref="Z70" r:id="rId184" display="https://twitter.com/cityclubchicago/status/1191425732351840256"/>
    <hyperlink ref="Z71" r:id="rId185" display="https://twitter.com/cityclubchicago/status/1191425732351840256"/>
    <hyperlink ref="Z72" r:id="rId186" display="https://twitter.com/cityclubchicago/status/1191428928545656833"/>
    <hyperlink ref="Z73" r:id="rId187" display="https://twitter.com/cityclubchicago/status/1191428928545656833"/>
    <hyperlink ref="Z74" r:id="rId188" display="https://twitter.com/ruthpaget/status/1191539918863945728"/>
    <hyperlink ref="Z75" r:id="rId189" display="https://twitter.com/ruthpaget/status/1191539918863945728"/>
    <hyperlink ref="Z76" r:id="rId190" display="https://twitter.com/ruthpaget/status/1191539918863945728"/>
    <hyperlink ref="BB9" r:id="rId191" display="https://api.twitter.com/1.1/geo/id/1d9a5370a355ab0c.json"/>
    <hyperlink ref="BB10" r:id="rId192" display="https://api.twitter.com/1.1/geo/id/1d9a5370a355ab0c.json"/>
    <hyperlink ref="BB11" r:id="rId193" display="https://api.twitter.com/1.1/geo/id/1d9a5370a355ab0c.json"/>
  </hyperlinks>
  <printOptions/>
  <pageMargins left="0.7" right="0.7" top="0.75" bottom="0.75" header="0.3" footer="0.3"/>
  <pageSetup horizontalDpi="600" verticalDpi="600" orientation="portrait" r:id="rId197"/>
  <legacyDrawing r:id="rId195"/>
  <tableParts>
    <tablePart r:id="rId1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786</v>
      </c>
      <c r="B1" s="13" t="s">
        <v>787</v>
      </c>
      <c r="C1" s="13" t="s">
        <v>780</v>
      </c>
      <c r="D1" s="13" t="s">
        <v>781</v>
      </c>
      <c r="E1" s="13" t="s">
        <v>788</v>
      </c>
      <c r="F1" s="13" t="s">
        <v>144</v>
      </c>
      <c r="G1" s="13" t="s">
        <v>789</v>
      </c>
      <c r="H1" s="13" t="s">
        <v>790</v>
      </c>
      <c r="I1" s="13" t="s">
        <v>791</v>
      </c>
      <c r="J1" s="13" t="s">
        <v>792</v>
      </c>
      <c r="K1" s="13" t="s">
        <v>793</v>
      </c>
      <c r="L1" s="13" t="s">
        <v>794</v>
      </c>
    </row>
    <row r="2" spans="1:12" ht="15">
      <c r="A2" s="93" t="s">
        <v>229</v>
      </c>
      <c r="B2" s="93" t="s">
        <v>228</v>
      </c>
      <c r="C2" s="93">
        <v>8</v>
      </c>
      <c r="D2" s="133">
        <v>0.009965398858031403</v>
      </c>
      <c r="E2" s="133">
        <v>1.2082759424270826</v>
      </c>
      <c r="F2" s="93" t="s">
        <v>782</v>
      </c>
      <c r="G2" s="93" t="b">
        <v>0</v>
      </c>
      <c r="H2" s="93" t="b">
        <v>0</v>
      </c>
      <c r="I2" s="93" t="b">
        <v>0</v>
      </c>
      <c r="J2" s="93" t="b">
        <v>0</v>
      </c>
      <c r="K2" s="93" t="b">
        <v>0</v>
      </c>
      <c r="L2" s="93" t="b">
        <v>0</v>
      </c>
    </row>
    <row r="3" spans="1:12" ht="15">
      <c r="A3" s="93" t="s">
        <v>631</v>
      </c>
      <c r="B3" s="93" t="s">
        <v>618</v>
      </c>
      <c r="C3" s="93">
        <v>6</v>
      </c>
      <c r="D3" s="133">
        <v>0.013166281646048467</v>
      </c>
      <c r="E3" s="133">
        <v>1.6020599913279623</v>
      </c>
      <c r="F3" s="93" t="s">
        <v>782</v>
      </c>
      <c r="G3" s="93" t="b">
        <v>0</v>
      </c>
      <c r="H3" s="93" t="b">
        <v>0</v>
      </c>
      <c r="I3" s="93" t="b">
        <v>0</v>
      </c>
      <c r="J3" s="93" t="b">
        <v>0</v>
      </c>
      <c r="K3" s="93" t="b">
        <v>0</v>
      </c>
      <c r="L3" s="93" t="b">
        <v>0</v>
      </c>
    </row>
    <row r="4" spans="1:12" ht="15">
      <c r="A4" s="93" t="s">
        <v>224</v>
      </c>
      <c r="B4" s="93" t="s">
        <v>223</v>
      </c>
      <c r="C4" s="93">
        <v>5</v>
      </c>
      <c r="D4" s="133">
        <v>0.008501425318072797</v>
      </c>
      <c r="E4" s="133">
        <v>1.7781512503836436</v>
      </c>
      <c r="F4" s="93" t="s">
        <v>782</v>
      </c>
      <c r="G4" s="93" t="b">
        <v>0</v>
      </c>
      <c r="H4" s="93" t="b">
        <v>0</v>
      </c>
      <c r="I4" s="93" t="b">
        <v>0</v>
      </c>
      <c r="J4" s="93" t="b">
        <v>0</v>
      </c>
      <c r="K4" s="93" t="b">
        <v>0</v>
      </c>
      <c r="L4" s="93" t="b">
        <v>0</v>
      </c>
    </row>
    <row r="5" spans="1:12" ht="15">
      <c r="A5" s="93" t="s">
        <v>223</v>
      </c>
      <c r="B5" s="93" t="s">
        <v>217</v>
      </c>
      <c r="C5" s="93">
        <v>5</v>
      </c>
      <c r="D5" s="133">
        <v>0.008501425318072797</v>
      </c>
      <c r="E5" s="133">
        <v>1.7201593034059568</v>
      </c>
      <c r="F5" s="93" t="s">
        <v>782</v>
      </c>
      <c r="G5" s="93" t="b">
        <v>0</v>
      </c>
      <c r="H5" s="93" t="b">
        <v>0</v>
      </c>
      <c r="I5" s="93" t="b">
        <v>0</v>
      </c>
      <c r="J5" s="93" t="b">
        <v>0</v>
      </c>
      <c r="K5" s="93" t="b">
        <v>0</v>
      </c>
      <c r="L5" s="93" t="b">
        <v>0</v>
      </c>
    </row>
    <row r="6" spans="1:12" ht="15">
      <c r="A6" s="93" t="s">
        <v>623</v>
      </c>
      <c r="B6" s="93" t="s">
        <v>624</v>
      </c>
      <c r="C6" s="93">
        <v>4</v>
      </c>
      <c r="D6" s="133">
        <v>0.007664481127581235</v>
      </c>
      <c r="E6" s="133">
        <v>2.021189299069938</v>
      </c>
      <c r="F6" s="93" t="s">
        <v>782</v>
      </c>
      <c r="G6" s="93" t="b">
        <v>1</v>
      </c>
      <c r="H6" s="93" t="b">
        <v>0</v>
      </c>
      <c r="I6" s="93" t="b">
        <v>0</v>
      </c>
      <c r="J6" s="93" t="b">
        <v>0</v>
      </c>
      <c r="K6" s="93" t="b">
        <v>0</v>
      </c>
      <c r="L6" s="93" t="b">
        <v>0</v>
      </c>
    </row>
    <row r="7" spans="1:12" ht="15">
      <c r="A7" s="93" t="s">
        <v>624</v>
      </c>
      <c r="B7" s="93" t="s">
        <v>625</v>
      </c>
      <c r="C7" s="93">
        <v>4</v>
      </c>
      <c r="D7" s="133">
        <v>0.007664481127581235</v>
      </c>
      <c r="E7" s="133">
        <v>2.021189299069938</v>
      </c>
      <c r="F7" s="93" t="s">
        <v>782</v>
      </c>
      <c r="G7" s="93" t="b">
        <v>0</v>
      </c>
      <c r="H7" s="93" t="b">
        <v>0</v>
      </c>
      <c r="I7" s="93" t="b">
        <v>0</v>
      </c>
      <c r="J7" s="93" t="b">
        <v>0</v>
      </c>
      <c r="K7" s="93" t="b">
        <v>0</v>
      </c>
      <c r="L7" s="93" t="b">
        <v>0</v>
      </c>
    </row>
    <row r="8" spans="1:12" ht="15">
      <c r="A8" s="93" t="s">
        <v>625</v>
      </c>
      <c r="B8" s="93" t="s">
        <v>728</v>
      </c>
      <c r="C8" s="93">
        <v>4</v>
      </c>
      <c r="D8" s="133">
        <v>0.007664481127581235</v>
      </c>
      <c r="E8" s="133">
        <v>2.021189299069938</v>
      </c>
      <c r="F8" s="93" t="s">
        <v>782</v>
      </c>
      <c r="G8" s="93" t="b">
        <v>0</v>
      </c>
      <c r="H8" s="93" t="b">
        <v>0</v>
      </c>
      <c r="I8" s="93" t="b">
        <v>0</v>
      </c>
      <c r="J8" s="93" t="b">
        <v>0</v>
      </c>
      <c r="K8" s="93" t="b">
        <v>0</v>
      </c>
      <c r="L8" s="93" t="b">
        <v>0</v>
      </c>
    </row>
    <row r="9" spans="1:12" ht="15">
      <c r="A9" s="93" t="s">
        <v>728</v>
      </c>
      <c r="B9" s="93" t="s">
        <v>229</v>
      </c>
      <c r="C9" s="93">
        <v>4</v>
      </c>
      <c r="D9" s="133">
        <v>0.007664481127581235</v>
      </c>
      <c r="E9" s="133">
        <v>1.4771212547196624</v>
      </c>
      <c r="F9" s="93" t="s">
        <v>782</v>
      </c>
      <c r="G9" s="93" t="b">
        <v>0</v>
      </c>
      <c r="H9" s="93" t="b">
        <v>0</v>
      </c>
      <c r="I9" s="93" t="b">
        <v>0</v>
      </c>
      <c r="J9" s="93" t="b">
        <v>0</v>
      </c>
      <c r="K9" s="93" t="b">
        <v>0</v>
      </c>
      <c r="L9" s="93" t="b">
        <v>0</v>
      </c>
    </row>
    <row r="10" spans="1:12" ht="15">
      <c r="A10" s="93" t="s">
        <v>229</v>
      </c>
      <c r="B10" s="93" t="s">
        <v>216</v>
      </c>
      <c r="C10" s="93">
        <v>4</v>
      </c>
      <c r="D10" s="133">
        <v>0.007664481127581235</v>
      </c>
      <c r="E10" s="133">
        <v>1.0669467896306133</v>
      </c>
      <c r="F10" s="93" t="s">
        <v>782</v>
      </c>
      <c r="G10" s="93" t="b">
        <v>0</v>
      </c>
      <c r="H10" s="93" t="b">
        <v>0</v>
      </c>
      <c r="I10" s="93" t="b">
        <v>0</v>
      </c>
      <c r="J10" s="93" t="b">
        <v>0</v>
      </c>
      <c r="K10" s="93" t="b">
        <v>0</v>
      </c>
      <c r="L10" s="93" t="b">
        <v>0</v>
      </c>
    </row>
    <row r="11" spans="1:12" ht="15">
      <c r="A11" s="93" t="s">
        <v>216</v>
      </c>
      <c r="B11" s="93" t="s">
        <v>620</v>
      </c>
      <c r="C11" s="93">
        <v>4</v>
      </c>
      <c r="D11" s="133">
        <v>0.007664481127581235</v>
      </c>
      <c r="E11" s="133">
        <v>1.5720967679505193</v>
      </c>
      <c r="F11" s="93" t="s">
        <v>782</v>
      </c>
      <c r="G11" s="93" t="b">
        <v>0</v>
      </c>
      <c r="H11" s="93" t="b">
        <v>0</v>
      </c>
      <c r="I11" s="93" t="b">
        <v>0</v>
      </c>
      <c r="J11" s="93" t="b">
        <v>0</v>
      </c>
      <c r="K11" s="93" t="b">
        <v>0</v>
      </c>
      <c r="L11" s="93" t="b">
        <v>0</v>
      </c>
    </row>
    <row r="12" spans="1:12" ht="15">
      <c r="A12" s="93" t="s">
        <v>620</v>
      </c>
      <c r="B12" s="93" t="s">
        <v>729</v>
      </c>
      <c r="C12" s="93">
        <v>4</v>
      </c>
      <c r="D12" s="133">
        <v>0.007664481127581235</v>
      </c>
      <c r="E12" s="133">
        <v>1.9242792860618816</v>
      </c>
      <c r="F12" s="93" t="s">
        <v>782</v>
      </c>
      <c r="G12" s="93" t="b">
        <v>0</v>
      </c>
      <c r="H12" s="93" t="b">
        <v>0</v>
      </c>
      <c r="I12" s="93" t="b">
        <v>0</v>
      </c>
      <c r="J12" s="93" t="b">
        <v>0</v>
      </c>
      <c r="K12" s="93" t="b">
        <v>0</v>
      </c>
      <c r="L12" s="93" t="b">
        <v>0</v>
      </c>
    </row>
    <row r="13" spans="1:12" ht="15">
      <c r="A13" s="93" t="s">
        <v>729</v>
      </c>
      <c r="B13" s="93" t="s">
        <v>730</v>
      </c>
      <c r="C13" s="93">
        <v>4</v>
      </c>
      <c r="D13" s="133">
        <v>0.007664481127581235</v>
      </c>
      <c r="E13" s="133">
        <v>2.021189299069938</v>
      </c>
      <c r="F13" s="93" t="s">
        <v>782</v>
      </c>
      <c r="G13" s="93" t="b">
        <v>0</v>
      </c>
      <c r="H13" s="93" t="b">
        <v>0</v>
      </c>
      <c r="I13" s="93" t="b">
        <v>0</v>
      </c>
      <c r="J13" s="93" t="b">
        <v>0</v>
      </c>
      <c r="K13" s="93" t="b">
        <v>0</v>
      </c>
      <c r="L13" s="93" t="b">
        <v>0</v>
      </c>
    </row>
    <row r="14" spans="1:12" ht="15">
      <c r="A14" s="93" t="s">
        <v>730</v>
      </c>
      <c r="B14" s="93" t="s">
        <v>731</v>
      </c>
      <c r="C14" s="93">
        <v>4</v>
      </c>
      <c r="D14" s="133">
        <v>0.007664481127581235</v>
      </c>
      <c r="E14" s="133">
        <v>2.021189299069938</v>
      </c>
      <c r="F14" s="93" t="s">
        <v>782</v>
      </c>
      <c r="G14" s="93" t="b">
        <v>0</v>
      </c>
      <c r="H14" s="93" t="b">
        <v>0</v>
      </c>
      <c r="I14" s="93" t="b">
        <v>0</v>
      </c>
      <c r="J14" s="93" t="b">
        <v>0</v>
      </c>
      <c r="K14" s="93" t="b">
        <v>0</v>
      </c>
      <c r="L14" s="93" t="b">
        <v>0</v>
      </c>
    </row>
    <row r="15" spans="1:12" ht="15">
      <c r="A15" s="93" t="s">
        <v>731</v>
      </c>
      <c r="B15" s="93" t="s">
        <v>732</v>
      </c>
      <c r="C15" s="93">
        <v>4</v>
      </c>
      <c r="D15" s="133">
        <v>0.007664481127581235</v>
      </c>
      <c r="E15" s="133">
        <v>2.021189299069938</v>
      </c>
      <c r="F15" s="93" t="s">
        <v>782</v>
      </c>
      <c r="G15" s="93" t="b">
        <v>0</v>
      </c>
      <c r="H15" s="93" t="b">
        <v>0</v>
      </c>
      <c r="I15" s="93" t="b">
        <v>0</v>
      </c>
      <c r="J15" s="93" t="b">
        <v>0</v>
      </c>
      <c r="K15" s="93" t="b">
        <v>0</v>
      </c>
      <c r="L15" s="93" t="b">
        <v>0</v>
      </c>
    </row>
    <row r="16" spans="1:12" ht="15">
      <c r="A16" s="93" t="s">
        <v>732</v>
      </c>
      <c r="B16" s="93" t="s">
        <v>733</v>
      </c>
      <c r="C16" s="93">
        <v>4</v>
      </c>
      <c r="D16" s="133">
        <v>0.007664481127581235</v>
      </c>
      <c r="E16" s="133">
        <v>2.021189299069938</v>
      </c>
      <c r="F16" s="93" t="s">
        <v>782</v>
      </c>
      <c r="G16" s="93" t="b">
        <v>0</v>
      </c>
      <c r="H16" s="93" t="b">
        <v>0</v>
      </c>
      <c r="I16" s="93" t="b">
        <v>0</v>
      </c>
      <c r="J16" s="93" t="b">
        <v>0</v>
      </c>
      <c r="K16" s="93" t="b">
        <v>0</v>
      </c>
      <c r="L16" s="93" t="b">
        <v>0</v>
      </c>
    </row>
    <row r="17" spans="1:12" ht="15">
      <c r="A17" s="93" t="s">
        <v>733</v>
      </c>
      <c r="B17" s="93" t="s">
        <v>726</v>
      </c>
      <c r="C17" s="93">
        <v>4</v>
      </c>
      <c r="D17" s="133">
        <v>0.007664481127581235</v>
      </c>
      <c r="E17" s="133">
        <v>1.9242792860618816</v>
      </c>
      <c r="F17" s="93" t="s">
        <v>782</v>
      </c>
      <c r="G17" s="93" t="b">
        <v>0</v>
      </c>
      <c r="H17" s="93" t="b">
        <v>0</v>
      </c>
      <c r="I17" s="93" t="b">
        <v>0</v>
      </c>
      <c r="J17" s="93" t="b">
        <v>0</v>
      </c>
      <c r="K17" s="93" t="b">
        <v>0</v>
      </c>
      <c r="L17" s="93" t="b">
        <v>0</v>
      </c>
    </row>
    <row r="18" spans="1:12" ht="15">
      <c r="A18" s="93" t="s">
        <v>726</v>
      </c>
      <c r="B18" s="93" t="s">
        <v>600</v>
      </c>
      <c r="C18" s="93">
        <v>4</v>
      </c>
      <c r="D18" s="133">
        <v>0.007664481127581235</v>
      </c>
      <c r="E18" s="133">
        <v>1.8273692730538253</v>
      </c>
      <c r="F18" s="93" t="s">
        <v>782</v>
      </c>
      <c r="G18" s="93" t="b">
        <v>0</v>
      </c>
      <c r="H18" s="93" t="b">
        <v>0</v>
      </c>
      <c r="I18" s="93" t="b">
        <v>0</v>
      </c>
      <c r="J18" s="93" t="b">
        <v>0</v>
      </c>
      <c r="K18" s="93" t="b">
        <v>0</v>
      </c>
      <c r="L18" s="93" t="b">
        <v>0</v>
      </c>
    </row>
    <row r="19" spans="1:12" ht="15">
      <c r="A19" s="93" t="s">
        <v>600</v>
      </c>
      <c r="B19" s="93" t="s">
        <v>220</v>
      </c>
      <c r="C19" s="93">
        <v>4</v>
      </c>
      <c r="D19" s="133">
        <v>0.007664481127581235</v>
      </c>
      <c r="E19" s="133">
        <v>1.9242792860618816</v>
      </c>
      <c r="F19" s="93" t="s">
        <v>782</v>
      </c>
      <c r="G19" s="93" t="b">
        <v>0</v>
      </c>
      <c r="H19" s="93" t="b">
        <v>0</v>
      </c>
      <c r="I19" s="93" t="b">
        <v>0</v>
      </c>
      <c r="J19" s="93" t="b">
        <v>0</v>
      </c>
      <c r="K19" s="93" t="b">
        <v>0</v>
      </c>
      <c r="L19" s="93" t="b">
        <v>0</v>
      </c>
    </row>
    <row r="20" spans="1:12" ht="15">
      <c r="A20" s="93" t="s">
        <v>220</v>
      </c>
      <c r="B20" s="93" t="s">
        <v>734</v>
      </c>
      <c r="C20" s="93">
        <v>4</v>
      </c>
      <c r="D20" s="133">
        <v>0.007664481127581235</v>
      </c>
      <c r="E20" s="133">
        <v>2.021189299069938</v>
      </c>
      <c r="F20" s="93" t="s">
        <v>782</v>
      </c>
      <c r="G20" s="93" t="b">
        <v>0</v>
      </c>
      <c r="H20" s="93" t="b">
        <v>0</v>
      </c>
      <c r="I20" s="93" t="b">
        <v>0</v>
      </c>
      <c r="J20" s="93" t="b">
        <v>0</v>
      </c>
      <c r="K20" s="93" t="b">
        <v>0</v>
      </c>
      <c r="L20" s="93" t="b">
        <v>0</v>
      </c>
    </row>
    <row r="21" spans="1:12" ht="15">
      <c r="A21" s="93" t="s">
        <v>734</v>
      </c>
      <c r="B21" s="93" t="s">
        <v>735</v>
      </c>
      <c r="C21" s="93">
        <v>4</v>
      </c>
      <c r="D21" s="133">
        <v>0.007664481127581235</v>
      </c>
      <c r="E21" s="133">
        <v>2.021189299069938</v>
      </c>
      <c r="F21" s="93" t="s">
        <v>782</v>
      </c>
      <c r="G21" s="93" t="b">
        <v>0</v>
      </c>
      <c r="H21" s="93" t="b">
        <v>0</v>
      </c>
      <c r="I21" s="93" t="b">
        <v>0</v>
      </c>
      <c r="J21" s="93" t="b">
        <v>1</v>
      </c>
      <c r="K21" s="93" t="b">
        <v>0</v>
      </c>
      <c r="L21" s="93" t="b">
        <v>0</v>
      </c>
    </row>
    <row r="22" spans="1:12" ht="15">
      <c r="A22" s="93" t="s">
        <v>735</v>
      </c>
      <c r="B22" s="93" t="s">
        <v>736</v>
      </c>
      <c r="C22" s="93">
        <v>4</v>
      </c>
      <c r="D22" s="133">
        <v>0.007664481127581235</v>
      </c>
      <c r="E22" s="133">
        <v>2.021189299069938</v>
      </c>
      <c r="F22" s="93" t="s">
        <v>782</v>
      </c>
      <c r="G22" s="93" t="b">
        <v>1</v>
      </c>
      <c r="H22" s="93" t="b">
        <v>0</v>
      </c>
      <c r="I22" s="93" t="b">
        <v>0</v>
      </c>
      <c r="J22" s="93" t="b">
        <v>0</v>
      </c>
      <c r="K22" s="93" t="b">
        <v>0</v>
      </c>
      <c r="L22" s="93" t="b">
        <v>0</v>
      </c>
    </row>
    <row r="23" spans="1:12" ht="15">
      <c r="A23" s="93" t="s">
        <v>736</v>
      </c>
      <c r="B23" s="93" t="s">
        <v>737</v>
      </c>
      <c r="C23" s="93">
        <v>4</v>
      </c>
      <c r="D23" s="133">
        <v>0.007664481127581235</v>
      </c>
      <c r="E23" s="133">
        <v>2.021189299069938</v>
      </c>
      <c r="F23" s="93" t="s">
        <v>782</v>
      </c>
      <c r="G23" s="93" t="b">
        <v>0</v>
      </c>
      <c r="H23" s="93" t="b">
        <v>0</v>
      </c>
      <c r="I23" s="93" t="b">
        <v>0</v>
      </c>
      <c r="J23" s="93" t="b">
        <v>0</v>
      </c>
      <c r="K23" s="93" t="b">
        <v>0</v>
      </c>
      <c r="L23" s="93" t="b">
        <v>0</v>
      </c>
    </row>
    <row r="24" spans="1:12" ht="15">
      <c r="A24" s="93" t="s">
        <v>737</v>
      </c>
      <c r="B24" s="93" t="s">
        <v>617</v>
      </c>
      <c r="C24" s="93">
        <v>4</v>
      </c>
      <c r="D24" s="133">
        <v>0.007664481127581235</v>
      </c>
      <c r="E24" s="133">
        <v>1.1608512924989443</v>
      </c>
      <c r="F24" s="93" t="s">
        <v>782</v>
      </c>
      <c r="G24" s="93" t="b">
        <v>0</v>
      </c>
      <c r="H24" s="93" t="b">
        <v>0</v>
      </c>
      <c r="I24" s="93" t="b">
        <v>0</v>
      </c>
      <c r="J24" s="93" t="b">
        <v>0</v>
      </c>
      <c r="K24" s="93" t="b">
        <v>0</v>
      </c>
      <c r="L24" s="93" t="b">
        <v>0</v>
      </c>
    </row>
    <row r="25" spans="1:12" ht="15">
      <c r="A25" s="93" t="s">
        <v>629</v>
      </c>
      <c r="B25" s="93" t="s">
        <v>617</v>
      </c>
      <c r="C25" s="93">
        <v>3</v>
      </c>
      <c r="D25" s="133">
        <v>0.006583140823024233</v>
      </c>
      <c r="E25" s="133">
        <v>1.1608512924989445</v>
      </c>
      <c r="F25" s="93" t="s">
        <v>782</v>
      </c>
      <c r="G25" s="93" t="b">
        <v>0</v>
      </c>
      <c r="H25" s="93" t="b">
        <v>0</v>
      </c>
      <c r="I25" s="93" t="b">
        <v>0</v>
      </c>
      <c r="J25" s="93" t="b">
        <v>0</v>
      </c>
      <c r="K25" s="93" t="b">
        <v>0</v>
      </c>
      <c r="L25" s="93" t="b">
        <v>0</v>
      </c>
    </row>
    <row r="26" spans="1:12" ht="15">
      <c r="A26" s="93" t="s">
        <v>217</v>
      </c>
      <c r="B26" s="93" t="s">
        <v>618</v>
      </c>
      <c r="C26" s="93">
        <v>3</v>
      </c>
      <c r="D26" s="133">
        <v>0.006583140823024233</v>
      </c>
      <c r="E26" s="133">
        <v>1.2430380486862944</v>
      </c>
      <c r="F26" s="93" t="s">
        <v>782</v>
      </c>
      <c r="G26" s="93" t="b">
        <v>0</v>
      </c>
      <c r="H26" s="93" t="b">
        <v>0</v>
      </c>
      <c r="I26" s="93" t="b">
        <v>0</v>
      </c>
      <c r="J26" s="93" t="b">
        <v>0</v>
      </c>
      <c r="K26" s="93" t="b">
        <v>0</v>
      </c>
      <c r="L26" s="93" t="b">
        <v>0</v>
      </c>
    </row>
    <row r="27" spans="1:12" ht="15">
      <c r="A27" s="93" t="s">
        <v>618</v>
      </c>
      <c r="B27" s="93" t="s">
        <v>632</v>
      </c>
      <c r="C27" s="93">
        <v>3</v>
      </c>
      <c r="D27" s="133">
        <v>0.006583140823024233</v>
      </c>
      <c r="E27" s="133">
        <v>1.6690067809585756</v>
      </c>
      <c r="F27" s="93" t="s">
        <v>782</v>
      </c>
      <c r="G27" s="93" t="b">
        <v>0</v>
      </c>
      <c r="H27" s="93" t="b">
        <v>0</v>
      </c>
      <c r="I27" s="93" t="b">
        <v>0</v>
      </c>
      <c r="J27" s="93" t="b">
        <v>0</v>
      </c>
      <c r="K27" s="93" t="b">
        <v>0</v>
      </c>
      <c r="L27" s="93" t="b">
        <v>0</v>
      </c>
    </row>
    <row r="28" spans="1:12" ht="15">
      <c r="A28" s="93" t="s">
        <v>632</v>
      </c>
      <c r="B28" s="93" t="s">
        <v>633</v>
      </c>
      <c r="C28" s="93">
        <v>3</v>
      </c>
      <c r="D28" s="133">
        <v>0.006583140823024233</v>
      </c>
      <c r="E28" s="133">
        <v>2.146128035678238</v>
      </c>
      <c r="F28" s="93" t="s">
        <v>782</v>
      </c>
      <c r="G28" s="93" t="b">
        <v>0</v>
      </c>
      <c r="H28" s="93" t="b">
        <v>0</v>
      </c>
      <c r="I28" s="93" t="b">
        <v>0</v>
      </c>
      <c r="J28" s="93" t="b">
        <v>0</v>
      </c>
      <c r="K28" s="93" t="b">
        <v>0</v>
      </c>
      <c r="L28" s="93" t="b">
        <v>0</v>
      </c>
    </row>
    <row r="29" spans="1:12" ht="15">
      <c r="A29" s="93" t="s">
        <v>633</v>
      </c>
      <c r="B29" s="93" t="s">
        <v>631</v>
      </c>
      <c r="C29" s="93">
        <v>3</v>
      </c>
      <c r="D29" s="133">
        <v>0.006583140823024233</v>
      </c>
      <c r="E29" s="133">
        <v>1.7781512503836436</v>
      </c>
      <c r="F29" s="93" t="s">
        <v>782</v>
      </c>
      <c r="G29" s="93" t="b">
        <v>0</v>
      </c>
      <c r="H29" s="93" t="b">
        <v>0</v>
      </c>
      <c r="I29" s="93" t="b">
        <v>0</v>
      </c>
      <c r="J29" s="93" t="b">
        <v>0</v>
      </c>
      <c r="K29" s="93" t="b">
        <v>0</v>
      </c>
      <c r="L29" s="93" t="b">
        <v>0</v>
      </c>
    </row>
    <row r="30" spans="1:12" ht="15">
      <c r="A30" s="93" t="s">
        <v>618</v>
      </c>
      <c r="B30" s="93" t="s">
        <v>634</v>
      </c>
      <c r="C30" s="93">
        <v>3</v>
      </c>
      <c r="D30" s="133">
        <v>0.006583140823024233</v>
      </c>
      <c r="E30" s="133">
        <v>1.5440680443502757</v>
      </c>
      <c r="F30" s="93" t="s">
        <v>782</v>
      </c>
      <c r="G30" s="93" t="b">
        <v>0</v>
      </c>
      <c r="H30" s="93" t="b">
        <v>0</v>
      </c>
      <c r="I30" s="93" t="b">
        <v>0</v>
      </c>
      <c r="J30" s="93" t="b">
        <v>0</v>
      </c>
      <c r="K30" s="93" t="b">
        <v>0</v>
      </c>
      <c r="L30" s="93" t="b">
        <v>0</v>
      </c>
    </row>
    <row r="31" spans="1:12" ht="15">
      <c r="A31" s="93" t="s">
        <v>634</v>
      </c>
      <c r="B31" s="93" t="s">
        <v>635</v>
      </c>
      <c r="C31" s="93">
        <v>3</v>
      </c>
      <c r="D31" s="133">
        <v>0.006583140823024233</v>
      </c>
      <c r="E31" s="133">
        <v>2.0211892990699383</v>
      </c>
      <c r="F31" s="93" t="s">
        <v>782</v>
      </c>
      <c r="G31" s="93" t="b">
        <v>0</v>
      </c>
      <c r="H31" s="93" t="b">
        <v>0</v>
      </c>
      <c r="I31" s="93" t="b">
        <v>0</v>
      </c>
      <c r="J31" s="93" t="b">
        <v>0</v>
      </c>
      <c r="K31" s="93" t="b">
        <v>0</v>
      </c>
      <c r="L31" s="93" t="b">
        <v>0</v>
      </c>
    </row>
    <row r="32" spans="1:12" ht="15">
      <c r="A32" s="93" t="s">
        <v>635</v>
      </c>
      <c r="B32" s="93" t="s">
        <v>636</v>
      </c>
      <c r="C32" s="93">
        <v>3</v>
      </c>
      <c r="D32" s="133">
        <v>0.006583140823024233</v>
      </c>
      <c r="E32" s="133">
        <v>2.146128035678238</v>
      </c>
      <c r="F32" s="93" t="s">
        <v>782</v>
      </c>
      <c r="G32" s="93" t="b">
        <v>0</v>
      </c>
      <c r="H32" s="93" t="b">
        <v>0</v>
      </c>
      <c r="I32" s="93" t="b">
        <v>0</v>
      </c>
      <c r="J32" s="93" t="b">
        <v>0</v>
      </c>
      <c r="K32" s="93" t="b">
        <v>1</v>
      </c>
      <c r="L32" s="93" t="b">
        <v>0</v>
      </c>
    </row>
    <row r="33" spans="1:12" ht="15">
      <c r="A33" s="93" t="s">
        <v>636</v>
      </c>
      <c r="B33" s="93" t="s">
        <v>745</v>
      </c>
      <c r="C33" s="93">
        <v>3</v>
      </c>
      <c r="D33" s="133">
        <v>0.006583140823024233</v>
      </c>
      <c r="E33" s="133">
        <v>2.146128035678238</v>
      </c>
      <c r="F33" s="93" t="s">
        <v>782</v>
      </c>
      <c r="G33" s="93" t="b">
        <v>0</v>
      </c>
      <c r="H33" s="93" t="b">
        <v>1</v>
      </c>
      <c r="I33" s="93" t="b">
        <v>0</v>
      </c>
      <c r="J33" s="93" t="b">
        <v>0</v>
      </c>
      <c r="K33" s="93" t="b">
        <v>0</v>
      </c>
      <c r="L33" s="93" t="b">
        <v>0</v>
      </c>
    </row>
    <row r="34" spans="1:12" ht="15">
      <c r="A34" s="93" t="s">
        <v>745</v>
      </c>
      <c r="B34" s="93" t="s">
        <v>746</v>
      </c>
      <c r="C34" s="93">
        <v>3</v>
      </c>
      <c r="D34" s="133">
        <v>0.006583140823024233</v>
      </c>
      <c r="E34" s="133">
        <v>2.146128035678238</v>
      </c>
      <c r="F34" s="93" t="s">
        <v>782</v>
      </c>
      <c r="G34" s="93" t="b">
        <v>0</v>
      </c>
      <c r="H34" s="93" t="b">
        <v>0</v>
      </c>
      <c r="I34" s="93" t="b">
        <v>0</v>
      </c>
      <c r="J34" s="93" t="b">
        <v>0</v>
      </c>
      <c r="K34" s="93" t="b">
        <v>0</v>
      </c>
      <c r="L34" s="93" t="b">
        <v>0</v>
      </c>
    </row>
    <row r="35" spans="1:12" ht="15">
      <c r="A35" s="93" t="s">
        <v>746</v>
      </c>
      <c r="B35" s="93" t="s">
        <v>747</v>
      </c>
      <c r="C35" s="93">
        <v>3</v>
      </c>
      <c r="D35" s="133">
        <v>0.006583140823024233</v>
      </c>
      <c r="E35" s="133">
        <v>2.146128035678238</v>
      </c>
      <c r="F35" s="93" t="s">
        <v>782</v>
      </c>
      <c r="G35" s="93" t="b">
        <v>0</v>
      </c>
      <c r="H35" s="93" t="b">
        <v>0</v>
      </c>
      <c r="I35" s="93" t="b">
        <v>0</v>
      </c>
      <c r="J35" s="93" t="b">
        <v>0</v>
      </c>
      <c r="K35" s="93" t="b">
        <v>0</v>
      </c>
      <c r="L35" s="93" t="b">
        <v>0</v>
      </c>
    </row>
    <row r="36" spans="1:12" ht="15">
      <c r="A36" s="93" t="s">
        <v>747</v>
      </c>
      <c r="B36" s="93" t="s">
        <v>748</v>
      </c>
      <c r="C36" s="93">
        <v>3</v>
      </c>
      <c r="D36" s="133">
        <v>0.006583140823024233</v>
      </c>
      <c r="E36" s="133">
        <v>2.146128035678238</v>
      </c>
      <c r="F36" s="93" t="s">
        <v>782</v>
      </c>
      <c r="G36" s="93" t="b">
        <v>0</v>
      </c>
      <c r="H36" s="93" t="b">
        <v>0</v>
      </c>
      <c r="I36" s="93" t="b">
        <v>0</v>
      </c>
      <c r="J36" s="93" t="b">
        <v>0</v>
      </c>
      <c r="K36" s="93" t="b">
        <v>0</v>
      </c>
      <c r="L36" s="93" t="b">
        <v>0</v>
      </c>
    </row>
    <row r="37" spans="1:12" ht="15">
      <c r="A37" s="93" t="s">
        <v>748</v>
      </c>
      <c r="B37" s="93" t="s">
        <v>749</v>
      </c>
      <c r="C37" s="93">
        <v>3</v>
      </c>
      <c r="D37" s="133">
        <v>0.006583140823024233</v>
      </c>
      <c r="E37" s="133">
        <v>2.146128035678238</v>
      </c>
      <c r="F37" s="93" t="s">
        <v>782</v>
      </c>
      <c r="G37" s="93" t="b">
        <v>0</v>
      </c>
      <c r="H37" s="93" t="b">
        <v>0</v>
      </c>
      <c r="I37" s="93" t="b">
        <v>0</v>
      </c>
      <c r="J37" s="93" t="b">
        <v>0</v>
      </c>
      <c r="K37" s="93" t="b">
        <v>1</v>
      </c>
      <c r="L37" s="93" t="b">
        <v>0</v>
      </c>
    </row>
    <row r="38" spans="1:12" ht="15">
      <c r="A38" s="93" t="s">
        <v>749</v>
      </c>
      <c r="B38" s="93" t="s">
        <v>739</v>
      </c>
      <c r="C38" s="93">
        <v>3</v>
      </c>
      <c r="D38" s="133">
        <v>0.006583140823024233</v>
      </c>
      <c r="E38" s="133">
        <v>2.0211892990699383</v>
      </c>
      <c r="F38" s="93" t="s">
        <v>782</v>
      </c>
      <c r="G38" s="93" t="b">
        <v>0</v>
      </c>
      <c r="H38" s="93" t="b">
        <v>1</v>
      </c>
      <c r="I38" s="93" t="b">
        <v>0</v>
      </c>
      <c r="J38" s="93" t="b">
        <v>0</v>
      </c>
      <c r="K38" s="93" t="b">
        <v>0</v>
      </c>
      <c r="L38" s="93" t="b">
        <v>0</v>
      </c>
    </row>
    <row r="39" spans="1:12" ht="15">
      <c r="A39" s="93" t="s">
        <v>739</v>
      </c>
      <c r="B39" s="93" t="s">
        <v>750</v>
      </c>
      <c r="C39" s="93">
        <v>3</v>
      </c>
      <c r="D39" s="133">
        <v>0.006583140823024233</v>
      </c>
      <c r="E39" s="133">
        <v>2.0211892990699383</v>
      </c>
      <c r="F39" s="93" t="s">
        <v>782</v>
      </c>
      <c r="G39" s="93" t="b">
        <v>0</v>
      </c>
      <c r="H39" s="93" t="b">
        <v>0</v>
      </c>
      <c r="I39" s="93" t="b">
        <v>0</v>
      </c>
      <c r="J39" s="93" t="b">
        <v>0</v>
      </c>
      <c r="K39" s="93" t="b">
        <v>0</v>
      </c>
      <c r="L39" s="93" t="b">
        <v>0</v>
      </c>
    </row>
    <row r="40" spans="1:12" ht="15">
      <c r="A40" s="93" t="s">
        <v>750</v>
      </c>
      <c r="B40" s="93" t="s">
        <v>631</v>
      </c>
      <c r="C40" s="93">
        <v>3</v>
      </c>
      <c r="D40" s="133">
        <v>0.006583140823024233</v>
      </c>
      <c r="E40" s="133">
        <v>1.7781512503836436</v>
      </c>
      <c r="F40" s="93" t="s">
        <v>782</v>
      </c>
      <c r="G40" s="93" t="b">
        <v>0</v>
      </c>
      <c r="H40" s="93" t="b">
        <v>0</v>
      </c>
      <c r="I40" s="93" t="b">
        <v>0</v>
      </c>
      <c r="J40" s="93" t="b">
        <v>0</v>
      </c>
      <c r="K40" s="93" t="b">
        <v>0</v>
      </c>
      <c r="L40" s="93" t="b">
        <v>0</v>
      </c>
    </row>
    <row r="41" spans="1:12" ht="15">
      <c r="A41" s="93" t="s">
        <v>618</v>
      </c>
      <c r="B41" s="93" t="s">
        <v>751</v>
      </c>
      <c r="C41" s="93">
        <v>3</v>
      </c>
      <c r="D41" s="133">
        <v>0.006583140823024233</v>
      </c>
      <c r="E41" s="133">
        <v>1.6690067809585756</v>
      </c>
      <c r="F41" s="93" t="s">
        <v>782</v>
      </c>
      <c r="G41" s="93" t="b">
        <v>0</v>
      </c>
      <c r="H41" s="93" t="b">
        <v>0</v>
      </c>
      <c r="I41" s="93" t="b">
        <v>0</v>
      </c>
      <c r="J41" s="93" t="b">
        <v>0</v>
      </c>
      <c r="K41" s="93" t="b">
        <v>0</v>
      </c>
      <c r="L41" s="93" t="b">
        <v>0</v>
      </c>
    </row>
    <row r="42" spans="1:12" ht="15">
      <c r="A42" s="93" t="s">
        <v>751</v>
      </c>
      <c r="B42" s="93" t="s">
        <v>752</v>
      </c>
      <c r="C42" s="93">
        <v>3</v>
      </c>
      <c r="D42" s="133">
        <v>0.006583140823024233</v>
      </c>
      <c r="E42" s="133">
        <v>2.146128035678238</v>
      </c>
      <c r="F42" s="93" t="s">
        <v>782</v>
      </c>
      <c r="G42" s="93" t="b">
        <v>0</v>
      </c>
      <c r="H42" s="93" t="b">
        <v>0</v>
      </c>
      <c r="I42" s="93" t="b">
        <v>0</v>
      </c>
      <c r="J42" s="93" t="b">
        <v>0</v>
      </c>
      <c r="K42" s="93" t="b">
        <v>0</v>
      </c>
      <c r="L42" s="93" t="b">
        <v>0</v>
      </c>
    </row>
    <row r="43" spans="1:12" ht="15">
      <c r="A43" s="93" t="s">
        <v>752</v>
      </c>
      <c r="B43" s="93" t="s">
        <v>217</v>
      </c>
      <c r="C43" s="93">
        <v>3</v>
      </c>
      <c r="D43" s="133">
        <v>0.006583140823024233</v>
      </c>
      <c r="E43" s="133">
        <v>1.7201593034059568</v>
      </c>
      <c r="F43" s="93" t="s">
        <v>782</v>
      </c>
      <c r="G43" s="93" t="b">
        <v>0</v>
      </c>
      <c r="H43" s="93" t="b">
        <v>0</v>
      </c>
      <c r="I43" s="93" t="b">
        <v>0</v>
      </c>
      <c r="J43" s="93" t="b">
        <v>0</v>
      </c>
      <c r="K43" s="93" t="b">
        <v>0</v>
      </c>
      <c r="L43" s="93" t="b">
        <v>0</v>
      </c>
    </row>
    <row r="44" spans="1:12" ht="15">
      <c r="A44" s="93" t="s">
        <v>217</v>
      </c>
      <c r="B44" s="93" t="s">
        <v>617</v>
      </c>
      <c r="C44" s="93">
        <v>3</v>
      </c>
      <c r="D44" s="133">
        <v>0.006583140823024233</v>
      </c>
      <c r="E44" s="133">
        <v>0.7348825602266631</v>
      </c>
      <c r="F44" s="93" t="s">
        <v>782</v>
      </c>
      <c r="G44" s="93" t="b">
        <v>0</v>
      </c>
      <c r="H44" s="93" t="b">
        <v>0</v>
      </c>
      <c r="I44" s="93" t="b">
        <v>0</v>
      </c>
      <c r="J44" s="93" t="b">
        <v>0</v>
      </c>
      <c r="K44" s="93" t="b">
        <v>0</v>
      </c>
      <c r="L44" s="93" t="b">
        <v>0</v>
      </c>
    </row>
    <row r="45" spans="1:12" ht="15">
      <c r="A45" s="93" t="s">
        <v>727</v>
      </c>
      <c r="B45" s="93" t="s">
        <v>753</v>
      </c>
      <c r="C45" s="93">
        <v>2</v>
      </c>
      <c r="D45" s="133">
        <v>0.005173131413073385</v>
      </c>
      <c r="E45" s="133">
        <v>1.9242792860618816</v>
      </c>
      <c r="F45" s="93" t="s">
        <v>782</v>
      </c>
      <c r="G45" s="93" t="b">
        <v>0</v>
      </c>
      <c r="H45" s="93" t="b">
        <v>0</v>
      </c>
      <c r="I45" s="93" t="b">
        <v>0</v>
      </c>
      <c r="J45" s="93" t="b">
        <v>0</v>
      </c>
      <c r="K45" s="93" t="b">
        <v>0</v>
      </c>
      <c r="L45" s="93" t="b">
        <v>0</v>
      </c>
    </row>
    <row r="46" spans="1:12" ht="15">
      <c r="A46" s="93" t="s">
        <v>753</v>
      </c>
      <c r="B46" s="93" t="s">
        <v>754</v>
      </c>
      <c r="C46" s="93">
        <v>2</v>
      </c>
      <c r="D46" s="133">
        <v>0.005173131413073385</v>
      </c>
      <c r="E46" s="133">
        <v>2.322219294733919</v>
      </c>
      <c r="F46" s="93" t="s">
        <v>782</v>
      </c>
      <c r="G46" s="93" t="b">
        <v>0</v>
      </c>
      <c r="H46" s="93" t="b">
        <v>0</v>
      </c>
      <c r="I46" s="93" t="b">
        <v>0</v>
      </c>
      <c r="J46" s="93" t="b">
        <v>0</v>
      </c>
      <c r="K46" s="93" t="b">
        <v>0</v>
      </c>
      <c r="L46" s="93" t="b">
        <v>0</v>
      </c>
    </row>
    <row r="47" spans="1:12" ht="15">
      <c r="A47" s="93" t="s">
        <v>754</v>
      </c>
      <c r="B47" s="93" t="s">
        <v>755</v>
      </c>
      <c r="C47" s="93">
        <v>2</v>
      </c>
      <c r="D47" s="133">
        <v>0.005173131413073385</v>
      </c>
      <c r="E47" s="133">
        <v>2.322219294733919</v>
      </c>
      <c r="F47" s="93" t="s">
        <v>782</v>
      </c>
      <c r="G47" s="93" t="b">
        <v>0</v>
      </c>
      <c r="H47" s="93" t="b">
        <v>0</v>
      </c>
      <c r="I47" s="93" t="b">
        <v>0</v>
      </c>
      <c r="J47" s="93" t="b">
        <v>1</v>
      </c>
      <c r="K47" s="93" t="b">
        <v>0</v>
      </c>
      <c r="L47" s="93" t="b">
        <v>0</v>
      </c>
    </row>
    <row r="48" spans="1:12" ht="15">
      <c r="A48" s="93" t="s">
        <v>755</v>
      </c>
      <c r="B48" s="93" t="s">
        <v>756</v>
      </c>
      <c r="C48" s="93">
        <v>2</v>
      </c>
      <c r="D48" s="133">
        <v>0.005173131413073385</v>
      </c>
      <c r="E48" s="133">
        <v>2.322219294733919</v>
      </c>
      <c r="F48" s="93" t="s">
        <v>782</v>
      </c>
      <c r="G48" s="93" t="b">
        <v>1</v>
      </c>
      <c r="H48" s="93" t="b">
        <v>0</v>
      </c>
      <c r="I48" s="93" t="b">
        <v>0</v>
      </c>
      <c r="J48" s="93" t="b">
        <v>1</v>
      </c>
      <c r="K48" s="93" t="b">
        <v>0</v>
      </c>
      <c r="L48" s="93" t="b">
        <v>0</v>
      </c>
    </row>
    <row r="49" spans="1:12" ht="15">
      <c r="A49" s="93" t="s">
        <v>756</v>
      </c>
      <c r="B49" s="93" t="s">
        <v>757</v>
      </c>
      <c r="C49" s="93">
        <v>2</v>
      </c>
      <c r="D49" s="133">
        <v>0.005173131413073385</v>
      </c>
      <c r="E49" s="133">
        <v>2.322219294733919</v>
      </c>
      <c r="F49" s="93" t="s">
        <v>782</v>
      </c>
      <c r="G49" s="93" t="b">
        <v>1</v>
      </c>
      <c r="H49" s="93" t="b">
        <v>0</v>
      </c>
      <c r="I49" s="93" t="b">
        <v>0</v>
      </c>
      <c r="J49" s="93" t="b">
        <v>0</v>
      </c>
      <c r="K49" s="93" t="b">
        <v>0</v>
      </c>
      <c r="L49" s="93" t="b">
        <v>0</v>
      </c>
    </row>
    <row r="50" spans="1:12" ht="15">
      <c r="A50" s="93" t="s">
        <v>757</v>
      </c>
      <c r="B50" s="93" t="s">
        <v>229</v>
      </c>
      <c r="C50" s="93">
        <v>2</v>
      </c>
      <c r="D50" s="133">
        <v>0.005173131413073385</v>
      </c>
      <c r="E50" s="133">
        <v>1.4771212547196624</v>
      </c>
      <c r="F50" s="93" t="s">
        <v>782</v>
      </c>
      <c r="G50" s="93" t="b">
        <v>0</v>
      </c>
      <c r="H50" s="93" t="b">
        <v>0</v>
      </c>
      <c r="I50" s="93" t="b">
        <v>0</v>
      </c>
      <c r="J50" s="93" t="b">
        <v>0</v>
      </c>
      <c r="K50" s="93" t="b">
        <v>0</v>
      </c>
      <c r="L50" s="93" t="b">
        <v>0</v>
      </c>
    </row>
    <row r="51" spans="1:12" ht="15">
      <c r="A51" s="93" t="s">
        <v>228</v>
      </c>
      <c r="B51" s="93" t="s">
        <v>758</v>
      </c>
      <c r="C51" s="93">
        <v>2</v>
      </c>
      <c r="D51" s="133">
        <v>0.005173131413073385</v>
      </c>
      <c r="E51" s="133">
        <v>1.4771212547196624</v>
      </c>
      <c r="F51" s="93" t="s">
        <v>782</v>
      </c>
      <c r="G51" s="93" t="b">
        <v>0</v>
      </c>
      <c r="H51" s="93" t="b">
        <v>0</v>
      </c>
      <c r="I51" s="93" t="b">
        <v>0</v>
      </c>
      <c r="J51" s="93" t="b">
        <v>0</v>
      </c>
      <c r="K51" s="93" t="b">
        <v>0</v>
      </c>
      <c r="L51" s="93" t="b">
        <v>0</v>
      </c>
    </row>
    <row r="52" spans="1:12" ht="15">
      <c r="A52" s="93" t="s">
        <v>758</v>
      </c>
      <c r="B52" s="93" t="s">
        <v>759</v>
      </c>
      <c r="C52" s="93">
        <v>2</v>
      </c>
      <c r="D52" s="133">
        <v>0.005173131413073385</v>
      </c>
      <c r="E52" s="133">
        <v>2.322219294733919</v>
      </c>
      <c r="F52" s="93" t="s">
        <v>782</v>
      </c>
      <c r="G52" s="93" t="b">
        <v>0</v>
      </c>
      <c r="H52" s="93" t="b">
        <v>0</v>
      </c>
      <c r="I52" s="93" t="b">
        <v>0</v>
      </c>
      <c r="J52" s="93" t="b">
        <v>0</v>
      </c>
      <c r="K52" s="93" t="b">
        <v>0</v>
      </c>
      <c r="L52" s="93" t="b">
        <v>0</v>
      </c>
    </row>
    <row r="53" spans="1:12" ht="15">
      <c r="A53" s="93" t="s">
        <v>759</v>
      </c>
      <c r="B53" s="93" t="s">
        <v>760</v>
      </c>
      <c r="C53" s="93">
        <v>2</v>
      </c>
      <c r="D53" s="133">
        <v>0.005173131413073385</v>
      </c>
      <c r="E53" s="133">
        <v>2.322219294733919</v>
      </c>
      <c r="F53" s="93" t="s">
        <v>782</v>
      </c>
      <c r="G53" s="93" t="b">
        <v>0</v>
      </c>
      <c r="H53" s="93" t="b">
        <v>0</v>
      </c>
      <c r="I53" s="93" t="b">
        <v>0</v>
      </c>
      <c r="J53" s="93" t="b">
        <v>0</v>
      </c>
      <c r="K53" s="93" t="b">
        <v>0</v>
      </c>
      <c r="L53" s="93" t="b">
        <v>0</v>
      </c>
    </row>
    <row r="54" spans="1:12" ht="15">
      <c r="A54" s="93" t="s">
        <v>760</v>
      </c>
      <c r="B54" s="93" t="s">
        <v>617</v>
      </c>
      <c r="C54" s="93">
        <v>2</v>
      </c>
      <c r="D54" s="133">
        <v>0.005173131413073385</v>
      </c>
      <c r="E54" s="133">
        <v>1.1608512924989443</v>
      </c>
      <c r="F54" s="93" t="s">
        <v>782</v>
      </c>
      <c r="G54" s="93" t="b">
        <v>0</v>
      </c>
      <c r="H54" s="93" t="b">
        <v>0</v>
      </c>
      <c r="I54" s="93" t="b">
        <v>0</v>
      </c>
      <c r="J54" s="93" t="b">
        <v>0</v>
      </c>
      <c r="K54" s="93" t="b">
        <v>0</v>
      </c>
      <c r="L54" s="93" t="b">
        <v>0</v>
      </c>
    </row>
    <row r="55" spans="1:12" ht="15">
      <c r="A55" s="93" t="s">
        <v>228</v>
      </c>
      <c r="B55" s="93" t="s">
        <v>629</v>
      </c>
      <c r="C55" s="93">
        <v>2</v>
      </c>
      <c r="D55" s="133">
        <v>0.005173131413073385</v>
      </c>
      <c r="E55" s="133">
        <v>1.3010299956639813</v>
      </c>
      <c r="F55" s="93" t="s">
        <v>782</v>
      </c>
      <c r="G55" s="93" t="b">
        <v>0</v>
      </c>
      <c r="H55" s="93" t="b">
        <v>0</v>
      </c>
      <c r="I55" s="93" t="b">
        <v>0</v>
      </c>
      <c r="J55" s="93" t="b">
        <v>0</v>
      </c>
      <c r="K55" s="93" t="b">
        <v>0</v>
      </c>
      <c r="L55" s="93" t="b">
        <v>0</v>
      </c>
    </row>
    <row r="56" spans="1:12" ht="15">
      <c r="A56" s="93" t="s">
        <v>228</v>
      </c>
      <c r="B56" s="93" t="s">
        <v>617</v>
      </c>
      <c r="C56" s="93">
        <v>2</v>
      </c>
      <c r="D56" s="133">
        <v>0.005173131413073385</v>
      </c>
      <c r="E56" s="133">
        <v>0.3157532524846875</v>
      </c>
      <c r="F56" s="93" t="s">
        <v>782</v>
      </c>
      <c r="G56" s="93" t="b">
        <v>0</v>
      </c>
      <c r="H56" s="93" t="b">
        <v>0</v>
      </c>
      <c r="I56" s="93" t="b">
        <v>0</v>
      </c>
      <c r="J56" s="93" t="b">
        <v>0</v>
      </c>
      <c r="K56" s="93" t="b">
        <v>0</v>
      </c>
      <c r="L56" s="93" t="b">
        <v>0</v>
      </c>
    </row>
    <row r="57" spans="1:12" ht="15">
      <c r="A57" s="93" t="s">
        <v>761</v>
      </c>
      <c r="B57" s="93" t="s">
        <v>762</v>
      </c>
      <c r="C57" s="93">
        <v>2</v>
      </c>
      <c r="D57" s="133">
        <v>0.005173131413073385</v>
      </c>
      <c r="E57" s="133">
        <v>2.322219294733919</v>
      </c>
      <c r="F57" s="93" t="s">
        <v>782</v>
      </c>
      <c r="G57" s="93" t="b">
        <v>0</v>
      </c>
      <c r="H57" s="93" t="b">
        <v>0</v>
      </c>
      <c r="I57" s="93" t="b">
        <v>0</v>
      </c>
      <c r="J57" s="93" t="b">
        <v>0</v>
      </c>
      <c r="K57" s="93" t="b">
        <v>0</v>
      </c>
      <c r="L57" s="93" t="b">
        <v>0</v>
      </c>
    </row>
    <row r="58" spans="1:12" ht="15">
      <c r="A58" s="93" t="s">
        <v>762</v>
      </c>
      <c r="B58" s="93" t="s">
        <v>763</v>
      </c>
      <c r="C58" s="93">
        <v>2</v>
      </c>
      <c r="D58" s="133">
        <v>0.005173131413073385</v>
      </c>
      <c r="E58" s="133">
        <v>2.322219294733919</v>
      </c>
      <c r="F58" s="93" t="s">
        <v>782</v>
      </c>
      <c r="G58" s="93" t="b">
        <v>0</v>
      </c>
      <c r="H58" s="93" t="b">
        <v>0</v>
      </c>
      <c r="I58" s="93" t="b">
        <v>0</v>
      </c>
      <c r="J58" s="93" t="b">
        <v>0</v>
      </c>
      <c r="K58" s="93" t="b">
        <v>0</v>
      </c>
      <c r="L58" s="93" t="b">
        <v>0</v>
      </c>
    </row>
    <row r="59" spans="1:12" ht="15">
      <c r="A59" s="93" t="s">
        <v>763</v>
      </c>
      <c r="B59" s="93" t="s">
        <v>764</v>
      </c>
      <c r="C59" s="93">
        <v>2</v>
      </c>
      <c r="D59" s="133">
        <v>0.005173131413073385</v>
      </c>
      <c r="E59" s="133">
        <v>2.322219294733919</v>
      </c>
      <c r="F59" s="93" t="s">
        <v>782</v>
      </c>
      <c r="G59" s="93" t="b">
        <v>0</v>
      </c>
      <c r="H59" s="93" t="b">
        <v>0</v>
      </c>
      <c r="I59" s="93" t="b">
        <v>0</v>
      </c>
      <c r="J59" s="93" t="b">
        <v>0</v>
      </c>
      <c r="K59" s="93" t="b">
        <v>0</v>
      </c>
      <c r="L59" s="93" t="b">
        <v>0</v>
      </c>
    </row>
    <row r="60" spans="1:12" ht="15">
      <c r="A60" s="93" t="s">
        <v>764</v>
      </c>
      <c r="B60" s="93" t="s">
        <v>228</v>
      </c>
      <c r="C60" s="93">
        <v>2</v>
      </c>
      <c r="D60" s="133">
        <v>0.005173131413073385</v>
      </c>
      <c r="E60" s="133">
        <v>1.5093059380910636</v>
      </c>
      <c r="F60" s="93" t="s">
        <v>782</v>
      </c>
      <c r="G60" s="93" t="b">
        <v>0</v>
      </c>
      <c r="H60" s="93" t="b">
        <v>0</v>
      </c>
      <c r="I60" s="93" t="b">
        <v>0</v>
      </c>
      <c r="J60" s="93" t="b">
        <v>0</v>
      </c>
      <c r="K60" s="93" t="b">
        <v>0</v>
      </c>
      <c r="L60" s="93" t="b">
        <v>0</v>
      </c>
    </row>
    <row r="61" spans="1:12" ht="15">
      <c r="A61" s="93" t="s">
        <v>228</v>
      </c>
      <c r="B61" s="93" t="s">
        <v>229</v>
      </c>
      <c r="C61" s="93">
        <v>2</v>
      </c>
      <c r="D61" s="133">
        <v>0.005173131413073385</v>
      </c>
      <c r="E61" s="133">
        <v>0.6320232147054057</v>
      </c>
      <c r="F61" s="93" t="s">
        <v>782</v>
      </c>
      <c r="G61" s="93" t="b">
        <v>0</v>
      </c>
      <c r="H61" s="93" t="b">
        <v>0</v>
      </c>
      <c r="I61" s="93" t="b">
        <v>0</v>
      </c>
      <c r="J61" s="93" t="b">
        <v>0</v>
      </c>
      <c r="K61" s="93" t="b">
        <v>0</v>
      </c>
      <c r="L61" s="93" t="b">
        <v>0</v>
      </c>
    </row>
    <row r="62" spans="1:12" ht="15">
      <c r="A62" s="93" t="s">
        <v>229</v>
      </c>
      <c r="B62" s="93" t="s">
        <v>617</v>
      </c>
      <c r="C62" s="93">
        <v>2</v>
      </c>
      <c r="D62" s="133">
        <v>0.005173131413073385</v>
      </c>
      <c r="E62" s="133">
        <v>0.2577613055070007</v>
      </c>
      <c r="F62" s="93" t="s">
        <v>782</v>
      </c>
      <c r="G62" s="93" t="b">
        <v>0</v>
      </c>
      <c r="H62" s="93" t="b">
        <v>0</v>
      </c>
      <c r="I62" s="93" t="b">
        <v>0</v>
      </c>
      <c r="J62" s="93" t="b">
        <v>0</v>
      </c>
      <c r="K62" s="93" t="b">
        <v>0</v>
      </c>
      <c r="L62" s="93" t="b">
        <v>0</v>
      </c>
    </row>
    <row r="63" spans="1:12" ht="15">
      <c r="A63" s="93" t="s">
        <v>617</v>
      </c>
      <c r="B63" s="93" t="s">
        <v>769</v>
      </c>
      <c r="C63" s="93">
        <v>2</v>
      </c>
      <c r="D63" s="133">
        <v>0.005173131413073385</v>
      </c>
      <c r="E63" s="133">
        <v>1.7201593034059568</v>
      </c>
      <c r="F63" s="93" t="s">
        <v>782</v>
      </c>
      <c r="G63" s="93" t="b">
        <v>0</v>
      </c>
      <c r="H63" s="93" t="b">
        <v>0</v>
      </c>
      <c r="I63" s="93" t="b">
        <v>0</v>
      </c>
      <c r="J63" s="93" t="b">
        <v>0</v>
      </c>
      <c r="K63" s="93" t="b">
        <v>0</v>
      </c>
      <c r="L63" s="93" t="b">
        <v>0</v>
      </c>
    </row>
    <row r="64" spans="1:12" ht="15">
      <c r="A64" s="93" t="s">
        <v>744</v>
      </c>
      <c r="B64" s="93" t="s">
        <v>621</v>
      </c>
      <c r="C64" s="93">
        <v>2</v>
      </c>
      <c r="D64" s="133">
        <v>0.005173131413073385</v>
      </c>
      <c r="E64" s="133">
        <v>1.845098040014257</v>
      </c>
      <c r="F64" s="93" t="s">
        <v>782</v>
      </c>
      <c r="G64" s="93" t="b">
        <v>0</v>
      </c>
      <c r="H64" s="93" t="b">
        <v>0</v>
      </c>
      <c r="I64" s="93" t="b">
        <v>0</v>
      </c>
      <c r="J64" s="93" t="b">
        <v>0</v>
      </c>
      <c r="K64" s="93" t="b">
        <v>0</v>
      </c>
      <c r="L64" s="93" t="b">
        <v>0</v>
      </c>
    </row>
    <row r="65" spans="1:12" ht="15">
      <c r="A65" s="93" t="s">
        <v>216</v>
      </c>
      <c r="B65" s="93" t="s">
        <v>744</v>
      </c>
      <c r="C65" s="93">
        <v>2</v>
      </c>
      <c r="D65" s="133">
        <v>0.005173131413073385</v>
      </c>
      <c r="E65" s="133">
        <v>1.4929155219028944</v>
      </c>
      <c r="F65" s="93" t="s">
        <v>782</v>
      </c>
      <c r="G65" s="93" t="b">
        <v>0</v>
      </c>
      <c r="H65" s="93" t="b">
        <v>0</v>
      </c>
      <c r="I65" s="93" t="b">
        <v>0</v>
      </c>
      <c r="J65" s="93" t="b">
        <v>0</v>
      </c>
      <c r="K65" s="93" t="b">
        <v>0</v>
      </c>
      <c r="L65" s="93" t="b">
        <v>0</v>
      </c>
    </row>
    <row r="66" spans="1:12" ht="15">
      <c r="A66" s="93" t="s">
        <v>222</v>
      </c>
      <c r="B66" s="93" t="s">
        <v>627</v>
      </c>
      <c r="C66" s="93">
        <v>2</v>
      </c>
      <c r="D66" s="133">
        <v>0.005173131413073385</v>
      </c>
      <c r="E66" s="133">
        <v>1.9700367766225568</v>
      </c>
      <c r="F66" s="93" t="s">
        <v>782</v>
      </c>
      <c r="G66" s="93" t="b">
        <v>0</v>
      </c>
      <c r="H66" s="93" t="b">
        <v>0</v>
      </c>
      <c r="I66" s="93" t="b">
        <v>0</v>
      </c>
      <c r="J66" s="93" t="b">
        <v>0</v>
      </c>
      <c r="K66" s="93" t="b">
        <v>0</v>
      </c>
      <c r="L66" s="93" t="b">
        <v>0</v>
      </c>
    </row>
    <row r="67" spans="1:12" ht="15">
      <c r="A67" s="93" t="s">
        <v>627</v>
      </c>
      <c r="B67" s="93" t="s">
        <v>628</v>
      </c>
      <c r="C67" s="93">
        <v>2</v>
      </c>
      <c r="D67" s="133">
        <v>0.005173131413073385</v>
      </c>
      <c r="E67" s="133">
        <v>1.9700367766225568</v>
      </c>
      <c r="F67" s="93" t="s">
        <v>782</v>
      </c>
      <c r="G67" s="93" t="b">
        <v>0</v>
      </c>
      <c r="H67" s="93" t="b">
        <v>0</v>
      </c>
      <c r="I67" s="93" t="b">
        <v>0</v>
      </c>
      <c r="J67" s="93" t="b">
        <v>0</v>
      </c>
      <c r="K67" s="93" t="b">
        <v>0</v>
      </c>
      <c r="L67" s="93" t="b">
        <v>0</v>
      </c>
    </row>
    <row r="68" spans="1:12" ht="15">
      <c r="A68" s="93" t="s">
        <v>628</v>
      </c>
      <c r="B68" s="93" t="s">
        <v>617</v>
      </c>
      <c r="C68" s="93">
        <v>2</v>
      </c>
      <c r="D68" s="133">
        <v>0.005173131413073385</v>
      </c>
      <c r="E68" s="133">
        <v>0.9847600334432631</v>
      </c>
      <c r="F68" s="93" t="s">
        <v>782</v>
      </c>
      <c r="G68" s="93" t="b">
        <v>0</v>
      </c>
      <c r="H68" s="93" t="b">
        <v>0</v>
      </c>
      <c r="I68" s="93" t="b">
        <v>0</v>
      </c>
      <c r="J68" s="93" t="b">
        <v>0</v>
      </c>
      <c r="K68" s="93" t="b">
        <v>0</v>
      </c>
      <c r="L68" s="93" t="b">
        <v>0</v>
      </c>
    </row>
    <row r="69" spans="1:12" ht="15">
      <c r="A69" s="93" t="s">
        <v>623</v>
      </c>
      <c r="B69" s="93" t="s">
        <v>624</v>
      </c>
      <c r="C69" s="93">
        <v>3</v>
      </c>
      <c r="D69" s="133">
        <v>0.0081919197668397</v>
      </c>
      <c r="E69" s="133">
        <v>1.8864907251724818</v>
      </c>
      <c r="F69" s="93" t="s">
        <v>566</v>
      </c>
      <c r="G69" s="93" t="b">
        <v>1</v>
      </c>
      <c r="H69" s="93" t="b">
        <v>0</v>
      </c>
      <c r="I69" s="93" t="b">
        <v>0</v>
      </c>
      <c r="J69" s="93" t="b">
        <v>0</v>
      </c>
      <c r="K69" s="93" t="b">
        <v>0</v>
      </c>
      <c r="L69" s="93" t="b">
        <v>0</v>
      </c>
    </row>
    <row r="70" spans="1:12" ht="15">
      <c r="A70" s="93" t="s">
        <v>624</v>
      </c>
      <c r="B70" s="93" t="s">
        <v>625</v>
      </c>
      <c r="C70" s="93">
        <v>3</v>
      </c>
      <c r="D70" s="133">
        <v>0.0081919197668397</v>
      </c>
      <c r="E70" s="133">
        <v>1.8864907251724818</v>
      </c>
      <c r="F70" s="93" t="s">
        <v>566</v>
      </c>
      <c r="G70" s="93" t="b">
        <v>0</v>
      </c>
      <c r="H70" s="93" t="b">
        <v>0</v>
      </c>
      <c r="I70" s="93" t="b">
        <v>0</v>
      </c>
      <c r="J70" s="93" t="b">
        <v>0</v>
      </c>
      <c r="K70" s="93" t="b">
        <v>0</v>
      </c>
      <c r="L70" s="93" t="b">
        <v>0</v>
      </c>
    </row>
    <row r="71" spans="1:12" ht="15">
      <c r="A71" s="93" t="s">
        <v>625</v>
      </c>
      <c r="B71" s="93" t="s">
        <v>728</v>
      </c>
      <c r="C71" s="93">
        <v>3</v>
      </c>
      <c r="D71" s="133">
        <v>0.0081919197668397</v>
      </c>
      <c r="E71" s="133">
        <v>1.8864907251724818</v>
      </c>
      <c r="F71" s="93" t="s">
        <v>566</v>
      </c>
      <c r="G71" s="93" t="b">
        <v>0</v>
      </c>
      <c r="H71" s="93" t="b">
        <v>0</v>
      </c>
      <c r="I71" s="93" t="b">
        <v>0</v>
      </c>
      <c r="J71" s="93" t="b">
        <v>0</v>
      </c>
      <c r="K71" s="93" t="b">
        <v>0</v>
      </c>
      <c r="L71" s="93" t="b">
        <v>0</v>
      </c>
    </row>
    <row r="72" spans="1:12" ht="15">
      <c r="A72" s="93" t="s">
        <v>728</v>
      </c>
      <c r="B72" s="93" t="s">
        <v>229</v>
      </c>
      <c r="C72" s="93">
        <v>3</v>
      </c>
      <c r="D72" s="133">
        <v>0.0081919197668397</v>
      </c>
      <c r="E72" s="133">
        <v>1.5185139398778875</v>
      </c>
      <c r="F72" s="93" t="s">
        <v>566</v>
      </c>
      <c r="G72" s="93" t="b">
        <v>0</v>
      </c>
      <c r="H72" s="93" t="b">
        <v>0</v>
      </c>
      <c r="I72" s="93" t="b">
        <v>0</v>
      </c>
      <c r="J72" s="93" t="b">
        <v>0</v>
      </c>
      <c r="K72" s="93" t="b">
        <v>0</v>
      </c>
      <c r="L72" s="93" t="b">
        <v>0</v>
      </c>
    </row>
    <row r="73" spans="1:12" ht="15">
      <c r="A73" s="93" t="s">
        <v>229</v>
      </c>
      <c r="B73" s="93" t="s">
        <v>216</v>
      </c>
      <c r="C73" s="93">
        <v>3</v>
      </c>
      <c r="D73" s="133">
        <v>0.0081919197668397</v>
      </c>
      <c r="E73" s="133">
        <v>0.9834007381805384</v>
      </c>
      <c r="F73" s="93" t="s">
        <v>566</v>
      </c>
      <c r="G73" s="93" t="b">
        <v>0</v>
      </c>
      <c r="H73" s="93" t="b">
        <v>0</v>
      </c>
      <c r="I73" s="93" t="b">
        <v>0</v>
      </c>
      <c r="J73" s="93" t="b">
        <v>0</v>
      </c>
      <c r="K73" s="93" t="b">
        <v>0</v>
      </c>
      <c r="L73" s="93" t="b">
        <v>0</v>
      </c>
    </row>
    <row r="74" spans="1:12" ht="15">
      <c r="A74" s="93" t="s">
        <v>216</v>
      </c>
      <c r="B74" s="93" t="s">
        <v>620</v>
      </c>
      <c r="C74" s="93">
        <v>3</v>
      </c>
      <c r="D74" s="133">
        <v>0.0081919197668397</v>
      </c>
      <c r="E74" s="133">
        <v>1.3355832562919008</v>
      </c>
      <c r="F74" s="93" t="s">
        <v>566</v>
      </c>
      <c r="G74" s="93" t="b">
        <v>0</v>
      </c>
      <c r="H74" s="93" t="b">
        <v>0</v>
      </c>
      <c r="I74" s="93" t="b">
        <v>0</v>
      </c>
      <c r="J74" s="93" t="b">
        <v>0</v>
      </c>
      <c r="K74" s="93" t="b">
        <v>0</v>
      </c>
      <c r="L74" s="93" t="b">
        <v>0</v>
      </c>
    </row>
    <row r="75" spans="1:12" ht="15">
      <c r="A75" s="93" t="s">
        <v>620</v>
      </c>
      <c r="B75" s="93" t="s">
        <v>729</v>
      </c>
      <c r="C75" s="93">
        <v>3</v>
      </c>
      <c r="D75" s="133">
        <v>0.0081919197668397</v>
      </c>
      <c r="E75" s="133">
        <v>1.761551988564182</v>
      </c>
      <c r="F75" s="93" t="s">
        <v>566</v>
      </c>
      <c r="G75" s="93" t="b">
        <v>0</v>
      </c>
      <c r="H75" s="93" t="b">
        <v>0</v>
      </c>
      <c r="I75" s="93" t="b">
        <v>0</v>
      </c>
      <c r="J75" s="93" t="b">
        <v>0</v>
      </c>
      <c r="K75" s="93" t="b">
        <v>0</v>
      </c>
      <c r="L75" s="93" t="b">
        <v>0</v>
      </c>
    </row>
    <row r="76" spans="1:12" ht="15">
      <c r="A76" s="93" t="s">
        <v>729</v>
      </c>
      <c r="B76" s="93" t="s">
        <v>730</v>
      </c>
      <c r="C76" s="93">
        <v>3</v>
      </c>
      <c r="D76" s="133">
        <v>0.0081919197668397</v>
      </c>
      <c r="E76" s="133">
        <v>1.8864907251724818</v>
      </c>
      <c r="F76" s="93" t="s">
        <v>566</v>
      </c>
      <c r="G76" s="93" t="b">
        <v>0</v>
      </c>
      <c r="H76" s="93" t="b">
        <v>0</v>
      </c>
      <c r="I76" s="93" t="b">
        <v>0</v>
      </c>
      <c r="J76" s="93" t="b">
        <v>0</v>
      </c>
      <c r="K76" s="93" t="b">
        <v>0</v>
      </c>
      <c r="L76" s="93" t="b">
        <v>0</v>
      </c>
    </row>
    <row r="77" spans="1:12" ht="15">
      <c r="A77" s="93" t="s">
        <v>730</v>
      </c>
      <c r="B77" s="93" t="s">
        <v>731</v>
      </c>
      <c r="C77" s="93">
        <v>3</v>
      </c>
      <c r="D77" s="133">
        <v>0.0081919197668397</v>
      </c>
      <c r="E77" s="133">
        <v>1.8864907251724818</v>
      </c>
      <c r="F77" s="93" t="s">
        <v>566</v>
      </c>
      <c r="G77" s="93" t="b">
        <v>0</v>
      </c>
      <c r="H77" s="93" t="b">
        <v>0</v>
      </c>
      <c r="I77" s="93" t="b">
        <v>0</v>
      </c>
      <c r="J77" s="93" t="b">
        <v>0</v>
      </c>
      <c r="K77" s="93" t="b">
        <v>0</v>
      </c>
      <c r="L77" s="93" t="b">
        <v>0</v>
      </c>
    </row>
    <row r="78" spans="1:12" ht="15">
      <c r="A78" s="93" t="s">
        <v>731</v>
      </c>
      <c r="B78" s="93" t="s">
        <v>732</v>
      </c>
      <c r="C78" s="93">
        <v>3</v>
      </c>
      <c r="D78" s="133">
        <v>0.0081919197668397</v>
      </c>
      <c r="E78" s="133">
        <v>1.8864907251724818</v>
      </c>
      <c r="F78" s="93" t="s">
        <v>566</v>
      </c>
      <c r="G78" s="93" t="b">
        <v>0</v>
      </c>
      <c r="H78" s="93" t="b">
        <v>0</v>
      </c>
      <c r="I78" s="93" t="b">
        <v>0</v>
      </c>
      <c r="J78" s="93" t="b">
        <v>0</v>
      </c>
      <c r="K78" s="93" t="b">
        <v>0</v>
      </c>
      <c r="L78" s="93" t="b">
        <v>0</v>
      </c>
    </row>
    <row r="79" spans="1:12" ht="15">
      <c r="A79" s="93" t="s">
        <v>732</v>
      </c>
      <c r="B79" s="93" t="s">
        <v>733</v>
      </c>
      <c r="C79" s="93">
        <v>3</v>
      </c>
      <c r="D79" s="133">
        <v>0.0081919197668397</v>
      </c>
      <c r="E79" s="133">
        <v>1.8864907251724818</v>
      </c>
      <c r="F79" s="93" t="s">
        <v>566</v>
      </c>
      <c r="G79" s="93" t="b">
        <v>0</v>
      </c>
      <c r="H79" s="93" t="b">
        <v>0</v>
      </c>
      <c r="I79" s="93" t="b">
        <v>0</v>
      </c>
      <c r="J79" s="93" t="b">
        <v>0</v>
      </c>
      <c r="K79" s="93" t="b">
        <v>0</v>
      </c>
      <c r="L79" s="93" t="b">
        <v>0</v>
      </c>
    </row>
    <row r="80" spans="1:12" ht="15">
      <c r="A80" s="93" t="s">
        <v>733</v>
      </c>
      <c r="B80" s="93" t="s">
        <v>726</v>
      </c>
      <c r="C80" s="93">
        <v>3</v>
      </c>
      <c r="D80" s="133">
        <v>0.0081919197668397</v>
      </c>
      <c r="E80" s="133">
        <v>1.8864907251724818</v>
      </c>
      <c r="F80" s="93" t="s">
        <v>566</v>
      </c>
      <c r="G80" s="93" t="b">
        <v>0</v>
      </c>
      <c r="H80" s="93" t="b">
        <v>0</v>
      </c>
      <c r="I80" s="93" t="b">
        <v>0</v>
      </c>
      <c r="J80" s="93" t="b">
        <v>0</v>
      </c>
      <c r="K80" s="93" t="b">
        <v>0</v>
      </c>
      <c r="L80" s="93" t="b">
        <v>0</v>
      </c>
    </row>
    <row r="81" spans="1:12" ht="15">
      <c r="A81" s="93" t="s">
        <v>726</v>
      </c>
      <c r="B81" s="93" t="s">
        <v>600</v>
      </c>
      <c r="C81" s="93">
        <v>3</v>
      </c>
      <c r="D81" s="133">
        <v>0.0081919197668397</v>
      </c>
      <c r="E81" s="133">
        <v>1.8864907251724818</v>
      </c>
      <c r="F81" s="93" t="s">
        <v>566</v>
      </c>
      <c r="G81" s="93" t="b">
        <v>0</v>
      </c>
      <c r="H81" s="93" t="b">
        <v>0</v>
      </c>
      <c r="I81" s="93" t="b">
        <v>0</v>
      </c>
      <c r="J81" s="93" t="b">
        <v>0</v>
      </c>
      <c r="K81" s="93" t="b">
        <v>0</v>
      </c>
      <c r="L81" s="93" t="b">
        <v>0</v>
      </c>
    </row>
    <row r="82" spans="1:12" ht="15">
      <c r="A82" s="93" t="s">
        <v>600</v>
      </c>
      <c r="B82" s="93" t="s">
        <v>220</v>
      </c>
      <c r="C82" s="93">
        <v>3</v>
      </c>
      <c r="D82" s="133">
        <v>0.0081919197668397</v>
      </c>
      <c r="E82" s="133">
        <v>1.8864907251724818</v>
      </c>
      <c r="F82" s="93" t="s">
        <v>566</v>
      </c>
      <c r="G82" s="93" t="b">
        <v>0</v>
      </c>
      <c r="H82" s="93" t="b">
        <v>0</v>
      </c>
      <c r="I82" s="93" t="b">
        <v>0</v>
      </c>
      <c r="J82" s="93" t="b">
        <v>0</v>
      </c>
      <c r="K82" s="93" t="b">
        <v>0</v>
      </c>
      <c r="L82" s="93" t="b">
        <v>0</v>
      </c>
    </row>
    <row r="83" spans="1:12" ht="15">
      <c r="A83" s="93" t="s">
        <v>220</v>
      </c>
      <c r="B83" s="93" t="s">
        <v>734</v>
      </c>
      <c r="C83" s="93">
        <v>3</v>
      </c>
      <c r="D83" s="133">
        <v>0.0081919197668397</v>
      </c>
      <c r="E83" s="133">
        <v>1.8864907251724818</v>
      </c>
      <c r="F83" s="93" t="s">
        <v>566</v>
      </c>
      <c r="G83" s="93" t="b">
        <v>0</v>
      </c>
      <c r="H83" s="93" t="b">
        <v>0</v>
      </c>
      <c r="I83" s="93" t="b">
        <v>0</v>
      </c>
      <c r="J83" s="93" t="b">
        <v>0</v>
      </c>
      <c r="K83" s="93" t="b">
        <v>0</v>
      </c>
      <c r="L83" s="93" t="b">
        <v>0</v>
      </c>
    </row>
    <row r="84" spans="1:12" ht="15">
      <c r="A84" s="93" t="s">
        <v>734</v>
      </c>
      <c r="B84" s="93" t="s">
        <v>735</v>
      </c>
      <c r="C84" s="93">
        <v>3</v>
      </c>
      <c r="D84" s="133">
        <v>0.0081919197668397</v>
      </c>
      <c r="E84" s="133">
        <v>1.8864907251724818</v>
      </c>
      <c r="F84" s="93" t="s">
        <v>566</v>
      </c>
      <c r="G84" s="93" t="b">
        <v>0</v>
      </c>
      <c r="H84" s="93" t="b">
        <v>0</v>
      </c>
      <c r="I84" s="93" t="b">
        <v>0</v>
      </c>
      <c r="J84" s="93" t="b">
        <v>1</v>
      </c>
      <c r="K84" s="93" t="b">
        <v>0</v>
      </c>
      <c r="L84" s="93" t="b">
        <v>0</v>
      </c>
    </row>
    <row r="85" spans="1:12" ht="15">
      <c r="A85" s="93" t="s">
        <v>735</v>
      </c>
      <c r="B85" s="93" t="s">
        <v>736</v>
      </c>
      <c r="C85" s="93">
        <v>3</v>
      </c>
      <c r="D85" s="133">
        <v>0.0081919197668397</v>
      </c>
      <c r="E85" s="133">
        <v>1.8864907251724818</v>
      </c>
      <c r="F85" s="93" t="s">
        <v>566</v>
      </c>
      <c r="G85" s="93" t="b">
        <v>1</v>
      </c>
      <c r="H85" s="93" t="b">
        <v>0</v>
      </c>
      <c r="I85" s="93" t="b">
        <v>0</v>
      </c>
      <c r="J85" s="93" t="b">
        <v>0</v>
      </c>
      <c r="K85" s="93" t="b">
        <v>0</v>
      </c>
      <c r="L85" s="93" t="b">
        <v>0</v>
      </c>
    </row>
    <row r="86" spans="1:12" ht="15">
      <c r="A86" s="93" t="s">
        <v>736</v>
      </c>
      <c r="B86" s="93" t="s">
        <v>737</v>
      </c>
      <c r="C86" s="93">
        <v>3</v>
      </c>
      <c r="D86" s="133">
        <v>0.0081919197668397</v>
      </c>
      <c r="E86" s="133">
        <v>1.8864907251724818</v>
      </c>
      <c r="F86" s="93" t="s">
        <v>566</v>
      </c>
      <c r="G86" s="93" t="b">
        <v>0</v>
      </c>
      <c r="H86" s="93" t="b">
        <v>0</v>
      </c>
      <c r="I86" s="93" t="b">
        <v>0</v>
      </c>
      <c r="J86" s="93" t="b">
        <v>0</v>
      </c>
      <c r="K86" s="93" t="b">
        <v>0</v>
      </c>
      <c r="L86" s="93" t="b">
        <v>0</v>
      </c>
    </row>
    <row r="87" spans="1:12" ht="15">
      <c r="A87" s="93" t="s">
        <v>737</v>
      </c>
      <c r="B87" s="93" t="s">
        <v>617</v>
      </c>
      <c r="C87" s="93">
        <v>3</v>
      </c>
      <c r="D87" s="133">
        <v>0.0081919197668397</v>
      </c>
      <c r="E87" s="133">
        <v>1.2174839442139063</v>
      </c>
      <c r="F87" s="93" t="s">
        <v>566</v>
      </c>
      <c r="G87" s="93" t="b">
        <v>0</v>
      </c>
      <c r="H87" s="93" t="b">
        <v>0</v>
      </c>
      <c r="I87" s="93" t="b">
        <v>0</v>
      </c>
      <c r="J87" s="93" t="b">
        <v>0</v>
      </c>
      <c r="K87" s="93" t="b">
        <v>0</v>
      </c>
      <c r="L87" s="93" t="b">
        <v>0</v>
      </c>
    </row>
    <row r="88" spans="1:12" ht="15">
      <c r="A88" s="93" t="s">
        <v>229</v>
      </c>
      <c r="B88" s="93" t="s">
        <v>228</v>
      </c>
      <c r="C88" s="93">
        <v>3</v>
      </c>
      <c r="D88" s="133">
        <v>0.0081919197668397</v>
      </c>
      <c r="E88" s="133">
        <v>1.0413926851582251</v>
      </c>
      <c r="F88" s="93" t="s">
        <v>566</v>
      </c>
      <c r="G88" s="93" t="b">
        <v>0</v>
      </c>
      <c r="H88" s="93" t="b">
        <v>0</v>
      </c>
      <c r="I88" s="93" t="b">
        <v>0</v>
      </c>
      <c r="J88" s="93" t="b">
        <v>0</v>
      </c>
      <c r="K88" s="93" t="b">
        <v>0</v>
      </c>
      <c r="L88" s="93" t="b">
        <v>0</v>
      </c>
    </row>
    <row r="89" spans="1:12" ht="15">
      <c r="A89" s="93" t="s">
        <v>216</v>
      </c>
      <c r="B89" s="93" t="s">
        <v>744</v>
      </c>
      <c r="C89" s="93">
        <v>2</v>
      </c>
      <c r="D89" s="133">
        <v>0.006898759510320465</v>
      </c>
      <c r="E89" s="133">
        <v>1.2844307338445196</v>
      </c>
      <c r="F89" s="93" t="s">
        <v>566</v>
      </c>
      <c r="G89" s="93" t="b">
        <v>0</v>
      </c>
      <c r="H89" s="93" t="b">
        <v>0</v>
      </c>
      <c r="I89" s="93" t="b">
        <v>0</v>
      </c>
      <c r="J89" s="93" t="b">
        <v>0</v>
      </c>
      <c r="K89" s="93" t="b">
        <v>0</v>
      </c>
      <c r="L89" s="93" t="b">
        <v>0</v>
      </c>
    </row>
    <row r="90" spans="1:12" ht="15">
      <c r="A90" s="93" t="s">
        <v>744</v>
      </c>
      <c r="B90" s="93" t="s">
        <v>621</v>
      </c>
      <c r="C90" s="93">
        <v>2</v>
      </c>
      <c r="D90" s="133">
        <v>0.006898759510320465</v>
      </c>
      <c r="E90" s="133">
        <v>1.5854607295085006</v>
      </c>
      <c r="F90" s="93" t="s">
        <v>566</v>
      </c>
      <c r="G90" s="93" t="b">
        <v>0</v>
      </c>
      <c r="H90" s="93" t="b">
        <v>0</v>
      </c>
      <c r="I90" s="93" t="b">
        <v>0</v>
      </c>
      <c r="J90" s="93" t="b">
        <v>0</v>
      </c>
      <c r="K90" s="93" t="b">
        <v>0</v>
      </c>
      <c r="L90" s="93" t="b">
        <v>0</v>
      </c>
    </row>
    <row r="91" spans="1:12" ht="15">
      <c r="A91" s="93" t="s">
        <v>617</v>
      </c>
      <c r="B91" s="93" t="s">
        <v>769</v>
      </c>
      <c r="C91" s="93">
        <v>2</v>
      </c>
      <c r="D91" s="133">
        <v>0.006898759510320465</v>
      </c>
      <c r="E91" s="133">
        <v>1.4605219929002007</v>
      </c>
      <c r="F91" s="93" t="s">
        <v>566</v>
      </c>
      <c r="G91" s="93" t="b">
        <v>0</v>
      </c>
      <c r="H91" s="93" t="b">
        <v>0</v>
      </c>
      <c r="I91" s="93" t="b">
        <v>0</v>
      </c>
      <c r="J91" s="93" t="b">
        <v>0</v>
      </c>
      <c r="K91" s="93" t="b">
        <v>0</v>
      </c>
      <c r="L91" s="93" t="b">
        <v>0</v>
      </c>
    </row>
    <row r="92" spans="1:12" ht="15">
      <c r="A92" s="93" t="s">
        <v>229</v>
      </c>
      <c r="B92" s="93" t="s">
        <v>228</v>
      </c>
      <c r="C92" s="93">
        <v>5</v>
      </c>
      <c r="D92" s="133">
        <v>0.013300427819577498</v>
      </c>
      <c r="E92" s="133">
        <v>1.23105675140318</v>
      </c>
      <c r="F92" s="93" t="s">
        <v>567</v>
      </c>
      <c r="G92" s="93" t="b">
        <v>0</v>
      </c>
      <c r="H92" s="93" t="b">
        <v>0</v>
      </c>
      <c r="I92" s="93" t="b">
        <v>0</v>
      </c>
      <c r="J92" s="93" t="b">
        <v>0</v>
      </c>
      <c r="K92" s="93" t="b">
        <v>0</v>
      </c>
      <c r="L92" s="93" t="b">
        <v>0</v>
      </c>
    </row>
    <row r="93" spans="1:12" ht="15">
      <c r="A93" s="93" t="s">
        <v>224</v>
      </c>
      <c r="B93" s="93" t="s">
        <v>223</v>
      </c>
      <c r="C93" s="93">
        <v>3</v>
      </c>
      <c r="D93" s="133">
        <v>0.012246578799753353</v>
      </c>
      <c r="E93" s="133">
        <v>1.456366033129043</v>
      </c>
      <c r="F93" s="93" t="s">
        <v>567</v>
      </c>
      <c r="G93" s="93" t="b">
        <v>0</v>
      </c>
      <c r="H93" s="93" t="b">
        <v>0</v>
      </c>
      <c r="I93" s="93" t="b">
        <v>0</v>
      </c>
      <c r="J93" s="93" t="b">
        <v>0</v>
      </c>
      <c r="K93" s="93" t="b">
        <v>0</v>
      </c>
      <c r="L93" s="93" t="b">
        <v>0</v>
      </c>
    </row>
    <row r="94" spans="1:12" ht="15">
      <c r="A94" s="93" t="s">
        <v>223</v>
      </c>
      <c r="B94" s="93" t="s">
        <v>217</v>
      </c>
      <c r="C94" s="93">
        <v>3</v>
      </c>
      <c r="D94" s="133">
        <v>0.012246578799753353</v>
      </c>
      <c r="E94" s="133">
        <v>1.5532760461370994</v>
      </c>
      <c r="F94" s="93" t="s">
        <v>567</v>
      </c>
      <c r="G94" s="93" t="b">
        <v>0</v>
      </c>
      <c r="H94" s="93" t="b">
        <v>0</v>
      </c>
      <c r="I94" s="93" t="b">
        <v>0</v>
      </c>
      <c r="J94" s="93" t="b">
        <v>0</v>
      </c>
      <c r="K94" s="93" t="b">
        <v>0</v>
      </c>
      <c r="L94" s="93" t="b">
        <v>0</v>
      </c>
    </row>
    <row r="95" spans="1:12" ht="15">
      <c r="A95" s="93" t="s">
        <v>629</v>
      </c>
      <c r="B95" s="93" t="s">
        <v>617</v>
      </c>
      <c r="C95" s="93">
        <v>3</v>
      </c>
      <c r="D95" s="133">
        <v>0.012246578799753353</v>
      </c>
      <c r="E95" s="133">
        <v>1.0413926851582251</v>
      </c>
      <c r="F95" s="93" t="s">
        <v>567</v>
      </c>
      <c r="G95" s="93" t="b">
        <v>0</v>
      </c>
      <c r="H95" s="93" t="b">
        <v>0</v>
      </c>
      <c r="I95" s="93" t="b">
        <v>0</v>
      </c>
      <c r="J95" s="93" t="b">
        <v>0</v>
      </c>
      <c r="K95" s="93" t="b">
        <v>0</v>
      </c>
      <c r="L95" s="93" t="b">
        <v>0</v>
      </c>
    </row>
    <row r="96" spans="1:12" ht="15">
      <c r="A96" s="93" t="s">
        <v>222</v>
      </c>
      <c r="B96" s="93" t="s">
        <v>627</v>
      </c>
      <c r="C96" s="93">
        <v>2</v>
      </c>
      <c r="D96" s="133">
        <v>0.01042196611080584</v>
      </c>
      <c r="E96" s="133">
        <v>1.5021235236897181</v>
      </c>
      <c r="F96" s="93" t="s">
        <v>567</v>
      </c>
      <c r="G96" s="93" t="b">
        <v>0</v>
      </c>
      <c r="H96" s="93" t="b">
        <v>0</v>
      </c>
      <c r="I96" s="93" t="b">
        <v>0</v>
      </c>
      <c r="J96" s="93" t="b">
        <v>0</v>
      </c>
      <c r="K96" s="93" t="b">
        <v>0</v>
      </c>
      <c r="L96" s="93" t="b">
        <v>0</v>
      </c>
    </row>
    <row r="97" spans="1:12" ht="15">
      <c r="A97" s="93" t="s">
        <v>627</v>
      </c>
      <c r="B97" s="93" t="s">
        <v>628</v>
      </c>
      <c r="C97" s="93">
        <v>2</v>
      </c>
      <c r="D97" s="133">
        <v>0.01042196611080584</v>
      </c>
      <c r="E97" s="133">
        <v>1.5021235236897181</v>
      </c>
      <c r="F97" s="93" t="s">
        <v>567</v>
      </c>
      <c r="G97" s="93" t="b">
        <v>0</v>
      </c>
      <c r="H97" s="93" t="b">
        <v>0</v>
      </c>
      <c r="I97" s="93" t="b">
        <v>0</v>
      </c>
      <c r="J97" s="93" t="b">
        <v>0</v>
      </c>
      <c r="K97" s="93" t="b">
        <v>0</v>
      </c>
      <c r="L97" s="93" t="b">
        <v>0</v>
      </c>
    </row>
    <row r="98" spans="1:12" ht="15">
      <c r="A98" s="93" t="s">
        <v>628</v>
      </c>
      <c r="B98" s="93" t="s">
        <v>617</v>
      </c>
      <c r="C98" s="93">
        <v>2</v>
      </c>
      <c r="D98" s="133">
        <v>0.01042196611080584</v>
      </c>
      <c r="E98" s="133">
        <v>0.8653014261025438</v>
      </c>
      <c r="F98" s="93" t="s">
        <v>567</v>
      </c>
      <c r="G98" s="93" t="b">
        <v>0</v>
      </c>
      <c r="H98" s="93" t="b">
        <v>0</v>
      </c>
      <c r="I98" s="93" t="b">
        <v>0</v>
      </c>
      <c r="J98" s="93" t="b">
        <v>0</v>
      </c>
      <c r="K98" s="93" t="b">
        <v>0</v>
      </c>
      <c r="L98" s="93" t="b">
        <v>0</v>
      </c>
    </row>
    <row r="99" spans="1:12" ht="15">
      <c r="A99" s="93" t="s">
        <v>631</v>
      </c>
      <c r="B99" s="93" t="s">
        <v>618</v>
      </c>
      <c r="C99" s="93">
        <v>2</v>
      </c>
      <c r="D99" s="133">
        <v>0.01428132502957483</v>
      </c>
      <c r="E99" s="133">
        <v>1.6782147827453995</v>
      </c>
      <c r="F99" s="93" t="s">
        <v>567</v>
      </c>
      <c r="G99" s="93" t="b">
        <v>0</v>
      </c>
      <c r="H99" s="93" t="b">
        <v>0</v>
      </c>
      <c r="I99" s="93" t="b">
        <v>0</v>
      </c>
      <c r="J99" s="93" t="b">
        <v>0</v>
      </c>
      <c r="K99" s="93" t="b">
        <v>0</v>
      </c>
      <c r="L99" s="93" t="b">
        <v>0</v>
      </c>
    </row>
    <row r="100" spans="1:12" ht="15">
      <c r="A100" s="93" t="s">
        <v>228</v>
      </c>
      <c r="B100" s="93" t="s">
        <v>617</v>
      </c>
      <c r="C100" s="93">
        <v>2</v>
      </c>
      <c r="D100" s="133">
        <v>0.01042196611080584</v>
      </c>
      <c r="E100" s="133">
        <v>0.5642714304385625</v>
      </c>
      <c r="F100" s="93" t="s">
        <v>567</v>
      </c>
      <c r="G100" s="93" t="b">
        <v>0</v>
      </c>
      <c r="H100" s="93" t="b">
        <v>0</v>
      </c>
      <c r="I100" s="93" t="b">
        <v>0</v>
      </c>
      <c r="J100" s="93" t="b">
        <v>0</v>
      </c>
      <c r="K100" s="93" t="b">
        <v>0</v>
      </c>
      <c r="L100" s="93" t="b">
        <v>0</v>
      </c>
    </row>
    <row r="101" spans="1:12" ht="15">
      <c r="A101" s="93" t="s">
        <v>228</v>
      </c>
      <c r="B101" s="93" t="s">
        <v>629</v>
      </c>
      <c r="C101" s="93">
        <v>2</v>
      </c>
      <c r="D101" s="133">
        <v>0.01042196611080584</v>
      </c>
      <c r="E101" s="133">
        <v>1.2010935280257369</v>
      </c>
      <c r="F101" s="93" t="s">
        <v>567</v>
      </c>
      <c r="G101" s="93" t="b">
        <v>0</v>
      </c>
      <c r="H101" s="93" t="b">
        <v>0</v>
      </c>
      <c r="I101" s="93" t="b">
        <v>0</v>
      </c>
      <c r="J101" s="93" t="b">
        <v>0</v>
      </c>
      <c r="K101" s="93" t="b">
        <v>0</v>
      </c>
      <c r="L101" s="93" t="b">
        <v>0</v>
      </c>
    </row>
    <row r="102" spans="1:12" ht="15">
      <c r="A102" s="93" t="s">
        <v>631</v>
      </c>
      <c r="B102" s="93" t="s">
        <v>618</v>
      </c>
      <c r="C102" s="93">
        <v>4</v>
      </c>
      <c r="D102" s="133">
        <v>0</v>
      </c>
      <c r="E102" s="133">
        <v>0.8846065812979305</v>
      </c>
      <c r="F102" s="93" t="s">
        <v>568</v>
      </c>
      <c r="G102" s="93" t="b">
        <v>0</v>
      </c>
      <c r="H102" s="93" t="b">
        <v>0</v>
      </c>
      <c r="I102" s="93" t="b">
        <v>0</v>
      </c>
      <c r="J102" s="93" t="b">
        <v>0</v>
      </c>
      <c r="K102" s="93" t="b">
        <v>0</v>
      </c>
      <c r="L102" s="93" t="b">
        <v>0</v>
      </c>
    </row>
    <row r="103" spans="1:12" ht="15">
      <c r="A103" s="93" t="s">
        <v>224</v>
      </c>
      <c r="B103" s="93" t="s">
        <v>223</v>
      </c>
      <c r="C103" s="93">
        <v>2</v>
      </c>
      <c r="D103" s="133">
        <v>0</v>
      </c>
      <c r="E103" s="133">
        <v>1.3617278360175928</v>
      </c>
      <c r="F103" s="93" t="s">
        <v>568</v>
      </c>
      <c r="G103" s="93" t="b">
        <v>0</v>
      </c>
      <c r="H103" s="93" t="b">
        <v>0</v>
      </c>
      <c r="I103" s="93" t="b">
        <v>0</v>
      </c>
      <c r="J103" s="93" t="b">
        <v>0</v>
      </c>
      <c r="K103" s="93" t="b">
        <v>0</v>
      </c>
      <c r="L103" s="93" t="b">
        <v>0</v>
      </c>
    </row>
    <row r="104" spans="1:12" ht="15">
      <c r="A104" s="93" t="s">
        <v>223</v>
      </c>
      <c r="B104" s="93" t="s">
        <v>217</v>
      </c>
      <c r="C104" s="93">
        <v>2</v>
      </c>
      <c r="D104" s="133">
        <v>0</v>
      </c>
      <c r="E104" s="133">
        <v>1.0606978403536116</v>
      </c>
      <c r="F104" s="93" t="s">
        <v>568</v>
      </c>
      <c r="G104" s="93" t="b">
        <v>0</v>
      </c>
      <c r="H104" s="93" t="b">
        <v>0</v>
      </c>
      <c r="I104" s="93" t="b">
        <v>0</v>
      </c>
      <c r="J104" s="93" t="b">
        <v>0</v>
      </c>
      <c r="K104" s="93" t="b">
        <v>0</v>
      </c>
      <c r="L104" s="93" t="b">
        <v>0</v>
      </c>
    </row>
    <row r="105" spans="1:12" ht="15">
      <c r="A105" s="93" t="s">
        <v>217</v>
      </c>
      <c r="B105" s="93" t="s">
        <v>618</v>
      </c>
      <c r="C105" s="93">
        <v>2</v>
      </c>
      <c r="D105" s="133">
        <v>0</v>
      </c>
      <c r="E105" s="133">
        <v>0.5835765856339493</v>
      </c>
      <c r="F105" s="93" t="s">
        <v>568</v>
      </c>
      <c r="G105" s="93" t="b">
        <v>0</v>
      </c>
      <c r="H105" s="93" t="b">
        <v>0</v>
      </c>
      <c r="I105" s="93" t="b">
        <v>0</v>
      </c>
      <c r="J105" s="93" t="b">
        <v>0</v>
      </c>
      <c r="K105" s="93" t="b">
        <v>0</v>
      </c>
      <c r="L105" s="93" t="b">
        <v>0</v>
      </c>
    </row>
    <row r="106" spans="1:12" ht="15">
      <c r="A106" s="93" t="s">
        <v>618</v>
      </c>
      <c r="B106" s="93" t="s">
        <v>632</v>
      </c>
      <c r="C106" s="93">
        <v>2</v>
      </c>
      <c r="D106" s="133">
        <v>0</v>
      </c>
      <c r="E106" s="133">
        <v>0.8846065812979305</v>
      </c>
      <c r="F106" s="93" t="s">
        <v>568</v>
      </c>
      <c r="G106" s="93" t="b">
        <v>0</v>
      </c>
      <c r="H106" s="93" t="b">
        <v>0</v>
      </c>
      <c r="I106" s="93" t="b">
        <v>0</v>
      </c>
      <c r="J106" s="93" t="b">
        <v>0</v>
      </c>
      <c r="K106" s="93" t="b">
        <v>0</v>
      </c>
      <c r="L106" s="93" t="b">
        <v>0</v>
      </c>
    </row>
    <row r="107" spans="1:12" ht="15">
      <c r="A107" s="93" t="s">
        <v>632</v>
      </c>
      <c r="B107" s="93" t="s">
        <v>633</v>
      </c>
      <c r="C107" s="93">
        <v>2</v>
      </c>
      <c r="D107" s="133">
        <v>0</v>
      </c>
      <c r="E107" s="133">
        <v>1.3617278360175928</v>
      </c>
      <c r="F107" s="93" t="s">
        <v>568</v>
      </c>
      <c r="G107" s="93" t="b">
        <v>0</v>
      </c>
      <c r="H107" s="93" t="b">
        <v>0</v>
      </c>
      <c r="I107" s="93" t="b">
        <v>0</v>
      </c>
      <c r="J107" s="93" t="b">
        <v>0</v>
      </c>
      <c r="K107" s="93" t="b">
        <v>0</v>
      </c>
      <c r="L107" s="93" t="b">
        <v>0</v>
      </c>
    </row>
    <row r="108" spans="1:12" ht="15">
      <c r="A108" s="93" t="s">
        <v>633</v>
      </c>
      <c r="B108" s="93" t="s">
        <v>631</v>
      </c>
      <c r="C108" s="93">
        <v>2</v>
      </c>
      <c r="D108" s="133">
        <v>0</v>
      </c>
      <c r="E108" s="133">
        <v>1.0606978403536116</v>
      </c>
      <c r="F108" s="93" t="s">
        <v>568</v>
      </c>
      <c r="G108" s="93" t="b">
        <v>0</v>
      </c>
      <c r="H108" s="93" t="b">
        <v>0</v>
      </c>
      <c r="I108" s="93" t="b">
        <v>0</v>
      </c>
      <c r="J108" s="93" t="b">
        <v>0</v>
      </c>
      <c r="K108" s="93" t="b">
        <v>0</v>
      </c>
      <c r="L108" s="93" t="b">
        <v>0</v>
      </c>
    </row>
    <row r="109" spans="1:12" ht="15">
      <c r="A109" s="93" t="s">
        <v>618</v>
      </c>
      <c r="B109" s="93" t="s">
        <v>634</v>
      </c>
      <c r="C109" s="93">
        <v>2</v>
      </c>
      <c r="D109" s="133">
        <v>0</v>
      </c>
      <c r="E109" s="133">
        <v>0.8846065812979305</v>
      </c>
      <c r="F109" s="93" t="s">
        <v>568</v>
      </c>
      <c r="G109" s="93" t="b">
        <v>0</v>
      </c>
      <c r="H109" s="93" t="b">
        <v>0</v>
      </c>
      <c r="I109" s="93" t="b">
        <v>0</v>
      </c>
      <c r="J109" s="93" t="b">
        <v>0</v>
      </c>
      <c r="K109" s="93" t="b">
        <v>0</v>
      </c>
      <c r="L109" s="93" t="b">
        <v>0</v>
      </c>
    </row>
    <row r="110" spans="1:12" ht="15">
      <c r="A110" s="93" t="s">
        <v>634</v>
      </c>
      <c r="B110" s="93" t="s">
        <v>635</v>
      </c>
      <c r="C110" s="93">
        <v>2</v>
      </c>
      <c r="D110" s="133">
        <v>0</v>
      </c>
      <c r="E110" s="133">
        <v>1.3617278360175928</v>
      </c>
      <c r="F110" s="93" t="s">
        <v>568</v>
      </c>
      <c r="G110" s="93" t="b">
        <v>0</v>
      </c>
      <c r="H110" s="93" t="b">
        <v>0</v>
      </c>
      <c r="I110" s="93" t="b">
        <v>0</v>
      </c>
      <c r="J110" s="93" t="b">
        <v>0</v>
      </c>
      <c r="K110" s="93" t="b">
        <v>0</v>
      </c>
      <c r="L110" s="93" t="b">
        <v>0</v>
      </c>
    </row>
    <row r="111" spans="1:12" ht="15">
      <c r="A111" s="93" t="s">
        <v>635</v>
      </c>
      <c r="B111" s="93" t="s">
        <v>636</v>
      </c>
      <c r="C111" s="93">
        <v>2</v>
      </c>
      <c r="D111" s="133">
        <v>0</v>
      </c>
      <c r="E111" s="133">
        <v>1.3617278360175928</v>
      </c>
      <c r="F111" s="93" t="s">
        <v>568</v>
      </c>
      <c r="G111" s="93" t="b">
        <v>0</v>
      </c>
      <c r="H111" s="93" t="b">
        <v>0</v>
      </c>
      <c r="I111" s="93" t="b">
        <v>0</v>
      </c>
      <c r="J111" s="93" t="b">
        <v>0</v>
      </c>
      <c r="K111" s="93" t="b">
        <v>1</v>
      </c>
      <c r="L111" s="93" t="b">
        <v>0</v>
      </c>
    </row>
    <row r="112" spans="1:12" ht="15">
      <c r="A112" s="93" t="s">
        <v>636</v>
      </c>
      <c r="B112" s="93" t="s">
        <v>745</v>
      </c>
      <c r="C112" s="93">
        <v>2</v>
      </c>
      <c r="D112" s="133">
        <v>0</v>
      </c>
      <c r="E112" s="133">
        <v>1.3617278360175928</v>
      </c>
      <c r="F112" s="93" t="s">
        <v>568</v>
      </c>
      <c r="G112" s="93" t="b">
        <v>0</v>
      </c>
      <c r="H112" s="93" t="b">
        <v>1</v>
      </c>
      <c r="I112" s="93" t="b">
        <v>0</v>
      </c>
      <c r="J112" s="93" t="b">
        <v>0</v>
      </c>
      <c r="K112" s="93" t="b">
        <v>0</v>
      </c>
      <c r="L112" s="93" t="b">
        <v>0</v>
      </c>
    </row>
    <row r="113" spans="1:12" ht="15">
      <c r="A113" s="93" t="s">
        <v>745</v>
      </c>
      <c r="B113" s="93" t="s">
        <v>746</v>
      </c>
      <c r="C113" s="93">
        <v>2</v>
      </c>
      <c r="D113" s="133">
        <v>0</v>
      </c>
      <c r="E113" s="133">
        <v>1.3617278360175928</v>
      </c>
      <c r="F113" s="93" t="s">
        <v>568</v>
      </c>
      <c r="G113" s="93" t="b">
        <v>0</v>
      </c>
      <c r="H113" s="93" t="b">
        <v>0</v>
      </c>
      <c r="I113" s="93" t="b">
        <v>0</v>
      </c>
      <c r="J113" s="93" t="b">
        <v>0</v>
      </c>
      <c r="K113" s="93" t="b">
        <v>0</v>
      </c>
      <c r="L113" s="93" t="b">
        <v>0</v>
      </c>
    </row>
    <row r="114" spans="1:12" ht="15">
      <c r="A114" s="93" t="s">
        <v>746</v>
      </c>
      <c r="B114" s="93" t="s">
        <v>747</v>
      </c>
      <c r="C114" s="93">
        <v>2</v>
      </c>
      <c r="D114" s="133">
        <v>0</v>
      </c>
      <c r="E114" s="133">
        <v>1.3617278360175928</v>
      </c>
      <c r="F114" s="93" t="s">
        <v>568</v>
      </c>
      <c r="G114" s="93" t="b">
        <v>0</v>
      </c>
      <c r="H114" s="93" t="b">
        <v>0</v>
      </c>
      <c r="I114" s="93" t="b">
        <v>0</v>
      </c>
      <c r="J114" s="93" t="b">
        <v>0</v>
      </c>
      <c r="K114" s="93" t="b">
        <v>0</v>
      </c>
      <c r="L114" s="93" t="b">
        <v>0</v>
      </c>
    </row>
    <row r="115" spans="1:12" ht="15">
      <c r="A115" s="93" t="s">
        <v>747</v>
      </c>
      <c r="B115" s="93" t="s">
        <v>748</v>
      </c>
      <c r="C115" s="93">
        <v>2</v>
      </c>
      <c r="D115" s="133">
        <v>0</v>
      </c>
      <c r="E115" s="133">
        <v>1.3617278360175928</v>
      </c>
      <c r="F115" s="93" t="s">
        <v>568</v>
      </c>
      <c r="G115" s="93" t="b">
        <v>0</v>
      </c>
      <c r="H115" s="93" t="b">
        <v>0</v>
      </c>
      <c r="I115" s="93" t="b">
        <v>0</v>
      </c>
      <c r="J115" s="93" t="b">
        <v>0</v>
      </c>
      <c r="K115" s="93" t="b">
        <v>0</v>
      </c>
      <c r="L115" s="93" t="b">
        <v>0</v>
      </c>
    </row>
    <row r="116" spans="1:12" ht="15">
      <c r="A116" s="93" t="s">
        <v>748</v>
      </c>
      <c r="B116" s="93" t="s">
        <v>749</v>
      </c>
      <c r="C116" s="93">
        <v>2</v>
      </c>
      <c r="D116" s="133">
        <v>0</v>
      </c>
      <c r="E116" s="133">
        <v>1.3617278360175928</v>
      </c>
      <c r="F116" s="93" t="s">
        <v>568</v>
      </c>
      <c r="G116" s="93" t="b">
        <v>0</v>
      </c>
      <c r="H116" s="93" t="b">
        <v>0</v>
      </c>
      <c r="I116" s="93" t="b">
        <v>0</v>
      </c>
      <c r="J116" s="93" t="b">
        <v>0</v>
      </c>
      <c r="K116" s="93" t="b">
        <v>1</v>
      </c>
      <c r="L116" s="93" t="b">
        <v>0</v>
      </c>
    </row>
    <row r="117" spans="1:12" ht="15">
      <c r="A117" s="93" t="s">
        <v>749</v>
      </c>
      <c r="B117" s="93" t="s">
        <v>739</v>
      </c>
      <c r="C117" s="93">
        <v>2</v>
      </c>
      <c r="D117" s="133">
        <v>0</v>
      </c>
      <c r="E117" s="133">
        <v>1.3617278360175928</v>
      </c>
      <c r="F117" s="93" t="s">
        <v>568</v>
      </c>
      <c r="G117" s="93" t="b">
        <v>0</v>
      </c>
      <c r="H117" s="93" t="b">
        <v>1</v>
      </c>
      <c r="I117" s="93" t="b">
        <v>0</v>
      </c>
      <c r="J117" s="93" t="b">
        <v>0</v>
      </c>
      <c r="K117" s="93" t="b">
        <v>0</v>
      </c>
      <c r="L117" s="93" t="b">
        <v>0</v>
      </c>
    </row>
    <row r="118" spans="1:12" ht="15">
      <c r="A118" s="93" t="s">
        <v>739</v>
      </c>
      <c r="B118" s="93" t="s">
        <v>750</v>
      </c>
      <c r="C118" s="93">
        <v>2</v>
      </c>
      <c r="D118" s="133">
        <v>0</v>
      </c>
      <c r="E118" s="133">
        <v>1.3617278360175928</v>
      </c>
      <c r="F118" s="93" t="s">
        <v>568</v>
      </c>
      <c r="G118" s="93" t="b">
        <v>0</v>
      </c>
      <c r="H118" s="93" t="b">
        <v>0</v>
      </c>
      <c r="I118" s="93" t="b">
        <v>0</v>
      </c>
      <c r="J118" s="93" t="b">
        <v>0</v>
      </c>
      <c r="K118" s="93" t="b">
        <v>0</v>
      </c>
      <c r="L118" s="93" t="b">
        <v>0</v>
      </c>
    </row>
    <row r="119" spans="1:12" ht="15">
      <c r="A119" s="93" t="s">
        <v>750</v>
      </c>
      <c r="B119" s="93" t="s">
        <v>631</v>
      </c>
      <c r="C119" s="93">
        <v>2</v>
      </c>
      <c r="D119" s="133">
        <v>0</v>
      </c>
      <c r="E119" s="133">
        <v>1.0606978403536116</v>
      </c>
      <c r="F119" s="93" t="s">
        <v>568</v>
      </c>
      <c r="G119" s="93" t="b">
        <v>0</v>
      </c>
      <c r="H119" s="93" t="b">
        <v>0</v>
      </c>
      <c r="I119" s="93" t="b">
        <v>0</v>
      </c>
      <c r="J119" s="93" t="b">
        <v>0</v>
      </c>
      <c r="K119" s="93" t="b">
        <v>0</v>
      </c>
      <c r="L119" s="93" t="b">
        <v>0</v>
      </c>
    </row>
    <row r="120" spans="1:12" ht="15">
      <c r="A120" s="93" t="s">
        <v>618</v>
      </c>
      <c r="B120" s="93" t="s">
        <v>751</v>
      </c>
      <c r="C120" s="93">
        <v>2</v>
      </c>
      <c r="D120" s="133">
        <v>0</v>
      </c>
      <c r="E120" s="133">
        <v>0.8846065812979305</v>
      </c>
      <c r="F120" s="93" t="s">
        <v>568</v>
      </c>
      <c r="G120" s="93" t="b">
        <v>0</v>
      </c>
      <c r="H120" s="93" t="b">
        <v>0</v>
      </c>
      <c r="I120" s="93" t="b">
        <v>0</v>
      </c>
      <c r="J120" s="93" t="b">
        <v>0</v>
      </c>
      <c r="K120" s="93" t="b">
        <v>0</v>
      </c>
      <c r="L120" s="93" t="b">
        <v>0</v>
      </c>
    </row>
    <row r="121" spans="1:12" ht="15">
      <c r="A121" s="93" t="s">
        <v>751</v>
      </c>
      <c r="B121" s="93" t="s">
        <v>752</v>
      </c>
      <c r="C121" s="93">
        <v>2</v>
      </c>
      <c r="D121" s="133">
        <v>0</v>
      </c>
      <c r="E121" s="133">
        <v>1.3617278360175928</v>
      </c>
      <c r="F121" s="93" t="s">
        <v>568</v>
      </c>
      <c r="G121" s="93" t="b">
        <v>0</v>
      </c>
      <c r="H121" s="93" t="b">
        <v>0</v>
      </c>
      <c r="I121" s="93" t="b">
        <v>0</v>
      </c>
      <c r="J121" s="93" t="b">
        <v>0</v>
      </c>
      <c r="K121" s="93" t="b">
        <v>0</v>
      </c>
      <c r="L121" s="93" t="b">
        <v>0</v>
      </c>
    </row>
    <row r="122" spans="1:12" ht="15">
      <c r="A122" s="93" t="s">
        <v>752</v>
      </c>
      <c r="B122" s="93" t="s">
        <v>217</v>
      </c>
      <c r="C122" s="93">
        <v>2</v>
      </c>
      <c r="D122" s="133">
        <v>0</v>
      </c>
      <c r="E122" s="133">
        <v>1.0606978403536116</v>
      </c>
      <c r="F122" s="93" t="s">
        <v>568</v>
      </c>
      <c r="G122" s="93" t="b">
        <v>0</v>
      </c>
      <c r="H122" s="93" t="b">
        <v>0</v>
      </c>
      <c r="I122" s="93" t="b">
        <v>0</v>
      </c>
      <c r="J122" s="93" t="b">
        <v>0</v>
      </c>
      <c r="K122" s="93" t="b">
        <v>0</v>
      </c>
      <c r="L122" s="93" t="b">
        <v>0</v>
      </c>
    </row>
    <row r="123" spans="1:12" ht="15">
      <c r="A123" s="93" t="s">
        <v>217</v>
      </c>
      <c r="B123" s="93" t="s">
        <v>617</v>
      </c>
      <c r="C123" s="93">
        <v>2</v>
      </c>
      <c r="D123" s="133">
        <v>0</v>
      </c>
      <c r="E123" s="133">
        <v>1.0606978403536116</v>
      </c>
      <c r="F123" s="93" t="s">
        <v>568</v>
      </c>
      <c r="G123" s="93" t="b">
        <v>0</v>
      </c>
      <c r="H123" s="93" t="b">
        <v>0</v>
      </c>
      <c r="I123" s="93" t="b">
        <v>0</v>
      </c>
      <c r="J123" s="93" t="b">
        <v>0</v>
      </c>
      <c r="K123" s="93" t="b">
        <v>0</v>
      </c>
      <c r="L123"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806</v>
      </c>
      <c r="B2" s="136" t="s">
        <v>807</v>
      </c>
      <c r="C2" s="67" t="s">
        <v>808</v>
      </c>
    </row>
    <row r="3" spans="1:3" ht="15">
      <c r="A3" s="135" t="s">
        <v>566</v>
      </c>
      <c r="B3" s="135" t="s">
        <v>566</v>
      </c>
      <c r="C3" s="36">
        <v>25</v>
      </c>
    </row>
    <row r="4" spans="1:3" ht="15">
      <c r="A4" s="135" t="s">
        <v>566</v>
      </c>
      <c r="B4" s="135" t="s">
        <v>567</v>
      </c>
      <c r="C4" s="36">
        <v>10</v>
      </c>
    </row>
    <row r="5" spans="1:3" ht="15">
      <c r="A5" s="135" t="s">
        <v>567</v>
      </c>
      <c r="B5" s="135" t="s">
        <v>566</v>
      </c>
      <c r="C5" s="36">
        <v>17</v>
      </c>
    </row>
    <row r="6" spans="1:3" ht="15">
      <c r="A6" s="135" t="s">
        <v>567</v>
      </c>
      <c r="B6" s="135" t="s">
        <v>567</v>
      </c>
      <c r="C6" s="36">
        <v>6</v>
      </c>
    </row>
    <row r="7" spans="1:3" ht="15">
      <c r="A7" s="135" t="s">
        <v>567</v>
      </c>
      <c r="B7" s="135" t="s">
        <v>568</v>
      </c>
      <c r="C7" s="36">
        <v>9</v>
      </c>
    </row>
    <row r="8" spans="1:3" ht="15">
      <c r="A8" s="135" t="s">
        <v>568</v>
      </c>
      <c r="B8" s="135" t="s">
        <v>567</v>
      </c>
      <c r="C8" s="36">
        <v>2</v>
      </c>
    </row>
    <row r="9" spans="1:3" ht="15">
      <c r="A9" s="135" t="s">
        <v>568</v>
      </c>
      <c r="B9" s="135" t="s">
        <v>568</v>
      </c>
      <c r="C9" s="36">
        <v>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826</v>
      </c>
      <c r="B1" s="13" t="s">
        <v>17</v>
      </c>
    </row>
    <row r="2" spans="1:2" ht="15">
      <c r="A2" s="85" t="s">
        <v>827</v>
      </c>
      <c r="B2" s="85" t="s">
        <v>833</v>
      </c>
    </row>
    <row r="3" spans="1:2" ht="15">
      <c r="A3" s="85" t="s">
        <v>828</v>
      </c>
      <c r="B3" s="85" t="s">
        <v>834</v>
      </c>
    </row>
    <row r="4" spans="1:2" ht="15">
      <c r="A4" s="85" t="s">
        <v>829</v>
      </c>
      <c r="B4" s="85" t="s">
        <v>835</v>
      </c>
    </row>
    <row r="5" spans="1:2" ht="15">
      <c r="A5" s="85" t="s">
        <v>830</v>
      </c>
      <c r="B5" s="85" t="s">
        <v>836</v>
      </c>
    </row>
    <row r="6" spans="1:2" ht="15">
      <c r="A6" s="85" t="s">
        <v>831</v>
      </c>
      <c r="B6" s="85" t="s">
        <v>837</v>
      </c>
    </row>
    <row r="7" spans="1:2" ht="15">
      <c r="A7" s="85" t="s">
        <v>832</v>
      </c>
      <c r="B7" s="85" t="s">
        <v>834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838</v>
      </c>
      <c r="B1" s="13" t="s">
        <v>34</v>
      </c>
    </row>
    <row r="2" spans="1:2" ht="15">
      <c r="A2" s="127" t="s">
        <v>216</v>
      </c>
      <c r="B2" s="85">
        <v>159.066667</v>
      </c>
    </row>
    <row r="3" spans="1:2" ht="15">
      <c r="A3" s="127" t="s">
        <v>218</v>
      </c>
      <c r="B3" s="85">
        <v>28.4</v>
      </c>
    </row>
    <row r="4" spans="1:2" ht="15">
      <c r="A4" s="127" t="s">
        <v>229</v>
      </c>
      <c r="B4" s="85">
        <v>4</v>
      </c>
    </row>
    <row r="5" spans="1:2" ht="15">
      <c r="A5" s="127" t="s">
        <v>228</v>
      </c>
      <c r="B5" s="85">
        <v>4</v>
      </c>
    </row>
    <row r="6" spans="1:2" ht="15">
      <c r="A6" s="127" t="s">
        <v>217</v>
      </c>
      <c r="B6" s="85">
        <v>0.666667</v>
      </c>
    </row>
    <row r="7" spans="1:2" ht="15">
      <c r="A7" s="127" t="s">
        <v>215</v>
      </c>
      <c r="B7" s="85">
        <v>0.666667</v>
      </c>
    </row>
    <row r="8" spans="1:2" ht="15">
      <c r="A8" s="127" t="s">
        <v>221</v>
      </c>
      <c r="B8" s="85">
        <v>0.4</v>
      </c>
    </row>
    <row r="9" spans="1:2" ht="15">
      <c r="A9" s="127" t="s">
        <v>220</v>
      </c>
      <c r="B9" s="85">
        <v>0.4</v>
      </c>
    </row>
    <row r="10" spans="1:2" ht="15">
      <c r="A10" s="127" t="s">
        <v>219</v>
      </c>
      <c r="B10" s="85">
        <v>0.4</v>
      </c>
    </row>
    <row r="11" spans="1:2" ht="15">
      <c r="A11" s="127" t="s">
        <v>214</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850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194</v>
      </c>
      <c r="AU2" s="13" t="s">
        <v>415</v>
      </c>
      <c r="AV2" s="13" t="s">
        <v>416</v>
      </c>
      <c r="AW2" s="13" t="s">
        <v>417</v>
      </c>
      <c r="AX2" s="13" t="s">
        <v>418</v>
      </c>
      <c r="AY2" s="13" t="s">
        <v>419</v>
      </c>
      <c r="AZ2" s="13" t="s">
        <v>420</v>
      </c>
      <c r="BA2" s="13" t="s">
        <v>572</v>
      </c>
      <c r="BB2" s="130" t="s">
        <v>698</v>
      </c>
      <c r="BC2" s="130" t="s">
        <v>701</v>
      </c>
      <c r="BD2" s="130" t="s">
        <v>702</v>
      </c>
      <c r="BE2" s="130" t="s">
        <v>705</v>
      </c>
      <c r="BF2" s="130" t="s">
        <v>706</v>
      </c>
      <c r="BG2" s="130" t="s">
        <v>708</v>
      </c>
      <c r="BH2" s="130" t="s">
        <v>711</v>
      </c>
      <c r="BI2" s="130" t="s">
        <v>716</v>
      </c>
      <c r="BJ2" s="130" t="s">
        <v>719</v>
      </c>
      <c r="BK2" s="130" t="s">
        <v>723</v>
      </c>
      <c r="BL2" s="130" t="s">
        <v>795</v>
      </c>
      <c r="BM2" s="130" t="s">
        <v>796</v>
      </c>
      <c r="BN2" s="130" t="s">
        <v>797</v>
      </c>
      <c r="BO2" s="130" t="s">
        <v>798</v>
      </c>
      <c r="BP2" s="130" t="s">
        <v>799</v>
      </c>
      <c r="BQ2" s="130" t="s">
        <v>800</v>
      </c>
      <c r="BR2" s="130" t="s">
        <v>801</v>
      </c>
      <c r="BS2" s="130" t="s">
        <v>802</v>
      </c>
      <c r="BT2" s="130" t="s">
        <v>804</v>
      </c>
      <c r="BU2" s="3"/>
      <c r="BV2" s="3"/>
    </row>
    <row r="3" spans="1:74" ht="41.45" customHeight="1">
      <c r="A3" s="50" t="s">
        <v>214</v>
      </c>
      <c r="C3" s="53"/>
      <c r="D3" s="53" t="s">
        <v>64</v>
      </c>
      <c r="E3" s="54">
        <v>210.1865955826352</v>
      </c>
      <c r="F3" s="55">
        <v>98.7858964408471</v>
      </c>
      <c r="G3" s="114" t="s">
        <v>484</v>
      </c>
      <c r="H3" s="53"/>
      <c r="I3" s="57" t="s">
        <v>214</v>
      </c>
      <c r="J3" s="56"/>
      <c r="K3" s="56"/>
      <c r="L3" s="116" t="s">
        <v>511</v>
      </c>
      <c r="M3" s="59">
        <v>405.62024614702295</v>
      </c>
      <c r="N3" s="60">
        <v>5038.759765625</v>
      </c>
      <c r="O3" s="60">
        <v>2168.178466796875</v>
      </c>
      <c r="P3" s="58"/>
      <c r="Q3" s="61"/>
      <c r="R3" s="61"/>
      <c r="S3" s="51"/>
      <c r="T3" s="51">
        <v>0</v>
      </c>
      <c r="U3" s="51">
        <v>2</v>
      </c>
      <c r="V3" s="52">
        <v>0</v>
      </c>
      <c r="W3" s="52">
        <v>0.034483</v>
      </c>
      <c r="X3" s="52">
        <v>0.033273</v>
      </c>
      <c r="Y3" s="52">
        <v>0.613469</v>
      </c>
      <c r="Z3" s="52">
        <v>0.5</v>
      </c>
      <c r="AA3" s="52">
        <v>0</v>
      </c>
      <c r="AB3" s="62">
        <v>3</v>
      </c>
      <c r="AC3" s="62"/>
      <c r="AD3" s="63"/>
      <c r="AE3" s="85" t="s">
        <v>421</v>
      </c>
      <c r="AF3" s="85">
        <v>5002</v>
      </c>
      <c r="AG3" s="85">
        <v>762</v>
      </c>
      <c r="AH3" s="85">
        <v>561762</v>
      </c>
      <c r="AI3" s="85">
        <v>27443</v>
      </c>
      <c r="AJ3" s="85"/>
      <c r="AK3" s="85" t="s">
        <v>437</v>
      </c>
      <c r="AL3" s="85" t="s">
        <v>451</v>
      </c>
      <c r="AM3" s="85"/>
      <c r="AN3" s="85"/>
      <c r="AO3" s="87">
        <v>40475.91913194444</v>
      </c>
      <c r="AP3" s="90" t="s">
        <v>468</v>
      </c>
      <c r="AQ3" s="85" t="b">
        <v>0</v>
      </c>
      <c r="AR3" s="85" t="b">
        <v>0</v>
      </c>
      <c r="AS3" s="85" t="b">
        <v>0</v>
      </c>
      <c r="AT3" s="85"/>
      <c r="AU3" s="85">
        <v>1143</v>
      </c>
      <c r="AV3" s="90" t="s">
        <v>481</v>
      </c>
      <c r="AW3" s="85" t="b">
        <v>0</v>
      </c>
      <c r="AX3" s="85" t="s">
        <v>494</v>
      </c>
      <c r="AY3" s="90" t="s">
        <v>495</v>
      </c>
      <c r="AZ3" s="85" t="s">
        <v>66</v>
      </c>
      <c r="BA3" s="85" t="str">
        <f>REPLACE(INDEX(GroupVertices[Group],MATCH(Vertices[[#This Row],[Vertex]],GroupVertices[Vertex],0)),1,1,"")</f>
        <v>2</v>
      </c>
      <c r="BB3" s="51"/>
      <c r="BC3" s="51"/>
      <c r="BD3" s="51"/>
      <c r="BE3" s="51"/>
      <c r="BF3" s="51" t="s">
        <v>269</v>
      </c>
      <c r="BG3" s="51" t="s">
        <v>269</v>
      </c>
      <c r="BH3" s="131" t="s">
        <v>712</v>
      </c>
      <c r="BI3" s="131" t="s">
        <v>712</v>
      </c>
      <c r="BJ3" s="131" t="s">
        <v>720</v>
      </c>
      <c r="BK3" s="131" t="s">
        <v>720</v>
      </c>
      <c r="BL3" s="131">
        <v>0</v>
      </c>
      <c r="BM3" s="134">
        <v>0</v>
      </c>
      <c r="BN3" s="131">
        <v>0</v>
      </c>
      <c r="BO3" s="134">
        <v>0</v>
      </c>
      <c r="BP3" s="131">
        <v>0</v>
      </c>
      <c r="BQ3" s="134">
        <v>0</v>
      </c>
      <c r="BR3" s="131">
        <v>5</v>
      </c>
      <c r="BS3" s="134">
        <v>100</v>
      </c>
      <c r="BT3" s="131">
        <v>5</v>
      </c>
      <c r="BU3" s="3"/>
      <c r="BV3" s="3"/>
    </row>
    <row r="4" spans="1:77" ht="41.45" customHeight="1">
      <c r="A4" s="14" t="s">
        <v>216</v>
      </c>
      <c r="C4" s="15"/>
      <c r="D4" s="15" t="s">
        <v>64</v>
      </c>
      <c r="E4" s="95">
        <v>955.8555470931709</v>
      </c>
      <c r="F4" s="81">
        <v>87.1271759618583</v>
      </c>
      <c r="G4" s="114" t="s">
        <v>287</v>
      </c>
      <c r="H4" s="15"/>
      <c r="I4" s="16" t="s">
        <v>216</v>
      </c>
      <c r="J4" s="66"/>
      <c r="K4" s="66"/>
      <c r="L4" s="116" t="s">
        <v>512</v>
      </c>
      <c r="M4" s="96">
        <v>4291.0831577780245</v>
      </c>
      <c r="N4" s="97">
        <v>6243.01904296875</v>
      </c>
      <c r="O4" s="97">
        <v>6118.36669921875</v>
      </c>
      <c r="P4" s="77"/>
      <c r="Q4" s="98"/>
      <c r="R4" s="98"/>
      <c r="S4" s="99"/>
      <c r="T4" s="51">
        <v>7</v>
      </c>
      <c r="U4" s="51">
        <v>11</v>
      </c>
      <c r="V4" s="52">
        <v>159.066667</v>
      </c>
      <c r="W4" s="52">
        <v>0.0625</v>
      </c>
      <c r="X4" s="52">
        <v>0.151152</v>
      </c>
      <c r="Y4" s="52">
        <v>3.339362</v>
      </c>
      <c r="Z4" s="52">
        <v>0.0989010989010989</v>
      </c>
      <c r="AA4" s="52">
        <v>0.2857142857142857</v>
      </c>
      <c r="AB4" s="82">
        <v>4</v>
      </c>
      <c r="AC4" s="82"/>
      <c r="AD4" s="100"/>
      <c r="AE4" s="85" t="s">
        <v>422</v>
      </c>
      <c r="AF4" s="85">
        <v>636</v>
      </c>
      <c r="AG4" s="85">
        <v>7772</v>
      </c>
      <c r="AH4" s="85">
        <v>15199</v>
      </c>
      <c r="AI4" s="85">
        <v>2583</v>
      </c>
      <c r="AJ4" s="85"/>
      <c r="AK4" s="85" t="s">
        <v>438</v>
      </c>
      <c r="AL4" s="85" t="s">
        <v>397</v>
      </c>
      <c r="AM4" s="90" t="s">
        <v>455</v>
      </c>
      <c r="AN4" s="85"/>
      <c r="AO4" s="87">
        <v>40127.874131944445</v>
      </c>
      <c r="AP4" s="90" t="s">
        <v>469</v>
      </c>
      <c r="AQ4" s="85" t="b">
        <v>0</v>
      </c>
      <c r="AR4" s="85" t="b">
        <v>0</v>
      </c>
      <c r="AS4" s="85" t="b">
        <v>1</v>
      </c>
      <c r="AT4" s="85"/>
      <c r="AU4" s="85">
        <v>228</v>
      </c>
      <c r="AV4" s="90" t="s">
        <v>481</v>
      </c>
      <c r="AW4" s="85" t="b">
        <v>0</v>
      </c>
      <c r="AX4" s="85" t="s">
        <v>494</v>
      </c>
      <c r="AY4" s="90" t="s">
        <v>496</v>
      </c>
      <c r="AZ4" s="85" t="s">
        <v>66</v>
      </c>
      <c r="BA4" s="85" t="str">
        <f>REPLACE(INDEX(GroupVertices[Group],MATCH(Vertices[[#This Row],[Vertex]],GroupVertices[Vertex],0)),1,1,"")</f>
        <v>2</v>
      </c>
      <c r="BB4" s="51" t="s">
        <v>699</v>
      </c>
      <c r="BC4" s="51" t="s">
        <v>699</v>
      </c>
      <c r="BD4" s="51" t="s">
        <v>703</v>
      </c>
      <c r="BE4" s="51" t="s">
        <v>703</v>
      </c>
      <c r="BF4" s="51" t="s">
        <v>610</v>
      </c>
      <c r="BG4" s="51" t="s">
        <v>709</v>
      </c>
      <c r="BH4" s="131" t="s">
        <v>713</v>
      </c>
      <c r="BI4" s="131" t="s">
        <v>717</v>
      </c>
      <c r="BJ4" s="131" t="s">
        <v>721</v>
      </c>
      <c r="BK4" s="131" t="s">
        <v>724</v>
      </c>
      <c r="BL4" s="131">
        <v>4</v>
      </c>
      <c r="BM4" s="134">
        <v>1.6528925619834711</v>
      </c>
      <c r="BN4" s="131">
        <v>5</v>
      </c>
      <c r="BO4" s="134">
        <v>2.0661157024793386</v>
      </c>
      <c r="BP4" s="131">
        <v>0</v>
      </c>
      <c r="BQ4" s="134">
        <v>0</v>
      </c>
      <c r="BR4" s="131">
        <v>233</v>
      </c>
      <c r="BS4" s="134">
        <v>96.28099173553719</v>
      </c>
      <c r="BT4" s="131">
        <v>242</v>
      </c>
      <c r="BU4" s="2"/>
      <c r="BV4" s="3"/>
      <c r="BW4" s="3"/>
      <c r="BX4" s="3"/>
      <c r="BY4" s="3"/>
    </row>
    <row r="5" spans="1:77" ht="41.45" customHeight="1">
      <c r="A5" s="14" t="s">
        <v>222</v>
      </c>
      <c r="C5" s="15"/>
      <c r="D5" s="15" t="s">
        <v>64</v>
      </c>
      <c r="E5" s="95">
        <v>343.6836760599137</v>
      </c>
      <c r="F5" s="81">
        <v>96.6986362124404</v>
      </c>
      <c r="G5" s="114" t="s">
        <v>485</v>
      </c>
      <c r="H5" s="15"/>
      <c r="I5" s="16" t="s">
        <v>222</v>
      </c>
      <c r="J5" s="66"/>
      <c r="K5" s="66"/>
      <c r="L5" s="116" t="s">
        <v>513</v>
      </c>
      <c r="M5" s="96">
        <v>1101.234504934028</v>
      </c>
      <c r="N5" s="97">
        <v>4482.982421875</v>
      </c>
      <c r="O5" s="97">
        <v>549.8272705078125</v>
      </c>
      <c r="P5" s="77"/>
      <c r="Q5" s="98"/>
      <c r="R5" s="98"/>
      <c r="S5" s="99"/>
      <c r="T5" s="51">
        <v>2</v>
      </c>
      <c r="U5" s="51">
        <v>0</v>
      </c>
      <c r="V5" s="52">
        <v>0</v>
      </c>
      <c r="W5" s="52">
        <v>0.034483</v>
      </c>
      <c r="X5" s="52">
        <v>0.033273</v>
      </c>
      <c r="Y5" s="52">
        <v>0.613469</v>
      </c>
      <c r="Z5" s="52">
        <v>0.5</v>
      </c>
      <c r="AA5" s="52">
        <v>0</v>
      </c>
      <c r="AB5" s="82">
        <v>5</v>
      </c>
      <c r="AC5" s="82"/>
      <c r="AD5" s="100"/>
      <c r="AE5" s="85" t="s">
        <v>423</v>
      </c>
      <c r="AF5" s="85">
        <v>1134</v>
      </c>
      <c r="AG5" s="85">
        <v>2017</v>
      </c>
      <c r="AH5" s="85">
        <v>2093</v>
      </c>
      <c r="AI5" s="85">
        <v>586</v>
      </c>
      <c r="AJ5" s="85"/>
      <c r="AK5" s="85" t="s">
        <v>439</v>
      </c>
      <c r="AL5" s="85" t="s">
        <v>395</v>
      </c>
      <c r="AM5" s="90" t="s">
        <v>456</v>
      </c>
      <c r="AN5" s="85"/>
      <c r="AO5" s="87">
        <v>40449.72207175926</v>
      </c>
      <c r="AP5" s="90" t="s">
        <v>470</v>
      </c>
      <c r="AQ5" s="85" t="b">
        <v>1</v>
      </c>
      <c r="AR5" s="85" t="b">
        <v>0</v>
      </c>
      <c r="AS5" s="85" t="b">
        <v>1</v>
      </c>
      <c r="AT5" s="85"/>
      <c r="AU5" s="85">
        <v>43</v>
      </c>
      <c r="AV5" s="90" t="s">
        <v>481</v>
      </c>
      <c r="AW5" s="85" t="b">
        <v>0</v>
      </c>
      <c r="AX5" s="85" t="s">
        <v>494</v>
      </c>
      <c r="AY5" s="90" t="s">
        <v>497</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215</v>
      </c>
      <c r="C6" s="15"/>
      <c r="D6" s="15" t="s">
        <v>64</v>
      </c>
      <c r="E6" s="95">
        <v>162</v>
      </c>
      <c r="F6" s="81">
        <v>100</v>
      </c>
      <c r="G6" s="114" t="s">
        <v>285</v>
      </c>
      <c r="H6" s="15"/>
      <c r="I6" s="16" t="s">
        <v>215</v>
      </c>
      <c r="J6" s="66"/>
      <c r="K6" s="66"/>
      <c r="L6" s="116" t="s">
        <v>514</v>
      </c>
      <c r="M6" s="96">
        <v>1</v>
      </c>
      <c r="N6" s="97">
        <v>7549.6025390625</v>
      </c>
      <c r="O6" s="97">
        <v>9566.8671875</v>
      </c>
      <c r="P6" s="77"/>
      <c r="Q6" s="98"/>
      <c r="R6" s="98"/>
      <c r="S6" s="99"/>
      <c r="T6" s="51">
        <v>0</v>
      </c>
      <c r="U6" s="51">
        <v>4</v>
      </c>
      <c r="V6" s="52">
        <v>0.666667</v>
      </c>
      <c r="W6" s="52">
        <v>0.037037</v>
      </c>
      <c r="X6" s="52">
        <v>0.053829</v>
      </c>
      <c r="Y6" s="52">
        <v>1.010908</v>
      </c>
      <c r="Z6" s="52">
        <v>0.5</v>
      </c>
      <c r="AA6" s="52">
        <v>0</v>
      </c>
      <c r="AB6" s="82">
        <v>6</v>
      </c>
      <c r="AC6" s="82"/>
      <c r="AD6" s="100"/>
      <c r="AE6" s="85" t="s">
        <v>424</v>
      </c>
      <c r="AF6" s="85">
        <v>36</v>
      </c>
      <c r="AG6" s="85">
        <v>32</v>
      </c>
      <c r="AH6" s="85">
        <v>1005</v>
      </c>
      <c r="AI6" s="85">
        <v>2675</v>
      </c>
      <c r="AJ6" s="85"/>
      <c r="AK6" s="85"/>
      <c r="AL6" s="85"/>
      <c r="AM6" s="85"/>
      <c r="AN6" s="85"/>
      <c r="AO6" s="87">
        <v>40444.66422453704</v>
      </c>
      <c r="AP6" s="85"/>
      <c r="AQ6" s="85" t="b">
        <v>1</v>
      </c>
      <c r="AR6" s="85" t="b">
        <v>0</v>
      </c>
      <c r="AS6" s="85" t="b">
        <v>0</v>
      </c>
      <c r="AT6" s="85"/>
      <c r="AU6" s="85">
        <v>0</v>
      </c>
      <c r="AV6" s="90" t="s">
        <v>481</v>
      </c>
      <c r="AW6" s="85" t="b">
        <v>0</v>
      </c>
      <c r="AX6" s="85" t="s">
        <v>494</v>
      </c>
      <c r="AY6" s="90" t="s">
        <v>498</v>
      </c>
      <c r="AZ6" s="85" t="s">
        <v>66</v>
      </c>
      <c r="BA6" s="85" t="str">
        <f>REPLACE(INDEX(GroupVertices[Group],MATCH(Vertices[[#This Row],[Vertex]],GroupVertices[Vertex],0)),1,1,"")</f>
        <v>3</v>
      </c>
      <c r="BB6" s="51"/>
      <c r="BC6" s="51"/>
      <c r="BD6" s="51"/>
      <c r="BE6" s="51"/>
      <c r="BF6" s="51"/>
      <c r="BG6" s="51"/>
      <c r="BH6" s="131" t="s">
        <v>640</v>
      </c>
      <c r="BI6" s="131" t="s">
        <v>640</v>
      </c>
      <c r="BJ6" s="131" t="s">
        <v>675</v>
      </c>
      <c r="BK6" s="131" t="s">
        <v>675</v>
      </c>
      <c r="BL6" s="131">
        <v>0</v>
      </c>
      <c r="BM6" s="134">
        <v>0</v>
      </c>
      <c r="BN6" s="131">
        <v>2</v>
      </c>
      <c r="BO6" s="134">
        <v>5.714285714285714</v>
      </c>
      <c r="BP6" s="131">
        <v>0</v>
      </c>
      <c r="BQ6" s="134">
        <v>0</v>
      </c>
      <c r="BR6" s="131">
        <v>33</v>
      </c>
      <c r="BS6" s="134">
        <v>94.28571428571429</v>
      </c>
      <c r="BT6" s="131">
        <v>35</v>
      </c>
      <c r="BU6" s="2"/>
      <c r="BV6" s="3"/>
      <c r="BW6" s="3"/>
      <c r="BX6" s="3"/>
      <c r="BY6" s="3"/>
    </row>
    <row r="7" spans="1:77" ht="41.45" customHeight="1">
      <c r="A7" s="14" t="s">
        <v>217</v>
      </c>
      <c r="C7" s="15"/>
      <c r="D7" s="15" t="s">
        <v>64</v>
      </c>
      <c r="E7" s="95">
        <v>489.83904544300583</v>
      </c>
      <c r="F7" s="81">
        <v>94.41346047233618</v>
      </c>
      <c r="G7" s="114" t="s">
        <v>286</v>
      </c>
      <c r="H7" s="15"/>
      <c r="I7" s="16" t="s">
        <v>217</v>
      </c>
      <c r="J7" s="66"/>
      <c r="K7" s="66"/>
      <c r="L7" s="116" t="s">
        <v>515</v>
      </c>
      <c r="M7" s="96">
        <v>1862.807406586096</v>
      </c>
      <c r="N7" s="97">
        <v>8766.7373046875</v>
      </c>
      <c r="O7" s="97">
        <v>622.8790283203125</v>
      </c>
      <c r="P7" s="77"/>
      <c r="Q7" s="98"/>
      <c r="R7" s="98"/>
      <c r="S7" s="99"/>
      <c r="T7" s="51">
        <v>2</v>
      </c>
      <c r="U7" s="51">
        <v>3</v>
      </c>
      <c r="V7" s="52">
        <v>0.666667</v>
      </c>
      <c r="W7" s="52">
        <v>0.037037</v>
      </c>
      <c r="X7" s="52">
        <v>0.053829</v>
      </c>
      <c r="Y7" s="52">
        <v>1.010908</v>
      </c>
      <c r="Z7" s="52">
        <v>0.4166666666666667</v>
      </c>
      <c r="AA7" s="52">
        <v>0.25</v>
      </c>
      <c r="AB7" s="82">
        <v>7</v>
      </c>
      <c r="AC7" s="82"/>
      <c r="AD7" s="100"/>
      <c r="AE7" s="85" t="s">
        <v>425</v>
      </c>
      <c r="AF7" s="85">
        <v>4996</v>
      </c>
      <c r="AG7" s="85">
        <v>3391</v>
      </c>
      <c r="AH7" s="85">
        <v>2172</v>
      </c>
      <c r="AI7" s="85">
        <v>635</v>
      </c>
      <c r="AJ7" s="85"/>
      <c r="AK7" s="85" t="s">
        <v>440</v>
      </c>
      <c r="AL7" s="85" t="s">
        <v>397</v>
      </c>
      <c r="AM7" s="90" t="s">
        <v>457</v>
      </c>
      <c r="AN7" s="85"/>
      <c r="AO7" s="87">
        <v>40058.86840277778</v>
      </c>
      <c r="AP7" s="85"/>
      <c r="AQ7" s="85" t="b">
        <v>1</v>
      </c>
      <c r="AR7" s="85" t="b">
        <v>0</v>
      </c>
      <c r="AS7" s="85" t="b">
        <v>0</v>
      </c>
      <c r="AT7" s="85"/>
      <c r="AU7" s="85">
        <v>0</v>
      </c>
      <c r="AV7" s="90" t="s">
        <v>481</v>
      </c>
      <c r="AW7" s="85" t="b">
        <v>0</v>
      </c>
      <c r="AX7" s="85" t="s">
        <v>494</v>
      </c>
      <c r="AY7" s="90" t="s">
        <v>499</v>
      </c>
      <c r="AZ7" s="85" t="s">
        <v>66</v>
      </c>
      <c r="BA7" s="85" t="str">
        <f>REPLACE(INDEX(GroupVertices[Group],MATCH(Vertices[[#This Row],[Vertex]],GroupVertices[Vertex],0)),1,1,"")</f>
        <v>3</v>
      </c>
      <c r="BB7" s="51"/>
      <c r="BC7" s="51"/>
      <c r="BD7" s="51"/>
      <c r="BE7" s="51"/>
      <c r="BF7" s="51"/>
      <c r="BG7" s="51"/>
      <c r="BH7" s="131" t="s">
        <v>640</v>
      </c>
      <c r="BI7" s="131" t="s">
        <v>640</v>
      </c>
      <c r="BJ7" s="131" t="s">
        <v>675</v>
      </c>
      <c r="BK7" s="131" t="s">
        <v>675</v>
      </c>
      <c r="BL7" s="131">
        <v>0</v>
      </c>
      <c r="BM7" s="134">
        <v>0</v>
      </c>
      <c r="BN7" s="131">
        <v>2</v>
      </c>
      <c r="BO7" s="134">
        <v>5.714285714285714</v>
      </c>
      <c r="BP7" s="131">
        <v>0</v>
      </c>
      <c r="BQ7" s="134">
        <v>0</v>
      </c>
      <c r="BR7" s="131">
        <v>33</v>
      </c>
      <c r="BS7" s="134">
        <v>94.28571428571429</v>
      </c>
      <c r="BT7" s="131">
        <v>35</v>
      </c>
      <c r="BU7" s="2"/>
      <c r="BV7" s="3"/>
      <c r="BW7" s="3"/>
      <c r="BX7" s="3"/>
      <c r="BY7" s="3"/>
    </row>
    <row r="8" spans="1:77" ht="41.45" customHeight="1">
      <c r="A8" s="14" t="s">
        <v>223</v>
      </c>
      <c r="C8" s="15"/>
      <c r="D8" s="15" t="s">
        <v>64</v>
      </c>
      <c r="E8" s="95">
        <v>1000</v>
      </c>
      <c r="F8" s="81">
        <v>82.99423439405699</v>
      </c>
      <c r="G8" s="114" t="s">
        <v>486</v>
      </c>
      <c r="H8" s="15"/>
      <c r="I8" s="16" t="s">
        <v>223</v>
      </c>
      <c r="J8" s="66"/>
      <c r="K8" s="66"/>
      <c r="L8" s="116" t="s">
        <v>516</v>
      </c>
      <c r="M8" s="96">
        <v>5668.454817607274</v>
      </c>
      <c r="N8" s="97">
        <v>9547.3876953125</v>
      </c>
      <c r="O8" s="97">
        <v>9181.3173828125</v>
      </c>
      <c r="P8" s="77"/>
      <c r="Q8" s="98"/>
      <c r="R8" s="98"/>
      <c r="S8" s="99"/>
      <c r="T8" s="51">
        <v>3</v>
      </c>
      <c r="U8" s="51">
        <v>0</v>
      </c>
      <c r="V8" s="52">
        <v>0</v>
      </c>
      <c r="W8" s="52">
        <v>0.035714</v>
      </c>
      <c r="X8" s="52">
        <v>0.046693</v>
      </c>
      <c r="Y8" s="52">
        <v>0.782379</v>
      </c>
      <c r="Z8" s="52">
        <v>0.6666666666666666</v>
      </c>
      <c r="AA8" s="52">
        <v>0</v>
      </c>
      <c r="AB8" s="82">
        <v>8</v>
      </c>
      <c r="AC8" s="82"/>
      <c r="AD8" s="100"/>
      <c r="AE8" s="85" t="s">
        <v>426</v>
      </c>
      <c r="AF8" s="85">
        <v>202</v>
      </c>
      <c r="AG8" s="85">
        <v>10257</v>
      </c>
      <c r="AH8" s="85">
        <v>22768</v>
      </c>
      <c r="AI8" s="85">
        <v>9</v>
      </c>
      <c r="AJ8" s="85"/>
      <c r="AK8" s="85" t="s">
        <v>441</v>
      </c>
      <c r="AL8" s="85"/>
      <c r="AM8" s="90" t="s">
        <v>458</v>
      </c>
      <c r="AN8" s="85"/>
      <c r="AO8" s="87">
        <v>39973.7406712963</v>
      </c>
      <c r="AP8" s="90" t="s">
        <v>471</v>
      </c>
      <c r="AQ8" s="85" t="b">
        <v>0</v>
      </c>
      <c r="AR8" s="85" t="b">
        <v>0</v>
      </c>
      <c r="AS8" s="85" t="b">
        <v>0</v>
      </c>
      <c r="AT8" s="85"/>
      <c r="AU8" s="85">
        <v>386</v>
      </c>
      <c r="AV8" s="90" t="s">
        <v>481</v>
      </c>
      <c r="AW8" s="85" t="b">
        <v>0</v>
      </c>
      <c r="AX8" s="85" t="s">
        <v>494</v>
      </c>
      <c r="AY8" s="90" t="s">
        <v>500</v>
      </c>
      <c r="AZ8" s="85" t="s">
        <v>65</v>
      </c>
      <c r="BA8" s="85" t="str">
        <f>REPLACE(INDEX(GroupVertices[Group],MATCH(Vertices[[#This Row],[Vertex]],GroupVertices[Vertex],0)),1,1,"")</f>
        <v>3</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224</v>
      </c>
      <c r="C9" s="15"/>
      <c r="D9" s="15" t="s">
        <v>64</v>
      </c>
      <c r="E9" s="95">
        <v>1000</v>
      </c>
      <c r="F9" s="81">
        <v>86.43696640425767</v>
      </c>
      <c r="G9" s="114" t="s">
        <v>487</v>
      </c>
      <c r="H9" s="15"/>
      <c r="I9" s="16" t="s">
        <v>224</v>
      </c>
      <c r="J9" s="66"/>
      <c r="K9" s="66"/>
      <c r="L9" s="116" t="s">
        <v>517</v>
      </c>
      <c r="M9" s="96">
        <v>4521.106996341058</v>
      </c>
      <c r="N9" s="97">
        <v>8203.9814453125</v>
      </c>
      <c r="O9" s="97">
        <v>8625.2021484375</v>
      </c>
      <c r="P9" s="77"/>
      <c r="Q9" s="98"/>
      <c r="R9" s="98"/>
      <c r="S9" s="99"/>
      <c r="T9" s="51">
        <v>3</v>
      </c>
      <c r="U9" s="51">
        <v>0</v>
      </c>
      <c r="V9" s="52">
        <v>0</v>
      </c>
      <c r="W9" s="52">
        <v>0.035714</v>
      </c>
      <c r="X9" s="52">
        <v>0.046693</v>
      </c>
      <c r="Y9" s="52">
        <v>0.782379</v>
      </c>
      <c r="Z9" s="52">
        <v>0.6666666666666666</v>
      </c>
      <c r="AA9" s="52">
        <v>0</v>
      </c>
      <c r="AB9" s="82">
        <v>9</v>
      </c>
      <c r="AC9" s="82"/>
      <c r="AD9" s="100"/>
      <c r="AE9" s="85" t="s">
        <v>427</v>
      </c>
      <c r="AF9" s="85">
        <v>889</v>
      </c>
      <c r="AG9" s="85">
        <v>8187</v>
      </c>
      <c r="AH9" s="85">
        <v>9145</v>
      </c>
      <c r="AI9" s="85">
        <v>8282</v>
      </c>
      <c r="AJ9" s="85"/>
      <c r="AK9" s="85" t="s">
        <v>442</v>
      </c>
      <c r="AL9" s="85" t="s">
        <v>395</v>
      </c>
      <c r="AM9" s="90" t="s">
        <v>459</v>
      </c>
      <c r="AN9" s="85"/>
      <c r="AO9" s="87">
        <v>40214.96333333333</v>
      </c>
      <c r="AP9" s="90" t="s">
        <v>472</v>
      </c>
      <c r="AQ9" s="85" t="b">
        <v>0</v>
      </c>
      <c r="AR9" s="85" t="b">
        <v>0</v>
      </c>
      <c r="AS9" s="85" t="b">
        <v>1</v>
      </c>
      <c r="AT9" s="85"/>
      <c r="AU9" s="85">
        <v>254</v>
      </c>
      <c r="AV9" s="90" t="s">
        <v>482</v>
      </c>
      <c r="AW9" s="85" t="b">
        <v>0</v>
      </c>
      <c r="AX9" s="85" t="s">
        <v>494</v>
      </c>
      <c r="AY9" s="90" t="s">
        <v>501</v>
      </c>
      <c r="AZ9" s="85" t="s">
        <v>65</v>
      </c>
      <c r="BA9" s="85" t="str">
        <f>REPLACE(INDEX(GroupVertices[Group],MATCH(Vertices[[#This Row],[Vertex]],GroupVertices[Vertex],0)),1,1,"")</f>
        <v>3</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225</v>
      </c>
      <c r="C10" s="15"/>
      <c r="D10" s="15" t="s">
        <v>64</v>
      </c>
      <c r="E10" s="95">
        <v>1000</v>
      </c>
      <c r="F10" s="81">
        <v>70</v>
      </c>
      <c r="G10" s="114" t="s">
        <v>488</v>
      </c>
      <c r="H10" s="15"/>
      <c r="I10" s="16" t="s">
        <v>225</v>
      </c>
      <c r="J10" s="66"/>
      <c r="K10" s="66"/>
      <c r="L10" s="116" t="s">
        <v>518</v>
      </c>
      <c r="M10" s="96">
        <v>9999</v>
      </c>
      <c r="N10" s="97">
        <v>7354.68994140625</v>
      </c>
      <c r="O10" s="97">
        <v>9181.3173828125</v>
      </c>
      <c r="P10" s="77"/>
      <c r="Q10" s="98"/>
      <c r="R10" s="98"/>
      <c r="S10" s="99"/>
      <c r="T10" s="51">
        <v>1</v>
      </c>
      <c r="U10" s="51">
        <v>0</v>
      </c>
      <c r="V10" s="52">
        <v>0</v>
      </c>
      <c r="W10" s="52">
        <v>0.033333</v>
      </c>
      <c r="X10" s="52">
        <v>0.02727</v>
      </c>
      <c r="Y10" s="52">
        <v>0.352746</v>
      </c>
      <c r="Z10" s="52">
        <v>0</v>
      </c>
      <c r="AA10" s="52">
        <v>0</v>
      </c>
      <c r="AB10" s="82">
        <v>10</v>
      </c>
      <c r="AC10" s="82"/>
      <c r="AD10" s="100"/>
      <c r="AE10" s="85" t="s">
        <v>428</v>
      </c>
      <c r="AF10" s="85">
        <v>836</v>
      </c>
      <c r="AG10" s="85">
        <v>18070</v>
      </c>
      <c r="AH10" s="85">
        <v>6801</v>
      </c>
      <c r="AI10" s="85">
        <v>1044</v>
      </c>
      <c r="AJ10" s="85"/>
      <c r="AK10" s="85" t="s">
        <v>443</v>
      </c>
      <c r="AL10" s="85" t="s">
        <v>452</v>
      </c>
      <c r="AM10" s="90" t="s">
        <v>460</v>
      </c>
      <c r="AN10" s="85"/>
      <c r="AO10" s="87">
        <v>40041.918854166666</v>
      </c>
      <c r="AP10" s="90" t="s">
        <v>473</v>
      </c>
      <c r="AQ10" s="85" t="b">
        <v>0</v>
      </c>
      <c r="AR10" s="85" t="b">
        <v>0</v>
      </c>
      <c r="AS10" s="85" t="b">
        <v>1</v>
      </c>
      <c r="AT10" s="85"/>
      <c r="AU10" s="85">
        <v>447</v>
      </c>
      <c r="AV10" s="90" t="s">
        <v>481</v>
      </c>
      <c r="AW10" s="85" t="b">
        <v>1</v>
      </c>
      <c r="AX10" s="85" t="s">
        <v>494</v>
      </c>
      <c r="AY10" s="90" t="s">
        <v>502</v>
      </c>
      <c r="AZ10" s="85" t="s">
        <v>65</v>
      </c>
      <c r="BA10" s="85"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226</v>
      </c>
      <c r="C11" s="15"/>
      <c r="D11" s="15" t="s">
        <v>64</v>
      </c>
      <c r="E11" s="95">
        <v>445.5882203604976</v>
      </c>
      <c r="F11" s="81">
        <v>95.10533318549729</v>
      </c>
      <c r="G11" s="114" t="s">
        <v>489</v>
      </c>
      <c r="H11" s="15"/>
      <c r="I11" s="16" t="s">
        <v>226</v>
      </c>
      <c r="J11" s="66"/>
      <c r="K11" s="66"/>
      <c r="L11" s="116" t="s">
        <v>519</v>
      </c>
      <c r="M11" s="96">
        <v>1632.229293713272</v>
      </c>
      <c r="N11" s="97">
        <v>5872.47412109375</v>
      </c>
      <c r="O11" s="97">
        <v>4904.34375</v>
      </c>
      <c r="P11" s="77"/>
      <c r="Q11" s="98"/>
      <c r="R11" s="98"/>
      <c r="S11" s="99"/>
      <c r="T11" s="51">
        <v>1</v>
      </c>
      <c r="U11" s="51">
        <v>0</v>
      </c>
      <c r="V11" s="52">
        <v>0</v>
      </c>
      <c r="W11" s="52">
        <v>0.033333</v>
      </c>
      <c r="X11" s="52">
        <v>0.02727</v>
      </c>
      <c r="Y11" s="52">
        <v>0.352746</v>
      </c>
      <c r="Z11" s="52">
        <v>0</v>
      </c>
      <c r="AA11" s="52">
        <v>0</v>
      </c>
      <c r="AB11" s="82">
        <v>11</v>
      </c>
      <c r="AC11" s="82"/>
      <c r="AD11" s="100"/>
      <c r="AE11" s="85" t="s">
        <v>429</v>
      </c>
      <c r="AF11" s="85">
        <v>0</v>
      </c>
      <c r="AG11" s="85">
        <v>2975</v>
      </c>
      <c r="AH11" s="85">
        <v>3403</v>
      </c>
      <c r="AI11" s="85">
        <v>17</v>
      </c>
      <c r="AJ11" s="85"/>
      <c r="AK11" s="85" t="s">
        <v>444</v>
      </c>
      <c r="AL11" s="85" t="s">
        <v>453</v>
      </c>
      <c r="AM11" s="90" t="s">
        <v>461</v>
      </c>
      <c r="AN11" s="85"/>
      <c r="AO11" s="87">
        <v>39966.6328125</v>
      </c>
      <c r="AP11" s="90" t="s">
        <v>474</v>
      </c>
      <c r="AQ11" s="85" t="b">
        <v>0</v>
      </c>
      <c r="AR11" s="85" t="b">
        <v>0</v>
      </c>
      <c r="AS11" s="85" t="b">
        <v>1</v>
      </c>
      <c r="AT11" s="85"/>
      <c r="AU11" s="85">
        <v>103</v>
      </c>
      <c r="AV11" s="90" t="s">
        <v>481</v>
      </c>
      <c r="AW11" s="85" t="b">
        <v>0</v>
      </c>
      <c r="AX11" s="85" t="s">
        <v>494</v>
      </c>
      <c r="AY11" s="90" t="s">
        <v>503</v>
      </c>
      <c r="AZ11" s="85" t="s">
        <v>65</v>
      </c>
      <c r="BA11" s="85" t="str">
        <f>REPLACE(INDEX(GroupVertices[Group],MATCH(Vertices[[#This Row],[Vertex]],GroupVertices[Vertex],0)),1,1,"")</f>
        <v>2</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218</v>
      </c>
      <c r="C12" s="15"/>
      <c r="D12" s="15" t="s">
        <v>64</v>
      </c>
      <c r="E12" s="95">
        <v>602.4871794871794</v>
      </c>
      <c r="F12" s="81">
        <v>92.65217873378424</v>
      </c>
      <c r="G12" s="114" t="s">
        <v>288</v>
      </c>
      <c r="H12" s="15"/>
      <c r="I12" s="16" t="s">
        <v>218</v>
      </c>
      <c r="J12" s="66"/>
      <c r="K12" s="66"/>
      <c r="L12" s="116" t="s">
        <v>520</v>
      </c>
      <c r="M12" s="96">
        <v>2449.7839006541744</v>
      </c>
      <c r="N12" s="97">
        <v>1583.635986328125</v>
      </c>
      <c r="O12" s="97">
        <v>7175.67431640625</v>
      </c>
      <c r="P12" s="77"/>
      <c r="Q12" s="98"/>
      <c r="R12" s="98"/>
      <c r="S12" s="99"/>
      <c r="T12" s="51">
        <v>1</v>
      </c>
      <c r="U12" s="51">
        <v>4</v>
      </c>
      <c r="V12" s="52">
        <v>28.4</v>
      </c>
      <c r="W12" s="52">
        <v>0.038462</v>
      </c>
      <c r="X12" s="52">
        <v>0.06116</v>
      </c>
      <c r="Y12" s="52">
        <v>1.065473</v>
      </c>
      <c r="Z12" s="52">
        <v>0.16666666666666666</v>
      </c>
      <c r="AA12" s="52">
        <v>0.25</v>
      </c>
      <c r="AB12" s="82">
        <v>12</v>
      </c>
      <c r="AC12" s="82"/>
      <c r="AD12" s="100"/>
      <c r="AE12" s="85" t="s">
        <v>430</v>
      </c>
      <c r="AF12" s="85">
        <v>4834</v>
      </c>
      <c r="AG12" s="85">
        <v>4450</v>
      </c>
      <c r="AH12" s="85">
        <v>49831</v>
      </c>
      <c r="AI12" s="85">
        <v>24262</v>
      </c>
      <c r="AJ12" s="85"/>
      <c r="AK12" s="85" t="s">
        <v>445</v>
      </c>
      <c r="AL12" s="85" t="s">
        <v>397</v>
      </c>
      <c r="AM12" s="90" t="s">
        <v>462</v>
      </c>
      <c r="AN12" s="85"/>
      <c r="AO12" s="87">
        <v>39971.56421296296</v>
      </c>
      <c r="AP12" s="90" t="s">
        <v>475</v>
      </c>
      <c r="AQ12" s="85" t="b">
        <v>0</v>
      </c>
      <c r="AR12" s="85" t="b">
        <v>0</v>
      </c>
      <c r="AS12" s="85" t="b">
        <v>1</v>
      </c>
      <c r="AT12" s="85"/>
      <c r="AU12" s="85">
        <v>391</v>
      </c>
      <c r="AV12" s="90" t="s">
        <v>483</v>
      </c>
      <c r="AW12" s="85" t="b">
        <v>0</v>
      </c>
      <c r="AX12" s="85" t="s">
        <v>494</v>
      </c>
      <c r="AY12" s="90" t="s">
        <v>504</v>
      </c>
      <c r="AZ12" s="85" t="s">
        <v>66</v>
      </c>
      <c r="BA12" s="85" t="str">
        <f>REPLACE(INDEX(GroupVertices[Group],MATCH(Vertices[[#This Row],[Vertex]],GroupVertices[Vertex],0)),1,1,"")</f>
        <v>1</v>
      </c>
      <c r="BB12" s="51" t="s">
        <v>700</v>
      </c>
      <c r="BC12" s="51" t="s">
        <v>700</v>
      </c>
      <c r="BD12" s="51" t="s">
        <v>704</v>
      </c>
      <c r="BE12" s="51" t="s">
        <v>704</v>
      </c>
      <c r="BF12" s="51" t="s">
        <v>707</v>
      </c>
      <c r="BG12" s="51" t="s">
        <v>710</v>
      </c>
      <c r="BH12" s="131" t="s">
        <v>714</v>
      </c>
      <c r="BI12" s="131" t="s">
        <v>718</v>
      </c>
      <c r="BJ12" s="131" t="s">
        <v>722</v>
      </c>
      <c r="BK12" s="131" t="s">
        <v>722</v>
      </c>
      <c r="BL12" s="131">
        <v>9</v>
      </c>
      <c r="BM12" s="134">
        <v>3.0303030303030303</v>
      </c>
      <c r="BN12" s="131">
        <v>4</v>
      </c>
      <c r="BO12" s="134">
        <v>1.3468013468013469</v>
      </c>
      <c r="BP12" s="131">
        <v>0</v>
      </c>
      <c r="BQ12" s="134">
        <v>0</v>
      </c>
      <c r="BR12" s="131">
        <v>284</v>
      </c>
      <c r="BS12" s="134">
        <v>95.62289562289563</v>
      </c>
      <c r="BT12" s="131">
        <v>297</v>
      </c>
      <c r="BU12" s="2"/>
      <c r="BV12" s="3"/>
      <c r="BW12" s="3"/>
      <c r="BX12" s="3"/>
      <c r="BY12" s="3"/>
    </row>
    <row r="13" spans="1:77" ht="41.45" customHeight="1">
      <c r="A13" s="14" t="s">
        <v>227</v>
      </c>
      <c r="C13" s="15"/>
      <c r="D13" s="15" t="s">
        <v>64</v>
      </c>
      <c r="E13" s="95">
        <v>197.2091901497842</v>
      </c>
      <c r="F13" s="81">
        <v>98.98880141922608</v>
      </c>
      <c r="G13" s="114" t="s">
        <v>490</v>
      </c>
      <c r="H13" s="15"/>
      <c r="I13" s="16" t="s">
        <v>227</v>
      </c>
      <c r="J13" s="66"/>
      <c r="K13" s="66"/>
      <c r="L13" s="116" t="s">
        <v>521</v>
      </c>
      <c r="M13" s="96">
        <v>337.998780352589</v>
      </c>
      <c r="N13" s="97">
        <v>254.3605499267578</v>
      </c>
      <c r="O13" s="97">
        <v>9538.4580078125</v>
      </c>
      <c r="P13" s="77"/>
      <c r="Q13" s="98"/>
      <c r="R13" s="98"/>
      <c r="S13" s="99"/>
      <c r="T13" s="51">
        <v>1</v>
      </c>
      <c r="U13" s="51">
        <v>0</v>
      </c>
      <c r="V13" s="52">
        <v>0</v>
      </c>
      <c r="W13" s="52">
        <v>0.025</v>
      </c>
      <c r="X13" s="52">
        <v>0.011034</v>
      </c>
      <c r="Y13" s="52">
        <v>0.376412</v>
      </c>
      <c r="Z13" s="52">
        <v>0</v>
      </c>
      <c r="AA13" s="52">
        <v>0</v>
      </c>
      <c r="AB13" s="82">
        <v>13</v>
      </c>
      <c r="AC13" s="82"/>
      <c r="AD13" s="100"/>
      <c r="AE13" s="85" t="s">
        <v>431</v>
      </c>
      <c r="AF13" s="85">
        <v>2</v>
      </c>
      <c r="AG13" s="85">
        <v>640</v>
      </c>
      <c r="AH13" s="85">
        <v>846</v>
      </c>
      <c r="AI13" s="85">
        <v>473</v>
      </c>
      <c r="AJ13" s="85"/>
      <c r="AK13" s="85"/>
      <c r="AL13" s="85"/>
      <c r="AM13" s="90" t="s">
        <v>463</v>
      </c>
      <c r="AN13" s="85"/>
      <c r="AO13" s="87">
        <v>40248.714849537035</v>
      </c>
      <c r="AP13" s="90" t="s">
        <v>476</v>
      </c>
      <c r="AQ13" s="85" t="b">
        <v>1</v>
      </c>
      <c r="AR13" s="85" t="b">
        <v>0</v>
      </c>
      <c r="AS13" s="85" t="b">
        <v>0</v>
      </c>
      <c r="AT13" s="85"/>
      <c r="AU13" s="85">
        <v>19</v>
      </c>
      <c r="AV13" s="90" t="s">
        <v>481</v>
      </c>
      <c r="AW13" s="85" t="b">
        <v>0</v>
      </c>
      <c r="AX13" s="85" t="s">
        <v>494</v>
      </c>
      <c r="AY13" s="90" t="s">
        <v>505</v>
      </c>
      <c r="AZ13" s="85" t="s">
        <v>65</v>
      </c>
      <c r="BA13" s="85" t="str">
        <f>REPLACE(INDEX(GroupVertices[Group],MATCH(Vertices[[#This Row],[Vertex]],GroupVertices[Vertex],0)),1,1,"")</f>
        <v>1</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228</v>
      </c>
      <c r="C14" s="15"/>
      <c r="D14" s="15" t="s">
        <v>64</v>
      </c>
      <c r="E14" s="95">
        <v>1000</v>
      </c>
      <c r="F14" s="81">
        <v>79.3602394944007</v>
      </c>
      <c r="G14" s="114" t="s">
        <v>491</v>
      </c>
      <c r="H14" s="15"/>
      <c r="I14" s="16" t="s">
        <v>228</v>
      </c>
      <c r="J14" s="66"/>
      <c r="K14" s="66"/>
      <c r="L14" s="116" t="s">
        <v>522</v>
      </c>
      <c r="M14" s="96">
        <v>6879.54418449939</v>
      </c>
      <c r="N14" s="97">
        <v>2510.986083984375</v>
      </c>
      <c r="O14" s="97">
        <v>2130.181884765625</v>
      </c>
      <c r="P14" s="77"/>
      <c r="Q14" s="98"/>
      <c r="R14" s="98"/>
      <c r="S14" s="99"/>
      <c r="T14" s="51">
        <v>5</v>
      </c>
      <c r="U14" s="51">
        <v>0</v>
      </c>
      <c r="V14" s="52">
        <v>4</v>
      </c>
      <c r="W14" s="52">
        <v>0.04</v>
      </c>
      <c r="X14" s="52">
        <v>0.088407</v>
      </c>
      <c r="Y14" s="52">
        <v>1.155239</v>
      </c>
      <c r="Z14" s="52">
        <v>0.55</v>
      </c>
      <c r="AA14" s="52">
        <v>0</v>
      </c>
      <c r="AB14" s="82">
        <v>14</v>
      </c>
      <c r="AC14" s="82"/>
      <c r="AD14" s="100"/>
      <c r="AE14" s="85" t="s">
        <v>432</v>
      </c>
      <c r="AF14" s="85">
        <v>3474</v>
      </c>
      <c r="AG14" s="85">
        <v>12442</v>
      </c>
      <c r="AH14" s="85">
        <v>8045</v>
      </c>
      <c r="AI14" s="85">
        <v>9049</v>
      </c>
      <c r="AJ14" s="85"/>
      <c r="AK14" s="85" t="s">
        <v>446</v>
      </c>
      <c r="AL14" s="85" t="s">
        <v>397</v>
      </c>
      <c r="AM14" s="90" t="s">
        <v>464</v>
      </c>
      <c r="AN14" s="85"/>
      <c r="AO14" s="87">
        <v>39933.78864583333</v>
      </c>
      <c r="AP14" s="90" t="s">
        <v>477</v>
      </c>
      <c r="AQ14" s="85" t="b">
        <v>0</v>
      </c>
      <c r="AR14" s="85" t="b">
        <v>0</v>
      </c>
      <c r="AS14" s="85" t="b">
        <v>1</v>
      </c>
      <c r="AT14" s="85"/>
      <c r="AU14" s="85">
        <v>518</v>
      </c>
      <c r="AV14" s="90" t="s">
        <v>481</v>
      </c>
      <c r="AW14" s="85" t="b">
        <v>0</v>
      </c>
      <c r="AX14" s="85" t="s">
        <v>494</v>
      </c>
      <c r="AY14" s="90" t="s">
        <v>506</v>
      </c>
      <c r="AZ14" s="85" t="s">
        <v>65</v>
      </c>
      <c r="BA14" s="85" t="str">
        <f>REPLACE(INDEX(GroupVertices[Group],MATCH(Vertices[[#This Row],[Vertex]],GroupVertices[Vertex],0)),1,1,"")</f>
        <v>1</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229</v>
      </c>
      <c r="C15" s="15"/>
      <c r="D15" s="15" t="s">
        <v>64</v>
      </c>
      <c r="E15" s="95">
        <v>738.1117034780401</v>
      </c>
      <c r="F15" s="81">
        <v>90.53165539416787</v>
      </c>
      <c r="G15" s="114" t="s">
        <v>492</v>
      </c>
      <c r="H15" s="15"/>
      <c r="I15" s="16" t="s">
        <v>229</v>
      </c>
      <c r="J15" s="66"/>
      <c r="K15" s="66"/>
      <c r="L15" s="116" t="s">
        <v>523</v>
      </c>
      <c r="M15" s="96">
        <v>3156.4836456369885</v>
      </c>
      <c r="N15" s="97">
        <v>3250.79541015625</v>
      </c>
      <c r="O15" s="97">
        <v>7606.099609375</v>
      </c>
      <c r="P15" s="77"/>
      <c r="Q15" s="98"/>
      <c r="R15" s="98"/>
      <c r="S15" s="99"/>
      <c r="T15" s="51">
        <v>5</v>
      </c>
      <c r="U15" s="51">
        <v>0</v>
      </c>
      <c r="V15" s="52">
        <v>4</v>
      </c>
      <c r="W15" s="52">
        <v>0.04</v>
      </c>
      <c r="X15" s="52">
        <v>0.088407</v>
      </c>
      <c r="Y15" s="52">
        <v>1.155239</v>
      </c>
      <c r="Z15" s="52">
        <v>0.55</v>
      </c>
      <c r="AA15" s="52">
        <v>0</v>
      </c>
      <c r="AB15" s="82">
        <v>15</v>
      </c>
      <c r="AC15" s="82"/>
      <c r="AD15" s="100"/>
      <c r="AE15" s="85" t="s">
        <v>433</v>
      </c>
      <c r="AF15" s="85">
        <v>582</v>
      </c>
      <c r="AG15" s="85">
        <v>5725</v>
      </c>
      <c r="AH15" s="85">
        <v>1575</v>
      </c>
      <c r="AI15" s="85">
        <v>184</v>
      </c>
      <c r="AJ15" s="85"/>
      <c r="AK15" s="85" t="s">
        <v>447</v>
      </c>
      <c r="AL15" s="85" t="s">
        <v>395</v>
      </c>
      <c r="AM15" s="90" t="s">
        <v>465</v>
      </c>
      <c r="AN15" s="85"/>
      <c r="AO15" s="87">
        <v>41186.688738425924</v>
      </c>
      <c r="AP15" s="90" t="s">
        <v>478</v>
      </c>
      <c r="AQ15" s="85" t="b">
        <v>0</v>
      </c>
      <c r="AR15" s="85" t="b">
        <v>0</v>
      </c>
      <c r="AS15" s="85" t="b">
        <v>1</v>
      </c>
      <c r="AT15" s="85"/>
      <c r="AU15" s="85">
        <v>271</v>
      </c>
      <c r="AV15" s="90" t="s">
        <v>481</v>
      </c>
      <c r="AW15" s="85" t="b">
        <v>1</v>
      </c>
      <c r="AX15" s="85" t="s">
        <v>494</v>
      </c>
      <c r="AY15" s="90" t="s">
        <v>507</v>
      </c>
      <c r="AZ15" s="85" t="s">
        <v>65</v>
      </c>
      <c r="BA15" s="85" t="str">
        <f>REPLACE(INDEX(GroupVertices[Group],MATCH(Vertices[[#This Row],[Vertex]],GroupVertices[Vertex],0)),1,1,"")</f>
        <v>1</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219</v>
      </c>
      <c r="C16" s="15"/>
      <c r="D16" s="15" t="s">
        <v>64</v>
      </c>
      <c r="E16" s="95">
        <v>293.9014978420919</v>
      </c>
      <c r="F16" s="81">
        <v>97.47699301474664</v>
      </c>
      <c r="G16" s="114" t="s">
        <v>493</v>
      </c>
      <c r="H16" s="15"/>
      <c r="I16" s="16" t="s">
        <v>219</v>
      </c>
      <c r="J16" s="66"/>
      <c r="K16" s="66"/>
      <c r="L16" s="116" t="s">
        <v>524</v>
      </c>
      <c r="M16" s="96">
        <v>841.8341279521011</v>
      </c>
      <c r="N16" s="97">
        <v>4278.73486328125</v>
      </c>
      <c r="O16" s="97">
        <v>5693.91162109375</v>
      </c>
      <c r="P16" s="77"/>
      <c r="Q16" s="98"/>
      <c r="R16" s="98"/>
      <c r="S16" s="99"/>
      <c r="T16" s="51">
        <v>3</v>
      </c>
      <c r="U16" s="51">
        <v>4</v>
      </c>
      <c r="V16" s="52">
        <v>0.4</v>
      </c>
      <c r="W16" s="52">
        <v>0.038462</v>
      </c>
      <c r="X16" s="52">
        <v>0.092571</v>
      </c>
      <c r="Y16" s="52">
        <v>1.129579</v>
      </c>
      <c r="Z16" s="52">
        <v>0.5</v>
      </c>
      <c r="AA16" s="52">
        <v>0.4</v>
      </c>
      <c r="AB16" s="82">
        <v>16</v>
      </c>
      <c r="AC16" s="82"/>
      <c r="AD16" s="100"/>
      <c r="AE16" s="85" t="s">
        <v>434</v>
      </c>
      <c r="AF16" s="85">
        <v>263</v>
      </c>
      <c r="AG16" s="85">
        <v>1549</v>
      </c>
      <c r="AH16" s="85">
        <v>1510</v>
      </c>
      <c r="AI16" s="85">
        <v>942</v>
      </c>
      <c r="AJ16" s="85"/>
      <c r="AK16" s="85" t="s">
        <v>448</v>
      </c>
      <c r="AL16" s="85" t="s">
        <v>395</v>
      </c>
      <c r="AM16" s="90" t="s">
        <v>466</v>
      </c>
      <c r="AN16" s="85"/>
      <c r="AO16" s="87">
        <v>41711.625023148146</v>
      </c>
      <c r="AP16" s="90" t="s">
        <v>479</v>
      </c>
      <c r="AQ16" s="85" t="b">
        <v>0</v>
      </c>
      <c r="AR16" s="85" t="b">
        <v>0</v>
      </c>
      <c r="AS16" s="85" t="b">
        <v>1</v>
      </c>
      <c r="AT16" s="85"/>
      <c r="AU16" s="85">
        <v>46</v>
      </c>
      <c r="AV16" s="90" t="s">
        <v>481</v>
      </c>
      <c r="AW16" s="85" t="b">
        <v>0</v>
      </c>
      <c r="AX16" s="85" t="s">
        <v>494</v>
      </c>
      <c r="AY16" s="90" t="s">
        <v>508</v>
      </c>
      <c r="AZ16" s="85" t="s">
        <v>66</v>
      </c>
      <c r="BA16" s="85" t="str">
        <f>REPLACE(INDEX(GroupVertices[Group],MATCH(Vertices[[#This Row],[Vertex]],GroupVertices[Vertex],0)),1,1,"")</f>
        <v>1</v>
      </c>
      <c r="BB16" s="51"/>
      <c r="BC16" s="51"/>
      <c r="BD16" s="51"/>
      <c r="BE16" s="51"/>
      <c r="BF16" s="51" t="s">
        <v>269</v>
      </c>
      <c r="BG16" s="51" t="s">
        <v>269</v>
      </c>
      <c r="BH16" s="131" t="s">
        <v>715</v>
      </c>
      <c r="BI16" s="131" t="s">
        <v>715</v>
      </c>
      <c r="BJ16" s="131" t="s">
        <v>673</v>
      </c>
      <c r="BK16" s="131" t="s">
        <v>673</v>
      </c>
      <c r="BL16" s="131">
        <v>2</v>
      </c>
      <c r="BM16" s="134">
        <v>5.405405405405405</v>
      </c>
      <c r="BN16" s="131">
        <v>0</v>
      </c>
      <c r="BO16" s="134">
        <v>0</v>
      </c>
      <c r="BP16" s="131">
        <v>0</v>
      </c>
      <c r="BQ16" s="134">
        <v>0</v>
      </c>
      <c r="BR16" s="131">
        <v>35</v>
      </c>
      <c r="BS16" s="134">
        <v>94.5945945945946</v>
      </c>
      <c r="BT16" s="131">
        <v>37</v>
      </c>
      <c r="BU16" s="2"/>
      <c r="BV16" s="3"/>
      <c r="BW16" s="3"/>
      <c r="BX16" s="3"/>
      <c r="BY16" s="3"/>
    </row>
    <row r="17" spans="1:77" ht="41.45" customHeight="1">
      <c r="A17" s="14" t="s">
        <v>220</v>
      </c>
      <c r="C17" s="15"/>
      <c r="D17" s="15" t="s">
        <v>64</v>
      </c>
      <c r="E17" s="95">
        <v>613.2307692307693</v>
      </c>
      <c r="F17" s="81">
        <v>92.4842000221754</v>
      </c>
      <c r="G17" s="114" t="s">
        <v>289</v>
      </c>
      <c r="H17" s="15"/>
      <c r="I17" s="16" t="s">
        <v>220</v>
      </c>
      <c r="J17" s="66"/>
      <c r="K17" s="66"/>
      <c r="L17" s="116" t="s">
        <v>525</v>
      </c>
      <c r="M17" s="96">
        <v>2505.765605943009</v>
      </c>
      <c r="N17" s="97">
        <v>4288.0703125</v>
      </c>
      <c r="O17" s="97">
        <v>2365.02587890625</v>
      </c>
      <c r="P17" s="77"/>
      <c r="Q17" s="98"/>
      <c r="R17" s="98"/>
      <c r="S17" s="99"/>
      <c r="T17" s="51">
        <v>3</v>
      </c>
      <c r="U17" s="51">
        <v>4</v>
      </c>
      <c r="V17" s="52">
        <v>0.4</v>
      </c>
      <c r="W17" s="52">
        <v>0.038462</v>
      </c>
      <c r="X17" s="52">
        <v>0.092571</v>
      </c>
      <c r="Y17" s="52">
        <v>1.129579</v>
      </c>
      <c r="Z17" s="52">
        <v>0.5</v>
      </c>
      <c r="AA17" s="52">
        <v>0.4</v>
      </c>
      <c r="AB17" s="82">
        <v>17</v>
      </c>
      <c r="AC17" s="82"/>
      <c r="AD17" s="100"/>
      <c r="AE17" s="85" t="s">
        <v>435</v>
      </c>
      <c r="AF17" s="85">
        <v>1913</v>
      </c>
      <c r="AG17" s="85">
        <v>4551</v>
      </c>
      <c r="AH17" s="85">
        <v>7703</v>
      </c>
      <c r="AI17" s="85">
        <v>10835</v>
      </c>
      <c r="AJ17" s="85"/>
      <c r="AK17" s="85" t="s">
        <v>449</v>
      </c>
      <c r="AL17" s="85" t="s">
        <v>395</v>
      </c>
      <c r="AM17" s="90" t="s">
        <v>467</v>
      </c>
      <c r="AN17" s="85"/>
      <c r="AO17" s="87">
        <v>41710.92537037037</v>
      </c>
      <c r="AP17" s="90" t="s">
        <v>480</v>
      </c>
      <c r="AQ17" s="85" t="b">
        <v>0</v>
      </c>
      <c r="AR17" s="85" t="b">
        <v>0</v>
      </c>
      <c r="AS17" s="85" t="b">
        <v>1</v>
      </c>
      <c r="AT17" s="85"/>
      <c r="AU17" s="85">
        <v>126</v>
      </c>
      <c r="AV17" s="90" t="s">
        <v>481</v>
      </c>
      <c r="AW17" s="85" t="b">
        <v>0</v>
      </c>
      <c r="AX17" s="85" t="s">
        <v>494</v>
      </c>
      <c r="AY17" s="90" t="s">
        <v>509</v>
      </c>
      <c r="AZ17" s="85" t="s">
        <v>66</v>
      </c>
      <c r="BA17" s="85" t="str">
        <f>REPLACE(INDEX(GroupVertices[Group],MATCH(Vertices[[#This Row],[Vertex]],GroupVertices[Vertex],0)),1,1,"")</f>
        <v>1</v>
      </c>
      <c r="BB17" s="51"/>
      <c r="BC17" s="51"/>
      <c r="BD17" s="51"/>
      <c r="BE17" s="51"/>
      <c r="BF17" s="51"/>
      <c r="BG17" s="51"/>
      <c r="BH17" s="131" t="s">
        <v>715</v>
      </c>
      <c r="BI17" s="131" t="s">
        <v>715</v>
      </c>
      <c r="BJ17" s="131" t="s">
        <v>673</v>
      </c>
      <c r="BK17" s="131" t="s">
        <v>673</v>
      </c>
      <c r="BL17" s="131">
        <v>2</v>
      </c>
      <c r="BM17" s="134">
        <v>5.405405405405405</v>
      </c>
      <c r="BN17" s="131">
        <v>0</v>
      </c>
      <c r="BO17" s="134">
        <v>0</v>
      </c>
      <c r="BP17" s="131">
        <v>0</v>
      </c>
      <c r="BQ17" s="134">
        <v>0</v>
      </c>
      <c r="BR17" s="131">
        <v>35</v>
      </c>
      <c r="BS17" s="134">
        <v>94.5945945945946</v>
      </c>
      <c r="BT17" s="131">
        <v>37</v>
      </c>
      <c r="BU17" s="2"/>
      <c r="BV17" s="3"/>
      <c r="BW17" s="3"/>
      <c r="BX17" s="3"/>
      <c r="BY17" s="3"/>
    </row>
    <row r="18" spans="1:77" ht="41.45" customHeight="1">
      <c r="A18" s="101" t="s">
        <v>221</v>
      </c>
      <c r="C18" s="102"/>
      <c r="D18" s="102" t="s">
        <v>64</v>
      </c>
      <c r="E18" s="103">
        <v>162</v>
      </c>
      <c r="F18" s="104">
        <v>99.53930590974609</v>
      </c>
      <c r="G18" s="115" t="s">
        <v>290</v>
      </c>
      <c r="H18" s="102"/>
      <c r="I18" s="105" t="s">
        <v>221</v>
      </c>
      <c r="J18" s="106"/>
      <c r="K18" s="106"/>
      <c r="L18" s="117" t="s">
        <v>526</v>
      </c>
      <c r="M18" s="107">
        <v>154.53398381195254</v>
      </c>
      <c r="N18" s="108">
        <v>3557.152099609375</v>
      </c>
      <c r="O18" s="108">
        <v>432.1330871582031</v>
      </c>
      <c r="P18" s="109"/>
      <c r="Q18" s="110"/>
      <c r="R18" s="110"/>
      <c r="S18" s="111"/>
      <c r="T18" s="51">
        <v>0</v>
      </c>
      <c r="U18" s="51">
        <v>5</v>
      </c>
      <c r="V18" s="52">
        <v>0.4</v>
      </c>
      <c r="W18" s="52">
        <v>0.038462</v>
      </c>
      <c r="X18" s="52">
        <v>0.092571</v>
      </c>
      <c r="Y18" s="52">
        <v>1.129579</v>
      </c>
      <c r="Z18" s="52">
        <v>0.6</v>
      </c>
      <c r="AA18" s="52">
        <v>0</v>
      </c>
      <c r="AB18" s="112">
        <v>18</v>
      </c>
      <c r="AC18" s="112"/>
      <c r="AD18" s="113"/>
      <c r="AE18" s="85" t="s">
        <v>436</v>
      </c>
      <c r="AF18" s="85">
        <v>311</v>
      </c>
      <c r="AG18" s="85">
        <v>309</v>
      </c>
      <c r="AH18" s="85">
        <v>29095</v>
      </c>
      <c r="AI18" s="85">
        <v>5283</v>
      </c>
      <c r="AJ18" s="85"/>
      <c r="AK18" s="85" t="s">
        <v>450</v>
      </c>
      <c r="AL18" s="85" t="s">
        <v>454</v>
      </c>
      <c r="AM18" s="85"/>
      <c r="AN18" s="85"/>
      <c r="AO18" s="87">
        <v>41612.48475694445</v>
      </c>
      <c r="AP18" s="85"/>
      <c r="AQ18" s="85" t="b">
        <v>1</v>
      </c>
      <c r="AR18" s="85" t="b">
        <v>0</v>
      </c>
      <c r="AS18" s="85" t="b">
        <v>1</v>
      </c>
      <c r="AT18" s="85"/>
      <c r="AU18" s="85">
        <v>55</v>
      </c>
      <c r="AV18" s="90" t="s">
        <v>481</v>
      </c>
      <c r="AW18" s="85" t="b">
        <v>0</v>
      </c>
      <c r="AX18" s="85" t="s">
        <v>494</v>
      </c>
      <c r="AY18" s="90" t="s">
        <v>510</v>
      </c>
      <c r="AZ18" s="85" t="s">
        <v>66</v>
      </c>
      <c r="BA18" s="85" t="str">
        <f>REPLACE(INDEX(GroupVertices[Group],MATCH(Vertices[[#This Row],[Vertex]],GroupVertices[Vertex],0)),1,1,"")</f>
        <v>1</v>
      </c>
      <c r="BB18" s="51"/>
      <c r="BC18" s="51"/>
      <c r="BD18" s="51"/>
      <c r="BE18" s="51"/>
      <c r="BF18" s="51"/>
      <c r="BG18" s="51"/>
      <c r="BH18" s="131" t="s">
        <v>715</v>
      </c>
      <c r="BI18" s="131" t="s">
        <v>715</v>
      </c>
      <c r="BJ18" s="131" t="s">
        <v>673</v>
      </c>
      <c r="BK18" s="131" t="s">
        <v>673</v>
      </c>
      <c r="BL18" s="131">
        <v>2</v>
      </c>
      <c r="BM18" s="134">
        <v>5.405405405405405</v>
      </c>
      <c r="BN18" s="131">
        <v>0</v>
      </c>
      <c r="BO18" s="134">
        <v>0</v>
      </c>
      <c r="BP18" s="131">
        <v>0</v>
      </c>
      <c r="BQ18" s="134">
        <v>0</v>
      </c>
      <c r="BR18" s="131">
        <v>35</v>
      </c>
      <c r="BS18" s="134">
        <v>94.5945945945946</v>
      </c>
      <c r="BT18" s="131">
        <v>37</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hyperlinks>
    <hyperlink ref="AM4" r:id="rId1" display="https://t.co/QZcqIvABjC"/>
    <hyperlink ref="AM5" r:id="rId2" display="https://t.co/DCJa2AucID"/>
    <hyperlink ref="AM7" r:id="rId3" display="https://t.co/DelEt42aH3"/>
    <hyperlink ref="AM8" r:id="rId4" display="http://t.co/czzHkVsOhM"/>
    <hyperlink ref="AM9" r:id="rId5" display="https://t.co/G7IQWvLitq"/>
    <hyperlink ref="AM10" r:id="rId6" display="https://t.co/aXvUpwZrky"/>
    <hyperlink ref="AM11" r:id="rId7" display="http://t.co/tVxclSkrMu"/>
    <hyperlink ref="AM12" r:id="rId8" display="https://t.co/QFPRJVwasx"/>
    <hyperlink ref="AM13" r:id="rId9" display="http://t.co/AWNrFCm7XM"/>
    <hyperlink ref="AM14" r:id="rId10" display="https://t.co/vFN6lQg0Yz"/>
    <hyperlink ref="AM15" r:id="rId11" display="https://t.co/jdG8Dqo8Ho"/>
    <hyperlink ref="AM16" r:id="rId12" display="http://t.co/mKIDmroRfh"/>
    <hyperlink ref="AM17" r:id="rId13" display="https://t.co/0YJJDQ5lAi"/>
    <hyperlink ref="AP3" r:id="rId14" display="https://pbs.twimg.com/profile_banners/207249457/1498579785"/>
    <hyperlink ref="AP4" r:id="rId15" display="https://pbs.twimg.com/profile_banners/89020013/1518471778"/>
    <hyperlink ref="AP5" r:id="rId16" display="https://pbs.twimg.com/profile_banners/196240793/1557340155"/>
    <hyperlink ref="AP8" r:id="rId17" display="https://pbs.twimg.com/profile_banners/45893454/1420817813"/>
    <hyperlink ref="AP9" r:id="rId18" display="https://pbs.twimg.com/profile_banners/111720422/1550814841"/>
    <hyperlink ref="AP10" r:id="rId19" display="https://pbs.twimg.com/profile_banners/66203697/1562030784"/>
    <hyperlink ref="AP11" r:id="rId20" display="https://pbs.twimg.com/profile_banners/44135303/1543814482"/>
    <hyperlink ref="AP12" r:id="rId21" display="https://pbs.twimg.com/profile_banners/45338918/1532633282"/>
    <hyperlink ref="AP13" r:id="rId22" display="https://pbs.twimg.com/profile_banners/122118727/1434736762"/>
    <hyperlink ref="AP14" r:id="rId23" display="https://pbs.twimg.com/profile_banners/36740407/1559143899"/>
    <hyperlink ref="AP15" r:id="rId24" display="https://pbs.twimg.com/profile_banners/861671168/1398877463"/>
    <hyperlink ref="AP16" r:id="rId25" display="https://pbs.twimg.com/profile_banners/2387175031/1409926893"/>
    <hyperlink ref="AP17" r:id="rId26" display="https://pbs.twimg.com/profile_banners/2385879632/1552587544"/>
    <hyperlink ref="AV3" r:id="rId27" display="http://abs.twimg.com/images/themes/theme1/bg.png"/>
    <hyperlink ref="AV4" r:id="rId28" display="http://abs.twimg.com/images/themes/theme1/bg.png"/>
    <hyperlink ref="AV5" r:id="rId29" display="http://abs.twimg.com/images/themes/theme1/bg.png"/>
    <hyperlink ref="AV6" r:id="rId30" display="http://abs.twimg.com/images/themes/theme1/bg.png"/>
    <hyperlink ref="AV7" r:id="rId31" display="http://abs.twimg.com/images/themes/theme1/bg.png"/>
    <hyperlink ref="AV8" r:id="rId32" display="http://abs.twimg.com/images/themes/theme1/bg.png"/>
    <hyperlink ref="AV9" r:id="rId33" display="http://abs.twimg.com/images/themes/theme9/bg.gif"/>
    <hyperlink ref="AV10" r:id="rId34" display="http://abs.twimg.com/images/themes/theme1/bg.png"/>
    <hyperlink ref="AV11" r:id="rId35" display="http://abs.twimg.com/images/themes/theme1/bg.png"/>
    <hyperlink ref="AV12" r:id="rId36" display="http://abs.twimg.com/images/themes/theme10/bg.gif"/>
    <hyperlink ref="AV13" r:id="rId37" display="http://abs.twimg.com/images/themes/theme1/bg.png"/>
    <hyperlink ref="AV14" r:id="rId38" display="http://abs.twimg.com/images/themes/theme1/bg.png"/>
    <hyperlink ref="AV15" r:id="rId39" display="http://abs.twimg.com/images/themes/theme1/bg.png"/>
    <hyperlink ref="AV16" r:id="rId40" display="http://abs.twimg.com/images/themes/theme1/bg.png"/>
    <hyperlink ref="AV17" r:id="rId41" display="http://abs.twimg.com/images/themes/theme1/bg.png"/>
    <hyperlink ref="AV18" r:id="rId42" display="http://abs.twimg.com/images/themes/theme1/bg.png"/>
    <hyperlink ref="G3" r:id="rId43" display="http://pbs.twimg.com/profile_images/879733500773113856/Zywm_1I5_normal.jpg"/>
    <hyperlink ref="G4" r:id="rId44" display="http://pbs.twimg.com/profile_images/527273340726038528/ITMYlaGN_normal.jpeg"/>
    <hyperlink ref="G5" r:id="rId45" display="http://pbs.twimg.com/profile_images/1048303524164128768/JwBgYQEh_normal.jpg"/>
    <hyperlink ref="G6" r:id="rId46" display="http://pbs.twimg.com/profile_images/3272688144/025fd942fe5ddf12032d8d6994508aa9_normal.jpeg"/>
    <hyperlink ref="G7" r:id="rId47" display="http://pbs.twimg.com/profile_images/2559931806/c99ntzak75qauw6lgb4c_normal.jpeg"/>
    <hyperlink ref="G8" r:id="rId48" display="http://pbs.twimg.com/profile_images/900086637010583554/Qd_YbAR3_normal.jpg"/>
    <hyperlink ref="G9" r:id="rId49" display="http://pbs.twimg.com/profile_images/1062186182430216192/Dw1UPS5J_normal.jpg"/>
    <hyperlink ref="G10" r:id="rId50" display="http://pbs.twimg.com/profile_images/988771154310713344/JkBNvqrh_normal.jpg"/>
    <hyperlink ref="G11" r:id="rId51" display="http://pbs.twimg.com/profile_images/246754008/2150770282_c20d8847ff_normal.jpg"/>
    <hyperlink ref="G12" r:id="rId52" display="http://pbs.twimg.com/profile_images/1106198763473944577/9-Ws7_kE_normal.png"/>
    <hyperlink ref="G13" r:id="rId53" display="http://pbs.twimg.com/profile_images/426849080933752832/Wx2P-HnW_normal.png"/>
    <hyperlink ref="G14" r:id="rId54" display="http://pbs.twimg.com/profile_images/595263956509306880/6n22fGB__normal.png"/>
    <hyperlink ref="G15" r:id="rId55" display="http://pbs.twimg.com/profile_images/996784204397461504/Ak8LgFg6_normal.jpg"/>
    <hyperlink ref="G16" r:id="rId56" display="http://pbs.twimg.com/profile_images/611640831477436416/wUtgKH6u_normal.jpg"/>
    <hyperlink ref="G17" r:id="rId57" display="http://pbs.twimg.com/profile_images/826490930622496769/IB4XugOR_normal.jpg"/>
    <hyperlink ref="G18" r:id="rId58" display="http://pbs.twimg.com/profile_images/378800000828200757/b1ac7e2e1791ab70eaa495cac179acb5_normal.jpeg"/>
    <hyperlink ref="AY3" r:id="rId59" display="https://twitter.com/bluebirdtrini"/>
    <hyperlink ref="AY4" r:id="rId60" display="https://twitter.com/cityclubchicago"/>
    <hyperlink ref="AY5" r:id="rId61" display="https://twitter.com/cookctyhealth"/>
    <hyperlink ref="AY6" r:id="rId62" display="https://twitter.com/sandgrey"/>
    <hyperlink ref="AY7" r:id="rId63" display="https://twitter.com/ilpoliski"/>
    <hyperlink ref="AY8" r:id="rId64" display="https://twitter.com/thebondbuyer"/>
    <hyperlink ref="AY9" r:id="rId65" display="https://twitter.com/ward32chicago"/>
    <hyperlink ref="AY10" r:id="rId66" display="https://twitter.com/tonipreckwinkle"/>
    <hyperlink ref="AY11" r:id="rId67" display="https://twitter.com/cookcountyboard"/>
    <hyperlink ref="AY12" r:id="rId68" display="https://twitter.com/tutormentorteam"/>
    <hyperlink ref="AY13" r:id="rId69" display="https://twitter.com/cmaptools"/>
    <hyperlink ref="AY14" r:id="rId70" display="https://twitter.com/chitrust"/>
    <hyperlink ref="AY15" r:id="rId71" display="https://twitter.com/helenegayle"/>
    <hyperlink ref="AY16" r:id="rId72" display="https://twitter.com/drbdouglas"/>
    <hyperlink ref="AY17" r:id="rId73" display="https://twitter.com/uchiengagement"/>
    <hyperlink ref="AY18" r:id="rId74" display="https://twitter.com/ruthpaget"/>
  </hyperlinks>
  <printOptions/>
  <pageMargins left="0.7" right="0.7" top="0.75" bottom="0.75" header="0.3" footer="0.3"/>
  <pageSetup horizontalDpi="600" verticalDpi="600" orientation="portrait" r:id="rId79"/>
  <drawing r:id="rId78"/>
  <legacyDrawing r:id="rId76"/>
  <tableParts>
    <tablePart r:id="rId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583</v>
      </c>
      <c r="Z2" s="13" t="s">
        <v>590</v>
      </c>
      <c r="AA2" s="13" t="s">
        <v>608</v>
      </c>
      <c r="AB2" s="13" t="s">
        <v>637</v>
      </c>
      <c r="AC2" s="13" t="s">
        <v>672</v>
      </c>
      <c r="AD2" s="13" t="s">
        <v>684</v>
      </c>
      <c r="AE2" s="13" t="s">
        <v>686</v>
      </c>
      <c r="AF2" s="13" t="s">
        <v>694</v>
      </c>
      <c r="AG2" s="67" t="s">
        <v>795</v>
      </c>
      <c r="AH2" s="67" t="s">
        <v>796</v>
      </c>
      <c r="AI2" s="67" t="s">
        <v>797</v>
      </c>
      <c r="AJ2" s="67" t="s">
        <v>798</v>
      </c>
      <c r="AK2" s="67" t="s">
        <v>799</v>
      </c>
      <c r="AL2" s="67" t="s">
        <v>800</v>
      </c>
      <c r="AM2" s="67" t="s">
        <v>801</v>
      </c>
      <c r="AN2" s="67" t="s">
        <v>802</v>
      </c>
      <c r="AO2" s="67" t="s">
        <v>805</v>
      </c>
    </row>
    <row r="3" spans="1:41" ht="15">
      <c r="A3" s="128" t="s">
        <v>566</v>
      </c>
      <c r="B3" s="129" t="s">
        <v>569</v>
      </c>
      <c r="C3" s="129" t="s">
        <v>56</v>
      </c>
      <c r="D3" s="120"/>
      <c r="E3" s="119"/>
      <c r="F3" s="121" t="s">
        <v>845</v>
      </c>
      <c r="G3" s="122"/>
      <c r="H3" s="122"/>
      <c r="I3" s="123">
        <v>3</v>
      </c>
      <c r="J3" s="124"/>
      <c r="K3" s="51">
        <v>7</v>
      </c>
      <c r="L3" s="51">
        <v>11</v>
      </c>
      <c r="M3" s="51">
        <v>14</v>
      </c>
      <c r="N3" s="51">
        <v>25</v>
      </c>
      <c r="O3" s="51">
        <v>0</v>
      </c>
      <c r="P3" s="52">
        <v>0.08333333333333333</v>
      </c>
      <c r="Q3" s="52">
        <v>0.15384615384615385</v>
      </c>
      <c r="R3" s="51">
        <v>1</v>
      </c>
      <c r="S3" s="51">
        <v>0</v>
      </c>
      <c r="T3" s="51">
        <v>7</v>
      </c>
      <c r="U3" s="51">
        <v>25</v>
      </c>
      <c r="V3" s="51">
        <v>3</v>
      </c>
      <c r="W3" s="52">
        <v>1.346939</v>
      </c>
      <c r="X3" s="52">
        <v>0.30952380952380953</v>
      </c>
      <c r="Y3" s="85" t="s">
        <v>584</v>
      </c>
      <c r="Z3" s="85" t="s">
        <v>591</v>
      </c>
      <c r="AA3" s="85" t="s">
        <v>609</v>
      </c>
      <c r="AB3" s="93" t="s">
        <v>638</v>
      </c>
      <c r="AC3" s="93" t="s">
        <v>673</v>
      </c>
      <c r="AD3" s="93" t="s">
        <v>685</v>
      </c>
      <c r="AE3" s="93" t="s">
        <v>687</v>
      </c>
      <c r="AF3" s="93" t="s">
        <v>695</v>
      </c>
      <c r="AG3" s="131">
        <v>15</v>
      </c>
      <c r="AH3" s="134">
        <v>3.676470588235294</v>
      </c>
      <c r="AI3" s="131">
        <v>4</v>
      </c>
      <c r="AJ3" s="134">
        <v>0.9803921568627451</v>
      </c>
      <c r="AK3" s="131">
        <v>0</v>
      </c>
      <c r="AL3" s="134">
        <v>0</v>
      </c>
      <c r="AM3" s="131">
        <v>389</v>
      </c>
      <c r="AN3" s="134">
        <v>95.34313725490196</v>
      </c>
      <c r="AO3" s="131">
        <v>408</v>
      </c>
    </row>
    <row r="4" spans="1:41" ht="15">
      <c r="A4" s="128" t="s">
        <v>567</v>
      </c>
      <c r="B4" s="129" t="s">
        <v>570</v>
      </c>
      <c r="C4" s="129" t="s">
        <v>56</v>
      </c>
      <c r="D4" s="125"/>
      <c r="E4" s="102"/>
      <c r="F4" s="105" t="s">
        <v>846</v>
      </c>
      <c r="G4" s="109"/>
      <c r="H4" s="109"/>
      <c r="I4" s="126">
        <v>4</v>
      </c>
      <c r="J4" s="112"/>
      <c r="K4" s="51">
        <v>5</v>
      </c>
      <c r="L4" s="51">
        <v>4</v>
      </c>
      <c r="M4" s="51">
        <v>2</v>
      </c>
      <c r="N4" s="51">
        <v>6</v>
      </c>
      <c r="O4" s="51">
        <v>0</v>
      </c>
      <c r="P4" s="52">
        <v>0</v>
      </c>
      <c r="Q4" s="52">
        <v>0</v>
      </c>
      <c r="R4" s="51">
        <v>1</v>
      </c>
      <c r="S4" s="51">
        <v>0</v>
      </c>
      <c r="T4" s="51">
        <v>5</v>
      </c>
      <c r="U4" s="51">
        <v>6</v>
      </c>
      <c r="V4" s="51">
        <v>2</v>
      </c>
      <c r="W4" s="52">
        <v>1.2</v>
      </c>
      <c r="X4" s="52">
        <v>0.25</v>
      </c>
      <c r="Y4" s="85" t="s">
        <v>585</v>
      </c>
      <c r="Z4" s="85" t="s">
        <v>592</v>
      </c>
      <c r="AA4" s="85" t="s">
        <v>610</v>
      </c>
      <c r="AB4" s="93" t="s">
        <v>639</v>
      </c>
      <c r="AC4" s="93" t="s">
        <v>674</v>
      </c>
      <c r="AD4" s="93" t="s">
        <v>224</v>
      </c>
      <c r="AE4" s="93" t="s">
        <v>688</v>
      </c>
      <c r="AF4" s="93" t="s">
        <v>696</v>
      </c>
      <c r="AG4" s="131">
        <v>4</v>
      </c>
      <c r="AH4" s="134">
        <v>1.6194331983805668</v>
      </c>
      <c r="AI4" s="131">
        <v>5</v>
      </c>
      <c r="AJ4" s="134">
        <v>2.0242914979757085</v>
      </c>
      <c r="AK4" s="131">
        <v>0</v>
      </c>
      <c r="AL4" s="134">
        <v>0</v>
      </c>
      <c r="AM4" s="131">
        <v>238</v>
      </c>
      <c r="AN4" s="134">
        <v>96.35627530364373</v>
      </c>
      <c r="AO4" s="131">
        <v>247</v>
      </c>
    </row>
    <row r="5" spans="1:41" ht="15">
      <c r="A5" s="128" t="s">
        <v>568</v>
      </c>
      <c r="B5" s="129" t="s">
        <v>571</v>
      </c>
      <c r="C5" s="129" t="s">
        <v>56</v>
      </c>
      <c r="D5" s="125"/>
      <c r="E5" s="102"/>
      <c r="F5" s="105" t="s">
        <v>847</v>
      </c>
      <c r="G5" s="109"/>
      <c r="H5" s="109"/>
      <c r="I5" s="126">
        <v>5</v>
      </c>
      <c r="J5" s="112"/>
      <c r="K5" s="51">
        <v>4</v>
      </c>
      <c r="L5" s="51">
        <v>5</v>
      </c>
      <c r="M5" s="51">
        <v>0</v>
      </c>
      <c r="N5" s="51">
        <v>5</v>
      </c>
      <c r="O5" s="51">
        <v>0</v>
      </c>
      <c r="P5" s="52">
        <v>0</v>
      </c>
      <c r="Q5" s="52">
        <v>0</v>
      </c>
      <c r="R5" s="51">
        <v>1</v>
      </c>
      <c r="S5" s="51">
        <v>0</v>
      </c>
      <c r="T5" s="51">
        <v>4</v>
      </c>
      <c r="U5" s="51">
        <v>5</v>
      </c>
      <c r="V5" s="51">
        <v>2</v>
      </c>
      <c r="W5" s="52">
        <v>0.875</v>
      </c>
      <c r="X5" s="52">
        <v>0.4166666666666667</v>
      </c>
      <c r="Y5" s="85"/>
      <c r="Z5" s="85"/>
      <c r="AA5" s="85"/>
      <c r="AB5" s="93" t="s">
        <v>640</v>
      </c>
      <c r="AC5" s="93" t="s">
        <v>675</v>
      </c>
      <c r="AD5" s="93" t="s">
        <v>224</v>
      </c>
      <c r="AE5" s="93" t="s">
        <v>689</v>
      </c>
      <c r="AF5" s="93" t="s">
        <v>697</v>
      </c>
      <c r="AG5" s="131">
        <v>0</v>
      </c>
      <c r="AH5" s="134">
        <v>0</v>
      </c>
      <c r="AI5" s="131">
        <v>4</v>
      </c>
      <c r="AJ5" s="134">
        <v>5.714285714285714</v>
      </c>
      <c r="AK5" s="131">
        <v>0</v>
      </c>
      <c r="AL5" s="134">
        <v>0</v>
      </c>
      <c r="AM5" s="131">
        <v>66</v>
      </c>
      <c r="AN5" s="134">
        <v>94.28571428571429</v>
      </c>
      <c r="AO5" s="131">
        <v>70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566</v>
      </c>
      <c r="B2" s="93" t="s">
        <v>221</v>
      </c>
      <c r="C2" s="85">
        <f>VLOOKUP(GroupVertices[[#This Row],[Vertex]],Vertices[],MATCH("ID",Vertices[[#Headers],[Vertex]:[Vertex Content Word Count]],0),FALSE)</f>
        <v>18</v>
      </c>
    </row>
    <row r="3" spans="1:3" ht="15">
      <c r="A3" s="85" t="s">
        <v>566</v>
      </c>
      <c r="B3" s="93" t="s">
        <v>228</v>
      </c>
      <c r="C3" s="85">
        <f>VLOOKUP(GroupVertices[[#This Row],[Vertex]],Vertices[],MATCH("ID",Vertices[[#Headers],[Vertex]:[Vertex Content Word Count]],0),FALSE)</f>
        <v>14</v>
      </c>
    </row>
    <row r="4" spans="1:3" ht="15">
      <c r="A4" s="85" t="s">
        <v>566</v>
      </c>
      <c r="B4" s="93" t="s">
        <v>229</v>
      </c>
      <c r="C4" s="85">
        <f>VLOOKUP(GroupVertices[[#This Row],[Vertex]],Vertices[],MATCH("ID",Vertices[[#Headers],[Vertex]:[Vertex Content Word Count]],0),FALSE)</f>
        <v>15</v>
      </c>
    </row>
    <row r="5" spans="1:3" ht="15">
      <c r="A5" s="85" t="s">
        <v>566</v>
      </c>
      <c r="B5" s="93" t="s">
        <v>220</v>
      </c>
      <c r="C5" s="85">
        <f>VLOOKUP(GroupVertices[[#This Row],[Vertex]],Vertices[],MATCH("ID",Vertices[[#Headers],[Vertex]:[Vertex Content Word Count]],0),FALSE)</f>
        <v>17</v>
      </c>
    </row>
    <row r="6" spans="1:3" ht="15">
      <c r="A6" s="85" t="s">
        <v>566</v>
      </c>
      <c r="B6" s="93" t="s">
        <v>219</v>
      </c>
      <c r="C6" s="85">
        <f>VLOOKUP(GroupVertices[[#This Row],[Vertex]],Vertices[],MATCH("ID",Vertices[[#Headers],[Vertex]:[Vertex Content Word Count]],0),FALSE)</f>
        <v>16</v>
      </c>
    </row>
    <row r="7" spans="1:3" ht="15">
      <c r="A7" s="85" t="s">
        <v>566</v>
      </c>
      <c r="B7" s="93" t="s">
        <v>218</v>
      </c>
      <c r="C7" s="85">
        <f>VLOOKUP(GroupVertices[[#This Row],[Vertex]],Vertices[],MATCH("ID",Vertices[[#Headers],[Vertex]:[Vertex Content Word Count]],0),FALSE)</f>
        <v>12</v>
      </c>
    </row>
    <row r="8" spans="1:3" ht="15">
      <c r="A8" s="85" t="s">
        <v>566</v>
      </c>
      <c r="B8" s="93" t="s">
        <v>227</v>
      </c>
      <c r="C8" s="85">
        <f>VLOOKUP(GroupVertices[[#This Row],[Vertex]],Vertices[],MATCH("ID",Vertices[[#Headers],[Vertex]:[Vertex Content Word Count]],0),FALSE)</f>
        <v>13</v>
      </c>
    </row>
    <row r="9" spans="1:3" ht="15">
      <c r="A9" s="85" t="s">
        <v>567</v>
      </c>
      <c r="B9" s="93" t="s">
        <v>216</v>
      </c>
      <c r="C9" s="85">
        <f>VLOOKUP(GroupVertices[[#This Row],[Vertex]],Vertices[],MATCH("ID",Vertices[[#Headers],[Vertex]:[Vertex Content Word Count]],0),FALSE)</f>
        <v>4</v>
      </c>
    </row>
    <row r="10" spans="1:3" ht="15">
      <c r="A10" s="85" t="s">
        <v>567</v>
      </c>
      <c r="B10" s="93" t="s">
        <v>226</v>
      </c>
      <c r="C10" s="85">
        <f>VLOOKUP(GroupVertices[[#This Row],[Vertex]],Vertices[],MATCH("ID",Vertices[[#Headers],[Vertex]:[Vertex Content Word Count]],0),FALSE)</f>
        <v>11</v>
      </c>
    </row>
    <row r="11" spans="1:3" ht="15">
      <c r="A11" s="85" t="s">
        <v>567</v>
      </c>
      <c r="B11" s="93" t="s">
        <v>225</v>
      </c>
      <c r="C11" s="85">
        <f>VLOOKUP(GroupVertices[[#This Row],[Vertex]],Vertices[],MATCH("ID",Vertices[[#Headers],[Vertex]:[Vertex Content Word Count]],0),FALSE)</f>
        <v>10</v>
      </c>
    </row>
    <row r="12" spans="1:3" ht="15">
      <c r="A12" s="85" t="s">
        <v>567</v>
      </c>
      <c r="B12" s="93" t="s">
        <v>222</v>
      </c>
      <c r="C12" s="85">
        <f>VLOOKUP(GroupVertices[[#This Row],[Vertex]],Vertices[],MATCH("ID",Vertices[[#Headers],[Vertex]:[Vertex Content Word Count]],0),FALSE)</f>
        <v>5</v>
      </c>
    </row>
    <row r="13" spans="1:3" ht="15">
      <c r="A13" s="85" t="s">
        <v>567</v>
      </c>
      <c r="B13" s="93" t="s">
        <v>214</v>
      </c>
      <c r="C13" s="85">
        <f>VLOOKUP(GroupVertices[[#This Row],[Vertex]],Vertices[],MATCH("ID",Vertices[[#Headers],[Vertex]:[Vertex Content Word Count]],0),FALSE)</f>
        <v>3</v>
      </c>
    </row>
    <row r="14" spans="1:3" ht="15">
      <c r="A14" s="85" t="s">
        <v>568</v>
      </c>
      <c r="B14" s="93" t="s">
        <v>224</v>
      </c>
      <c r="C14" s="85">
        <f>VLOOKUP(GroupVertices[[#This Row],[Vertex]],Vertices[],MATCH("ID",Vertices[[#Headers],[Vertex]:[Vertex Content Word Count]],0),FALSE)</f>
        <v>9</v>
      </c>
    </row>
    <row r="15" spans="1:3" ht="15">
      <c r="A15" s="85" t="s">
        <v>568</v>
      </c>
      <c r="B15" s="93" t="s">
        <v>217</v>
      </c>
      <c r="C15" s="85">
        <f>VLOOKUP(GroupVertices[[#This Row],[Vertex]],Vertices[],MATCH("ID",Vertices[[#Headers],[Vertex]:[Vertex Content Word Count]],0),FALSE)</f>
        <v>7</v>
      </c>
    </row>
    <row r="16" spans="1:3" ht="15">
      <c r="A16" s="85" t="s">
        <v>568</v>
      </c>
      <c r="B16" s="93" t="s">
        <v>215</v>
      </c>
      <c r="C16" s="85">
        <f>VLOOKUP(GroupVertices[[#This Row],[Vertex]],Vertices[],MATCH("ID",Vertices[[#Headers],[Vertex]:[Vertex Content Word Count]],0),FALSE)</f>
        <v>6</v>
      </c>
    </row>
    <row r="17" spans="1:3" ht="15">
      <c r="A17" s="85" t="s">
        <v>568</v>
      </c>
      <c r="B17" s="93" t="s">
        <v>223</v>
      </c>
      <c r="C17"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v>
      </c>
      <c r="B2" s="36" t="s">
        <v>527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12</v>
      </c>
      <c r="L2" s="39">
        <f>MIN(Vertices[Closeness Centrality])</f>
        <v>0.025</v>
      </c>
      <c r="M2" s="40">
        <f>COUNTIF(Vertices[Closeness Centrality],"&gt;= "&amp;L2)-COUNTIF(Vertices[Closeness Centrality],"&gt;="&amp;L3)</f>
        <v>1</v>
      </c>
      <c r="N2" s="39">
        <f>MIN(Vertices[Eigenvector Centrality])</f>
        <v>0.011034</v>
      </c>
      <c r="O2" s="40">
        <f>COUNTIF(Vertices[Eigenvector Centrality],"&gt;= "&amp;N2)-COUNTIF(Vertices[Eigenvector Centrality],"&gt;="&amp;N3)</f>
        <v>1</v>
      </c>
      <c r="P2" s="39">
        <f>MIN(Vertices[PageRank])</f>
        <v>0.352746</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0.2</v>
      </c>
      <c r="I3" s="42">
        <f>COUNTIF(Vertices[Out-Degree],"&gt;= "&amp;H3)-COUNTIF(Vertices[Out-Degree],"&gt;="&amp;H4)</f>
        <v>0</v>
      </c>
      <c r="J3" s="41">
        <f aca="true" t="shared" si="4" ref="J3:J26">J2+($J$57-$J$2)/BinDivisor</f>
        <v>2.892121218181818</v>
      </c>
      <c r="K3" s="42">
        <f>COUNTIF(Vertices[Betweenness Centrality],"&gt;= "&amp;J3)-COUNTIF(Vertices[Betweenness Centrality],"&gt;="&amp;J4)</f>
        <v>2</v>
      </c>
      <c r="L3" s="41">
        <f aca="true" t="shared" si="5" ref="L3:L26">L2+($L$57-$L$2)/BinDivisor</f>
        <v>0.025681818181818184</v>
      </c>
      <c r="M3" s="42">
        <f>COUNTIF(Vertices[Closeness Centrality],"&gt;= "&amp;L3)-COUNTIF(Vertices[Closeness Centrality],"&gt;="&amp;L4)</f>
        <v>0</v>
      </c>
      <c r="N3" s="41">
        <f aca="true" t="shared" si="6" ref="N3:N26">N2+($N$57-$N$2)/BinDivisor</f>
        <v>0.013581600000000001</v>
      </c>
      <c r="O3" s="42">
        <f>COUNTIF(Vertices[Eigenvector Centrality],"&gt;= "&amp;N3)-COUNTIF(Vertices[Eigenvector Centrality],"&gt;="&amp;N4)</f>
        <v>0</v>
      </c>
      <c r="P3" s="41">
        <f aca="true" t="shared" si="7" ref="P3:P26">P2+($P$57-$P$2)/BinDivisor</f>
        <v>0.4070481090909091</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0.2545454545454545</v>
      </c>
      <c r="G4" s="40">
        <f>COUNTIF(Vertices[In-Degree],"&gt;= "&amp;F4)-COUNTIF(Vertices[In-Degree],"&gt;="&amp;F5)</f>
        <v>0</v>
      </c>
      <c r="H4" s="39">
        <f t="shared" si="3"/>
        <v>0.4</v>
      </c>
      <c r="I4" s="40">
        <f>COUNTIF(Vertices[Out-Degree],"&gt;= "&amp;H4)-COUNTIF(Vertices[Out-Degree],"&gt;="&amp;H5)</f>
        <v>0</v>
      </c>
      <c r="J4" s="39">
        <f t="shared" si="4"/>
        <v>5.784242436363636</v>
      </c>
      <c r="K4" s="40">
        <f>COUNTIF(Vertices[Betweenness Centrality],"&gt;= "&amp;J4)-COUNTIF(Vertices[Betweenness Centrality],"&gt;="&amp;J5)</f>
        <v>0</v>
      </c>
      <c r="L4" s="39">
        <f t="shared" si="5"/>
        <v>0.026363636363636367</v>
      </c>
      <c r="M4" s="40">
        <f>COUNTIF(Vertices[Closeness Centrality],"&gt;= "&amp;L4)-COUNTIF(Vertices[Closeness Centrality],"&gt;="&amp;L5)</f>
        <v>0</v>
      </c>
      <c r="N4" s="39">
        <f t="shared" si="6"/>
        <v>0.016129200000000003</v>
      </c>
      <c r="O4" s="40">
        <f>COUNTIF(Vertices[Eigenvector Centrality],"&gt;= "&amp;N4)-COUNTIF(Vertices[Eigenvector Centrality],"&gt;="&amp;N5)</f>
        <v>0</v>
      </c>
      <c r="P4" s="39">
        <f t="shared" si="7"/>
        <v>0.4613502181818182</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0.3818181818181818</v>
      </c>
      <c r="G5" s="42">
        <f>COUNTIF(Vertices[In-Degree],"&gt;= "&amp;F5)-COUNTIF(Vertices[In-Degree],"&gt;="&amp;F6)</f>
        <v>0</v>
      </c>
      <c r="H5" s="41">
        <f t="shared" si="3"/>
        <v>0.6000000000000001</v>
      </c>
      <c r="I5" s="42">
        <f>COUNTIF(Vertices[Out-Degree],"&gt;= "&amp;H5)-COUNTIF(Vertices[Out-Degree],"&gt;="&amp;H6)</f>
        <v>0</v>
      </c>
      <c r="J5" s="41">
        <f t="shared" si="4"/>
        <v>8.676363654545455</v>
      </c>
      <c r="K5" s="42">
        <f>COUNTIF(Vertices[Betweenness Centrality],"&gt;= "&amp;J5)-COUNTIF(Vertices[Betweenness Centrality],"&gt;="&amp;J6)</f>
        <v>0</v>
      </c>
      <c r="L5" s="41">
        <f t="shared" si="5"/>
        <v>0.02704545454545455</v>
      </c>
      <c r="M5" s="42">
        <f>COUNTIF(Vertices[Closeness Centrality],"&gt;= "&amp;L5)-COUNTIF(Vertices[Closeness Centrality],"&gt;="&amp;L6)</f>
        <v>0</v>
      </c>
      <c r="N5" s="41">
        <f t="shared" si="6"/>
        <v>0.018676800000000004</v>
      </c>
      <c r="O5" s="42">
        <f>COUNTIF(Vertices[Eigenvector Centrality],"&gt;= "&amp;N5)-COUNTIF(Vertices[Eigenvector Centrality],"&gt;="&amp;N6)</f>
        <v>0</v>
      </c>
      <c r="P5" s="41">
        <f t="shared" si="7"/>
        <v>0.5156523272727273</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0.509090909090909</v>
      </c>
      <c r="G6" s="40">
        <f>COUNTIF(Vertices[In-Degree],"&gt;= "&amp;F6)-COUNTIF(Vertices[In-Degree],"&gt;="&amp;F7)</f>
        <v>0</v>
      </c>
      <c r="H6" s="39">
        <f t="shared" si="3"/>
        <v>0.8</v>
      </c>
      <c r="I6" s="40">
        <f>COUNTIF(Vertices[Out-Degree],"&gt;= "&amp;H6)-COUNTIF(Vertices[Out-Degree],"&gt;="&amp;H7)</f>
        <v>0</v>
      </c>
      <c r="J6" s="39">
        <f t="shared" si="4"/>
        <v>11.568484872727272</v>
      </c>
      <c r="K6" s="40">
        <f>COUNTIF(Vertices[Betweenness Centrality],"&gt;= "&amp;J6)-COUNTIF(Vertices[Betweenness Centrality],"&gt;="&amp;J7)</f>
        <v>0</v>
      </c>
      <c r="L6" s="39">
        <f t="shared" si="5"/>
        <v>0.027727272727272732</v>
      </c>
      <c r="M6" s="40">
        <f>COUNTIF(Vertices[Closeness Centrality],"&gt;= "&amp;L6)-COUNTIF(Vertices[Closeness Centrality],"&gt;="&amp;L7)</f>
        <v>0</v>
      </c>
      <c r="N6" s="39">
        <f t="shared" si="6"/>
        <v>0.021224400000000004</v>
      </c>
      <c r="O6" s="40">
        <f>COUNTIF(Vertices[Eigenvector Centrality],"&gt;= "&amp;N6)-COUNTIF(Vertices[Eigenvector Centrality],"&gt;="&amp;N7)</f>
        <v>0</v>
      </c>
      <c r="P6" s="39">
        <f t="shared" si="7"/>
        <v>0.5699544363636363</v>
      </c>
      <c r="Q6" s="40">
        <f>COUNTIF(Vertices[PageRank],"&gt;= "&amp;P6)-COUNTIF(Vertices[PageRank],"&gt;="&amp;P7)</f>
        <v>2</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0.6363636363636362</v>
      </c>
      <c r="G7" s="42">
        <f>COUNTIF(Vertices[In-Degree],"&gt;= "&amp;F7)-COUNTIF(Vertices[In-Degree],"&gt;="&amp;F8)</f>
        <v>0</v>
      </c>
      <c r="H7" s="41">
        <f t="shared" si="3"/>
        <v>1</v>
      </c>
      <c r="I7" s="42">
        <f>COUNTIF(Vertices[Out-Degree],"&gt;= "&amp;H7)-COUNTIF(Vertices[Out-Degree],"&gt;="&amp;H8)</f>
        <v>0</v>
      </c>
      <c r="J7" s="41">
        <f t="shared" si="4"/>
        <v>14.460606090909089</v>
      </c>
      <c r="K7" s="42">
        <f>COUNTIF(Vertices[Betweenness Centrality],"&gt;= "&amp;J7)-COUNTIF(Vertices[Betweenness Centrality],"&gt;="&amp;J8)</f>
        <v>0</v>
      </c>
      <c r="L7" s="41">
        <f t="shared" si="5"/>
        <v>0.028409090909090915</v>
      </c>
      <c r="M7" s="42">
        <f>COUNTIF(Vertices[Closeness Centrality],"&gt;= "&amp;L7)-COUNTIF(Vertices[Closeness Centrality],"&gt;="&amp;L8)</f>
        <v>0</v>
      </c>
      <c r="N7" s="41">
        <f t="shared" si="6"/>
        <v>0.023772000000000005</v>
      </c>
      <c r="O7" s="42">
        <f>COUNTIF(Vertices[Eigenvector Centrality],"&gt;= "&amp;N7)-COUNTIF(Vertices[Eigenvector Centrality],"&gt;="&amp;N8)</f>
        <v>0</v>
      </c>
      <c r="P7" s="41">
        <f t="shared" si="7"/>
        <v>0.6242565454545453</v>
      </c>
      <c r="Q7" s="42">
        <f>COUNTIF(Vertices[PageRank],"&gt;= "&amp;P7)-COUNTIF(Vertices[PageRank],"&gt;="&amp;P8)</f>
        <v>0</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74</v>
      </c>
      <c r="D8" s="34">
        <f t="shared" si="1"/>
        <v>0</v>
      </c>
      <c r="E8" s="3">
        <f>COUNTIF(Vertices[Degree],"&gt;= "&amp;D8)-COUNTIF(Vertices[Degree],"&gt;="&amp;D9)</f>
        <v>0</v>
      </c>
      <c r="F8" s="39">
        <f t="shared" si="2"/>
        <v>0.7636363636363634</v>
      </c>
      <c r="G8" s="40">
        <f>COUNTIF(Vertices[In-Degree],"&gt;= "&amp;F8)-COUNTIF(Vertices[In-Degree],"&gt;="&amp;F9)</f>
        <v>0</v>
      </c>
      <c r="H8" s="39">
        <f t="shared" si="3"/>
        <v>1.2</v>
      </c>
      <c r="I8" s="40">
        <f>COUNTIF(Vertices[Out-Degree],"&gt;= "&amp;H8)-COUNTIF(Vertices[Out-Degree],"&gt;="&amp;H9)</f>
        <v>0</v>
      </c>
      <c r="J8" s="39">
        <f t="shared" si="4"/>
        <v>17.352727309090906</v>
      </c>
      <c r="K8" s="40">
        <f>COUNTIF(Vertices[Betweenness Centrality],"&gt;= "&amp;J8)-COUNTIF(Vertices[Betweenness Centrality],"&gt;="&amp;J9)</f>
        <v>0</v>
      </c>
      <c r="L8" s="39">
        <f t="shared" si="5"/>
        <v>0.029090909090909098</v>
      </c>
      <c r="M8" s="40">
        <f>COUNTIF(Vertices[Closeness Centrality],"&gt;= "&amp;L8)-COUNTIF(Vertices[Closeness Centrality],"&gt;="&amp;L9)</f>
        <v>0</v>
      </c>
      <c r="N8" s="39">
        <f t="shared" si="6"/>
        <v>0.026319600000000005</v>
      </c>
      <c r="O8" s="40">
        <f>COUNTIF(Vertices[Eigenvector Centrality],"&gt;= "&amp;N8)-COUNTIF(Vertices[Eigenvector Centrality],"&gt;="&amp;N9)</f>
        <v>2</v>
      </c>
      <c r="P8" s="39">
        <f t="shared" si="7"/>
        <v>0.6785586545454544</v>
      </c>
      <c r="Q8" s="40">
        <f>COUNTIF(Vertices[PageRank],"&gt;= "&amp;P8)-COUNTIF(Vertices[PageRank],"&gt;="&amp;P9)</f>
        <v>0</v>
      </c>
      <c r="R8" s="39">
        <f t="shared" si="8"/>
        <v>0.07272727272727272</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0.8909090909090907</v>
      </c>
      <c r="G9" s="42">
        <f>COUNTIF(Vertices[In-Degree],"&gt;= "&amp;F9)-COUNTIF(Vertices[In-Degree],"&gt;="&amp;F10)</f>
        <v>4</v>
      </c>
      <c r="H9" s="41">
        <f t="shared" si="3"/>
        <v>1.4</v>
      </c>
      <c r="I9" s="42">
        <f>COUNTIF(Vertices[Out-Degree],"&gt;= "&amp;H9)-COUNTIF(Vertices[Out-Degree],"&gt;="&amp;H10)</f>
        <v>0</v>
      </c>
      <c r="J9" s="41">
        <f t="shared" si="4"/>
        <v>20.244848527272723</v>
      </c>
      <c r="K9" s="42">
        <f>COUNTIF(Vertices[Betweenness Centrality],"&gt;= "&amp;J9)-COUNTIF(Vertices[Betweenness Centrality],"&gt;="&amp;J10)</f>
        <v>0</v>
      </c>
      <c r="L9" s="41">
        <f t="shared" si="5"/>
        <v>0.02977272727272728</v>
      </c>
      <c r="M9" s="42">
        <f>COUNTIF(Vertices[Closeness Centrality],"&gt;= "&amp;L9)-COUNTIF(Vertices[Closeness Centrality],"&gt;="&amp;L10)</f>
        <v>0</v>
      </c>
      <c r="N9" s="41">
        <f t="shared" si="6"/>
        <v>0.028867200000000006</v>
      </c>
      <c r="O9" s="42">
        <f>COUNTIF(Vertices[Eigenvector Centrality],"&gt;= "&amp;N9)-COUNTIF(Vertices[Eigenvector Centrality],"&gt;="&amp;N10)</f>
        <v>0</v>
      </c>
      <c r="P9" s="41">
        <f t="shared" si="7"/>
        <v>0.7328607636363634</v>
      </c>
      <c r="Q9" s="42">
        <f>COUNTIF(Vertices[PageRank],"&gt;= "&amp;P9)-COUNTIF(Vertices[PageRank],"&gt;="&amp;P10)</f>
        <v>2</v>
      </c>
      <c r="R9" s="41">
        <f t="shared" si="8"/>
        <v>0.08484848484848484</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1.0181818181818179</v>
      </c>
      <c r="G10" s="40">
        <f>COUNTIF(Vertices[In-Degree],"&gt;= "&amp;F10)-COUNTIF(Vertices[In-Degree],"&gt;="&amp;F11)</f>
        <v>0</v>
      </c>
      <c r="H10" s="39">
        <f t="shared" si="3"/>
        <v>1.5999999999999999</v>
      </c>
      <c r="I10" s="40">
        <f>COUNTIF(Vertices[Out-Degree],"&gt;= "&amp;H10)-COUNTIF(Vertices[Out-Degree],"&gt;="&amp;H11)</f>
        <v>0</v>
      </c>
      <c r="J10" s="39">
        <f t="shared" si="4"/>
        <v>23.13696974545454</v>
      </c>
      <c r="K10" s="40">
        <f>COUNTIF(Vertices[Betweenness Centrality],"&gt;= "&amp;J10)-COUNTIF(Vertices[Betweenness Centrality],"&gt;="&amp;J11)</f>
        <v>0</v>
      </c>
      <c r="L10" s="39">
        <f t="shared" si="5"/>
        <v>0.030454545454545463</v>
      </c>
      <c r="M10" s="40">
        <f>COUNTIF(Vertices[Closeness Centrality],"&gt;= "&amp;L10)-COUNTIF(Vertices[Closeness Centrality],"&gt;="&amp;L11)</f>
        <v>0</v>
      </c>
      <c r="N10" s="39">
        <f t="shared" si="6"/>
        <v>0.03141480000000001</v>
      </c>
      <c r="O10" s="40">
        <f>COUNTIF(Vertices[Eigenvector Centrality],"&gt;= "&amp;N10)-COUNTIF(Vertices[Eigenvector Centrality],"&gt;="&amp;N11)</f>
        <v>2</v>
      </c>
      <c r="P10" s="39">
        <f t="shared" si="7"/>
        <v>0.7871628727272725</v>
      </c>
      <c r="Q10" s="40">
        <f>COUNTIF(Vertices[PageRank],"&gt;= "&amp;P10)-COUNTIF(Vertices[PageRank],"&gt;="&amp;P11)</f>
        <v>0</v>
      </c>
      <c r="R10" s="39">
        <f t="shared" si="8"/>
        <v>0.09696969696969696</v>
      </c>
      <c r="S10" s="45">
        <f>COUNTIF(Vertices[Clustering Coefficient],"&gt;= "&amp;R10)-COUNTIF(Vertices[Clustering Coefficient],"&gt;="&amp;R11)</f>
        <v>1</v>
      </c>
      <c r="T10" s="39" t="e">
        <f ca="1" t="shared" si="9"/>
        <v>#REF!</v>
      </c>
      <c r="U10" s="40" t="e">
        <f ca="1" t="shared" si="0"/>
        <v>#REF!</v>
      </c>
    </row>
    <row r="11" spans="1:21" ht="15">
      <c r="A11" s="137"/>
      <c r="B11" s="137"/>
      <c r="D11" s="34">
        <f t="shared" si="1"/>
        <v>0</v>
      </c>
      <c r="E11" s="3">
        <f>COUNTIF(Vertices[Degree],"&gt;= "&amp;D11)-COUNTIF(Vertices[Degree],"&gt;="&amp;D12)</f>
        <v>0</v>
      </c>
      <c r="F11" s="41">
        <f t="shared" si="2"/>
        <v>1.145454545454545</v>
      </c>
      <c r="G11" s="42">
        <f>COUNTIF(Vertices[In-Degree],"&gt;= "&amp;F11)-COUNTIF(Vertices[In-Degree],"&gt;="&amp;F12)</f>
        <v>0</v>
      </c>
      <c r="H11" s="41">
        <f t="shared" si="3"/>
        <v>1.7999999999999998</v>
      </c>
      <c r="I11" s="42">
        <f>COUNTIF(Vertices[Out-Degree],"&gt;= "&amp;H11)-COUNTIF(Vertices[Out-Degree],"&gt;="&amp;H12)</f>
        <v>0</v>
      </c>
      <c r="J11" s="41">
        <f t="shared" si="4"/>
        <v>26.029090963636357</v>
      </c>
      <c r="K11" s="42">
        <f>COUNTIF(Vertices[Betweenness Centrality],"&gt;= "&amp;J11)-COUNTIF(Vertices[Betweenness Centrality],"&gt;="&amp;J12)</f>
        <v>1</v>
      </c>
      <c r="L11" s="41">
        <f t="shared" si="5"/>
        <v>0.031136363636363646</v>
      </c>
      <c r="M11" s="42">
        <f>COUNTIF(Vertices[Closeness Centrality],"&gt;= "&amp;L11)-COUNTIF(Vertices[Closeness Centrality],"&gt;="&amp;L12)</f>
        <v>0</v>
      </c>
      <c r="N11" s="41">
        <f t="shared" si="6"/>
        <v>0.033962400000000004</v>
      </c>
      <c r="O11" s="42">
        <f>COUNTIF(Vertices[Eigenvector Centrality],"&gt;= "&amp;N11)-COUNTIF(Vertices[Eigenvector Centrality],"&gt;="&amp;N12)</f>
        <v>0</v>
      </c>
      <c r="P11" s="41">
        <f t="shared" si="7"/>
        <v>0.8414649818181815</v>
      </c>
      <c r="Q11" s="42">
        <f>COUNTIF(Vertices[PageRank],"&gt;= "&amp;P11)-COUNTIF(Vertices[PageRank],"&gt;="&amp;P12)</f>
        <v>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170</v>
      </c>
      <c r="B12" s="36">
        <v>0.15625</v>
      </c>
      <c r="D12" s="34">
        <f t="shared" si="1"/>
        <v>0</v>
      </c>
      <c r="E12" s="3">
        <f>COUNTIF(Vertices[Degree],"&gt;= "&amp;D12)-COUNTIF(Vertices[Degree],"&gt;="&amp;D13)</f>
        <v>0</v>
      </c>
      <c r="F12" s="39">
        <f t="shared" si="2"/>
        <v>1.2727272727272723</v>
      </c>
      <c r="G12" s="40">
        <f>COUNTIF(Vertices[In-Degree],"&gt;= "&amp;F12)-COUNTIF(Vertices[In-Degree],"&gt;="&amp;F13)</f>
        <v>0</v>
      </c>
      <c r="H12" s="39">
        <f t="shared" si="3"/>
        <v>1.9999999999999998</v>
      </c>
      <c r="I12" s="40">
        <f>COUNTIF(Vertices[Out-Degree],"&gt;= "&amp;H12)-COUNTIF(Vertices[Out-Degree],"&gt;="&amp;H13)</f>
        <v>1</v>
      </c>
      <c r="J12" s="39">
        <f t="shared" si="4"/>
        <v>28.921212181818174</v>
      </c>
      <c r="K12" s="40">
        <f>COUNTIF(Vertices[Betweenness Centrality],"&gt;= "&amp;J12)-COUNTIF(Vertices[Betweenness Centrality],"&gt;="&amp;J13)</f>
        <v>0</v>
      </c>
      <c r="L12" s="39">
        <f t="shared" si="5"/>
        <v>0.03181818181818183</v>
      </c>
      <c r="M12" s="40">
        <f>COUNTIF(Vertices[Closeness Centrality],"&gt;= "&amp;L12)-COUNTIF(Vertices[Closeness Centrality],"&gt;="&amp;L13)</f>
        <v>0</v>
      </c>
      <c r="N12" s="39">
        <f t="shared" si="6"/>
        <v>0.03651</v>
      </c>
      <c r="O12" s="40">
        <f>COUNTIF(Vertices[Eigenvector Centrality],"&gt;= "&amp;N12)-COUNTIF(Vertices[Eigenvector Centrality],"&gt;="&amp;N13)</f>
        <v>0</v>
      </c>
      <c r="P12" s="39">
        <f t="shared" si="7"/>
        <v>0.8957670909090906</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171</v>
      </c>
      <c r="B13" s="36">
        <v>0.2702702702702703</v>
      </c>
      <c r="D13" s="34">
        <f t="shared" si="1"/>
        <v>0</v>
      </c>
      <c r="E13" s="3">
        <f>COUNTIF(Vertices[Degree],"&gt;= "&amp;D13)-COUNTIF(Vertices[Degree],"&gt;="&amp;D14)</f>
        <v>0</v>
      </c>
      <c r="F13" s="41">
        <f t="shared" si="2"/>
        <v>1.3999999999999995</v>
      </c>
      <c r="G13" s="42">
        <f>COUNTIF(Vertices[In-Degree],"&gt;= "&amp;F13)-COUNTIF(Vertices[In-Degree],"&gt;="&amp;F14)</f>
        <v>0</v>
      </c>
      <c r="H13" s="41">
        <f t="shared" si="3"/>
        <v>2.1999999999999997</v>
      </c>
      <c r="I13" s="42">
        <f>COUNTIF(Vertices[Out-Degree],"&gt;= "&amp;H13)-COUNTIF(Vertices[Out-Degree],"&gt;="&amp;H14)</f>
        <v>0</v>
      </c>
      <c r="J13" s="41">
        <f t="shared" si="4"/>
        <v>31.81333339999999</v>
      </c>
      <c r="K13" s="42">
        <f>COUNTIF(Vertices[Betweenness Centrality],"&gt;= "&amp;J13)-COUNTIF(Vertices[Betweenness Centrality],"&gt;="&amp;J14)</f>
        <v>0</v>
      </c>
      <c r="L13" s="41">
        <f t="shared" si="5"/>
        <v>0.03250000000000001</v>
      </c>
      <c r="M13" s="42">
        <f>COUNTIF(Vertices[Closeness Centrality],"&gt;= "&amp;L13)-COUNTIF(Vertices[Closeness Centrality],"&gt;="&amp;L14)</f>
        <v>0</v>
      </c>
      <c r="N13" s="41">
        <f t="shared" si="6"/>
        <v>0.0390576</v>
      </c>
      <c r="O13" s="42">
        <f>COUNTIF(Vertices[Eigenvector Centrality],"&gt;= "&amp;N13)-COUNTIF(Vertices[Eigenvector Centrality],"&gt;="&amp;N14)</f>
        <v>0</v>
      </c>
      <c r="P13" s="41">
        <f t="shared" si="7"/>
        <v>0.9500691999999996</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1.5272727272727267</v>
      </c>
      <c r="G14" s="40">
        <f>COUNTIF(Vertices[In-Degree],"&gt;= "&amp;F14)-COUNTIF(Vertices[In-Degree],"&gt;="&amp;F15)</f>
        <v>0</v>
      </c>
      <c r="H14" s="39">
        <f t="shared" si="3"/>
        <v>2.4</v>
      </c>
      <c r="I14" s="40">
        <f>COUNTIF(Vertices[Out-Degree],"&gt;= "&amp;H14)-COUNTIF(Vertices[Out-Degree],"&gt;="&amp;H15)</f>
        <v>0</v>
      </c>
      <c r="J14" s="39">
        <f t="shared" si="4"/>
        <v>34.70545461818181</v>
      </c>
      <c r="K14" s="40">
        <f>COUNTIF(Vertices[Betweenness Centrality],"&gt;= "&amp;J14)-COUNTIF(Vertices[Betweenness Centrality],"&gt;="&amp;J15)</f>
        <v>0</v>
      </c>
      <c r="L14" s="39">
        <f t="shared" si="5"/>
        <v>0.03318181818181819</v>
      </c>
      <c r="M14" s="40">
        <f>COUNTIF(Vertices[Closeness Centrality],"&gt;= "&amp;L14)-COUNTIF(Vertices[Closeness Centrality],"&gt;="&amp;L15)</f>
        <v>2</v>
      </c>
      <c r="N14" s="39">
        <f t="shared" si="6"/>
        <v>0.041605199999999995</v>
      </c>
      <c r="O14" s="40">
        <f>COUNTIF(Vertices[Eigenvector Centrality],"&gt;= "&amp;N14)-COUNTIF(Vertices[Eigenvector Centrality],"&gt;="&amp;N15)</f>
        <v>0</v>
      </c>
      <c r="P14" s="39">
        <f t="shared" si="7"/>
        <v>1.0043713090909088</v>
      </c>
      <c r="Q14" s="40">
        <f>COUNTIF(Vertices[PageRank],"&gt;= "&amp;P14)-COUNTIF(Vertices[PageRank],"&gt;="&amp;P15)</f>
        <v>2</v>
      </c>
      <c r="R14" s="39">
        <f t="shared" si="8"/>
        <v>0.14545454545454542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1.6545454545454539</v>
      </c>
      <c r="G15" s="42">
        <f>COUNTIF(Vertices[In-Degree],"&gt;= "&amp;F15)-COUNTIF(Vertices[In-Degree],"&gt;="&amp;F16)</f>
        <v>0</v>
      </c>
      <c r="H15" s="41">
        <f t="shared" si="3"/>
        <v>2.6</v>
      </c>
      <c r="I15" s="42">
        <f>COUNTIF(Vertices[Out-Degree],"&gt;= "&amp;H15)-COUNTIF(Vertices[Out-Degree],"&gt;="&amp;H16)</f>
        <v>0</v>
      </c>
      <c r="J15" s="41">
        <f t="shared" si="4"/>
        <v>37.59757583636363</v>
      </c>
      <c r="K15" s="42">
        <f>COUNTIF(Vertices[Betweenness Centrality],"&gt;= "&amp;J15)-COUNTIF(Vertices[Betweenness Centrality],"&gt;="&amp;J16)</f>
        <v>0</v>
      </c>
      <c r="L15" s="41">
        <f t="shared" si="5"/>
        <v>0.03386363636363637</v>
      </c>
      <c r="M15" s="42">
        <f>COUNTIF(Vertices[Closeness Centrality],"&gt;= "&amp;L15)-COUNTIF(Vertices[Closeness Centrality],"&gt;="&amp;L16)</f>
        <v>2</v>
      </c>
      <c r="N15" s="41">
        <f t="shared" si="6"/>
        <v>0.04415279999999999</v>
      </c>
      <c r="O15" s="42">
        <f>COUNTIF(Vertices[Eigenvector Centrality],"&gt;= "&amp;N15)-COUNTIF(Vertices[Eigenvector Centrality],"&gt;="&amp;N16)</f>
        <v>2</v>
      </c>
      <c r="P15" s="41">
        <f t="shared" si="7"/>
        <v>1.0586734181818178</v>
      </c>
      <c r="Q15" s="42">
        <f>COUNTIF(Vertices[PageRank],"&gt;= "&amp;P15)-COUNTIF(Vertices[PageRank],"&gt;="&amp;P16)</f>
        <v>1</v>
      </c>
      <c r="R15" s="41">
        <f t="shared" si="8"/>
        <v>0.15757575757575754</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1.781818181818181</v>
      </c>
      <c r="G16" s="40">
        <f>COUNTIF(Vertices[In-Degree],"&gt;= "&amp;F16)-COUNTIF(Vertices[In-Degree],"&gt;="&amp;F17)</f>
        <v>0</v>
      </c>
      <c r="H16" s="39">
        <f t="shared" si="3"/>
        <v>2.8000000000000003</v>
      </c>
      <c r="I16" s="40">
        <f>COUNTIF(Vertices[Out-Degree],"&gt;= "&amp;H16)-COUNTIF(Vertices[Out-Degree],"&gt;="&amp;H17)</f>
        <v>0</v>
      </c>
      <c r="J16" s="39">
        <f t="shared" si="4"/>
        <v>40.48969705454545</v>
      </c>
      <c r="K16" s="40">
        <f>COUNTIF(Vertices[Betweenness Centrality],"&gt;= "&amp;J16)-COUNTIF(Vertices[Betweenness Centrality],"&gt;="&amp;J17)</f>
        <v>0</v>
      </c>
      <c r="L16" s="39">
        <f t="shared" si="5"/>
        <v>0.034545454545454546</v>
      </c>
      <c r="M16" s="40">
        <f>COUNTIF(Vertices[Closeness Centrality],"&gt;= "&amp;L16)-COUNTIF(Vertices[Closeness Centrality],"&gt;="&amp;L17)</f>
        <v>0</v>
      </c>
      <c r="N16" s="39">
        <f t="shared" si="6"/>
        <v>0.04670039999999999</v>
      </c>
      <c r="O16" s="40">
        <f>COUNTIF(Vertices[Eigenvector Centrality],"&gt;= "&amp;N16)-COUNTIF(Vertices[Eigenvector Centrality],"&gt;="&amp;N17)</f>
        <v>0</v>
      </c>
      <c r="P16" s="39">
        <f t="shared" si="7"/>
        <v>1.1129755272727269</v>
      </c>
      <c r="Q16" s="40">
        <f>COUNTIF(Vertices[PageRank],"&gt;= "&amp;P16)-COUNTIF(Vertices[PageRank],"&gt;="&amp;P17)</f>
        <v>5</v>
      </c>
      <c r="R16" s="39">
        <f t="shared" si="8"/>
        <v>0.16969696969696965</v>
      </c>
      <c r="S16" s="45">
        <f>COUNTIF(Vertices[Clustering Coefficient],"&gt;= "&amp;R16)-COUNTIF(Vertices[Clustering Coefficient],"&gt;="&amp;R17)</f>
        <v>0</v>
      </c>
      <c r="T16" s="39" t="e">
        <f ca="1" t="shared" si="9"/>
        <v>#REF!</v>
      </c>
      <c r="U16" s="40" t="e">
        <f ca="1" t="shared" si="0"/>
        <v>#REF!</v>
      </c>
    </row>
    <row r="17" spans="1:21" ht="15">
      <c r="A17" s="36" t="s">
        <v>154</v>
      </c>
      <c r="B17" s="36">
        <v>16</v>
      </c>
      <c r="D17" s="34">
        <f t="shared" si="1"/>
        <v>0</v>
      </c>
      <c r="E17" s="3">
        <f>COUNTIF(Vertices[Degree],"&gt;= "&amp;D17)-COUNTIF(Vertices[Degree],"&gt;="&amp;D18)</f>
        <v>0</v>
      </c>
      <c r="F17" s="41">
        <f t="shared" si="2"/>
        <v>1.9090909090909083</v>
      </c>
      <c r="G17" s="42">
        <f>COUNTIF(Vertices[In-Degree],"&gt;= "&amp;F17)-COUNTIF(Vertices[In-Degree],"&gt;="&amp;F18)</f>
        <v>2</v>
      </c>
      <c r="H17" s="41">
        <f t="shared" si="3"/>
        <v>3.0000000000000004</v>
      </c>
      <c r="I17" s="42">
        <f>COUNTIF(Vertices[Out-Degree],"&gt;= "&amp;H17)-COUNTIF(Vertices[Out-Degree],"&gt;="&amp;H18)</f>
        <v>1</v>
      </c>
      <c r="J17" s="41">
        <f t="shared" si="4"/>
        <v>43.38181827272727</v>
      </c>
      <c r="K17" s="42">
        <f>COUNTIF(Vertices[Betweenness Centrality],"&gt;= "&amp;J17)-COUNTIF(Vertices[Betweenness Centrality],"&gt;="&amp;J18)</f>
        <v>0</v>
      </c>
      <c r="L17" s="41">
        <f t="shared" si="5"/>
        <v>0.035227272727272725</v>
      </c>
      <c r="M17" s="42">
        <f>COUNTIF(Vertices[Closeness Centrality],"&gt;= "&amp;L17)-COUNTIF(Vertices[Closeness Centrality],"&gt;="&amp;L18)</f>
        <v>2</v>
      </c>
      <c r="N17" s="41">
        <f t="shared" si="6"/>
        <v>0.049247999999999986</v>
      </c>
      <c r="O17" s="42">
        <f>COUNTIF(Vertices[Eigenvector Centrality],"&gt;= "&amp;N17)-COUNTIF(Vertices[Eigenvector Centrality],"&gt;="&amp;N18)</f>
        <v>0</v>
      </c>
      <c r="P17" s="41">
        <f t="shared" si="7"/>
        <v>1.167277636363636</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155</v>
      </c>
      <c r="B18" s="36">
        <v>74</v>
      </c>
      <c r="D18" s="34">
        <f t="shared" si="1"/>
        <v>0</v>
      </c>
      <c r="E18" s="3">
        <f>COUNTIF(Vertices[Degree],"&gt;= "&amp;D18)-COUNTIF(Vertices[Degree],"&gt;="&amp;D19)</f>
        <v>0</v>
      </c>
      <c r="F18" s="39">
        <f t="shared" si="2"/>
        <v>2.0363636363636357</v>
      </c>
      <c r="G18" s="40">
        <f>COUNTIF(Vertices[In-Degree],"&gt;= "&amp;F18)-COUNTIF(Vertices[In-Degree],"&gt;="&amp;F19)</f>
        <v>0</v>
      </c>
      <c r="H18" s="39">
        <f t="shared" si="3"/>
        <v>3.2000000000000006</v>
      </c>
      <c r="I18" s="40">
        <f>COUNTIF(Vertices[Out-Degree],"&gt;= "&amp;H18)-COUNTIF(Vertices[Out-Degree],"&gt;="&amp;H19)</f>
        <v>0</v>
      </c>
      <c r="J18" s="39">
        <f t="shared" si="4"/>
        <v>46.27393949090909</v>
      </c>
      <c r="K18" s="40">
        <f>COUNTIF(Vertices[Betweenness Centrality],"&gt;= "&amp;J18)-COUNTIF(Vertices[Betweenness Centrality],"&gt;="&amp;J19)</f>
        <v>0</v>
      </c>
      <c r="L18" s="39">
        <f t="shared" si="5"/>
        <v>0.035909090909090904</v>
      </c>
      <c r="M18" s="40">
        <f>COUNTIF(Vertices[Closeness Centrality],"&gt;= "&amp;L18)-COUNTIF(Vertices[Closeness Centrality],"&gt;="&amp;L19)</f>
        <v>0</v>
      </c>
      <c r="N18" s="39">
        <f t="shared" si="6"/>
        <v>0.05179559999999998</v>
      </c>
      <c r="O18" s="40">
        <f>COUNTIF(Vertices[Eigenvector Centrality],"&gt;= "&amp;N18)-COUNTIF(Vertices[Eigenvector Centrality],"&gt;="&amp;N19)</f>
        <v>2</v>
      </c>
      <c r="P18" s="39">
        <f t="shared" si="7"/>
        <v>1.221579745454545</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2.163636363636363</v>
      </c>
      <c r="G19" s="42">
        <f>COUNTIF(Vertices[In-Degree],"&gt;= "&amp;F19)-COUNTIF(Vertices[In-Degree],"&gt;="&amp;F20)</f>
        <v>0</v>
      </c>
      <c r="H19" s="41">
        <f t="shared" si="3"/>
        <v>3.400000000000001</v>
      </c>
      <c r="I19" s="42">
        <f>COUNTIF(Vertices[Out-Degree],"&gt;= "&amp;H19)-COUNTIF(Vertices[Out-Degree],"&gt;="&amp;H20)</f>
        <v>0</v>
      </c>
      <c r="J19" s="41">
        <f t="shared" si="4"/>
        <v>49.166060709090914</v>
      </c>
      <c r="K19" s="42">
        <f>COUNTIF(Vertices[Betweenness Centrality],"&gt;= "&amp;J19)-COUNTIF(Vertices[Betweenness Centrality],"&gt;="&amp;J20)</f>
        <v>0</v>
      </c>
      <c r="L19" s="41">
        <f t="shared" si="5"/>
        <v>0.036590909090909084</v>
      </c>
      <c r="M19" s="42">
        <f>COUNTIF(Vertices[Closeness Centrality],"&gt;= "&amp;L19)-COUNTIF(Vertices[Closeness Centrality],"&gt;="&amp;L20)</f>
        <v>2</v>
      </c>
      <c r="N19" s="41">
        <f t="shared" si="6"/>
        <v>0.05434319999999998</v>
      </c>
      <c r="O19" s="42">
        <f>COUNTIF(Vertices[Eigenvector Centrality],"&gt;= "&amp;N19)-COUNTIF(Vertices[Eigenvector Centrality],"&gt;="&amp;N20)</f>
        <v>0</v>
      </c>
      <c r="P19" s="41">
        <f t="shared" si="7"/>
        <v>1.275881854545454</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2.2909090909090906</v>
      </c>
      <c r="G20" s="40">
        <f>COUNTIF(Vertices[In-Degree],"&gt;= "&amp;F20)-COUNTIF(Vertices[In-Degree],"&gt;="&amp;F21)</f>
        <v>0</v>
      </c>
      <c r="H20" s="39">
        <f t="shared" si="3"/>
        <v>3.600000000000001</v>
      </c>
      <c r="I20" s="40">
        <f>COUNTIF(Vertices[Out-Degree],"&gt;= "&amp;H20)-COUNTIF(Vertices[Out-Degree],"&gt;="&amp;H21)</f>
        <v>0</v>
      </c>
      <c r="J20" s="39">
        <f t="shared" si="4"/>
        <v>52.058181927272734</v>
      </c>
      <c r="K20" s="40">
        <f>COUNTIF(Vertices[Betweenness Centrality],"&gt;= "&amp;J20)-COUNTIF(Vertices[Betweenness Centrality],"&gt;="&amp;J21)</f>
        <v>0</v>
      </c>
      <c r="L20" s="39">
        <f t="shared" si="5"/>
        <v>0.03727272727272726</v>
      </c>
      <c r="M20" s="40">
        <f>COUNTIF(Vertices[Closeness Centrality],"&gt;= "&amp;L20)-COUNTIF(Vertices[Closeness Centrality],"&gt;="&amp;L21)</f>
        <v>0</v>
      </c>
      <c r="N20" s="39">
        <f t="shared" si="6"/>
        <v>0.05689079999999998</v>
      </c>
      <c r="O20" s="40">
        <f>COUNTIF(Vertices[Eigenvector Centrality],"&gt;= "&amp;N20)-COUNTIF(Vertices[Eigenvector Centrality],"&gt;="&amp;N21)</f>
        <v>0</v>
      </c>
      <c r="P20" s="39">
        <f t="shared" si="7"/>
        <v>1.330183963636363</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157</v>
      </c>
      <c r="B21" s="36">
        <v>1.710938</v>
      </c>
      <c r="D21" s="34">
        <f t="shared" si="1"/>
        <v>0</v>
      </c>
      <c r="E21" s="3">
        <f>COUNTIF(Vertices[Degree],"&gt;= "&amp;D21)-COUNTIF(Vertices[Degree],"&gt;="&amp;D22)</f>
        <v>0</v>
      </c>
      <c r="F21" s="41">
        <f t="shared" si="2"/>
        <v>2.418181818181818</v>
      </c>
      <c r="G21" s="42">
        <f>COUNTIF(Vertices[In-Degree],"&gt;= "&amp;F21)-COUNTIF(Vertices[In-Degree],"&gt;="&amp;F22)</f>
        <v>0</v>
      </c>
      <c r="H21" s="41">
        <f t="shared" si="3"/>
        <v>3.800000000000001</v>
      </c>
      <c r="I21" s="42">
        <f>COUNTIF(Vertices[Out-Degree],"&gt;= "&amp;H21)-COUNTIF(Vertices[Out-Degree],"&gt;="&amp;H22)</f>
        <v>0</v>
      </c>
      <c r="J21" s="41">
        <f t="shared" si="4"/>
        <v>54.950303145454555</v>
      </c>
      <c r="K21" s="42">
        <f>COUNTIF(Vertices[Betweenness Centrality],"&gt;= "&amp;J21)-COUNTIF(Vertices[Betweenness Centrality],"&gt;="&amp;J22)</f>
        <v>0</v>
      </c>
      <c r="L21" s="41">
        <f t="shared" si="5"/>
        <v>0.03795454545454544</v>
      </c>
      <c r="M21" s="42">
        <f>COUNTIF(Vertices[Closeness Centrality],"&gt;= "&amp;L21)-COUNTIF(Vertices[Closeness Centrality],"&gt;="&amp;L22)</f>
        <v>4</v>
      </c>
      <c r="N21" s="41">
        <f t="shared" si="6"/>
        <v>0.059438399999999975</v>
      </c>
      <c r="O21" s="42">
        <f>COUNTIF(Vertices[Eigenvector Centrality],"&gt;= "&amp;N21)-COUNTIF(Vertices[Eigenvector Centrality],"&gt;="&amp;N22)</f>
        <v>1</v>
      </c>
      <c r="P21" s="41">
        <f t="shared" si="7"/>
        <v>1.384486072727272</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2.5454545454545454</v>
      </c>
      <c r="G22" s="40">
        <f>COUNTIF(Vertices[In-Degree],"&gt;= "&amp;F22)-COUNTIF(Vertices[In-Degree],"&gt;="&amp;F23)</f>
        <v>0</v>
      </c>
      <c r="H22" s="39">
        <f t="shared" si="3"/>
        <v>4.000000000000001</v>
      </c>
      <c r="I22" s="40">
        <f>COUNTIF(Vertices[Out-Degree],"&gt;= "&amp;H22)-COUNTIF(Vertices[Out-Degree],"&gt;="&amp;H23)</f>
        <v>4</v>
      </c>
      <c r="J22" s="39">
        <f t="shared" si="4"/>
        <v>57.842424363636376</v>
      </c>
      <c r="K22" s="40">
        <f>COUNTIF(Vertices[Betweenness Centrality],"&gt;= "&amp;J22)-COUNTIF(Vertices[Betweenness Centrality],"&gt;="&amp;J23)</f>
        <v>0</v>
      </c>
      <c r="L22" s="39">
        <f t="shared" si="5"/>
        <v>0.03863636363636362</v>
      </c>
      <c r="M22" s="40">
        <f>COUNTIF(Vertices[Closeness Centrality],"&gt;= "&amp;L22)-COUNTIF(Vertices[Closeness Centrality],"&gt;="&amp;L23)</f>
        <v>0</v>
      </c>
      <c r="N22" s="39">
        <f t="shared" si="6"/>
        <v>0.06198599999999997</v>
      </c>
      <c r="O22" s="40">
        <f>COUNTIF(Vertices[Eigenvector Centrality],"&gt;= "&amp;N22)-COUNTIF(Vertices[Eigenvector Centrality],"&gt;="&amp;N23)</f>
        <v>0</v>
      </c>
      <c r="P22" s="39">
        <f t="shared" si="7"/>
        <v>1.4387881818181811</v>
      </c>
      <c r="Q22" s="40">
        <f>COUNTIF(Vertices[PageRank],"&gt;= "&amp;P22)-COUNTIF(Vertices[PageRank],"&gt;="&amp;P23)</f>
        <v>0</v>
      </c>
      <c r="R22" s="39">
        <f t="shared" si="8"/>
        <v>0.24242424242424235</v>
      </c>
      <c r="S22" s="45">
        <f>COUNTIF(Vertices[Clustering Coefficient],"&gt;= "&amp;R22)-COUNTIF(Vertices[Clustering Coefficient],"&gt;="&amp;R23)</f>
        <v>0</v>
      </c>
      <c r="T22" s="39" t="e">
        <f ca="1" t="shared" si="9"/>
        <v>#REF!</v>
      </c>
      <c r="U22" s="40" t="e">
        <f ca="1" t="shared" si="0"/>
        <v>#REF!</v>
      </c>
    </row>
    <row r="23" spans="1:21" ht="15">
      <c r="A23" s="36" t="s">
        <v>158</v>
      </c>
      <c r="B23" s="36">
        <v>0.15416666666666667</v>
      </c>
      <c r="D23" s="34">
        <f t="shared" si="1"/>
        <v>0</v>
      </c>
      <c r="E23" s="3">
        <f>COUNTIF(Vertices[Degree],"&gt;= "&amp;D23)-COUNTIF(Vertices[Degree],"&gt;="&amp;D24)</f>
        <v>0</v>
      </c>
      <c r="F23" s="41">
        <f t="shared" si="2"/>
        <v>2.672727272727273</v>
      </c>
      <c r="G23" s="42">
        <f>COUNTIF(Vertices[In-Degree],"&gt;= "&amp;F23)-COUNTIF(Vertices[In-Degree],"&gt;="&amp;F24)</f>
        <v>0</v>
      </c>
      <c r="H23" s="41">
        <f t="shared" si="3"/>
        <v>4.200000000000001</v>
      </c>
      <c r="I23" s="42">
        <f>COUNTIF(Vertices[Out-Degree],"&gt;= "&amp;H23)-COUNTIF(Vertices[Out-Degree],"&gt;="&amp;H24)</f>
        <v>0</v>
      </c>
      <c r="J23" s="41">
        <f t="shared" si="4"/>
        <v>60.734545581818196</v>
      </c>
      <c r="K23" s="42">
        <f>COUNTIF(Vertices[Betweenness Centrality],"&gt;= "&amp;J23)-COUNTIF(Vertices[Betweenness Centrality],"&gt;="&amp;J24)</f>
        <v>0</v>
      </c>
      <c r="L23" s="41">
        <f t="shared" si="5"/>
        <v>0.0393181818181818</v>
      </c>
      <c r="M23" s="42">
        <f>COUNTIF(Vertices[Closeness Centrality],"&gt;= "&amp;L23)-COUNTIF(Vertices[Closeness Centrality],"&gt;="&amp;L24)</f>
        <v>0</v>
      </c>
      <c r="N23" s="41">
        <f t="shared" si="6"/>
        <v>0.06453359999999997</v>
      </c>
      <c r="O23" s="42">
        <f>COUNTIF(Vertices[Eigenvector Centrality],"&gt;= "&amp;N23)-COUNTIF(Vertices[Eigenvector Centrality],"&gt;="&amp;N24)</f>
        <v>0</v>
      </c>
      <c r="P23" s="41">
        <f t="shared" si="7"/>
        <v>1.4930902909090902</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810</v>
      </c>
      <c r="B24" s="36">
        <v>0.228999</v>
      </c>
      <c r="D24" s="34">
        <f t="shared" si="1"/>
        <v>0</v>
      </c>
      <c r="E24" s="3">
        <f>COUNTIF(Vertices[Degree],"&gt;= "&amp;D24)-COUNTIF(Vertices[Degree],"&gt;="&amp;D25)</f>
        <v>0</v>
      </c>
      <c r="F24" s="39">
        <f t="shared" si="2"/>
        <v>2.8000000000000003</v>
      </c>
      <c r="G24" s="40">
        <f>COUNTIF(Vertices[In-Degree],"&gt;= "&amp;F24)-COUNTIF(Vertices[In-Degree],"&gt;="&amp;F25)</f>
        <v>0</v>
      </c>
      <c r="H24" s="39">
        <f t="shared" si="3"/>
        <v>4.400000000000001</v>
      </c>
      <c r="I24" s="40">
        <f>COUNTIF(Vertices[Out-Degree],"&gt;= "&amp;H24)-COUNTIF(Vertices[Out-Degree],"&gt;="&amp;H25)</f>
        <v>0</v>
      </c>
      <c r="J24" s="39">
        <f t="shared" si="4"/>
        <v>63.62666680000002</v>
      </c>
      <c r="K24" s="40">
        <f>COUNTIF(Vertices[Betweenness Centrality],"&gt;= "&amp;J24)-COUNTIF(Vertices[Betweenness Centrality],"&gt;="&amp;J25)</f>
        <v>0</v>
      </c>
      <c r="L24" s="39">
        <f t="shared" si="5"/>
        <v>0.03999999999999998</v>
      </c>
      <c r="M24" s="40">
        <f>COUNTIF(Vertices[Closeness Centrality],"&gt;= "&amp;L24)-COUNTIF(Vertices[Closeness Centrality],"&gt;="&amp;L25)</f>
        <v>2</v>
      </c>
      <c r="N24" s="39">
        <f t="shared" si="6"/>
        <v>0.06708119999999997</v>
      </c>
      <c r="O24" s="40">
        <f>COUNTIF(Vertices[Eigenvector Centrality],"&gt;= "&amp;N24)-COUNTIF(Vertices[Eigenvector Centrality],"&gt;="&amp;N25)</f>
        <v>0</v>
      </c>
      <c r="P24" s="39">
        <f t="shared" si="7"/>
        <v>1.5473923999999992</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2.9272727272727277</v>
      </c>
      <c r="G25" s="42">
        <f>COUNTIF(Vertices[In-Degree],"&gt;= "&amp;F25)-COUNTIF(Vertices[In-Degree],"&gt;="&amp;F26)</f>
        <v>4</v>
      </c>
      <c r="H25" s="41">
        <f t="shared" si="3"/>
        <v>4.600000000000001</v>
      </c>
      <c r="I25" s="42">
        <f>COUNTIF(Vertices[Out-Degree],"&gt;= "&amp;H25)-COUNTIF(Vertices[Out-Degree],"&gt;="&amp;H26)</f>
        <v>0</v>
      </c>
      <c r="J25" s="41">
        <f t="shared" si="4"/>
        <v>66.51878801818184</v>
      </c>
      <c r="K25" s="42">
        <f>COUNTIF(Vertices[Betweenness Centrality],"&gt;= "&amp;J25)-COUNTIF(Vertices[Betweenness Centrality],"&gt;="&amp;J26)</f>
        <v>0</v>
      </c>
      <c r="L25" s="41">
        <f t="shared" si="5"/>
        <v>0.04068181818181816</v>
      </c>
      <c r="M25" s="42">
        <f>COUNTIF(Vertices[Closeness Centrality],"&gt;= "&amp;L25)-COUNTIF(Vertices[Closeness Centrality],"&gt;="&amp;L26)</f>
        <v>0</v>
      </c>
      <c r="N25" s="41">
        <f t="shared" si="6"/>
        <v>0.06962879999999996</v>
      </c>
      <c r="O25" s="42">
        <f>COUNTIF(Vertices[Eigenvector Centrality],"&gt;= "&amp;N25)-COUNTIF(Vertices[Eigenvector Centrality],"&gt;="&amp;N26)</f>
        <v>0</v>
      </c>
      <c r="P25" s="41">
        <f t="shared" si="7"/>
        <v>1.6016945090909083</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811</v>
      </c>
      <c r="B26" s="36" t="s">
        <v>825</v>
      </c>
      <c r="D26" s="34">
        <f t="shared" si="1"/>
        <v>0</v>
      </c>
      <c r="E26" s="3">
        <f>COUNTIF(Vertices[Degree],"&gt;= "&amp;D26)-COUNTIF(Vertices[Degree],"&gt;="&amp;D28)</f>
        <v>0</v>
      </c>
      <c r="F26" s="39">
        <f t="shared" si="2"/>
        <v>3.054545454545455</v>
      </c>
      <c r="G26" s="40">
        <f>COUNTIF(Vertices[In-Degree],"&gt;= "&amp;F26)-COUNTIF(Vertices[In-Degree],"&gt;="&amp;F28)</f>
        <v>0</v>
      </c>
      <c r="H26" s="39">
        <f t="shared" si="3"/>
        <v>4.800000000000002</v>
      </c>
      <c r="I26" s="40">
        <f>COUNTIF(Vertices[Out-Degree],"&gt;= "&amp;H26)-COUNTIF(Vertices[Out-Degree],"&gt;="&amp;H28)</f>
        <v>0</v>
      </c>
      <c r="J26" s="39">
        <f t="shared" si="4"/>
        <v>69.41090923636365</v>
      </c>
      <c r="K26" s="40">
        <f>COUNTIF(Vertices[Betweenness Centrality],"&gt;= "&amp;J26)-COUNTIF(Vertices[Betweenness Centrality],"&gt;="&amp;J28)</f>
        <v>0</v>
      </c>
      <c r="L26" s="39">
        <f t="shared" si="5"/>
        <v>0.04136363636363634</v>
      </c>
      <c r="M26" s="40">
        <f>COUNTIF(Vertices[Closeness Centrality],"&gt;= "&amp;L26)-COUNTIF(Vertices[Closeness Centrality],"&gt;="&amp;L28)</f>
        <v>0</v>
      </c>
      <c r="N26" s="39">
        <f t="shared" si="6"/>
        <v>0.07217639999999996</v>
      </c>
      <c r="O26" s="40">
        <f>COUNTIF(Vertices[Eigenvector Centrality],"&gt;= "&amp;N26)-COUNTIF(Vertices[Eigenvector Centrality],"&gt;="&amp;N28)</f>
        <v>0</v>
      </c>
      <c r="P26" s="39">
        <f t="shared" si="7"/>
        <v>1.6559966181818173</v>
      </c>
      <c r="Q26" s="40">
        <f>COUNTIF(Vertices[PageRank],"&gt;= "&amp;P26)-COUNTIF(Vertices[PageRank],"&gt;="&amp;P28)</f>
        <v>0</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36" t="s">
        <v>812</v>
      </c>
      <c r="B28" s="36" t="s">
        <v>85</v>
      </c>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5.000000000000002</v>
      </c>
      <c r="I28" s="42">
        <f>COUNTIF(Vertices[Out-Degree],"&gt;= "&amp;H28)-COUNTIF(Vertices[Out-Degree],"&gt;="&amp;H40)</f>
        <v>1</v>
      </c>
      <c r="J28" s="41">
        <f>J26+($J$57-$J$2)/BinDivisor</f>
        <v>72.30303045454546</v>
      </c>
      <c r="K28" s="42">
        <f>COUNTIF(Vertices[Betweenness Centrality],"&gt;= "&amp;J28)-COUNTIF(Vertices[Betweenness Centrality],"&gt;="&amp;J40)</f>
        <v>0</v>
      </c>
      <c r="L28" s="41">
        <f>L26+($L$57-$L$2)/BinDivisor</f>
        <v>0.04204545454545452</v>
      </c>
      <c r="M28" s="42">
        <f>COUNTIF(Vertices[Closeness Centrality],"&gt;= "&amp;L28)-COUNTIF(Vertices[Closeness Centrality],"&gt;="&amp;L40)</f>
        <v>0</v>
      </c>
      <c r="N28" s="41">
        <f>N26+($N$57-$N$2)/BinDivisor</f>
        <v>0.07472399999999996</v>
      </c>
      <c r="O28" s="42">
        <f>COUNTIF(Vertices[Eigenvector Centrality],"&gt;= "&amp;N28)-COUNTIF(Vertices[Eigenvector Centrality],"&gt;="&amp;N40)</f>
        <v>0</v>
      </c>
      <c r="P28" s="41">
        <f>P26+($P$57-$P$2)/BinDivisor</f>
        <v>1.7102987272727264</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813</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814</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815</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816</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817</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818</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819</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820</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821</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1:21" ht="15">
      <c r="A40" s="36" t="s">
        <v>822</v>
      </c>
      <c r="B40" s="36" t="s">
        <v>85</v>
      </c>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5.200000000000002</v>
      </c>
      <c r="I40" s="40">
        <f>COUNTIF(Vertices[Out-Degree],"&gt;= "&amp;H40)-COUNTIF(Vertices[Out-Degree],"&gt;="&amp;H41)</f>
        <v>0</v>
      </c>
      <c r="J40" s="39">
        <f>J28+($J$57-$J$2)/BinDivisor</f>
        <v>75.19515167272728</v>
      </c>
      <c r="K40" s="40">
        <f>COUNTIF(Vertices[Betweenness Centrality],"&gt;= "&amp;J40)-COUNTIF(Vertices[Betweenness Centrality],"&gt;="&amp;J41)</f>
        <v>0</v>
      </c>
      <c r="L40" s="39">
        <f>L28+($L$57-$L$2)/BinDivisor</f>
        <v>0.0427272727272727</v>
      </c>
      <c r="M40" s="40">
        <f>COUNTIF(Vertices[Closeness Centrality],"&gt;= "&amp;L40)-COUNTIF(Vertices[Closeness Centrality],"&gt;="&amp;L41)</f>
        <v>0</v>
      </c>
      <c r="N40" s="39">
        <f>N28+($N$57-$N$2)/BinDivisor</f>
        <v>0.07727159999999995</v>
      </c>
      <c r="O40" s="40">
        <f>COUNTIF(Vertices[Eigenvector Centrality],"&gt;= "&amp;N40)-COUNTIF(Vertices[Eigenvector Centrality],"&gt;="&amp;N41)</f>
        <v>0</v>
      </c>
      <c r="P40" s="39">
        <f>P28+($P$57-$P$2)/BinDivisor</f>
        <v>1.7646008363636354</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s="36" t="s">
        <v>823</v>
      </c>
      <c r="B41" s="36" t="s">
        <v>85</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5.400000000000002</v>
      </c>
      <c r="I41" s="42">
        <f>COUNTIF(Vertices[Out-Degree],"&gt;= "&amp;H41)-COUNTIF(Vertices[Out-Degree],"&gt;="&amp;H42)</f>
        <v>0</v>
      </c>
      <c r="J41" s="41">
        <f aca="true" t="shared" si="13" ref="J41:J56">J40+($J$57-$J$2)/BinDivisor</f>
        <v>78.08727289090909</v>
      </c>
      <c r="K41" s="42">
        <f>COUNTIF(Vertices[Betweenness Centrality],"&gt;= "&amp;J41)-COUNTIF(Vertices[Betweenness Centrality],"&gt;="&amp;J42)</f>
        <v>0</v>
      </c>
      <c r="L41" s="41">
        <f aca="true" t="shared" si="14" ref="L41:L56">L40+($L$57-$L$2)/BinDivisor</f>
        <v>0.043409090909090876</v>
      </c>
      <c r="M41" s="42">
        <f>COUNTIF(Vertices[Closeness Centrality],"&gt;= "&amp;L41)-COUNTIF(Vertices[Closeness Centrality],"&gt;="&amp;L42)</f>
        <v>0</v>
      </c>
      <c r="N41" s="41">
        <f aca="true" t="shared" si="15" ref="N41:N56">N40+($N$57-$N$2)/BinDivisor</f>
        <v>0.07981919999999995</v>
      </c>
      <c r="O41" s="42">
        <f>COUNTIF(Vertices[Eigenvector Centrality],"&gt;= "&amp;N41)-COUNTIF(Vertices[Eigenvector Centrality],"&gt;="&amp;N42)</f>
        <v>0</v>
      </c>
      <c r="P41" s="41">
        <f aca="true" t="shared" si="16" ref="P41:P56">P40+($P$57-$P$2)/BinDivisor</f>
        <v>1.8189029454545445</v>
      </c>
      <c r="Q41" s="42">
        <f>COUNTIF(Vertices[PageRank],"&gt;= "&amp;P41)-COUNTIF(Vertices[PageRank],"&gt;="&amp;P42)</f>
        <v>0</v>
      </c>
      <c r="R41" s="41">
        <f aca="true" t="shared" si="17" ref="R41:R56">R40+($R$57-$R$2)/BinDivisor</f>
        <v>0.3272727272727273</v>
      </c>
      <c r="S41" s="46">
        <f>COUNTIF(Vertices[Clustering Coefficient],"&gt;= "&amp;R41)-COUNTIF(Vertices[Clustering Coefficient],"&gt;="&amp;R42)</f>
        <v>0</v>
      </c>
      <c r="T41" s="41" t="e">
        <f aca="true" t="shared" si="18" ref="T41:T56">T40+($T$57-$T$2)/BinDivisor</f>
        <v>#REF!</v>
      </c>
      <c r="U41" s="42" t="e">
        <f ca="1" t="shared" si="0"/>
        <v>#REF!</v>
      </c>
    </row>
    <row r="42" spans="1:21" ht="15">
      <c r="A42" s="36" t="s">
        <v>824</v>
      </c>
      <c r="B42" s="36" t="s">
        <v>85</v>
      </c>
      <c r="D42" s="34">
        <f t="shared" si="10"/>
        <v>0</v>
      </c>
      <c r="E42" s="3">
        <f>COUNTIF(Vertices[Degree],"&gt;= "&amp;D42)-COUNTIF(Vertices[Degree],"&gt;="&amp;D43)</f>
        <v>0</v>
      </c>
      <c r="F42" s="39">
        <f t="shared" si="11"/>
        <v>3.563636363636365</v>
      </c>
      <c r="G42" s="40">
        <f>COUNTIF(Vertices[In-Degree],"&gt;= "&amp;F42)-COUNTIF(Vertices[In-Degree],"&gt;="&amp;F43)</f>
        <v>0</v>
      </c>
      <c r="H42" s="39">
        <f t="shared" si="12"/>
        <v>5.600000000000002</v>
      </c>
      <c r="I42" s="40">
        <f>COUNTIF(Vertices[Out-Degree],"&gt;= "&amp;H42)-COUNTIF(Vertices[Out-Degree],"&gt;="&amp;H43)</f>
        <v>0</v>
      </c>
      <c r="J42" s="39">
        <f t="shared" si="13"/>
        <v>80.9793941090909</v>
      </c>
      <c r="K42" s="40">
        <f>COUNTIF(Vertices[Betweenness Centrality],"&gt;= "&amp;J42)-COUNTIF(Vertices[Betweenness Centrality],"&gt;="&amp;J43)</f>
        <v>0</v>
      </c>
      <c r="L42" s="39">
        <f t="shared" si="14"/>
        <v>0.044090909090909056</v>
      </c>
      <c r="M42" s="40">
        <f>COUNTIF(Vertices[Closeness Centrality],"&gt;= "&amp;L42)-COUNTIF(Vertices[Closeness Centrality],"&gt;="&amp;L43)</f>
        <v>0</v>
      </c>
      <c r="N42" s="39">
        <f t="shared" si="15"/>
        <v>0.08236679999999995</v>
      </c>
      <c r="O42" s="40">
        <f>COUNTIF(Vertices[Eigenvector Centrality],"&gt;= "&amp;N42)-COUNTIF(Vertices[Eigenvector Centrality],"&gt;="&amp;N43)</f>
        <v>0</v>
      </c>
      <c r="P42" s="39">
        <f t="shared" si="16"/>
        <v>1.8732050545454535</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3.6909090909090922</v>
      </c>
      <c r="G43" s="42">
        <f>COUNTIF(Vertices[In-Degree],"&gt;= "&amp;F43)-COUNTIF(Vertices[In-Degree],"&gt;="&amp;F44)</f>
        <v>0</v>
      </c>
      <c r="H43" s="41">
        <f t="shared" si="12"/>
        <v>5.8000000000000025</v>
      </c>
      <c r="I43" s="42">
        <f>COUNTIF(Vertices[Out-Degree],"&gt;= "&amp;H43)-COUNTIF(Vertices[Out-Degree],"&gt;="&amp;H44)</f>
        <v>0</v>
      </c>
      <c r="J43" s="41">
        <f t="shared" si="13"/>
        <v>83.87151532727272</v>
      </c>
      <c r="K43" s="42">
        <f>COUNTIF(Vertices[Betweenness Centrality],"&gt;= "&amp;J43)-COUNTIF(Vertices[Betweenness Centrality],"&gt;="&amp;J44)</f>
        <v>0</v>
      </c>
      <c r="L43" s="41">
        <f t="shared" si="14"/>
        <v>0.044772727272727235</v>
      </c>
      <c r="M43" s="42">
        <f>COUNTIF(Vertices[Closeness Centrality],"&gt;= "&amp;L43)-COUNTIF(Vertices[Closeness Centrality],"&gt;="&amp;L44)</f>
        <v>0</v>
      </c>
      <c r="N43" s="41">
        <f t="shared" si="15"/>
        <v>0.08491439999999995</v>
      </c>
      <c r="O43" s="42">
        <f>COUNTIF(Vertices[Eigenvector Centrality],"&gt;= "&amp;N43)-COUNTIF(Vertices[Eigenvector Centrality],"&gt;="&amp;N44)</f>
        <v>0</v>
      </c>
      <c r="P43" s="41">
        <f t="shared" si="16"/>
        <v>1.9275071636363625</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6.000000000000003</v>
      </c>
      <c r="I44" s="40">
        <f>COUNTIF(Vertices[Out-Degree],"&gt;= "&amp;H44)-COUNTIF(Vertices[Out-Degree],"&gt;="&amp;H45)</f>
        <v>0</v>
      </c>
      <c r="J44" s="39">
        <f t="shared" si="13"/>
        <v>86.76363654545453</v>
      </c>
      <c r="K44" s="40">
        <f>COUNTIF(Vertices[Betweenness Centrality],"&gt;= "&amp;J44)-COUNTIF(Vertices[Betweenness Centrality],"&gt;="&amp;J45)</f>
        <v>0</v>
      </c>
      <c r="L44" s="39">
        <f t="shared" si="14"/>
        <v>0.045454545454545414</v>
      </c>
      <c r="M44" s="40">
        <f>COUNTIF(Vertices[Closeness Centrality],"&gt;= "&amp;L44)-COUNTIF(Vertices[Closeness Centrality],"&gt;="&amp;L45)</f>
        <v>0</v>
      </c>
      <c r="N44" s="39">
        <f t="shared" si="15"/>
        <v>0.08746199999999994</v>
      </c>
      <c r="O44" s="40">
        <f>COUNTIF(Vertices[Eigenvector Centrality],"&gt;= "&amp;N44)-COUNTIF(Vertices[Eigenvector Centrality],"&gt;="&amp;N45)</f>
        <v>2</v>
      </c>
      <c r="P44" s="39">
        <f t="shared" si="16"/>
        <v>1.9818092727272716</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3.945454545454547</v>
      </c>
      <c r="G45" s="42">
        <f>COUNTIF(Vertices[In-Degree],"&gt;= "&amp;F45)-COUNTIF(Vertices[In-Degree],"&gt;="&amp;F46)</f>
        <v>0</v>
      </c>
      <c r="H45" s="41">
        <f t="shared" si="12"/>
        <v>6.200000000000003</v>
      </c>
      <c r="I45" s="42">
        <f>COUNTIF(Vertices[Out-Degree],"&gt;= "&amp;H45)-COUNTIF(Vertices[Out-Degree],"&gt;="&amp;H46)</f>
        <v>0</v>
      </c>
      <c r="J45" s="41">
        <f t="shared" si="13"/>
        <v>89.65575776363634</v>
      </c>
      <c r="K45" s="42">
        <f>COUNTIF(Vertices[Betweenness Centrality],"&gt;= "&amp;J45)-COUNTIF(Vertices[Betweenness Centrality],"&gt;="&amp;J46)</f>
        <v>0</v>
      </c>
      <c r="L45" s="41">
        <f t="shared" si="14"/>
        <v>0.04613636363636359</v>
      </c>
      <c r="M45" s="42">
        <f>COUNTIF(Vertices[Closeness Centrality],"&gt;= "&amp;L45)-COUNTIF(Vertices[Closeness Centrality],"&gt;="&amp;L46)</f>
        <v>0</v>
      </c>
      <c r="N45" s="41">
        <f t="shared" si="15"/>
        <v>0.09000959999999994</v>
      </c>
      <c r="O45" s="42">
        <f>COUNTIF(Vertices[Eigenvector Centrality],"&gt;= "&amp;N45)-COUNTIF(Vertices[Eigenvector Centrality],"&gt;="&amp;N46)</f>
        <v>0</v>
      </c>
      <c r="P45" s="41">
        <f t="shared" si="16"/>
        <v>2.0361113818181806</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4.072727272727274</v>
      </c>
      <c r="G46" s="40">
        <f>COUNTIF(Vertices[In-Degree],"&gt;= "&amp;F46)-COUNTIF(Vertices[In-Degree],"&gt;="&amp;F47)</f>
        <v>0</v>
      </c>
      <c r="H46" s="39">
        <f t="shared" si="12"/>
        <v>6.400000000000003</v>
      </c>
      <c r="I46" s="40">
        <f>COUNTIF(Vertices[Out-Degree],"&gt;= "&amp;H46)-COUNTIF(Vertices[Out-Degree],"&gt;="&amp;H47)</f>
        <v>0</v>
      </c>
      <c r="J46" s="39">
        <f t="shared" si="13"/>
        <v>92.54787898181816</v>
      </c>
      <c r="K46" s="40">
        <f>COUNTIF(Vertices[Betweenness Centrality],"&gt;= "&amp;J46)-COUNTIF(Vertices[Betweenness Centrality],"&gt;="&amp;J47)</f>
        <v>0</v>
      </c>
      <c r="L46" s="39">
        <f t="shared" si="14"/>
        <v>0.04681818181818177</v>
      </c>
      <c r="M46" s="40">
        <f>COUNTIF(Vertices[Closeness Centrality],"&gt;= "&amp;L46)-COUNTIF(Vertices[Closeness Centrality],"&gt;="&amp;L47)</f>
        <v>0</v>
      </c>
      <c r="N46" s="39">
        <f t="shared" si="15"/>
        <v>0.09255719999999994</v>
      </c>
      <c r="O46" s="40">
        <f>COUNTIF(Vertices[Eigenvector Centrality],"&gt;= "&amp;N46)-COUNTIF(Vertices[Eigenvector Centrality],"&gt;="&amp;N47)</f>
        <v>3</v>
      </c>
      <c r="P46" s="39">
        <f t="shared" si="16"/>
        <v>2.0904134909090897</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6.600000000000003</v>
      </c>
      <c r="I47" s="42">
        <f>COUNTIF(Vertices[Out-Degree],"&gt;= "&amp;H47)-COUNTIF(Vertices[Out-Degree],"&gt;="&amp;H48)</f>
        <v>0</v>
      </c>
      <c r="J47" s="41">
        <f t="shared" si="13"/>
        <v>95.44000019999997</v>
      </c>
      <c r="K47" s="42">
        <f>COUNTIF(Vertices[Betweenness Centrality],"&gt;= "&amp;J47)-COUNTIF(Vertices[Betweenness Centrality],"&gt;="&amp;J48)</f>
        <v>0</v>
      </c>
      <c r="L47" s="41">
        <f t="shared" si="14"/>
        <v>0.04749999999999995</v>
      </c>
      <c r="M47" s="42">
        <f>COUNTIF(Vertices[Closeness Centrality],"&gt;= "&amp;L47)-COUNTIF(Vertices[Closeness Centrality],"&gt;="&amp;L48)</f>
        <v>0</v>
      </c>
      <c r="N47" s="41">
        <f t="shared" si="15"/>
        <v>0.09510479999999993</v>
      </c>
      <c r="O47" s="42">
        <f>COUNTIF(Vertices[Eigenvector Centrality],"&gt;= "&amp;N47)-COUNTIF(Vertices[Eigenvector Centrality],"&gt;="&amp;N48)</f>
        <v>0</v>
      </c>
      <c r="P47" s="41">
        <f t="shared" si="16"/>
        <v>2.1447155999999987</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6.800000000000003</v>
      </c>
      <c r="I48" s="40">
        <f>COUNTIF(Vertices[Out-Degree],"&gt;= "&amp;H48)-COUNTIF(Vertices[Out-Degree],"&gt;="&amp;H49)</f>
        <v>0</v>
      </c>
      <c r="J48" s="39">
        <f t="shared" si="13"/>
        <v>98.33212141818179</v>
      </c>
      <c r="K48" s="40">
        <f>COUNTIF(Vertices[Betweenness Centrality],"&gt;= "&amp;J48)-COUNTIF(Vertices[Betweenness Centrality],"&gt;="&amp;J49)</f>
        <v>0</v>
      </c>
      <c r="L48" s="39">
        <f t="shared" si="14"/>
        <v>0.04818181818181813</v>
      </c>
      <c r="M48" s="40">
        <f>COUNTIF(Vertices[Closeness Centrality],"&gt;= "&amp;L48)-COUNTIF(Vertices[Closeness Centrality],"&gt;="&amp;L49)</f>
        <v>0</v>
      </c>
      <c r="N48" s="39">
        <f t="shared" si="15"/>
        <v>0.09765239999999993</v>
      </c>
      <c r="O48" s="40">
        <f>COUNTIF(Vertices[Eigenvector Centrality],"&gt;= "&amp;N48)-COUNTIF(Vertices[Eigenvector Centrality],"&gt;="&amp;N49)</f>
        <v>0</v>
      </c>
      <c r="P48" s="39">
        <f t="shared" si="16"/>
        <v>2.1990177090909078</v>
      </c>
      <c r="Q48" s="40">
        <f>COUNTIF(Vertices[PageRank],"&gt;= "&amp;P48)-COUNTIF(Vertices[PageRank],"&gt;="&amp;P49)</f>
        <v>0</v>
      </c>
      <c r="R48" s="39">
        <f t="shared" si="17"/>
        <v>0.41212121212121233</v>
      </c>
      <c r="S48" s="45">
        <f>COUNTIF(Vertices[Clustering Coefficient],"&gt;= "&amp;R48)-COUNTIF(Vertices[Clustering Coefficient],"&gt;="&amp;R49)</f>
        <v>1</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7.0000000000000036</v>
      </c>
      <c r="I49" s="42">
        <f>COUNTIF(Vertices[Out-Degree],"&gt;= "&amp;H49)-COUNTIF(Vertices[Out-Degree],"&gt;="&amp;H50)</f>
        <v>0</v>
      </c>
      <c r="J49" s="41">
        <f t="shared" si="13"/>
        <v>101.2242426363636</v>
      </c>
      <c r="K49" s="42">
        <f>COUNTIF(Vertices[Betweenness Centrality],"&gt;= "&amp;J49)-COUNTIF(Vertices[Betweenness Centrality],"&gt;="&amp;J50)</f>
        <v>0</v>
      </c>
      <c r="L49" s="41">
        <f t="shared" si="14"/>
        <v>0.04886363636363631</v>
      </c>
      <c r="M49" s="42">
        <f>COUNTIF(Vertices[Closeness Centrality],"&gt;= "&amp;L49)-COUNTIF(Vertices[Closeness Centrality],"&gt;="&amp;L50)</f>
        <v>0</v>
      </c>
      <c r="N49" s="41">
        <f t="shared" si="15"/>
        <v>0.10019999999999993</v>
      </c>
      <c r="O49" s="42">
        <f>COUNTIF(Vertices[Eigenvector Centrality],"&gt;= "&amp;N49)-COUNTIF(Vertices[Eigenvector Centrality],"&gt;="&amp;N50)</f>
        <v>0</v>
      </c>
      <c r="P49" s="41">
        <f t="shared" si="16"/>
        <v>2.253319818181817</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7.200000000000004</v>
      </c>
      <c r="I50" s="40">
        <f>COUNTIF(Vertices[Out-Degree],"&gt;= "&amp;H50)-COUNTIF(Vertices[Out-Degree],"&gt;="&amp;H51)</f>
        <v>0</v>
      </c>
      <c r="J50" s="39">
        <f t="shared" si="13"/>
        <v>104.11636385454541</v>
      </c>
      <c r="K50" s="40">
        <f>COUNTIF(Vertices[Betweenness Centrality],"&gt;= "&amp;J50)-COUNTIF(Vertices[Betweenness Centrality],"&gt;="&amp;J51)</f>
        <v>0</v>
      </c>
      <c r="L50" s="39">
        <f t="shared" si="14"/>
        <v>0.04954545454545449</v>
      </c>
      <c r="M50" s="40">
        <f>COUNTIF(Vertices[Closeness Centrality],"&gt;= "&amp;L50)-COUNTIF(Vertices[Closeness Centrality],"&gt;="&amp;L51)</f>
        <v>0</v>
      </c>
      <c r="N50" s="39">
        <f t="shared" si="15"/>
        <v>0.10274759999999993</v>
      </c>
      <c r="O50" s="40">
        <f>COUNTIF(Vertices[Eigenvector Centrality],"&gt;= "&amp;N50)-COUNTIF(Vertices[Eigenvector Centrality],"&gt;="&amp;N51)</f>
        <v>0</v>
      </c>
      <c r="P50" s="39">
        <f t="shared" si="16"/>
        <v>2.307621927272726</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7.400000000000004</v>
      </c>
      <c r="I51" s="42">
        <f>COUNTIF(Vertices[Out-Degree],"&gt;= "&amp;H51)-COUNTIF(Vertices[Out-Degree],"&gt;="&amp;H52)</f>
        <v>0</v>
      </c>
      <c r="J51" s="41">
        <f t="shared" si="13"/>
        <v>107.00848507272723</v>
      </c>
      <c r="K51" s="42">
        <f>COUNTIF(Vertices[Betweenness Centrality],"&gt;= "&amp;J51)-COUNTIF(Vertices[Betweenness Centrality],"&gt;="&amp;J52)</f>
        <v>0</v>
      </c>
      <c r="L51" s="41">
        <f t="shared" si="14"/>
        <v>0.05022727272727267</v>
      </c>
      <c r="M51" s="42">
        <f>COUNTIF(Vertices[Closeness Centrality],"&gt;= "&amp;L51)-COUNTIF(Vertices[Closeness Centrality],"&gt;="&amp;L52)</f>
        <v>0</v>
      </c>
      <c r="N51" s="41">
        <f t="shared" si="15"/>
        <v>0.10529519999999992</v>
      </c>
      <c r="O51" s="42">
        <f>COUNTIF(Vertices[Eigenvector Centrality],"&gt;= "&amp;N51)-COUNTIF(Vertices[Eigenvector Centrality],"&gt;="&amp;N52)</f>
        <v>0</v>
      </c>
      <c r="P51" s="41">
        <f t="shared" si="16"/>
        <v>2.361924036363635</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7.600000000000004</v>
      </c>
      <c r="I52" s="40">
        <f>COUNTIF(Vertices[Out-Degree],"&gt;= "&amp;H52)-COUNTIF(Vertices[Out-Degree],"&gt;="&amp;H53)</f>
        <v>0</v>
      </c>
      <c r="J52" s="39">
        <f t="shared" si="13"/>
        <v>109.90060629090904</v>
      </c>
      <c r="K52" s="40">
        <f>COUNTIF(Vertices[Betweenness Centrality],"&gt;= "&amp;J52)-COUNTIF(Vertices[Betweenness Centrality],"&gt;="&amp;J53)</f>
        <v>0</v>
      </c>
      <c r="L52" s="39">
        <f t="shared" si="14"/>
        <v>0.05090909090909085</v>
      </c>
      <c r="M52" s="40">
        <f>COUNTIF(Vertices[Closeness Centrality],"&gt;= "&amp;L52)-COUNTIF(Vertices[Closeness Centrality],"&gt;="&amp;L53)</f>
        <v>0</v>
      </c>
      <c r="N52" s="39">
        <f t="shared" si="15"/>
        <v>0.10784279999999992</v>
      </c>
      <c r="O52" s="40">
        <f>COUNTIF(Vertices[Eigenvector Centrality],"&gt;= "&amp;N52)-COUNTIF(Vertices[Eigenvector Centrality],"&gt;="&amp;N53)</f>
        <v>0</v>
      </c>
      <c r="P52" s="39">
        <f t="shared" si="16"/>
        <v>2.416226145454544</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2</v>
      </c>
      <c r="H53" s="41">
        <f t="shared" si="12"/>
        <v>7.800000000000004</v>
      </c>
      <c r="I53" s="42">
        <f>COUNTIF(Vertices[Out-Degree],"&gt;= "&amp;H53)-COUNTIF(Vertices[Out-Degree],"&gt;="&amp;H54)</f>
        <v>0</v>
      </c>
      <c r="J53" s="41">
        <f t="shared" si="13"/>
        <v>112.79272750909085</v>
      </c>
      <c r="K53" s="42">
        <f>COUNTIF(Vertices[Betweenness Centrality],"&gt;= "&amp;J53)-COUNTIF(Vertices[Betweenness Centrality],"&gt;="&amp;J54)</f>
        <v>0</v>
      </c>
      <c r="L53" s="41">
        <f t="shared" si="14"/>
        <v>0.05159090909090903</v>
      </c>
      <c r="M53" s="42">
        <f>COUNTIF(Vertices[Closeness Centrality],"&gt;= "&amp;L53)-COUNTIF(Vertices[Closeness Centrality],"&gt;="&amp;L54)</f>
        <v>0</v>
      </c>
      <c r="N53" s="41">
        <f t="shared" si="15"/>
        <v>0.11039039999999992</v>
      </c>
      <c r="O53" s="42">
        <f>COUNTIF(Vertices[Eigenvector Centrality],"&gt;= "&amp;N53)-COUNTIF(Vertices[Eigenvector Centrality],"&gt;="&amp;N54)</f>
        <v>0</v>
      </c>
      <c r="P53" s="41">
        <f t="shared" si="16"/>
        <v>2.470528254545453</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8.000000000000004</v>
      </c>
      <c r="I54" s="40">
        <f>COUNTIF(Vertices[Out-Degree],"&gt;= "&amp;H54)-COUNTIF(Vertices[Out-Degree],"&gt;="&amp;H55)</f>
        <v>0</v>
      </c>
      <c r="J54" s="39">
        <f t="shared" si="13"/>
        <v>115.68484872727267</v>
      </c>
      <c r="K54" s="40">
        <f>COUNTIF(Vertices[Betweenness Centrality],"&gt;= "&amp;J54)-COUNTIF(Vertices[Betweenness Centrality],"&gt;="&amp;J55)</f>
        <v>0</v>
      </c>
      <c r="L54" s="39">
        <f t="shared" si="14"/>
        <v>0.05227272727272721</v>
      </c>
      <c r="M54" s="40">
        <f>COUNTIF(Vertices[Closeness Centrality],"&gt;= "&amp;L54)-COUNTIF(Vertices[Closeness Centrality],"&gt;="&amp;L55)</f>
        <v>0</v>
      </c>
      <c r="N54" s="39">
        <f t="shared" si="15"/>
        <v>0.11293799999999991</v>
      </c>
      <c r="O54" s="40">
        <f>COUNTIF(Vertices[Eigenvector Centrality],"&gt;= "&amp;N54)-COUNTIF(Vertices[Eigenvector Centrality],"&gt;="&amp;N55)</f>
        <v>0</v>
      </c>
      <c r="P54" s="39">
        <f t="shared" si="16"/>
        <v>2.524830363636362</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5.218181818181817</v>
      </c>
      <c r="G55" s="42">
        <f>COUNTIF(Vertices[In-Degree],"&gt;= "&amp;F55)-COUNTIF(Vertices[In-Degree],"&gt;="&amp;F56)</f>
        <v>0</v>
      </c>
      <c r="H55" s="41">
        <f t="shared" si="12"/>
        <v>8.200000000000003</v>
      </c>
      <c r="I55" s="42">
        <f>COUNTIF(Vertices[Out-Degree],"&gt;= "&amp;H55)-COUNTIF(Vertices[Out-Degree],"&gt;="&amp;H56)</f>
        <v>0</v>
      </c>
      <c r="J55" s="41">
        <f t="shared" si="13"/>
        <v>118.57696994545448</v>
      </c>
      <c r="K55" s="42">
        <f>COUNTIF(Vertices[Betweenness Centrality],"&gt;= "&amp;J55)-COUNTIF(Vertices[Betweenness Centrality],"&gt;="&amp;J56)</f>
        <v>0</v>
      </c>
      <c r="L55" s="41">
        <f t="shared" si="14"/>
        <v>0.052954545454545386</v>
      </c>
      <c r="M55" s="42">
        <f>COUNTIF(Vertices[Closeness Centrality],"&gt;= "&amp;L55)-COUNTIF(Vertices[Closeness Centrality],"&gt;="&amp;L56)</f>
        <v>0</v>
      </c>
      <c r="N55" s="41">
        <f t="shared" si="15"/>
        <v>0.11548559999999991</v>
      </c>
      <c r="O55" s="42">
        <f>COUNTIF(Vertices[Eigenvector Centrality],"&gt;= "&amp;N55)-COUNTIF(Vertices[Eigenvector Centrality],"&gt;="&amp;N56)</f>
        <v>0</v>
      </c>
      <c r="P55" s="41">
        <f t="shared" si="16"/>
        <v>2.579132472727271</v>
      </c>
      <c r="Q55" s="42">
        <f>COUNTIF(Vertices[PageRank],"&gt;= "&amp;P55)-COUNTIF(Vertices[PageRank],"&gt;="&amp;P56)</f>
        <v>0</v>
      </c>
      <c r="R55" s="41">
        <f t="shared" si="17"/>
        <v>0.49696969696969734</v>
      </c>
      <c r="S55" s="46">
        <f>COUNTIF(Vertices[Clustering Coefficient],"&gt;= "&amp;R55)-COUNTIF(Vertices[Clustering Coefficient],"&gt;="&amp;R56)</f>
        <v>5</v>
      </c>
      <c r="T55" s="41" t="e">
        <f ca="1" t="shared" si="18"/>
        <v>#REF!</v>
      </c>
      <c r="U55" s="42" t="e">
        <f ca="1" t="shared" si="0"/>
        <v>#REF!</v>
      </c>
    </row>
    <row r="56" spans="4:21" ht="15">
      <c r="D56" s="34">
        <f t="shared" si="10"/>
        <v>0</v>
      </c>
      <c r="E56" s="3">
        <f>COUNTIF(Vertices[Degree],"&gt;= "&amp;D56)-COUNTIF(Vertices[Degree],"&gt;="&amp;D57)</f>
        <v>0</v>
      </c>
      <c r="F56" s="39">
        <f t="shared" si="11"/>
        <v>5.345454545454544</v>
      </c>
      <c r="G56" s="40">
        <f>COUNTIF(Vertices[In-Degree],"&gt;= "&amp;F56)-COUNTIF(Vertices[In-Degree],"&gt;="&amp;F57)</f>
        <v>0</v>
      </c>
      <c r="H56" s="39">
        <f t="shared" si="12"/>
        <v>8.400000000000002</v>
      </c>
      <c r="I56" s="40">
        <f>COUNTIF(Vertices[Out-Degree],"&gt;= "&amp;H56)-COUNTIF(Vertices[Out-Degree],"&gt;="&amp;H57)</f>
        <v>0</v>
      </c>
      <c r="J56" s="39">
        <f t="shared" si="13"/>
        <v>121.46909116363629</v>
      </c>
      <c r="K56" s="40">
        <f>COUNTIF(Vertices[Betweenness Centrality],"&gt;= "&amp;J56)-COUNTIF(Vertices[Betweenness Centrality],"&gt;="&amp;J57)</f>
        <v>0</v>
      </c>
      <c r="L56" s="39">
        <f t="shared" si="14"/>
        <v>0.053636363636363565</v>
      </c>
      <c r="M56" s="40">
        <f>COUNTIF(Vertices[Closeness Centrality],"&gt;= "&amp;L56)-COUNTIF(Vertices[Closeness Centrality],"&gt;="&amp;L57)</f>
        <v>0</v>
      </c>
      <c r="N56" s="39">
        <f t="shared" si="15"/>
        <v>0.11803319999999991</v>
      </c>
      <c r="O56" s="40">
        <f>COUNTIF(Vertices[Eigenvector Centrality],"&gt;= "&amp;N56)-COUNTIF(Vertices[Eigenvector Centrality],"&gt;="&amp;N57)</f>
        <v>0</v>
      </c>
      <c r="P56" s="39">
        <f t="shared" si="16"/>
        <v>2.63343458181818</v>
      </c>
      <c r="Q56" s="40">
        <f>COUNTIF(Vertices[PageRank],"&gt;= "&amp;P56)-COUNTIF(Vertices[PageRank],"&gt;="&amp;P57)</f>
        <v>0</v>
      </c>
      <c r="R56" s="39">
        <f t="shared" si="17"/>
        <v>0.5090909090909095</v>
      </c>
      <c r="S56" s="45">
        <f>COUNTIF(Vertices[Clustering Coefficient],"&gt;= "&amp;R56)-COUNTIF(Vertices[Clustering Coefficient],"&gt;="&amp;R57)</f>
        <v>3</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11</v>
      </c>
      <c r="I57" s="44">
        <f>COUNTIF(Vertices[Out-Degree],"&gt;= "&amp;H57)-COUNTIF(Vertices[Out-Degree],"&gt;="&amp;H58)</f>
        <v>1</v>
      </c>
      <c r="J57" s="43">
        <f>MAX(Vertices[Betweenness Centrality])</f>
        <v>159.066667</v>
      </c>
      <c r="K57" s="44">
        <f>COUNTIF(Vertices[Betweenness Centrality],"&gt;= "&amp;J57)-COUNTIF(Vertices[Betweenness Centrality],"&gt;="&amp;J58)</f>
        <v>1</v>
      </c>
      <c r="L57" s="43">
        <f>MAX(Vertices[Closeness Centrality])</f>
        <v>0.0625</v>
      </c>
      <c r="M57" s="44">
        <f>COUNTIF(Vertices[Closeness Centrality],"&gt;= "&amp;L57)-COUNTIF(Vertices[Closeness Centrality],"&gt;="&amp;L58)</f>
        <v>1</v>
      </c>
      <c r="N57" s="43">
        <f>MAX(Vertices[Eigenvector Centrality])</f>
        <v>0.151152</v>
      </c>
      <c r="O57" s="44">
        <f>COUNTIF(Vertices[Eigenvector Centrality],"&gt;= "&amp;N57)-COUNTIF(Vertices[Eigenvector Centrality],"&gt;="&amp;N58)</f>
        <v>1</v>
      </c>
      <c r="P57" s="43">
        <f>MAX(Vertices[PageRank])</f>
        <v>3.339362</v>
      </c>
      <c r="Q57" s="44">
        <f>COUNTIF(Vertices[PageRank],"&gt;= "&amp;P57)-COUNTIF(Vertices[PageRank],"&gt;="&amp;P58)</f>
        <v>1</v>
      </c>
      <c r="R57" s="43">
        <f>MAX(Vertices[Clustering Coefficient])</f>
        <v>0.6666666666666666</v>
      </c>
      <c r="S57" s="47">
        <f>COUNTIF(Vertices[Clustering Coefficient],"&gt;= "&amp;R57)-COUNTIF(Vertices[Clustering Coefficient],"&gt;="&amp;R58)</f>
        <v>2</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7</v>
      </c>
    </row>
    <row r="73" spans="1:2" ht="15">
      <c r="A73" s="35" t="s">
        <v>90</v>
      </c>
      <c r="B73" s="49">
        <f>_xlfn.IFERROR(AVERAGE(Vertices[In-Degree]),NoMetricMessage)</f>
        <v>2.3125</v>
      </c>
    </row>
    <row r="74" spans="1:2" ht="15">
      <c r="A74" s="35" t="s">
        <v>91</v>
      </c>
      <c r="B74" s="49">
        <f>_xlfn.IFERROR(MEDIAN(Vertices[In-Degree]),NoMetricMessage)</f>
        <v>2</v>
      </c>
    </row>
    <row r="85" spans="1:2" ht="15">
      <c r="A85" s="35" t="s">
        <v>94</v>
      </c>
      <c r="B85" s="48">
        <f>IF(COUNT(Vertices[Out-Degree])&gt;0,H2,NoMetricMessage)</f>
        <v>0</v>
      </c>
    </row>
    <row r="86" spans="1:2" ht="15">
      <c r="A86" s="35" t="s">
        <v>95</v>
      </c>
      <c r="B86" s="48">
        <f>IF(COUNT(Vertices[Out-Degree])&gt;0,H57,NoMetricMessage)</f>
        <v>11</v>
      </c>
    </row>
    <row r="87" spans="1:2" ht="15">
      <c r="A87" s="35" t="s">
        <v>96</v>
      </c>
      <c r="B87" s="49">
        <f>_xlfn.IFERROR(AVERAGE(Vertices[Out-Degree]),NoMetricMessage)</f>
        <v>2.3125</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159.066667</v>
      </c>
    </row>
    <row r="101" spans="1:2" ht="15">
      <c r="A101" s="35" t="s">
        <v>102</v>
      </c>
      <c r="B101" s="49">
        <f>_xlfn.IFERROR(AVERAGE(Vertices[Betweenness Centrality]),NoMetricMessage)</f>
        <v>12.3750000625</v>
      </c>
    </row>
    <row r="102" spans="1:2" ht="15">
      <c r="A102" s="35" t="s">
        <v>103</v>
      </c>
      <c r="B102" s="49">
        <f>_xlfn.IFERROR(MEDIAN(Vertices[Betweenness Centrality]),NoMetricMessage)</f>
        <v>0.4</v>
      </c>
    </row>
    <row r="113" spans="1:2" ht="15">
      <c r="A113" s="35" t="s">
        <v>106</v>
      </c>
      <c r="B113" s="49">
        <f>IF(COUNT(Vertices[Closeness Centrality])&gt;0,L2,NoMetricMessage)</f>
        <v>0.025</v>
      </c>
    </row>
    <row r="114" spans="1:2" ht="15">
      <c r="A114" s="35" t="s">
        <v>107</v>
      </c>
      <c r="B114" s="49">
        <f>IF(COUNT(Vertices[Closeness Centrality])&gt;0,L57,NoMetricMessage)</f>
        <v>0.0625</v>
      </c>
    </row>
    <row r="115" spans="1:2" ht="15">
      <c r="A115" s="35" t="s">
        <v>108</v>
      </c>
      <c r="B115" s="49">
        <f>_xlfn.IFERROR(AVERAGE(Vertices[Closeness Centrality]),NoMetricMessage)</f>
        <v>0.037655125</v>
      </c>
    </row>
    <row r="116" spans="1:2" ht="15">
      <c r="A116" s="35" t="s">
        <v>109</v>
      </c>
      <c r="B116" s="49">
        <f>_xlfn.IFERROR(MEDIAN(Vertices[Closeness Centrality]),NoMetricMessage)</f>
        <v>0.037037</v>
      </c>
    </row>
    <row r="127" spans="1:2" ht="15">
      <c r="A127" s="35" t="s">
        <v>112</v>
      </c>
      <c r="B127" s="49">
        <f>IF(COUNT(Vertices[Eigenvector Centrality])&gt;0,N2,NoMetricMessage)</f>
        <v>0.011034</v>
      </c>
    </row>
    <row r="128" spans="1:2" ht="15">
      <c r="A128" s="35" t="s">
        <v>113</v>
      </c>
      <c r="B128" s="49">
        <f>IF(COUNT(Vertices[Eigenvector Centrality])&gt;0,N57,NoMetricMessage)</f>
        <v>0.151152</v>
      </c>
    </row>
    <row r="129" spans="1:2" ht="15">
      <c r="A129" s="35" t="s">
        <v>114</v>
      </c>
      <c r="B129" s="49">
        <f>_xlfn.IFERROR(AVERAGE(Vertices[Eigenvector Centrality]),NoMetricMessage)</f>
        <v>0.0625001875</v>
      </c>
    </row>
    <row r="130" spans="1:2" ht="15">
      <c r="A130" s="35" t="s">
        <v>115</v>
      </c>
      <c r="B130" s="49">
        <f>_xlfn.IFERROR(MEDIAN(Vertices[Eigenvector Centrality]),NoMetricMessage)</f>
        <v>0.053829</v>
      </c>
    </row>
    <row r="141" spans="1:2" ht="15">
      <c r="A141" s="35" t="s">
        <v>140</v>
      </c>
      <c r="B141" s="49">
        <f>IF(COUNT(Vertices[PageRank])&gt;0,P2,NoMetricMessage)</f>
        <v>0.352746</v>
      </c>
    </row>
    <row r="142" spans="1:2" ht="15">
      <c r="A142" s="35" t="s">
        <v>141</v>
      </c>
      <c r="B142" s="49">
        <f>IF(COUNT(Vertices[PageRank])&gt;0,P57,NoMetricMessage)</f>
        <v>3.339362</v>
      </c>
    </row>
    <row r="143" spans="1:2" ht="15">
      <c r="A143" s="35" t="s">
        <v>142</v>
      </c>
      <c r="B143" s="49">
        <f>_xlfn.IFERROR(AVERAGE(Vertices[PageRank]),NoMetricMessage)</f>
        <v>0.9999666249999998</v>
      </c>
    </row>
    <row r="144" spans="1:2" ht="15">
      <c r="A144" s="35" t="s">
        <v>143</v>
      </c>
      <c r="B144" s="49">
        <f>_xlfn.IFERROR(MEDIAN(Vertices[PageRank]),NoMetricMessage)</f>
        <v>1.010908</v>
      </c>
    </row>
    <row r="155" spans="1:2" ht="15">
      <c r="A155" s="35" t="s">
        <v>118</v>
      </c>
      <c r="B155" s="49">
        <f>IF(COUNT(Vertices[Clustering Coefficient])&gt;0,R2,NoMetricMessage)</f>
        <v>0</v>
      </c>
    </row>
    <row r="156" spans="1:2" ht="15">
      <c r="A156" s="35" t="s">
        <v>119</v>
      </c>
      <c r="B156" s="49">
        <f>IF(COUNT(Vertices[Clustering Coefficient])&gt;0,R57,NoMetricMessage)</f>
        <v>0.6666666666666666</v>
      </c>
    </row>
    <row r="157" spans="1:2" ht="15">
      <c r="A157" s="35" t="s">
        <v>120</v>
      </c>
      <c r="B157" s="49">
        <f>_xlfn.IFERROR(AVERAGE(Vertices[Clustering Coefficient]),NoMetricMessage)</f>
        <v>0.3884729853479853</v>
      </c>
    </row>
    <row r="158" spans="1:2" ht="15">
      <c r="A158" s="35" t="s">
        <v>121</v>
      </c>
      <c r="B15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529</v>
      </c>
      <c r="K7" s="13" t="s">
        <v>530</v>
      </c>
    </row>
    <row r="8" spans="1:11" ht="409.5">
      <c r="A8"/>
      <c r="B8">
        <v>2</v>
      </c>
      <c r="C8">
        <v>2</v>
      </c>
      <c r="D8" t="s">
        <v>61</v>
      </c>
      <c r="E8" t="s">
        <v>61</v>
      </c>
      <c r="H8" t="s">
        <v>73</v>
      </c>
      <c r="J8" t="s">
        <v>531</v>
      </c>
      <c r="K8" s="13" t="s">
        <v>532</v>
      </c>
    </row>
    <row r="9" spans="1:11" ht="409.5">
      <c r="A9"/>
      <c r="B9">
        <v>3</v>
      </c>
      <c r="C9">
        <v>4</v>
      </c>
      <c r="D9" t="s">
        <v>62</v>
      </c>
      <c r="E9" t="s">
        <v>62</v>
      </c>
      <c r="H9" t="s">
        <v>74</v>
      </c>
      <c r="J9" t="s">
        <v>533</v>
      </c>
      <c r="K9" s="118" t="s">
        <v>534</v>
      </c>
    </row>
    <row r="10" spans="1:11" ht="409.5">
      <c r="A10"/>
      <c r="B10">
        <v>4</v>
      </c>
      <c r="D10" t="s">
        <v>63</v>
      </c>
      <c r="E10" t="s">
        <v>63</v>
      </c>
      <c r="H10" t="s">
        <v>75</v>
      </c>
      <c r="J10" t="s">
        <v>535</v>
      </c>
      <c r="K10" s="13" t="s">
        <v>536</v>
      </c>
    </row>
    <row r="11" spans="1:11" ht="15">
      <c r="A11"/>
      <c r="B11">
        <v>5</v>
      </c>
      <c r="D11" t="s">
        <v>46</v>
      </c>
      <c r="E11">
        <v>1</v>
      </c>
      <c r="H11" t="s">
        <v>76</v>
      </c>
      <c r="J11" t="s">
        <v>537</v>
      </c>
      <c r="K11" t="s">
        <v>538</v>
      </c>
    </row>
    <row r="12" spans="1:11" ht="15">
      <c r="A12"/>
      <c r="B12"/>
      <c r="D12" t="s">
        <v>64</v>
      </c>
      <c r="E12">
        <v>2</v>
      </c>
      <c r="H12">
        <v>0</v>
      </c>
      <c r="J12" t="s">
        <v>539</v>
      </c>
      <c r="K12" t="s">
        <v>540</v>
      </c>
    </row>
    <row r="13" spans="1:11" ht="15">
      <c r="A13"/>
      <c r="B13"/>
      <c r="D13">
        <v>1</v>
      </c>
      <c r="E13">
        <v>3</v>
      </c>
      <c r="H13">
        <v>1</v>
      </c>
      <c r="J13" t="s">
        <v>541</v>
      </c>
      <c r="K13" t="s">
        <v>542</v>
      </c>
    </row>
    <row r="14" spans="4:11" ht="15">
      <c r="D14">
        <v>2</v>
      </c>
      <c r="E14">
        <v>4</v>
      </c>
      <c r="H14">
        <v>2</v>
      </c>
      <c r="J14" t="s">
        <v>543</v>
      </c>
      <c r="K14" t="s">
        <v>544</v>
      </c>
    </row>
    <row r="15" spans="4:11" ht="15">
      <c r="D15">
        <v>3</v>
      </c>
      <c r="E15">
        <v>5</v>
      </c>
      <c r="H15">
        <v>3</v>
      </c>
      <c r="J15" t="s">
        <v>545</v>
      </c>
      <c r="K15" t="s">
        <v>546</v>
      </c>
    </row>
    <row r="16" spans="4:11" ht="15">
      <c r="D16">
        <v>4</v>
      </c>
      <c r="E16">
        <v>6</v>
      </c>
      <c r="H16">
        <v>4</v>
      </c>
      <c r="J16" t="s">
        <v>547</v>
      </c>
      <c r="K16" t="s">
        <v>548</v>
      </c>
    </row>
    <row r="17" spans="4:11" ht="15">
      <c r="D17">
        <v>5</v>
      </c>
      <c r="E17">
        <v>7</v>
      </c>
      <c r="H17">
        <v>5</v>
      </c>
      <c r="J17" t="s">
        <v>549</v>
      </c>
      <c r="K17" t="s">
        <v>550</v>
      </c>
    </row>
    <row r="18" spans="4:11" ht="15">
      <c r="D18">
        <v>6</v>
      </c>
      <c r="E18">
        <v>8</v>
      </c>
      <c r="H18">
        <v>6</v>
      </c>
      <c r="J18" t="s">
        <v>551</v>
      </c>
      <c r="K18" t="s">
        <v>552</v>
      </c>
    </row>
    <row r="19" spans="4:11" ht="15">
      <c r="D19">
        <v>7</v>
      </c>
      <c r="E19">
        <v>9</v>
      </c>
      <c r="H19">
        <v>7</v>
      </c>
      <c r="J19" t="s">
        <v>553</v>
      </c>
      <c r="K19" t="s">
        <v>554</v>
      </c>
    </row>
    <row r="20" spans="4:11" ht="15">
      <c r="D20">
        <v>8</v>
      </c>
      <c r="H20">
        <v>8</v>
      </c>
      <c r="J20" t="s">
        <v>555</v>
      </c>
      <c r="K20" t="s">
        <v>556</v>
      </c>
    </row>
    <row r="21" spans="4:11" ht="409.5">
      <c r="D21">
        <v>9</v>
      </c>
      <c r="H21">
        <v>9</v>
      </c>
      <c r="J21" t="s">
        <v>557</v>
      </c>
      <c r="K21" s="13" t="s">
        <v>558</v>
      </c>
    </row>
    <row r="22" spans="4:11" ht="409.5">
      <c r="D22">
        <v>10</v>
      </c>
      <c r="J22" t="s">
        <v>559</v>
      </c>
      <c r="K22" s="13" t="s">
        <v>560</v>
      </c>
    </row>
    <row r="23" spans="4:11" ht="409.5">
      <c r="D23">
        <v>11</v>
      </c>
      <c r="J23" t="s">
        <v>561</v>
      </c>
      <c r="K23" s="13" t="s">
        <v>562</v>
      </c>
    </row>
    <row r="24" spans="10:11" ht="409.5">
      <c r="J24" t="s">
        <v>563</v>
      </c>
      <c r="K24" s="13" t="s">
        <v>851</v>
      </c>
    </row>
    <row r="25" spans="10:11" ht="15">
      <c r="J25" t="s">
        <v>564</v>
      </c>
      <c r="K25" t="b">
        <v>0</v>
      </c>
    </row>
    <row r="26" spans="10:11" ht="15">
      <c r="J26" t="s">
        <v>848</v>
      </c>
      <c r="K26" t="s">
        <v>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575</v>
      </c>
      <c r="B1" s="13" t="s">
        <v>576</v>
      </c>
      <c r="C1" s="13" t="s">
        <v>577</v>
      </c>
      <c r="D1" s="13" t="s">
        <v>579</v>
      </c>
      <c r="E1" s="13" t="s">
        <v>578</v>
      </c>
      <c r="F1" s="13" t="s">
        <v>581</v>
      </c>
      <c r="G1" s="85" t="s">
        <v>580</v>
      </c>
      <c r="H1" s="85" t="s">
        <v>582</v>
      </c>
    </row>
    <row r="2" spans="1:8" ht="15">
      <c r="A2" s="90" t="s">
        <v>256</v>
      </c>
      <c r="B2" s="85">
        <v>2</v>
      </c>
      <c r="C2" s="90" t="s">
        <v>262</v>
      </c>
      <c r="D2" s="85">
        <v>1</v>
      </c>
      <c r="E2" s="90" t="s">
        <v>254</v>
      </c>
      <c r="F2" s="85">
        <v>1</v>
      </c>
      <c r="G2" s="85"/>
      <c r="H2" s="85"/>
    </row>
    <row r="3" spans="1:8" ht="15">
      <c r="A3" s="90" t="s">
        <v>262</v>
      </c>
      <c r="B3" s="85">
        <v>1</v>
      </c>
      <c r="C3" s="90" t="s">
        <v>258</v>
      </c>
      <c r="D3" s="85">
        <v>1</v>
      </c>
      <c r="E3" s="90" t="s">
        <v>256</v>
      </c>
      <c r="F3" s="85">
        <v>1</v>
      </c>
      <c r="G3" s="85"/>
      <c r="H3" s="85"/>
    </row>
    <row r="4" spans="1:8" ht="15">
      <c r="A4" s="90" t="s">
        <v>261</v>
      </c>
      <c r="B4" s="85">
        <v>1</v>
      </c>
      <c r="C4" s="90" t="s">
        <v>263</v>
      </c>
      <c r="D4" s="85">
        <v>1</v>
      </c>
      <c r="E4" s="85"/>
      <c r="F4" s="85"/>
      <c r="G4" s="85"/>
      <c r="H4" s="85"/>
    </row>
    <row r="5" spans="1:8" ht="15">
      <c r="A5" s="90" t="s">
        <v>260</v>
      </c>
      <c r="B5" s="85">
        <v>1</v>
      </c>
      <c r="C5" s="90" t="s">
        <v>257</v>
      </c>
      <c r="D5" s="85">
        <v>1</v>
      </c>
      <c r="E5" s="85"/>
      <c r="F5" s="85"/>
      <c r="G5" s="85"/>
      <c r="H5" s="85"/>
    </row>
    <row r="6" spans="1:8" ht="15">
      <c r="A6" s="90" t="s">
        <v>259</v>
      </c>
      <c r="B6" s="85">
        <v>1</v>
      </c>
      <c r="C6" s="90" t="s">
        <v>255</v>
      </c>
      <c r="D6" s="85">
        <v>1</v>
      </c>
      <c r="E6" s="85"/>
      <c r="F6" s="85"/>
      <c r="G6" s="85"/>
      <c r="H6" s="85"/>
    </row>
    <row r="7" spans="1:8" ht="15">
      <c r="A7" s="90" t="s">
        <v>255</v>
      </c>
      <c r="B7" s="85">
        <v>1</v>
      </c>
      <c r="C7" s="90" t="s">
        <v>256</v>
      </c>
      <c r="D7" s="85">
        <v>1</v>
      </c>
      <c r="E7" s="85"/>
      <c r="F7" s="85"/>
      <c r="G7" s="85"/>
      <c r="H7" s="85"/>
    </row>
    <row r="8" spans="1:8" ht="15">
      <c r="A8" s="90" t="s">
        <v>257</v>
      </c>
      <c r="B8" s="85">
        <v>1</v>
      </c>
      <c r="C8" s="90" t="s">
        <v>259</v>
      </c>
      <c r="D8" s="85">
        <v>1</v>
      </c>
      <c r="E8" s="85"/>
      <c r="F8" s="85"/>
      <c r="G8" s="85"/>
      <c r="H8" s="85"/>
    </row>
    <row r="9" spans="1:8" ht="15">
      <c r="A9" s="90" t="s">
        <v>263</v>
      </c>
      <c r="B9" s="85">
        <v>1</v>
      </c>
      <c r="C9" s="90" t="s">
        <v>260</v>
      </c>
      <c r="D9" s="85">
        <v>1</v>
      </c>
      <c r="E9" s="85"/>
      <c r="F9" s="85"/>
      <c r="G9" s="85"/>
      <c r="H9" s="85"/>
    </row>
    <row r="10" spans="1:8" ht="15">
      <c r="A10" s="90" t="s">
        <v>258</v>
      </c>
      <c r="B10" s="85">
        <v>1</v>
      </c>
      <c r="C10" s="90" t="s">
        <v>261</v>
      </c>
      <c r="D10" s="85">
        <v>1</v>
      </c>
      <c r="E10" s="85"/>
      <c r="F10" s="85"/>
      <c r="G10" s="85"/>
      <c r="H10" s="85"/>
    </row>
    <row r="11" spans="1:8" ht="15">
      <c r="A11" s="90" t="s">
        <v>254</v>
      </c>
      <c r="B11" s="85">
        <v>1</v>
      </c>
      <c r="C11" s="85"/>
      <c r="D11" s="85"/>
      <c r="E11" s="85"/>
      <c r="F11" s="85"/>
      <c r="G11" s="85"/>
      <c r="H11" s="85"/>
    </row>
    <row r="14" spans="1:8" ht="15" customHeight="1">
      <c r="A14" s="13" t="s">
        <v>586</v>
      </c>
      <c r="B14" s="13" t="s">
        <v>576</v>
      </c>
      <c r="C14" s="13" t="s">
        <v>587</v>
      </c>
      <c r="D14" s="13" t="s">
        <v>579</v>
      </c>
      <c r="E14" s="13" t="s">
        <v>588</v>
      </c>
      <c r="F14" s="13" t="s">
        <v>581</v>
      </c>
      <c r="G14" s="85" t="s">
        <v>589</v>
      </c>
      <c r="H14" s="85" t="s">
        <v>582</v>
      </c>
    </row>
    <row r="15" spans="1:8" ht="15">
      <c r="A15" s="85" t="s">
        <v>266</v>
      </c>
      <c r="B15" s="85">
        <v>7</v>
      </c>
      <c r="C15" s="85" t="s">
        <v>266</v>
      </c>
      <c r="D15" s="85">
        <v>6</v>
      </c>
      <c r="E15" s="85" t="s">
        <v>264</v>
      </c>
      <c r="F15" s="85">
        <v>1</v>
      </c>
      <c r="G15" s="85"/>
      <c r="H15" s="85"/>
    </row>
    <row r="16" spans="1:8" ht="15">
      <c r="A16" s="85" t="s">
        <v>268</v>
      </c>
      <c r="B16" s="85">
        <v>1</v>
      </c>
      <c r="C16" s="85" t="s">
        <v>267</v>
      </c>
      <c r="D16" s="85">
        <v>1</v>
      </c>
      <c r="E16" s="85" t="s">
        <v>266</v>
      </c>
      <c r="F16" s="85">
        <v>1</v>
      </c>
      <c r="G16" s="85"/>
      <c r="H16" s="85"/>
    </row>
    <row r="17" spans="1:8" ht="15">
      <c r="A17" s="85" t="s">
        <v>265</v>
      </c>
      <c r="B17" s="85">
        <v>1</v>
      </c>
      <c r="C17" s="85" t="s">
        <v>265</v>
      </c>
      <c r="D17" s="85">
        <v>1</v>
      </c>
      <c r="E17" s="85"/>
      <c r="F17" s="85"/>
      <c r="G17" s="85"/>
      <c r="H17" s="85"/>
    </row>
    <row r="18" spans="1:8" ht="15">
      <c r="A18" s="85" t="s">
        <v>267</v>
      </c>
      <c r="B18" s="85">
        <v>1</v>
      </c>
      <c r="C18" s="85" t="s">
        <v>268</v>
      </c>
      <c r="D18" s="85">
        <v>1</v>
      </c>
      <c r="E18" s="85"/>
      <c r="F18" s="85"/>
      <c r="G18" s="85"/>
      <c r="H18" s="85"/>
    </row>
    <row r="19" spans="1:8" ht="15">
      <c r="A19" s="85" t="s">
        <v>264</v>
      </c>
      <c r="B19" s="85">
        <v>1</v>
      </c>
      <c r="C19" s="85"/>
      <c r="D19" s="85"/>
      <c r="E19" s="85"/>
      <c r="F19" s="85"/>
      <c r="G19" s="85"/>
      <c r="H19" s="85"/>
    </row>
    <row r="22" spans="1:8" ht="15" customHeight="1">
      <c r="A22" s="13" t="s">
        <v>593</v>
      </c>
      <c r="B22" s="13" t="s">
        <v>576</v>
      </c>
      <c r="C22" s="13" t="s">
        <v>602</v>
      </c>
      <c r="D22" s="13" t="s">
        <v>579</v>
      </c>
      <c r="E22" s="13" t="s">
        <v>606</v>
      </c>
      <c r="F22" s="13" t="s">
        <v>581</v>
      </c>
      <c r="G22" s="85" t="s">
        <v>607</v>
      </c>
      <c r="H22" s="85" t="s">
        <v>582</v>
      </c>
    </row>
    <row r="23" spans="1:8" ht="15">
      <c r="A23" s="85" t="s">
        <v>269</v>
      </c>
      <c r="B23" s="85">
        <v>23</v>
      </c>
      <c r="C23" s="85" t="s">
        <v>269</v>
      </c>
      <c r="D23" s="85">
        <v>11</v>
      </c>
      <c r="E23" s="85" t="s">
        <v>269</v>
      </c>
      <c r="F23" s="85">
        <v>12</v>
      </c>
      <c r="G23" s="85"/>
      <c r="H23" s="85"/>
    </row>
    <row r="24" spans="1:8" ht="15">
      <c r="A24" s="85" t="s">
        <v>594</v>
      </c>
      <c r="B24" s="85">
        <v>3</v>
      </c>
      <c r="C24" s="85" t="s">
        <v>595</v>
      </c>
      <c r="D24" s="85">
        <v>3</v>
      </c>
      <c r="E24" s="85" t="s">
        <v>594</v>
      </c>
      <c r="F24" s="85">
        <v>3</v>
      </c>
      <c r="G24" s="85"/>
      <c r="H24" s="85"/>
    </row>
    <row r="25" spans="1:8" ht="15">
      <c r="A25" s="85" t="s">
        <v>595</v>
      </c>
      <c r="B25" s="85">
        <v>3</v>
      </c>
      <c r="C25" s="85" t="s">
        <v>597</v>
      </c>
      <c r="D25" s="85">
        <v>2</v>
      </c>
      <c r="E25" s="85" t="s">
        <v>596</v>
      </c>
      <c r="F25" s="85">
        <v>1</v>
      </c>
      <c r="G25" s="85"/>
      <c r="H25" s="85"/>
    </row>
    <row r="26" spans="1:8" ht="15">
      <c r="A26" s="85" t="s">
        <v>596</v>
      </c>
      <c r="B26" s="85">
        <v>2</v>
      </c>
      <c r="C26" s="85" t="s">
        <v>603</v>
      </c>
      <c r="D26" s="85">
        <v>1</v>
      </c>
      <c r="E26" s="85"/>
      <c r="F26" s="85"/>
      <c r="G26" s="85"/>
      <c r="H26" s="85"/>
    </row>
    <row r="27" spans="1:8" ht="15">
      <c r="A27" s="85" t="s">
        <v>597</v>
      </c>
      <c r="B27" s="85">
        <v>2</v>
      </c>
      <c r="C27" s="85" t="s">
        <v>604</v>
      </c>
      <c r="D27" s="85">
        <v>1</v>
      </c>
      <c r="E27" s="85"/>
      <c r="F27" s="85"/>
      <c r="G27" s="85"/>
      <c r="H27" s="85"/>
    </row>
    <row r="28" spans="1:8" ht="15">
      <c r="A28" s="85" t="s">
        <v>598</v>
      </c>
      <c r="B28" s="85">
        <v>1</v>
      </c>
      <c r="C28" s="85" t="s">
        <v>596</v>
      </c>
      <c r="D28" s="85">
        <v>1</v>
      </c>
      <c r="E28" s="85"/>
      <c r="F28" s="85"/>
      <c r="G28" s="85"/>
      <c r="H28" s="85"/>
    </row>
    <row r="29" spans="1:8" ht="15">
      <c r="A29" s="85" t="s">
        <v>599</v>
      </c>
      <c r="B29" s="85">
        <v>1</v>
      </c>
      <c r="C29" s="85" t="s">
        <v>601</v>
      </c>
      <c r="D29" s="85">
        <v>1</v>
      </c>
      <c r="E29" s="85"/>
      <c r="F29" s="85"/>
      <c r="G29" s="85"/>
      <c r="H29" s="85"/>
    </row>
    <row r="30" spans="1:8" ht="15">
      <c r="A30" s="85" t="s">
        <v>228</v>
      </c>
      <c r="B30" s="85">
        <v>1</v>
      </c>
      <c r="C30" s="85" t="s">
        <v>605</v>
      </c>
      <c r="D30" s="85">
        <v>1</v>
      </c>
      <c r="E30" s="85"/>
      <c r="F30" s="85"/>
      <c r="G30" s="85"/>
      <c r="H30" s="85"/>
    </row>
    <row r="31" spans="1:8" ht="15">
      <c r="A31" s="85" t="s">
        <v>600</v>
      </c>
      <c r="B31" s="85">
        <v>1</v>
      </c>
      <c r="C31" s="85" t="s">
        <v>228</v>
      </c>
      <c r="D31" s="85">
        <v>1</v>
      </c>
      <c r="E31" s="85"/>
      <c r="F31" s="85"/>
      <c r="G31" s="85"/>
      <c r="H31" s="85"/>
    </row>
    <row r="32" spans="1:8" ht="15">
      <c r="A32" s="85" t="s">
        <v>601</v>
      </c>
      <c r="B32" s="85">
        <v>1</v>
      </c>
      <c r="C32" s="85" t="s">
        <v>600</v>
      </c>
      <c r="D32" s="85">
        <v>1</v>
      </c>
      <c r="E32" s="85"/>
      <c r="F32" s="85"/>
      <c r="G32" s="85"/>
      <c r="H32" s="85"/>
    </row>
    <row r="35" spans="1:8" ht="15" customHeight="1">
      <c r="A35" s="13" t="s">
        <v>611</v>
      </c>
      <c r="B35" s="13" t="s">
        <v>576</v>
      </c>
      <c r="C35" s="13" t="s">
        <v>619</v>
      </c>
      <c r="D35" s="13" t="s">
        <v>579</v>
      </c>
      <c r="E35" s="13" t="s">
        <v>626</v>
      </c>
      <c r="F35" s="13" t="s">
        <v>581</v>
      </c>
      <c r="G35" s="13" t="s">
        <v>630</v>
      </c>
      <c r="H35" s="13" t="s">
        <v>582</v>
      </c>
    </row>
    <row r="36" spans="1:8" ht="15">
      <c r="A36" s="93" t="s">
        <v>612</v>
      </c>
      <c r="B36" s="93">
        <v>19</v>
      </c>
      <c r="C36" s="93" t="s">
        <v>617</v>
      </c>
      <c r="D36" s="93">
        <v>14</v>
      </c>
      <c r="E36" s="93" t="s">
        <v>617</v>
      </c>
      <c r="F36" s="93">
        <v>13</v>
      </c>
      <c r="G36" s="93" t="s">
        <v>618</v>
      </c>
      <c r="H36" s="93">
        <v>6</v>
      </c>
    </row>
    <row r="37" spans="1:8" ht="15">
      <c r="A37" s="93" t="s">
        <v>613</v>
      </c>
      <c r="B37" s="93">
        <v>13</v>
      </c>
      <c r="C37" s="93" t="s">
        <v>229</v>
      </c>
      <c r="D37" s="93">
        <v>9</v>
      </c>
      <c r="E37" s="93" t="s">
        <v>229</v>
      </c>
      <c r="F37" s="93">
        <v>7</v>
      </c>
      <c r="G37" s="93" t="s">
        <v>217</v>
      </c>
      <c r="H37" s="93">
        <v>4</v>
      </c>
    </row>
    <row r="38" spans="1:8" ht="15">
      <c r="A38" s="93" t="s">
        <v>614</v>
      </c>
      <c r="B38" s="93">
        <v>0</v>
      </c>
      <c r="C38" s="93" t="s">
        <v>216</v>
      </c>
      <c r="D38" s="93">
        <v>9</v>
      </c>
      <c r="E38" s="93" t="s">
        <v>228</v>
      </c>
      <c r="F38" s="93">
        <v>6</v>
      </c>
      <c r="G38" s="93" t="s">
        <v>631</v>
      </c>
      <c r="H38" s="93">
        <v>4</v>
      </c>
    </row>
    <row r="39" spans="1:8" ht="15">
      <c r="A39" s="93" t="s">
        <v>615</v>
      </c>
      <c r="B39" s="93">
        <v>693</v>
      </c>
      <c r="C39" s="93" t="s">
        <v>228</v>
      </c>
      <c r="D39" s="93">
        <v>8</v>
      </c>
      <c r="E39" s="93" t="s">
        <v>224</v>
      </c>
      <c r="F39" s="93">
        <v>5</v>
      </c>
      <c r="G39" s="93" t="s">
        <v>224</v>
      </c>
      <c r="H39" s="93">
        <v>2</v>
      </c>
    </row>
    <row r="40" spans="1:8" ht="15">
      <c r="A40" s="93" t="s">
        <v>616</v>
      </c>
      <c r="B40" s="93">
        <v>725</v>
      </c>
      <c r="C40" s="93" t="s">
        <v>620</v>
      </c>
      <c r="D40" s="93">
        <v>4</v>
      </c>
      <c r="E40" s="93" t="s">
        <v>217</v>
      </c>
      <c r="F40" s="93">
        <v>4</v>
      </c>
      <c r="G40" s="93" t="s">
        <v>223</v>
      </c>
      <c r="H40" s="93">
        <v>2</v>
      </c>
    </row>
    <row r="41" spans="1:8" ht="15">
      <c r="A41" s="93" t="s">
        <v>617</v>
      </c>
      <c r="B41" s="93">
        <v>29</v>
      </c>
      <c r="C41" s="93" t="s">
        <v>621</v>
      </c>
      <c r="D41" s="93">
        <v>4</v>
      </c>
      <c r="E41" s="93" t="s">
        <v>222</v>
      </c>
      <c r="F41" s="93">
        <v>3</v>
      </c>
      <c r="G41" s="93" t="s">
        <v>632</v>
      </c>
      <c r="H41" s="93">
        <v>2</v>
      </c>
    </row>
    <row r="42" spans="1:8" ht="15">
      <c r="A42" s="93" t="s">
        <v>229</v>
      </c>
      <c r="B42" s="93">
        <v>16</v>
      </c>
      <c r="C42" s="93" t="s">
        <v>622</v>
      </c>
      <c r="D42" s="93">
        <v>4</v>
      </c>
      <c r="E42" s="93" t="s">
        <v>627</v>
      </c>
      <c r="F42" s="93">
        <v>3</v>
      </c>
      <c r="G42" s="93" t="s">
        <v>633</v>
      </c>
      <c r="H42" s="93">
        <v>2</v>
      </c>
    </row>
    <row r="43" spans="1:8" ht="15">
      <c r="A43" s="93" t="s">
        <v>228</v>
      </c>
      <c r="B43" s="93">
        <v>14</v>
      </c>
      <c r="C43" s="93" t="s">
        <v>623</v>
      </c>
      <c r="D43" s="93">
        <v>3</v>
      </c>
      <c r="E43" s="93" t="s">
        <v>628</v>
      </c>
      <c r="F43" s="93">
        <v>3</v>
      </c>
      <c r="G43" s="93" t="s">
        <v>634</v>
      </c>
      <c r="H43" s="93">
        <v>2</v>
      </c>
    </row>
    <row r="44" spans="1:8" ht="15">
      <c r="A44" s="93" t="s">
        <v>216</v>
      </c>
      <c r="B44" s="93">
        <v>10</v>
      </c>
      <c r="C44" s="93" t="s">
        <v>624</v>
      </c>
      <c r="D44" s="93">
        <v>3</v>
      </c>
      <c r="E44" s="93" t="s">
        <v>223</v>
      </c>
      <c r="F44" s="93">
        <v>3</v>
      </c>
      <c r="G44" s="93" t="s">
        <v>635</v>
      </c>
      <c r="H44" s="93">
        <v>2</v>
      </c>
    </row>
    <row r="45" spans="1:8" ht="15">
      <c r="A45" s="93" t="s">
        <v>618</v>
      </c>
      <c r="B45" s="93">
        <v>9</v>
      </c>
      <c r="C45" s="93" t="s">
        <v>625</v>
      </c>
      <c r="D45" s="93">
        <v>3</v>
      </c>
      <c r="E45" s="93" t="s">
        <v>629</v>
      </c>
      <c r="F45" s="93">
        <v>3</v>
      </c>
      <c r="G45" s="93" t="s">
        <v>636</v>
      </c>
      <c r="H45" s="93">
        <v>2</v>
      </c>
    </row>
    <row r="48" spans="1:8" ht="15" customHeight="1">
      <c r="A48" s="13" t="s">
        <v>641</v>
      </c>
      <c r="B48" s="13" t="s">
        <v>576</v>
      </c>
      <c r="C48" s="13" t="s">
        <v>652</v>
      </c>
      <c r="D48" s="13" t="s">
        <v>579</v>
      </c>
      <c r="E48" s="13" t="s">
        <v>657</v>
      </c>
      <c r="F48" s="13" t="s">
        <v>581</v>
      </c>
      <c r="G48" s="13" t="s">
        <v>664</v>
      </c>
      <c r="H48" s="13" t="s">
        <v>582</v>
      </c>
    </row>
    <row r="49" spans="1:8" ht="15">
      <c r="A49" s="93" t="s">
        <v>642</v>
      </c>
      <c r="B49" s="93">
        <v>8</v>
      </c>
      <c r="C49" s="93" t="s">
        <v>646</v>
      </c>
      <c r="D49" s="93">
        <v>3</v>
      </c>
      <c r="E49" s="93" t="s">
        <v>642</v>
      </c>
      <c r="F49" s="93">
        <v>5</v>
      </c>
      <c r="G49" s="93" t="s">
        <v>643</v>
      </c>
      <c r="H49" s="93">
        <v>4</v>
      </c>
    </row>
    <row r="50" spans="1:8" ht="15">
      <c r="A50" s="93" t="s">
        <v>643</v>
      </c>
      <c r="B50" s="93">
        <v>6</v>
      </c>
      <c r="C50" s="93" t="s">
        <v>647</v>
      </c>
      <c r="D50" s="93">
        <v>3</v>
      </c>
      <c r="E50" s="93" t="s">
        <v>644</v>
      </c>
      <c r="F50" s="93">
        <v>3</v>
      </c>
      <c r="G50" s="93" t="s">
        <v>644</v>
      </c>
      <c r="H50" s="93">
        <v>2</v>
      </c>
    </row>
    <row r="51" spans="1:8" ht="15">
      <c r="A51" s="93" t="s">
        <v>644</v>
      </c>
      <c r="B51" s="93">
        <v>5</v>
      </c>
      <c r="C51" s="93" t="s">
        <v>648</v>
      </c>
      <c r="D51" s="93">
        <v>3</v>
      </c>
      <c r="E51" s="93" t="s">
        <v>645</v>
      </c>
      <c r="F51" s="93">
        <v>3</v>
      </c>
      <c r="G51" s="93" t="s">
        <v>645</v>
      </c>
      <c r="H51" s="93">
        <v>2</v>
      </c>
    </row>
    <row r="52" spans="1:8" ht="15">
      <c r="A52" s="93" t="s">
        <v>645</v>
      </c>
      <c r="B52" s="93">
        <v>5</v>
      </c>
      <c r="C52" s="93" t="s">
        <v>649</v>
      </c>
      <c r="D52" s="93">
        <v>3</v>
      </c>
      <c r="E52" s="93" t="s">
        <v>658</v>
      </c>
      <c r="F52" s="93">
        <v>3</v>
      </c>
      <c r="G52" s="93" t="s">
        <v>665</v>
      </c>
      <c r="H52" s="93">
        <v>2</v>
      </c>
    </row>
    <row r="53" spans="1:8" ht="15">
      <c r="A53" s="93" t="s">
        <v>646</v>
      </c>
      <c r="B53" s="93">
        <v>4</v>
      </c>
      <c r="C53" s="93" t="s">
        <v>650</v>
      </c>
      <c r="D53" s="93">
        <v>3</v>
      </c>
      <c r="E53" s="93" t="s">
        <v>659</v>
      </c>
      <c r="F53" s="93">
        <v>2</v>
      </c>
      <c r="G53" s="93" t="s">
        <v>666</v>
      </c>
      <c r="H53" s="93">
        <v>2</v>
      </c>
    </row>
    <row r="54" spans="1:8" ht="15">
      <c r="A54" s="93" t="s">
        <v>647</v>
      </c>
      <c r="B54" s="93">
        <v>4</v>
      </c>
      <c r="C54" s="93" t="s">
        <v>651</v>
      </c>
      <c r="D54" s="93">
        <v>3</v>
      </c>
      <c r="E54" s="93" t="s">
        <v>660</v>
      </c>
      <c r="F54" s="93">
        <v>2</v>
      </c>
      <c r="G54" s="93" t="s">
        <v>667</v>
      </c>
      <c r="H54" s="93">
        <v>2</v>
      </c>
    </row>
    <row r="55" spans="1:8" ht="15">
      <c r="A55" s="93" t="s">
        <v>648</v>
      </c>
      <c r="B55" s="93">
        <v>4</v>
      </c>
      <c r="C55" s="93" t="s">
        <v>653</v>
      </c>
      <c r="D55" s="93">
        <v>3</v>
      </c>
      <c r="E55" s="93" t="s">
        <v>661</v>
      </c>
      <c r="F55" s="93">
        <v>2</v>
      </c>
      <c r="G55" s="93" t="s">
        <v>668</v>
      </c>
      <c r="H55" s="93">
        <v>2</v>
      </c>
    </row>
    <row r="56" spans="1:8" ht="15">
      <c r="A56" s="93" t="s">
        <v>649</v>
      </c>
      <c r="B56" s="93">
        <v>4</v>
      </c>
      <c r="C56" s="93" t="s">
        <v>654</v>
      </c>
      <c r="D56" s="93">
        <v>3</v>
      </c>
      <c r="E56" s="93" t="s">
        <v>643</v>
      </c>
      <c r="F56" s="93">
        <v>2</v>
      </c>
      <c r="G56" s="93" t="s">
        <v>669</v>
      </c>
      <c r="H56" s="93">
        <v>2</v>
      </c>
    </row>
    <row r="57" spans="1:8" ht="15">
      <c r="A57" s="93" t="s">
        <v>650</v>
      </c>
      <c r="B57" s="93">
        <v>4</v>
      </c>
      <c r="C57" s="93" t="s">
        <v>655</v>
      </c>
      <c r="D57" s="93">
        <v>3</v>
      </c>
      <c r="E57" s="93" t="s">
        <v>662</v>
      </c>
      <c r="F57" s="93">
        <v>2</v>
      </c>
      <c r="G57" s="93" t="s">
        <v>670</v>
      </c>
      <c r="H57" s="93">
        <v>2</v>
      </c>
    </row>
    <row r="58" spans="1:8" ht="15">
      <c r="A58" s="93" t="s">
        <v>651</v>
      </c>
      <c r="B58" s="93">
        <v>4</v>
      </c>
      <c r="C58" s="93" t="s">
        <v>656</v>
      </c>
      <c r="D58" s="93">
        <v>3</v>
      </c>
      <c r="E58" s="93" t="s">
        <v>663</v>
      </c>
      <c r="F58" s="93">
        <v>2</v>
      </c>
      <c r="G58" s="93" t="s">
        <v>671</v>
      </c>
      <c r="H58" s="93">
        <v>2</v>
      </c>
    </row>
    <row r="61" spans="1:8" ht="15" customHeight="1">
      <c r="A61" s="13" t="s">
        <v>676</v>
      </c>
      <c r="B61" s="13" t="s">
        <v>576</v>
      </c>
      <c r="C61" s="13" t="s">
        <v>678</v>
      </c>
      <c r="D61" s="13" t="s">
        <v>579</v>
      </c>
      <c r="E61" s="13" t="s">
        <v>679</v>
      </c>
      <c r="F61" s="13" t="s">
        <v>581</v>
      </c>
      <c r="G61" s="13" t="s">
        <v>682</v>
      </c>
      <c r="H61" s="13" t="s">
        <v>582</v>
      </c>
    </row>
    <row r="62" spans="1:8" ht="15">
      <c r="A62" s="85" t="s">
        <v>224</v>
      </c>
      <c r="B62" s="85">
        <v>5</v>
      </c>
      <c r="C62" s="85" t="s">
        <v>229</v>
      </c>
      <c r="D62" s="85">
        <v>2</v>
      </c>
      <c r="E62" s="85" t="s">
        <v>224</v>
      </c>
      <c r="F62" s="85">
        <v>3</v>
      </c>
      <c r="G62" s="85" t="s">
        <v>224</v>
      </c>
      <c r="H62" s="85">
        <v>2</v>
      </c>
    </row>
    <row r="63" spans="1:8" ht="15">
      <c r="A63" s="85" t="s">
        <v>229</v>
      </c>
      <c r="B63" s="85">
        <v>2</v>
      </c>
      <c r="C63" s="85" t="s">
        <v>228</v>
      </c>
      <c r="D63" s="85">
        <v>1</v>
      </c>
      <c r="E63" s="85"/>
      <c r="F63" s="85"/>
      <c r="G63" s="85"/>
      <c r="H63" s="85"/>
    </row>
    <row r="64" spans="1:8" ht="15">
      <c r="A64" s="85" t="s">
        <v>228</v>
      </c>
      <c r="B64" s="85">
        <v>1</v>
      </c>
      <c r="C64" s="85"/>
      <c r="D64" s="85"/>
      <c r="E64" s="85"/>
      <c r="F64" s="85"/>
      <c r="G64" s="85"/>
      <c r="H64" s="85"/>
    </row>
    <row r="67" spans="1:8" ht="15" customHeight="1">
      <c r="A67" s="13" t="s">
        <v>677</v>
      </c>
      <c r="B67" s="13" t="s">
        <v>576</v>
      </c>
      <c r="C67" s="13" t="s">
        <v>680</v>
      </c>
      <c r="D67" s="13" t="s">
        <v>579</v>
      </c>
      <c r="E67" s="13" t="s">
        <v>681</v>
      </c>
      <c r="F67" s="13" t="s">
        <v>581</v>
      </c>
      <c r="G67" s="13" t="s">
        <v>683</v>
      </c>
      <c r="H67" s="13" t="s">
        <v>582</v>
      </c>
    </row>
    <row r="68" spans="1:8" ht="15">
      <c r="A68" s="85" t="s">
        <v>228</v>
      </c>
      <c r="B68" s="85">
        <v>17</v>
      </c>
      <c r="C68" s="85" t="s">
        <v>228</v>
      </c>
      <c r="D68" s="85">
        <v>10</v>
      </c>
      <c r="E68" s="85" t="s">
        <v>228</v>
      </c>
      <c r="F68" s="85">
        <v>7</v>
      </c>
      <c r="G68" s="85" t="s">
        <v>223</v>
      </c>
      <c r="H68" s="85">
        <v>2</v>
      </c>
    </row>
    <row r="69" spans="1:8" ht="15">
      <c r="A69" s="85" t="s">
        <v>229</v>
      </c>
      <c r="B69" s="85">
        <v>14</v>
      </c>
      <c r="C69" s="85" t="s">
        <v>216</v>
      </c>
      <c r="D69" s="85">
        <v>9</v>
      </c>
      <c r="E69" s="85" t="s">
        <v>229</v>
      </c>
      <c r="F69" s="85">
        <v>7</v>
      </c>
      <c r="G69" s="85" t="s">
        <v>217</v>
      </c>
      <c r="H69" s="85">
        <v>2</v>
      </c>
    </row>
    <row r="70" spans="1:8" ht="15">
      <c r="A70" s="85" t="s">
        <v>216</v>
      </c>
      <c r="B70" s="85">
        <v>10</v>
      </c>
      <c r="C70" s="85" t="s">
        <v>229</v>
      </c>
      <c r="D70" s="85">
        <v>7</v>
      </c>
      <c r="E70" s="85" t="s">
        <v>222</v>
      </c>
      <c r="F70" s="85">
        <v>3</v>
      </c>
      <c r="G70" s="85"/>
      <c r="H70" s="85"/>
    </row>
    <row r="71" spans="1:8" ht="15">
      <c r="A71" s="85" t="s">
        <v>223</v>
      </c>
      <c r="B71" s="85">
        <v>5</v>
      </c>
      <c r="C71" s="85" t="s">
        <v>220</v>
      </c>
      <c r="D71" s="85">
        <v>3</v>
      </c>
      <c r="E71" s="85" t="s">
        <v>223</v>
      </c>
      <c r="F71" s="85">
        <v>3</v>
      </c>
      <c r="G71" s="85"/>
      <c r="H71" s="85"/>
    </row>
    <row r="72" spans="1:8" ht="15">
      <c r="A72" s="85" t="s">
        <v>217</v>
      </c>
      <c r="B72" s="85">
        <v>5</v>
      </c>
      <c r="C72" s="85" t="s">
        <v>227</v>
      </c>
      <c r="D72" s="85">
        <v>1</v>
      </c>
      <c r="E72" s="85" t="s">
        <v>217</v>
      </c>
      <c r="F72" s="85">
        <v>3</v>
      </c>
      <c r="G72" s="85"/>
      <c r="H72" s="85"/>
    </row>
    <row r="73" spans="1:8" ht="15">
      <c r="A73" s="85" t="s">
        <v>220</v>
      </c>
      <c r="B73" s="85">
        <v>4</v>
      </c>
      <c r="C73" s="85"/>
      <c r="D73" s="85"/>
      <c r="E73" s="85" t="s">
        <v>216</v>
      </c>
      <c r="F73" s="85">
        <v>1</v>
      </c>
      <c r="G73" s="85"/>
      <c r="H73" s="85"/>
    </row>
    <row r="74" spans="1:8" ht="15">
      <c r="A74" s="85" t="s">
        <v>222</v>
      </c>
      <c r="B74" s="85">
        <v>3</v>
      </c>
      <c r="C74" s="85"/>
      <c r="D74" s="85"/>
      <c r="E74" s="85" t="s">
        <v>220</v>
      </c>
      <c r="F74" s="85">
        <v>1</v>
      </c>
      <c r="G74" s="85"/>
      <c r="H74" s="85"/>
    </row>
    <row r="75" spans="1:8" ht="15">
      <c r="A75" s="85" t="s">
        <v>227</v>
      </c>
      <c r="B75" s="85">
        <v>1</v>
      </c>
      <c r="C75" s="85"/>
      <c r="D75" s="85"/>
      <c r="E75" s="85" t="s">
        <v>226</v>
      </c>
      <c r="F75" s="85">
        <v>1</v>
      </c>
      <c r="G75" s="85"/>
      <c r="H75" s="85"/>
    </row>
    <row r="76" spans="1:8" ht="15">
      <c r="A76" s="85" t="s">
        <v>226</v>
      </c>
      <c r="B76" s="85">
        <v>1</v>
      </c>
      <c r="C76" s="85"/>
      <c r="D76" s="85"/>
      <c r="E76" s="85" t="s">
        <v>225</v>
      </c>
      <c r="F76" s="85">
        <v>1</v>
      </c>
      <c r="G76" s="85"/>
      <c r="H76" s="85"/>
    </row>
    <row r="77" spans="1:8" ht="15">
      <c r="A77" s="85" t="s">
        <v>225</v>
      </c>
      <c r="B77" s="85">
        <v>1</v>
      </c>
      <c r="C77" s="85"/>
      <c r="D77" s="85"/>
      <c r="E77" s="85"/>
      <c r="F77" s="85"/>
      <c r="G77" s="85"/>
      <c r="H77" s="85"/>
    </row>
    <row r="80" spans="1:8" ht="15" customHeight="1">
      <c r="A80" s="13" t="s">
        <v>690</v>
      </c>
      <c r="B80" s="13" t="s">
        <v>576</v>
      </c>
      <c r="C80" s="13" t="s">
        <v>691</v>
      </c>
      <c r="D80" s="13" t="s">
        <v>579</v>
      </c>
      <c r="E80" s="13" t="s">
        <v>692</v>
      </c>
      <c r="F80" s="13" t="s">
        <v>581</v>
      </c>
      <c r="G80" s="13" t="s">
        <v>693</v>
      </c>
      <c r="H80" s="13" t="s">
        <v>582</v>
      </c>
    </row>
    <row r="81" spans="1:8" ht="15">
      <c r="A81" s="127" t="s">
        <v>214</v>
      </c>
      <c r="B81" s="85">
        <v>561762</v>
      </c>
      <c r="C81" s="127" t="s">
        <v>218</v>
      </c>
      <c r="D81" s="85">
        <v>49831</v>
      </c>
      <c r="E81" s="127" t="s">
        <v>214</v>
      </c>
      <c r="F81" s="85">
        <v>561762</v>
      </c>
      <c r="G81" s="127" t="s">
        <v>223</v>
      </c>
      <c r="H81" s="85">
        <v>22768</v>
      </c>
    </row>
    <row r="82" spans="1:8" ht="15">
      <c r="A82" s="127" t="s">
        <v>218</v>
      </c>
      <c r="B82" s="85">
        <v>49831</v>
      </c>
      <c r="C82" s="127" t="s">
        <v>221</v>
      </c>
      <c r="D82" s="85">
        <v>29095</v>
      </c>
      <c r="E82" s="127" t="s">
        <v>216</v>
      </c>
      <c r="F82" s="85">
        <v>15199</v>
      </c>
      <c r="G82" s="127" t="s">
        <v>224</v>
      </c>
      <c r="H82" s="85">
        <v>9145</v>
      </c>
    </row>
    <row r="83" spans="1:8" ht="15">
      <c r="A83" s="127" t="s">
        <v>221</v>
      </c>
      <c r="B83" s="85">
        <v>29095</v>
      </c>
      <c r="C83" s="127" t="s">
        <v>228</v>
      </c>
      <c r="D83" s="85">
        <v>8045</v>
      </c>
      <c r="E83" s="127" t="s">
        <v>225</v>
      </c>
      <c r="F83" s="85">
        <v>6801</v>
      </c>
      <c r="G83" s="127" t="s">
        <v>217</v>
      </c>
      <c r="H83" s="85">
        <v>2172</v>
      </c>
    </row>
    <row r="84" spans="1:8" ht="15">
      <c r="A84" s="127" t="s">
        <v>223</v>
      </c>
      <c r="B84" s="85">
        <v>22768</v>
      </c>
      <c r="C84" s="127" t="s">
        <v>220</v>
      </c>
      <c r="D84" s="85">
        <v>7703</v>
      </c>
      <c r="E84" s="127" t="s">
        <v>226</v>
      </c>
      <c r="F84" s="85">
        <v>3403</v>
      </c>
      <c r="G84" s="127" t="s">
        <v>215</v>
      </c>
      <c r="H84" s="85">
        <v>1005</v>
      </c>
    </row>
    <row r="85" spans="1:8" ht="15">
      <c r="A85" s="127" t="s">
        <v>216</v>
      </c>
      <c r="B85" s="85">
        <v>15199</v>
      </c>
      <c r="C85" s="127" t="s">
        <v>229</v>
      </c>
      <c r="D85" s="85">
        <v>1575</v>
      </c>
      <c r="E85" s="127" t="s">
        <v>222</v>
      </c>
      <c r="F85" s="85">
        <v>2093</v>
      </c>
      <c r="G85" s="127"/>
      <c r="H85" s="85"/>
    </row>
    <row r="86" spans="1:8" ht="15">
      <c r="A86" s="127" t="s">
        <v>224</v>
      </c>
      <c r="B86" s="85">
        <v>9145</v>
      </c>
      <c r="C86" s="127" t="s">
        <v>219</v>
      </c>
      <c r="D86" s="85">
        <v>1510</v>
      </c>
      <c r="E86" s="127"/>
      <c r="F86" s="85"/>
      <c r="G86" s="127"/>
      <c r="H86" s="85"/>
    </row>
    <row r="87" spans="1:8" ht="15">
      <c r="A87" s="127" t="s">
        <v>228</v>
      </c>
      <c r="B87" s="85">
        <v>8045</v>
      </c>
      <c r="C87" s="127" t="s">
        <v>227</v>
      </c>
      <c r="D87" s="85">
        <v>846</v>
      </c>
      <c r="E87" s="127"/>
      <c r="F87" s="85"/>
      <c r="G87" s="127"/>
      <c r="H87" s="85"/>
    </row>
    <row r="88" spans="1:8" ht="15">
      <c r="A88" s="127" t="s">
        <v>220</v>
      </c>
      <c r="B88" s="85">
        <v>7703</v>
      </c>
      <c r="C88" s="127"/>
      <c r="D88" s="85"/>
      <c r="E88" s="127"/>
      <c r="F88" s="85"/>
      <c r="G88" s="127"/>
      <c r="H88" s="85"/>
    </row>
    <row r="89" spans="1:8" ht="15">
      <c r="A89" s="127" t="s">
        <v>225</v>
      </c>
      <c r="B89" s="85">
        <v>6801</v>
      </c>
      <c r="C89" s="127"/>
      <c r="D89" s="85"/>
      <c r="E89" s="127"/>
      <c r="F89" s="85"/>
      <c r="G89" s="127"/>
      <c r="H89" s="85"/>
    </row>
    <row r="90" spans="1:8" ht="15">
      <c r="A90" s="127" t="s">
        <v>226</v>
      </c>
      <c r="B90" s="85">
        <v>3403</v>
      </c>
      <c r="C90" s="127"/>
      <c r="D90" s="85"/>
      <c r="E90" s="127"/>
      <c r="F90" s="85"/>
      <c r="G90" s="127"/>
      <c r="H90" s="85"/>
    </row>
  </sheetData>
  <hyperlinks>
    <hyperlink ref="A2" r:id="rId1" display="https://twitter.com/CityClubChicago/status/1191421269478182913"/>
    <hyperlink ref="A3" r:id="rId2" display="https://twitter.com/koutropoulos/status/1190326677970272256"/>
    <hyperlink ref="A4" r:id="rId3" display="https://twitter.com/harknessa/status/1191425518647873536"/>
    <hyperlink ref="A5" r:id="rId4" display="https://twitter.com/tutormentorteam/status/1191420933568942080"/>
    <hyperlink ref="A6" r:id="rId5" display="http://www.tutormentorconnection.org/LinksLearningNetwork/LinksLibrary/tabid/560/agentType/ViewType/PropertyTypeID/81/Default.aspx"/>
    <hyperlink ref="A7" r:id="rId6" display="http://cmapspublic.ihmc.us/rid=1SV6LFW40-1CRY9MM-47Z/BirthToWork-Challenges-USA.cmap"/>
    <hyperlink ref="A8" r:id="rId7" display="https://twitter.com/CityClubChicago/status/1191415060872204288"/>
    <hyperlink ref="A9" r:id="rId8" display="https://twitter.com/tutormentorteam/status/1191425313831555073"/>
    <hyperlink ref="A10" r:id="rId9" display="https://tutormentor.blogspot.com/2016/12/building-connecting-villages-of-hope.html"/>
    <hyperlink ref="A11" r:id="rId10" display="https://www.cityclub-chicago.org/live"/>
    <hyperlink ref="C2" r:id="rId11" display="https://twitter.com/koutropoulos/status/1190326677970272256"/>
    <hyperlink ref="C3" r:id="rId12" display="https://tutormentor.blogspot.com/2016/12/building-connecting-villages-of-hope.html"/>
    <hyperlink ref="C4" r:id="rId13" display="https://twitter.com/tutormentorteam/status/1191425313831555073"/>
    <hyperlink ref="C5" r:id="rId14" display="https://twitter.com/CityClubChicago/status/1191415060872204288"/>
    <hyperlink ref="C6" r:id="rId15" display="http://cmapspublic.ihmc.us/rid=1SV6LFW40-1CRY9MM-47Z/BirthToWork-Challenges-USA.cmap"/>
    <hyperlink ref="C7" r:id="rId16" display="https://twitter.com/CityClubChicago/status/1191421269478182913"/>
    <hyperlink ref="C8" r:id="rId17" display="http://www.tutormentorconnection.org/LinksLearningNetwork/LinksLibrary/tabid/560/agentType/ViewType/PropertyTypeID/81/Default.aspx"/>
    <hyperlink ref="C9" r:id="rId18" display="https://twitter.com/tutormentorteam/status/1191420933568942080"/>
    <hyperlink ref="C10" r:id="rId19" display="https://twitter.com/harknessa/status/1191425518647873536"/>
    <hyperlink ref="E2" r:id="rId20" display="https://www.cityclub-chicago.org/live"/>
    <hyperlink ref="E3" r:id="rId21" display="https://twitter.com/CityClubChicago/status/1191421269478182913"/>
  </hyperlinks>
  <printOptions/>
  <pageMargins left="0.7" right="0.7" top="0.75" bottom="0.75" header="0.3" footer="0.3"/>
  <pageSetup orientation="portrait" paperSize="9"/>
  <tableParts>
    <tablePart r:id="rId24"/>
    <tablePart r:id="rId23"/>
    <tablePart r:id="rId22"/>
    <tablePart r:id="rId29"/>
    <tablePart r:id="rId27"/>
    <tablePart r:id="rId26"/>
    <tablePart r:id="rId28"/>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725</v>
      </c>
      <c r="B1" s="13" t="s">
        <v>780</v>
      </c>
      <c r="C1" s="13" t="s">
        <v>781</v>
      </c>
      <c r="D1" s="13" t="s">
        <v>144</v>
      </c>
      <c r="E1" s="13" t="s">
        <v>783</v>
      </c>
      <c r="F1" s="13" t="s">
        <v>784</v>
      </c>
      <c r="G1" s="13" t="s">
        <v>785</v>
      </c>
    </row>
    <row r="2" spans="1:7" ht="15">
      <c r="A2" s="85" t="s">
        <v>612</v>
      </c>
      <c r="B2" s="85">
        <v>19</v>
      </c>
      <c r="C2" s="132">
        <v>0.026206896551724135</v>
      </c>
      <c r="D2" s="85" t="s">
        <v>782</v>
      </c>
      <c r="E2" s="85"/>
      <c r="F2" s="85"/>
      <c r="G2" s="85"/>
    </row>
    <row r="3" spans="1:7" ht="15">
      <c r="A3" s="85" t="s">
        <v>613</v>
      </c>
      <c r="B3" s="85">
        <v>13</v>
      </c>
      <c r="C3" s="132">
        <v>0.01793103448275862</v>
      </c>
      <c r="D3" s="85" t="s">
        <v>782</v>
      </c>
      <c r="E3" s="85"/>
      <c r="F3" s="85"/>
      <c r="G3" s="85"/>
    </row>
    <row r="4" spans="1:7" ht="15">
      <c r="A4" s="85" t="s">
        <v>614</v>
      </c>
      <c r="B4" s="85">
        <v>0</v>
      </c>
      <c r="C4" s="132">
        <v>0</v>
      </c>
      <c r="D4" s="85" t="s">
        <v>782</v>
      </c>
      <c r="E4" s="85"/>
      <c r="F4" s="85"/>
      <c r="G4" s="85"/>
    </row>
    <row r="5" spans="1:7" ht="15">
      <c r="A5" s="85" t="s">
        <v>615</v>
      </c>
      <c r="B5" s="85">
        <v>693</v>
      </c>
      <c r="C5" s="132">
        <v>0.9558620689655173</v>
      </c>
      <c r="D5" s="85" t="s">
        <v>782</v>
      </c>
      <c r="E5" s="85"/>
      <c r="F5" s="85"/>
      <c r="G5" s="85"/>
    </row>
    <row r="6" spans="1:7" ht="15">
      <c r="A6" s="85" t="s">
        <v>616</v>
      </c>
      <c r="B6" s="85">
        <v>725</v>
      </c>
      <c r="C6" s="132">
        <v>1</v>
      </c>
      <c r="D6" s="85" t="s">
        <v>782</v>
      </c>
      <c r="E6" s="85"/>
      <c r="F6" s="85"/>
      <c r="G6" s="85"/>
    </row>
    <row r="7" spans="1:7" ht="15">
      <c r="A7" s="93" t="s">
        <v>617</v>
      </c>
      <c r="B7" s="93">
        <v>29</v>
      </c>
      <c r="C7" s="133">
        <v>0</v>
      </c>
      <c r="D7" s="93" t="s">
        <v>782</v>
      </c>
      <c r="E7" s="93" t="b">
        <v>0</v>
      </c>
      <c r="F7" s="93" t="b">
        <v>0</v>
      </c>
      <c r="G7" s="93" t="b">
        <v>0</v>
      </c>
    </row>
    <row r="8" spans="1:7" ht="15">
      <c r="A8" s="93" t="s">
        <v>229</v>
      </c>
      <c r="B8" s="93">
        <v>16</v>
      </c>
      <c r="C8" s="133">
        <v>0.00920367092180067</v>
      </c>
      <c r="D8" s="93" t="s">
        <v>782</v>
      </c>
      <c r="E8" s="93" t="b">
        <v>0</v>
      </c>
      <c r="F8" s="93" t="b">
        <v>0</v>
      </c>
      <c r="G8" s="93" t="b">
        <v>0</v>
      </c>
    </row>
    <row r="9" spans="1:7" ht="15">
      <c r="A9" s="93" t="s">
        <v>228</v>
      </c>
      <c r="B9" s="93">
        <v>14</v>
      </c>
      <c r="C9" s="133">
        <v>0.009861424211781857</v>
      </c>
      <c r="D9" s="93" t="s">
        <v>782</v>
      </c>
      <c r="E9" s="93" t="b">
        <v>0</v>
      </c>
      <c r="F9" s="93" t="b">
        <v>0</v>
      </c>
      <c r="G9" s="93" t="b">
        <v>0</v>
      </c>
    </row>
    <row r="10" spans="1:7" ht="15">
      <c r="A10" s="93" t="s">
        <v>216</v>
      </c>
      <c r="B10" s="93">
        <v>10</v>
      </c>
      <c r="C10" s="133">
        <v>0.010298396389731762</v>
      </c>
      <c r="D10" s="93" t="s">
        <v>782</v>
      </c>
      <c r="E10" s="93" t="b">
        <v>0</v>
      </c>
      <c r="F10" s="93" t="b">
        <v>0</v>
      </c>
      <c r="G10" s="93" t="b">
        <v>0</v>
      </c>
    </row>
    <row r="11" spans="1:7" ht="15">
      <c r="A11" s="93" t="s">
        <v>618</v>
      </c>
      <c r="B11" s="93">
        <v>9</v>
      </c>
      <c r="C11" s="133">
        <v>0.0197494224690727</v>
      </c>
      <c r="D11" s="93" t="s">
        <v>782</v>
      </c>
      <c r="E11" s="93" t="b">
        <v>0</v>
      </c>
      <c r="F11" s="93" t="b">
        <v>0</v>
      </c>
      <c r="G11" s="93" t="b">
        <v>0</v>
      </c>
    </row>
    <row r="12" spans="1:7" ht="15">
      <c r="A12" s="93" t="s">
        <v>217</v>
      </c>
      <c r="B12" s="93">
        <v>8</v>
      </c>
      <c r="C12" s="133">
        <v>0.013602280508916476</v>
      </c>
      <c r="D12" s="93" t="s">
        <v>782</v>
      </c>
      <c r="E12" s="93" t="b">
        <v>0</v>
      </c>
      <c r="F12" s="93" t="b">
        <v>0</v>
      </c>
      <c r="G12" s="93" t="b">
        <v>0</v>
      </c>
    </row>
    <row r="13" spans="1:7" ht="15">
      <c r="A13" s="93" t="s">
        <v>631</v>
      </c>
      <c r="B13" s="93">
        <v>7</v>
      </c>
      <c r="C13" s="133">
        <v>0.013412841973267163</v>
      </c>
      <c r="D13" s="93" t="s">
        <v>782</v>
      </c>
      <c r="E13" s="93" t="b">
        <v>0</v>
      </c>
      <c r="F13" s="93" t="b">
        <v>0</v>
      </c>
      <c r="G13" s="93" t="b">
        <v>0</v>
      </c>
    </row>
    <row r="14" spans="1:7" ht="15">
      <c r="A14" s="93" t="s">
        <v>224</v>
      </c>
      <c r="B14" s="93">
        <v>7</v>
      </c>
      <c r="C14" s="133">
        <v>0.011901995445301917</v>
      </c>
      <c r="D14" s="93" t="s">
        <v>782</v>
      </c>
      <c r="E14" s="93" t="b">
        <v>0</v>
      </c>
      <c r="F14" s="93" t="b">
        <v>0</v>
      </c>
      <c r="G14" s="93" t="b">
        <v>0</v>
      </c>
    </row>
    <row r="15" spans="1:7" ht="15">
      <c r="A15" s="93" t="s">
        <v>620</v>
      </c>
      <c r="B15" s="93">
        <v>5</v>
      </c>
      <c r="C15" s="133">
        <v>0.008501425318072797</v>
      </c>
      <c r="D15" s="93" t="s">
        <v>782</v>
      </c>
      <c r="E15" s="93" t="b">
        <v>0</v>
      </c>
      <c r="F15" s="93" t="b">
        <v>0</v>
      </c>
      <c r="G15" s="93" t="b">
        <v>0</v>
      </c>
    </row>
    <row r="16" spans="1:7" ht="15">
      <c r="A16" s="93" t="s">
        <v>726</v>
      </c>
      <c r="B16" s="93">
        <v>5</v>
      </c>
      <c r="C16" s="133">
        <v>0.008501425318072797</v>
      </c>
      <c r="D16" s="93" t="s">
        <v>782</v>
      </c>
      <c r="E16" s="93" t="b">
        <v>0</v>
      </c>
      <c r="F16" s="93" t="b">
        <v>0</v>
      </c>
      <c r="G16" s="93" t="b">
        <v>0</v>
      </c>
    </row>
    <row r="17" spans="1:7" ht="15">
      <c r="A17" s="93" t="s">
        <v>600</v>
      </c>
      <c r="B17" s="93">
        <v>5</v>
      </c>
      <c r="C17" s="133">
        <v>0.008501425318072797</v>
      </c>
      <c r="D17" s="93" t="s">
        <v>782</v>
      </c>
      <c r="E17" s="93" t="b">
        <v>0</v>
      </c>
      <c r="F17" s="93" t="b">
        <v>0</v>
      </c>
      <c r="G17" s="93" t="b">
        <v>0</v>
      </c>
    </row>
    <row r="18" spans="1:7" ht="15">
      <c r="A18" s="93" t="s">
        <v>727</v>
      </c>
      <c r="B18" s="93">
        <v>5</v>
      </c>
      <c r="C18" s="133">
        <v>0.008501425318072797</v>
      </c>
      <c r="D18" s="93" t="s">
        <v>782</v>
      </c>
      <c r="E18" s="93" t="b">
        <v>0</v>
      </c>
      <c r="F18" s="93" t="b">
        <v>0</v>
      </c>
      <c r="G18" s="93" t="b">
        <v>0</v>
      </c>
    </row>
    <row r="19" spans="1:7" ht="15">
      <c r="A19" s="93" t="s">
        <v>223</v>
      </c>
      <c r="B19" s="93">
        <v>5</v>
      </c>
      <c r="C19" s="133">
        <v>0.008501425318072797</v>
      </c>
      <c r="D19" s="93" t="s">
        <v>782</v>
      </c>
      <c r="E19" s="93" t="b">
        <v>0</v>
      </c>
      <c r="F19" s="93" t="b">
        <v>0</v>
      </c>
      <c r="G19" s="93" t="b">
        <v>0</v>
      </c>
    </row>
    <row r="20" spans="1:7" ht="15">
      <c r="A20" s="93" t="s">
        <v>623</v>
      </c>
      <c r="B20" s="93">
        <v>4</v>
      </c>
      <c r="C20" s="133">
        <v>0.007664481127581235</v>
      </c>
      <c r="D20" s="93" t="s">
        <v>782</v>
      </c>
      <c r="E20" s="93" t="b">
        <v>1</v>
      </c>
      <c r="F20" s="93" t="b">
        <v>0</v>
      </c>
      <c r="G20" s="93" t="b">
        <v>0</v>
      </c>
    </row>
    <row r="21" spans="1:7" ht="15">
      <c r="A21" s="93" t="s">
        <v>624</v>
      </c>
      <c r="B21" s="93">
        <v>4</v>
      </c>
      <c r="C21" s="133">
        <v>0.007664481127581235</v>
      </c>
      <c r="D21" s="93" t="s">
        <v>782</v>
      </c>
      <c r="E21" s="93" t="b">
        <v>0</v>
      </c>
      <c r="F21" s="93" t="b">
        <v>0</v>
      </c>
      <c r="G21" s="93" t="b">
        <v>0</v>
      </c>
    </row>
    <row r="22" spans="1:7" ht="15">
      <c r="A22" s="93" t="s">
        <v>625</v>
      </c>
      <c r="B22" s="93">
        <v>4</v>
      </c>
      <c r="C22" s="133">
        <v>0.007664481127581235</v>
      </c>
      <c r="D22" s="93" t="s">
        <v>782</v>
      </c>
      <c r="E22" s="93" t="b">
        <v>0</v>
      </c>
      <c r="F22" s="93" t="b">
        <v>0</v>
      </c>
      <c r="G22" s="93" t="b">
        <v>0</v>
      </c>
    </row>
    <row r="23" spans="1:7" ht="15">
      <c r="A23" s="93" t="s">
        <v>728</v>
      </c>
      <c r="B23" s="93">
        <v>4</v>
      </c>
      <c r="C23" s="133">
        <v>0.007664481127581235</v>
      </c>
      <c r="D23" s="93" t="s">
        <v>782</v>
      </c>
      <c r="E23" s="93" t="b">
        <v>0</v>
      </c>
      <c r="F23" s="93" t="b">
        <v>0</v>
      </c>
      <c r="G23" s="93" t="b">
        <v>0</v>
      </c>
    </row>
    <row r="24" spans="1:7" ht="15">
      <c r="A24" s="93" t="s">
        <v>729</v>
      </c>
      <c r="B24" s="93">
        <v>4</v>
      </c>
      <c r="C24" s="133">
        <v>0.007664481127581235</v>
      </c>
      <c r="D24" s="93" t="s">
        <v>782</v>
      </c>
      <c r="E24" s="93" t="b">
        <v>0</v>
      </c>
      <c r="F24" s="93" t="b">
        <v>0</v>
      </c>
      <c r="G24" s="93" t="b">
        <v>0</v>
      </c>
    </row>
    <row r="25" spans="1:7" ht="15">
      <c r="A25" s="93" t="s">
        <v>730</v>
      </c>
      <c r="B25" s="93">
        <v>4</v>
      </c>
      <c r="C25" s="133">
        <v>0.007664481127581235</v>
      </c>
      <c r="D25" s="93" t="s">
        <v>782</v>
      </c>
      <c r="E25" s="93" t="b">
        <v>0</v>
      </c>
      <c r="F25" s="93" t="b">
        <v>0</v>
      </c>
      <c r="G25" s="93" t="b">
        <v>0</v>
      </c>
    </row>
    <row r="26" spans="1:7" ht="15">
      <c r="A26" s="93" t="s">
        <v>731</v>
      </c>
      <c r="B26" s="93">
        <v>4</v>
      </c>
      <c r="C26" s="133">
        <v>0.007664481127581235</v>
      </c>
      <c r="D26" s="93" t="s">
        <v>782</v>
      </c>
      <c r="E26" s="93" t="b">
        <v>0</v>
      </c>
      <c r="F26" s="93" t="b">
        <v>0</v>
      </c>
      <c r="G26" s="93" t="b">
        <v>0</v>
      </c>
    </row>
    <row r="27" spans="1:7" ht="15">
      <c r="A27" s="93" t="s">
        <v>732</v>
      </c>
      <c r="B27" s="93">
        <v>4</v>
      </c>
      <c r="C27" s="133">
        <v>0.007664481127581235</v>
      </c>
      <c r="D27" s="93" t="s">
        <v>782</v>
      </c>
      <c r="E27" s="93" t="b">
        <v>0</v>
      </c>
      <c r="F27" s="93" t="b">
        <v>0</v>
      </c>
      <c r="G27" s="93" t="b">
        <v>0</v>
      </c>
    </row>
    <row r="28" spans="1:7" ht="15">
      <c r="A28" s="93" t="s">
        <v>733</v>
      </c>
      <c r="B28" s="93">
        <v>4</v>
      </c>
      <c r="C28" s="133">
        <v>0.007664481127581235</v>
      </c>
      <c r="D28" s="93" t="s">
        <v>782</v>
      </c>
      <c r="E28" s="93" t="b">
        <v>0</v>
      </c>
      <c r="F28" s="93" t="b">
        <v>0</v>
      </c>
      <c r="G28" s="93" t="b">
        <v>0</v>
      </c>
    </row>
    <row r="29" spans="1:7" ht="15">
      <c r="A29" s="93" t="s">
        <v>220</v>
      </c>
      <c r="B29" s="93">
        <v>4</v>
      </c>
      <c r="C29" s="133">
        <v>0.007664481127581235</v>
      </c>
      <c r="D29" s="93" t="s">
        <v>782</v>
      </c>
      <c r="E29" s="93" t="b">
        <v>0</v>
      </c>
      <c r="F29" s="93" t="b">
        <v>0</v>
      </c>
      <c r="G29" s="93" t="b">
        <v>0</v>
      </c>
    </row>
    <row r="30" spans="1:7" ht="15">
      <c r="A30" s="93" t="s">
        <v>734</v>
      </c>
      <c r="B30" s="93">
        <v>4</v>
      </c>
      <c r="C30" s="133">
        <v>0.007664481127581235</v>
      </c>
      <c r="D30" s="93" t="s">
        <v>782</v>
      </c>
      <c r="E30" s="93" t="b">
        <v>0</v>
      </c>
      <c r="F30" s="93" t="b">
        <v>0</v>
      </c>
      <c r="G30" s="93" t="b">
        <v>0</v>
      </c>
    </row>
    <row r="31" spans="1:7" ht="15">
      <c r="A31" s="93" t="s">
        <v>735</v>
      </c>
      <c r="B31" s="93">
        <v>4</v>
      </c>
      <c r="C31" s="133">
        <v>0.007664481127581235</v>
      </c>
      <c r="D31" s="93" t="s">
        <v>782</v>
      </c>
      <c r="E31" s="93" t="b">
        <v>1</v>
      </c>
      <c r="F31" s="93" t="b">
        <v>0</v>
      </c>
      <c r="G31" s="93" t="b">
        <v>0</v>
      </c>
    </row>
    <row r="32" spans="1:7" ht="15">
      <c r="A32" s="93" t="s">
        <v>736</v>
      </c>
      <c r="B32" s="93">
        <v>4</v>
      </c>
      <c r="C32" s="133">
        <v>0.007664481127581235</v>
      </c>
      <c r="D32" s="93" t="s">
        <v>782</v>
      </c>
      <c r="E32" s="93" t="b">
        <v>0</v>
      </c>
      <c r="F32" s="93" t="b">
        <v>0</v>
      </c>
      <c r="G32" s="93" t="b">
        <v>0</v>
      </c>
    </row>
    <row r="33" spans="1:7" ht="15">
      <c r="A33" s="93" t="s">
        <v>737</v>
      </c>
      <c r="B33" s="93">
        <v>4</v>
      </c>
      <c r="C33" s="133">
        <v>0.007664481127581235</v>
      </c>
      <c r="D33" s="93" t="s">
        <v>782</v>
      </c>
      <c r="E33" s="93" t="b">
        <v>0</v>
      </c>
      <c r="F33" s="93" t="b">
        <v>0</v>
      </c>
      <c r="G33" s="93" t="b">
        <v>0</v>
      </c>
    </row>
    <row r="34" spans="1:7" ht="15">
      <c r="A34" s="93" t="s">
        <v>738</v>
      </c>
      <c r="B34" s="93">
        <v>4</v>
      </c>
      <c r="C34" s="133">
        <v>0.007664481127581235</v>
      </c>
      <c r="D34" s="93" t="s">
        <v>782</v>
      </c>
      <c r="E34" s="93" t="b">
        <v>0</v>
      </c>
      <c r="F34" s="93" t="b">
        <v>0</v>
      </c>
      <c r="G34" s="93" t="b">
        <v>0</v>
      </c>
    </row>
    <row r="35" spans="1:7" ht="15">
      <c r="A35" s="93" t="s">
        <v>621</v>
      </c>
      <c r="B35" s="93">
        <v>4</v>
      </c>
      <c r="C35" s="133">
        <v>0.007664481127581235</v>
      </c>
      <c r="D35" s="93" t="s">
        <v>782</v>
      </c>
      <c r="E35" s="93" t="b">
        <v>0</v>
      </c>
      <c r="F35" s="93" t="b">
        <v>0</v>
      </c>
      <c r="G35" s="93" t="b">
        <v>0</v>
      </c>
    </row>
    <row r="36" spans="1:7" ht="15">
      <c r="A36" s="93" t="s">
        <v>622</v>
      </c>
      <c r="B36" s="93">
        <v>4</v>
      </c>
      <c r="C36" s="133">
        <v>0.007664481127581235</v>
      </c>
      <c r="D36" s="93" t="s">
        <v>782</v>
      </c>
      <c r="E36" s="93" t="b">
        <v>0</v>
      </c>
      <c r="F36" s="93" t="b">
        <v>0</v>
      </c>
      <c r="G36" s="93" t="b">
        <v>0</v>
      </c>
    </row>
    <row r="37" spans="1:7" ht="15">
      <c r="A37" s="93" t="s">
        <v>739</v>
      </c>
      <c r="B37" s="93">
        <v>4</v>
      </c>
      <c r="C37" s="133">
        <v>0.007664481127581235</v>
      </c>
      <c r="D37" s="93" t="s">
        <v>782</v>
      </c>
      <c r="E37" s="93" t="b">
        <v>0</v>
      </c>
      <c r="F37" s="93" t="b">
        <v>0</v>
      </c>
      <c r="G37" s="93" t="b">
        <v>0</v>
      </c>
    </row>
    <row r="38" spans="1:7" ht="15">
      <c r="A38" s="93" t="s">
        <v>634</v>
      </c>
      <c r="B38" s="93">
        <v>4</v>
      </c>
      <c r="C38" s="133">
        <v>0.007664481127581235</v>
      </c>
      <c r="D38" s="93" t="s">
        <v>782</v>
      </c>
      <c r="E38" s="93" t="b">
        <v>0</v>
      </c>
      <c r="F38" s="93" t="b">
        <v>0</v>
      </c>
      <c r="G38" s="93" t="b">
        <v>0</v>
      </c>
    </row>
    <row r="39" spans="1:7" ht="15">
      <c r="A39" s="93" t="s">
        <v>629</v>
      </c>
      <c r="B39" s="93">
        <v>3</v>
      </c>
      <c r="C39" s="133">
        <v>0.006583140823024233</v>
      </c>
      <c r="D39" s="93" t="s">
        <v>782</v>
      </c>
      <c r="E39" s="93" t="b">
        <v>0</v>
      </c>
      <c r="F39" s="93" t="b">
        <v>0</v>
      </c>
      <c r="G39" s="93" t="b">
        <v>0</v>
      </c>
    </row>
    <row r="40" spans="1:7" ht="15">
      <c r="A40" s="93" t="s">
        <v>740</v>
      </c>
      <c r="B40" s="93">
        <v>3</v>
      </c>
      <c r="C40" s="133">
        <v>0.006583140823024233</v>
      </c>
      <c r="D40" s="93" t="s">
        <v>782</v>
      </c>
      <c r="E40" s="93" t="b">
        <v>0</v>
      </c>
      <c r="F40" s="93" t="b">
        <v>0</v>
      </c>
      <c r="G40" s="93" t="b">
        <v>0</v>
      </c>
    </row>
    <row r="41" spans="1:7" ht="15">
      <c r="A41" s="93" t="s">
        <v>741</v>
      </c>
      <c r="B41" s="93">
        <v>3</v>
      </c>
      <c r="C41" s="133">
        <v>0.006583140823024233</v>
      </c>
      <c r="D41" s="93" t="s">
        <v>782</v>
      </c>
      <c r="E41" s="93" t="b">
        <v>0</v>
      </c>
      <c r="F41" s="93" t="b">
        <v>0</v>
      </c>
      <c r="G41" s="93" t="b">
        <v>0</v>
      </c>
    </row>
    <row r="42" spans="1:7" ht="15">
      <c r="A42" s="93" t="s">
        <v>742</v>
      </c>
      <c r="B42" s="93">
        <v>3</v>
      </c>
      <c r="C42" s="133">
        <v>0.006583140823024233</v>
      </c>
      <c r="D42" s="93" t="s">
        <v>782</v>
      </c>
      <c r="E42" s="93" t="b">
        <v>0</v>
      </c>
      <c r="F42" s="93" t="b">
        <v>0</v>
      </c>
      <c r="G42" s="93" t="b">
        <v>0</v>
      </c>
    </row>
    <row r="43" spans="1:7" ht="15">
      <c r="A43" s="93" t="s">
        <v>743</v>
      </c>
      <c r="B43" s="93">
        <v>3</v>
      </c>
      <c r="C43" s="133">
        <v>0.006583140823024233</v>
      </c>
      <c r="D43" s="93" t="s">
        <v>782</v>
      </c>
      <c r="E43" s="93" t="b">
        <v>0</v>
      </c>
      <c r="F43" s="93" t="b">
        <v>1</v>
      </c>
      <c r="G43" s="93" t="b">
        <v>0</v>
      </c>
    </row>
    <row r="44" spans="1:7" ht="15">
      <c r="A44" s="93" t="s">
        <v>744</v>
      </c>
      <c r="B44" s="93">
        <v>3</v>
      </c>
      <c r="C44" s="133">
        <v>0.006583140823024233</v>
      </c>
      <c r="D44" s="93" t="s">
        <v>782</v>
      </c>
      <c r="E44" s="93" t="b">
        <v>0</v>
      </c>
      <c r="F44" s="93" t="b">
        <v>0</v>
      </c>
      <c r="G44" s="93" t="b">
        <v>0</v>
      </c>
    </row>
    <row r="45" spans="1:7" ht="15">
      <c r="A45" s="93" t="s">
        <v>222</v>
      </c>
      <c r="B45" s="93">
        <v>3</v>
      </c>
      <c r="C45" s="133">
        <v>0.006583140823024233</v>
      </c>
      <c r="D45" s="93" t="s">
        <v>782</v>
      </c>
      <c r="E45" s="93" t="b">
        <v>0</v>
      </c>
      <c r="F45" s="93" t="b">
        <v>0</v>
      </c>
      <c r="G45" s="93" t="b">
        <v>0</v>
      </c>
    </row>
    <row r="46" spans="1:7" ht="15">
      <c r="A46" s="93" t="s">
        <v>627</v>
      </c>
      <c r="B46" s="93">
        <v>3</v>
      </c>
      <c r="C46" s="133">
        <v>0.006583140823024233</v>
      </c>
      <c r="D46" s="93" t="s">
        <v>782</v>
      </c>
      <c r="E46" s="93" t="b">
        <v>0</v>
      </c>
      <c r="F46" s="93" t="b">
        <v>0</v>
      </c>
      <c r="G46" s="93" t="b">
        <v>0</v>
      </c>
    </row>
    <row r="47" spans="1:7" ht="15">
      <c r="A47" s="93" t="s">
        <v>628</v>
      </c>
      <c r="B47" s="93">
        <v>3</v>
      </c>
      <c r="C47" s="133">
        <v>0.006583140823024233</v>
      </c>
      <c r="D47" s="93" t="s">
        <v>782</v>
      </c>
      <c r="E47" s="93" t="b">
        <v>0</v>
      </c>
      <c r="F47" s="93" t="b">
        <v>0</v>
      </c>
      <c r="G47" s="93" t="b">
        <v>0</v>
      </c>
    </row>
    <row r="48" spans="1:7" ht="15">
      <c r="A48" s="93" t="s">
        <v>632</v>
      </c>
      <c r="B48" s="93">
        <v>3</v>
      </c>
      <c r="C48" s="133">
        <v>0.006583140823024233</v>
      </c>
      <c r="D48" s="93" t="s">
        <v>782</v>
      </c>
      <c r="E48" s="93" t="b">
        <v>0</v>
      </c>
      <c r="F48" s="93" t="b">
        <v>0</v>
      </c>
      <c r="G48" s="93" t="b">
        <v>0</v>
      </c>
    </row>
    <row r="49" spans="1:7" ht="15">
      <c r="A49" s="93" t="s">
        <v>633</v>
      </c>
      <c r="B49" s="93">
        <v>3</v>
      </c>
      <c r="C49" s="133">
        <v>0.006583140823024233</v>
      </c>
      <c r="D49" s="93" t="s">
        <v>782</v>
      </c>
      <c r="E49" s="93" t="b">
        <v>0</v>
      </c>
      <c r="F49" s="93" t="b">
        <v>0</v>
      </c>
      <c r="G49" s="93" t="b">
        <v>0</v>
      </c>
    </row>
    <row r="50" spans="1:7" ht="15">
      <c r="A50" s="93" t="s">
        <v>635</v>
      </c>
      <c r="B50" s="93">
        <v>3</v>
      </c>
      <c r="C50" s="133">
        <v>0.006583140823024233</v>
      </c>
      <c r="D50" s="93" t="s">
        <v>782</v>
      </c>
      <c r="E50" s="93" t="b">
        <v>0</v>
      </c>
      <c r="F50" s="93" t="b">
        <v>0</v>
      </c>
      <c r="G50" s="93" t="b">
        <v>0</v>
      </c>
    </row>
    <row r="51" spans="1:7" ht="15">
      <c r="A51" s="93" t="s">
        <v>636</v>
      </c>
      <c r="B51" s="93">
        <v>3</v>
      </c>
      <c r="C51" s="133">
        <v>0.006583140823024233</v>
      </c>
      <c r="D51" s="93" t="s">
        <v>782</v>
      </c>
      <c r="E51" s="93" t="b">
        <v>0</v>
      </c>
      <c r="F51" s="93" t="b">
        <v>1</v>
      </c>
      <c r="G51" s="93" t="b">
        <v>0</v>
      </c>
    </row>
    <row r="52" spans="1:7" ht="15">
      <c r="A52" s="93" t="s">
        <v>745</v>
      </c>
      <c r="B52" s="93">
        <v>3</v>
      </c>
      <c r="C52" s="133">
        <v>0.006583140823024233</v>
      </c>
      <c r="D52" s="93" t="s">
        <v>782</v>
      </c>
      <c r="E52" s="93" t="b">
        <v>0</v>
      </c>
      <c r="F52" s="93" t="b">
        <v>0</v>
      </c>
      <c r="G52" s="93" t="b">
        <v>0</v>
      </c>
    </row>
    <row r="53" spans="1:7" ht="15">
      <c r="A53" s="93" t="s">
        <v>746</v>
      </c>
      <c r="B53" s="93">
        <v>3</v>
      </c>
      <c r="C53" s="133">
        <v>0.006583140823024233</v>
      </c>
      <c r="D53" s="93" t="s">
        <v>782</v>
      </c>
      <c r="E53" s="93" t="b">
        <v>0</v>
      </c>
      <c r="F53" s="93" t="b">
        <v>0</v>
      </c>
      <c r="G53" s="93" t="b">
        <v>0</v>
      </c>
    </row>
    <row r="54" spans="1:7" ht="15">
      <c r="A54" s="93" t="s">
        <v>747</v>
      </c>
      <c r="B54" s="93">
        <v>3</v>
      </c>
      <c r="C54" s="133">
        <v>0.006583140823024233</v>
      </c>
      <c r="D54" s="93" t="s">
        <v>782</v>
      </c>
      <c r="E54" s="93" t="b">
        <v>0</v>
      </c>
      <c r="F54" s="93" t="b">
        <v>0</v>
      </c>
      <c r="G54" s="93" t="b">
        <v>0</v>
      </c>
    </row>
    <row r="55" spans="1:7" ht="15">
      <c r="A55" s="93" t="s">
        <v>748</v>
      </c>
      <c r="B55" s="93">
        <v>3</v>
      </c>
      <c r="C55" s="133">
        <v>0.006583140823024233</v>
      </c>
      <c r="D55" s="93" t="s">
        <v>782</v>
      </c>
      <c r="E55" s="93" t="b">
        <v>0</v>
      </c>
      <c r="F55" s="93" t="b">
        <v>0</v>
      </c>
      <c r="G55" s="93" t="b">
        <v>0</v>
      </c>
    </row>
    <row r="56" spans="1:7" ht="15">
      <c r="A56" s="93" t="s">
        <v>749</v>
      </c>
      <c r="B56" s="93">
        <v>3</v>
      </c>
      <c r="C56" s="133">
        <v>0.006583140823024233</v>
      </c>
      <c r="D56" s="93" t="s">
        <v>782</v>
      </c>
      <c r="E56" s="93" t="b">
        <v>0</v>
      </c>
      <c r="F56" s="93" t="b">
        <v>1</v>
      </c>
      <c r="G56" s="93" t="b">
        <v>0</v>
      </c>
    </row>
    <row r="57" spans="1:7" ht="15">
      <c r="A57" s="93" t="s">
        <v>750</v>
      </c>
      <c r="B57" s="93">
        <v>3</v>
      </c>
      <c r="C57" s="133">
        <v>0.006583140823024233</v>
      </c>
      <c r="D57" s="93" t="s">
        <v>782</v>
      </c>
      <c r="E57" s="93" t="b">
        <v>0</v>
      </c>
      <c r="F57" s="93" t="b">
        <v>0</v>
      </c>
      <c r="G57" s="93" t="b">
        <v>0</v>
      </c>
    </row>
    <row r="58" spans="1:7" ht="15">
      <c r="A58" s="93" t="s">
        <v>751</v>
      </c>
      <c r="B58" s="93">
        <v>3</v>
      </c>
      <c r="C58" s="133">
        <v>0.006583140823024233</v>
      </c>
      <c r="D58" s="93" t="s">
        <v>782</v>
      </c>
      <c r="E58" s="93" t="b">
        <v>0</v>
      </c>
      <c r="F58" s="93" t="b">
        <v>0</v>
      </c>
      <c r="G58" s="93" t="b">
        <v>0</v>
      </c>
    </row>
    <row r="59" spans="1:7" ht="15">
      <c r="A59" s="93" t="s">
        <v>752</v>
      </c>
      <c r="B59" s="93">
        <v>3</v>
      </c>
      <c r="C59" s="133">
        <v>0.006583140823024233</v>
      </c>
      <c r="D59" s="93" t="s">
        <v>782</v>
      </c>
      <c r="E59" s="93" t="b">
        <v>0</v>
      </c>
      <c r="F59" s="93" t="b">
        <v>0</v>
      </c>
      <c r="G59" s="93" t="b">
        <v>0</v>
      </c>
    </row>
    <row r="60" spans="1:7" ht="15">
      <c r="A60" s="93" t="s">
        <v>753</v>
      </c>
      <c r="B60" s="93">
        <v>2</v>
      </c>
      <c r="C60" s="133">
        <v>0.005173131413073385</v>
      </c>
      <c r="D60" s="93" t="s">
        <v>782</v>
      </c>
      <c r="E60" s="93" t="b">
        <v>0</v>
      </c>
      <c r="F60" s="93" t="b">
        <v>0</v>
      </c>
      <c r="G60" s="93" t="b">
        <v>0</v>
      </c>
    </row>
    <row r="61" spans="1:7" ht="15">
      <c r="A61" s="93" t="s">
        <v>754</v>
      </c>
      <c r="B61" s="93">
        <v>2</v>
      </c>
      <c r="C61" s="133">
        <v>0.005173131413073385</v>
      </c>
      <c r="D61" s="93" t="s">
        <v>782</v>
      </c>
      <c r="E61" s="93" t="b">
        <v>0</v>
      </c>
      <c r="F61" s="93" t="b">
        <v>0</v>
      </c>
      <c r="G61" s="93" t="b">
        <v>0</v>
      </c>
    </row>
    <row r="62" spans="1:7" ht="15">
      <c r="A62" s="93" t="s">
        <v>755</v>
      </c>
      <c r="B62" s="93">
        <v>2</v>
      </c>
      <c r="C62" s="133">
        <v>0.005173131413073385</v>
      </c>
      <c r="D62" s="93" t="s">
        <v>782</v>
      </c>
      <c r="E62" s="93" t="b">
        <v>1</v>
      </c>
      <c r="F62" s="93" t="b">
        <v>0</v>
      </c>
      <c r="G62" s="93" t="b">
        <v>0</v>
      </c>
    </row>
    <row r="63" spans="1:7" ht="15">
      <c r="A63" s="93" t="s">
        <v>756</v>
      </c>
      <c r="B63" s="93">
        <v>2</v>
      </c>
      <c r="C63" s="133">
        <v>0.005173131413073385</v>
      </c>
      <c r="D63" s="93" t="s">
        <v>782</v>
      </c>
      <c r="E63" s="93" t="b">
        <v>1</v>
      </c>
      <c r="F63" s="93" t="b">
        <v>0</v>
      </c>
      <c r="G63" s="93" t="b">
        <v>0</v>
      </c>
    </row>
    <row r="64" spans="1:7" ht="15">
      <c r="A64" s="93" t="s">
        <v>757</v>
      </c>
      <c r="B64" s="93">
        <v>2</v>
      </c>
      <c r="C64" s="133">
        <v>0.005173131413073385</v>
      </c>
      <c r="D64" s="93" t="s">
        <v>782</v>
      </c>
      <c r="E64" s="93" t="b">
        <v>0</v>
      </c>
      <c r="F64" s="93" t="b">
        <v>0</v>
      </c>
      <c r="G64" s="93" t="b">
        <v>0</v>
      </c>
    </row>
    <row r="65" spans="1:7" ht="15">
      <c r="A65" s="93" t="s">
        <v>758</v>
      </c>
      <c r="B65" s="93">
        <v>2</v>
      </c>
      <c r="C65" s="133">
        <v>0.005173131413073385</v>
      </c>
      <c r="D65" s="93" t="s">
        <v>782</v>
      </c>
      <c r="E65" s="93" t="b">
        <v>0</v>
      </c>
      <c r="F65" s="93" t="b">
        <v>0</v>
      </c>
      <c r="G65" s="93" t="b">
        <v>0</v>
      </c>
    </row>
    <row r="66" spans="1:7" ht="15">
      <c r="A66" s="93" t="s">
        <v>759</v>
      </c>
      <c r="B66" s="93">
        <v>2</v>
      </c>
      <c r="C66" s="133">
        <v>0.005173131413073385</v>
      </c>
      <c r="D66" s="93" t="s">
        <v>782</v>
      </c>
      <c r="E66" s="93" t="b">
        <v>0</v>
      </c>
      <c r="F66" s="93" t="b">
        <v>0</v>
      </c>
      <c r="G66" s="93" t="b">
        <v>0</v>
      </c>
    </row>
    <row r="67" spans="1:7" ht="15">
      <c r="A67" s="93" t="s">
        <v>760</v>
      </c>
      <c r="B67" s="93">
        <v>2</v>
      </c>
      <c r="C67" s="133">
        <v>0.005173131413073385</v>
      </c>
      <c r="D67" s="93" t="s">
        <v>782</v>
      </c>
      <c r="E67" s="93" t="b">
        <v>0</v>
      </c>
      <c r="F67" s="93" t="b">
        <v>0</v>
      </c>
      <c r="G67" s="93" t="b">
        <v>0</v>
      </c>
    </row>
    <row r="68" spans="1:7" ht="15">
      <c r="A68" s="93" t="s">
        <v>761</v>
      </c>
      <c r="B68" s="93">
        <v>2</v>
      </c>
      <c r="C68" s="133">
        <v>0.005173131413073385</v>
      </c>
      <c r="D68" s="93" t="s">
        <v>782</v>
      </c>
      <c r="E68" s="93" t="b">
        <v>0</v>
      </c>
      <c r="F68" s="93" t="b">
        <v>0</v>
      </c>
      <c r="G68" s="93" t="b">
        <v>0</v>
      </c>
    </row>
    <row r="69" spans="1:7" ht="15">
      <c r="A69" s="93" t="s">
        <v>762</v>
      </c>
      <c r="B69" s="93">
        <v>2</v>
      </c>
      <c r="C69" s="133">
        <v>0.005173131413073385</v>
      </c>
      <c r="D69" s="93" t="s">
        <v>782</v>
      </c>
      <c r="E69" s="93" t="b">
        <v>0</v>
      </c>
      <c r="F69" s="93" t="b">
        <v>0</v>
      </c>
      <c r="G69" s="93" t="b">
        <v>0</v>
      </c>
    </row>
    <row r="70" spans="1:7" ht="15">
      <c r="A70" s="93" t="s">
        <v>763</v>
      </c>
      <c r="B70" s="93">
        <v>2</v>
      </c>
      <c r="C70" s="133">
        <v>0.005173131413073385</v>
      </c>
      <c r="D70" s="93" t="s">
        <v>782</v>
      </c>
      <c r="E70" s="93" t="b">
        <v>0</v>
      </c>
      <c r="F70" s="93" t="b">
        <v>0</v>
      </c>
      <c r="G70" s="93" t="b">
        <v>0</v>
      </c>
    </row>
    <row r="71" spans="1:7" ht="15">
      <c r="A71" s="93" t="s">
        <v>764</v>
      </c>
      <c r="B71" s="93">
        <v>2</v>
      </c>
      <c r="C71" s="133">
        <v>0.005173131413073385</v>
      </c>
      <c r="D71" s="93" t="s">
        <v>782</v>
      </c>
      <c r="E71" s="93" t="b">
        <v>0</v>
      </c>
      <c r="F71" s="93" t="b">
        <v>0</v>
      </c>
      <c r="G71" s="93" t="b">
        <v>0</v>
      </c>
    </row>
    <row r="72" spans="1:7" ht="15">
      <c r="A72" s="93" t="s">
        <v>765</v>
      </c>
      <c r="B72" s="93">
        <v>2</v>
      </c>
      <c r="C72" s="133">
        <v>0.005173131413073385</v>
      </c>
      <c r="D72" s="93" t="s">
        <v>782</v>
      </c>
      <c r="E72" s="93" t="b">
        <v>0</v>
      </c>
      <c r="F72" s="93" t="b">
        <v>0</v>
      </c>
      <c r="G72" s="93" t="b">
        <v>0</v>
      </c>
    </row>
    <row r="73" spans="1:7" ht="15">
      <c r="A73" s="93" t="s">
        <v>766</v>
      </c>
      <c r="B73" s="93">
        <v>2</v>
      </c>
      <c r="C73" s="133">
        <v>0.005173131413073385</v>
      </c>
      <c r="D73" s="93" t="s">
        <v>782</v>
      </c>
      <c r="E73" s="93" t="b">
        <v>0</v>
      </c>
      <c r="F73" s="93" t="b">
        <v>0</v>
      </c>
      <c r="G73" s="93" t="b">
        <v>0</v>
      </c>
    </row>
    <row r="74" spans="1:7" ht="15">
      <c r="A74" s="93" t="s">
        <v>767</v>
      </c>
      <c r="B74" s="93">
        <v>2</v>
      </c>
      <c r="C74" s="133">
        <v>0.005173131413073385</v>
      </c>
      <c r="D74" s="93" t="s">
        <v>782</v>
      </c>
      <c r="E74" s="93" t="b">
        <v>0</v>
      </c>
      <c r="F74" s="93" t="b">
        <v>0</v>
      </c>
      <c r="G74" s="93" t="b">
        <v>0</v>
      </c>
    </row>
    <row r="75" spans="1:7" ht="15">
      <c r="A75" s="93" t="s">
        <v>768</v>
      </c>
      <c r="B75" s="93">
        <v>2</v>
      </c>
      <c r="C75" s="133">
        <v>0.005173131413073385</v>
      </c>
      <c r="D75" s="93" t="s">
        <v>782</v>
      </c>
      <c r="E75" s="93" t="b">
        <v>0</v>
      </c>
      <c r="F75" s="93" t="b">
        <v>0</v>
      </c>
      <c r="G75" s="93" t="b">
        <v>0</v>
      </c>
    </row>
    <row r="76" spans="1:7" ht="15">
      <c r="A76" s="93" t="s">
        <v>769</v>
      </c>
      <c r="B76" s="93">
        <v>2</v>
      </c>
      <c r="C76" s="133">
        <v>0.005173131413073385</v>
      </c>
      <c r="D76" s="93" t="s">
        <v>782</v>
      </c>
      <c r="E76" s="93" t="b">
        <v>0</v>
      </c>
      <c r="F76" s="93" t="b">
        <v>0</v>
      </c>
      <c r="G76" s="93" t="b">
        <v>0</v>
      </c>
    </row>
    <row r="77" spans="1:7" ht="15">
      <c r="A77" s="93" t="s">
        <v>770</v>
      </c>
      <c r="B77" s="93">
        <v>2</v>
      </c>
      <c r="C77" s="133">
        <v>0.005173131413073385</v>
      </c>
      <c r="D77" s="93" t="s">
        <v>782</v>
      </c>
      <c r="E77" s="93" t="b">
        <v>0</v>
      </c>
      <c r="F77" s="93" t="b">
        <v>0</v>
      </c>
      <c r="G77" s="93" t="b">
        <v>0</v>
      </c>
    </row>
    <row r="78" spans="1:7" ht="15">
      <c r="A78" s="93" t="s">
        <v>771</v>
      </c>
      <c r="B78" s="93">
        <v>2</v>
      </c>
      <c r="C78" s="133">
        <v>0.005173131413073385</v>
      </c>
      <c r="D78" s="93" t="s">
        <v>782</v>
      </c>
      <c r="E78" s="93" t="b">
        <v>0</v>
      </c>
      <c r="F78" s="93" t="b">
        <v>0</v>
      </c>
      <c r="G78" s="93" t="b">
        <v>0</v>
      </c>
    </row>
    <row r="79" spans="1:7" ht="15">
      <c r="A79" s="93" t="s">
        <v>772</v>
      </c>
      <c r="B79" s="93">
        <v>2</v>
      </c>
      <c r="C79" s="133">
        <v>0.005173131413073385</v>
      </c>
      <c r="D79" s="93" t="s">
        <v>782</v>
      </c>
      <c r="E79" s="93" t="b">
        <v>0</v>
      </c>
      <c r="F79" s="93" t="b">
        <v>0</v>
      </c>
      <c r="G79" s="93" t="b">
        <v>0</v>
      </c>
    </row>
    <row r="80" spans="1:7" ht="15">
      <c r="A80" s="93" t="s">
        <v>773</v>
      </c>
      <c r="B80" s="93">
        <v>2</v>
      </c>
      <c r="C80" s="133">
        <v>0.005173131413073385</v>
      </c>
      <c r="D80" s="93" t="s">
        <v>782</v>
      </c>
      <c r="E80" s="93" t="b">
        <v>0</v>
      </c>
      <c r="F80" s="93" t="b">
        <v>0</v>
      </c>
      <c r="G80" s="93" t="b">
        <v>0</v>
      </c>
    </row>
    <row r="81" spans="1:7" ht="15">
      <c r="A81" s="93" t="s">
        <v>774</v>
      </c>
      <c r="B81" s="93">
        <v>2</v>
      </c>
      <c r="C81" s="133">
        <v>0.005173131413073385</v>
      </c>
      <c r="D81" s="93" t="s">
        <v>782</v>
      </c>
      <c r="E81" s="93" t="b">
        <v>0</v>
      </c>
      <c r="F81" s="93" t="b">
        <v>0</v>
      </c>
      <c r="G81" s="93" t="b">
        <v>0</v>
      </c>
    </row>
    <row r="82" spans="1:7" ht="15">
      <c r="A82" s="93" t="s">
        <v>775</v>
      </c>
      <c r="B82" s="93">
        <v>2</v>
      </c>
      <c r="C82" s="133">
        <v>0.005173131413073385</v>
      </c>
      <c r="D82" s="93" t="s">
        <v>782</v>
      </c>
      <c r="E82" s="93" t="b">
        <v>0</v>
      </c>
      <c r="F82" s="93" t="b">
        <v>0</v>
      </c>
      <c r="G82" s="93" t="b">
        <v>0</v>
      </c>
    </row>
    <row r="83" spans="1:7" ht="15">
      <c r="A83" s="93" t="s">
        <v>776</v>
      </c>
      <c r="B83" s="93">
        <v>2</v>
      </c>
      <c r="C83" s="133">
        <v>0.005173131413073385</v>
      </c>
      <c r="D83" s="93" t="s">
        <v>782</v>
      </c>
      <c r="E83" s="93" t="b">
        <v>0</v>
      </c>
      <c r="F83" s="93" t="b">
        <v>0</v>
      </c>
      <c r="G83" s="93" t="b">
        <v>0</v>
      </c>
    </row>
    <row r="84" spans="1:7" ht="15">
      <c r="A84" s="93" t="s">
        <v>777</v>
      </c>
      <c r="B84" s="93">
        <v>2</v>
      </c>
      <c r="C84" s="133">
        <v>0.005173131413073385</v>
      </c>
      <c r="D84" s="93" t="s">
        <v>782</v>
      </c>
      <c r="E84" s="93" t="b">
        <v>0</v>
      </c>
      <c r="F84" s="93" t="b">
        <v>0</v>
      </c>
      <c r="G84" s="93" t="b">
        <v>0</v>
      </c>
    </row>
    <row r="85" spans="1:7" ht="15">
      <c r="A85" s="93" t="s">
        <v>778</v>
      </c>
      <c r="B85" s="93">
        <v>2</v>
      </c>
      <c r="C85" s="133">
        <v>0.005173131413073385</v>
      </c>
      <c r="D85" s="93" t="s">
        <v>782</v>
      </c>
      <c r="E85" s="93" t="b">
        <v>0</v>
      </c>
      <c r="F85" s="93" t="b">
        <v>0</v>
      </c>
      <c r="G85" s="93" t="b">
        <v>0</v>
      </c>
    </row>
    <row r="86" spans="1:7" ht="15">
      <c r="A86" s="93" t="s">
        <v>779</v>
      </c>
      <c r="B86" s="93">
        <v>2</v>
      </c>
      <c r="C86" s="133">
        <v>0.006514022262356152</v>
      </c>
      <c r="D86" s="93" t="s">
        <v>782</v>
      </c>
      <c r="E86" s="93" t="b">
        <v>0</v>
      </c>
      <c r="F86" s="93" t="b">
        <v>0</v>
      </c>
      <c r="G86" s="93" t="b">
        <v>0</v>
      </c>
    </row>
    <row r="87" spans="1:7" ht="15">
      <c r="A87" s="93" t="s">
        <v>617</v>
      </c>
      <c r="B87" s="93">
        <v>14</v>
      </c>
      <c r="C87" s="133">
        <v>0</v>
      </c>
      <c r="D87" s="93" t="s">
        <v>566</v>
      </c>
      <c r="E87" s="93" t="b">
        <v>0</v>
      </c>
      <c r="F87" s="93" t="b">
        <v>0</v>
      </c>
      <c r="G87" s="93" t="b">
        <v>0</v>
      </c>
    </row>
    <row r="88" spans="1:7" ht="15">
      <c r="A88" s="93" t="s">
        <v>229</v>
      </c>
      <c r="B88" s="93">
        <v>9</v>
      </c>
      <c r="C88" s="133">
        <v>0.00704885606591926</v>
      </c>
      <c r="D88" s="93" t="s">
        <v>566</v>
      </c>
      <c r="E88" s="93" t="b">
        <v>0</v>
      </c>
      <c r="F88" s="93" t="b">
        <v>0</v>
      </c>
      <c r="G88" s="93" t="b">
        <v>0</v>
      </c>
    </row>
    <row r="89" spans="1:7" ht="15">
      <c r="A89" s="93" t="s">
        <v>216</v>
      </c>
      <c r="B89" s="93">
        <v>9</v>
      </c>
      <c r="C89" s="133">
        <v>0.00704885606591926</v>
      </c>
      <c r="D89" s="93" t="s">
        <v>566</v>
      </c>
      <c r="E89" s="93" t="b">
        <v>0</v>
      </c>
      <c r="F89" s="93" t="b">
        <v>0</v>
      </c>
      <c r="G89" s="93" t="b">
        <v>0</v>
      </c>
    </row>
    <row r="90" spans="1:7" ht="15">
      <c r="A90" s="93" t="s">
        <v>228</v>
      </c>
      <c r="B90" s="93">
        <v>8</v>
      </c>
      <c r="C90" s="133">
        <v>0.007935936283634105</v>
      </c>
      <c r="D90" s="93" t="s">
        <v>566</v>
      </c>
      <c r="E90" s="93" t="b">
        <v>0</v>
      </c>
      <c r="F90" s="93" t="b">
        <v>0</v>
      </c>
      <c r="G90" s="93" t="b">
        <v>0</v>
      </c>
    </row>
    <row r="91" spans="1:7" ht="15">
      <c r="A91" s="93" t="s">
        <v>620</v>
      </c>
      <c r="B91" s="93">
        <v>4</v>
      </c>
      <c r="C91" s="133">
        <v>0.00888274358122899</v>
      </c>
      <c r="D91" s="93" t="s">
        <v>566</v>
      </c>
      <c r="E91" s="93" t="b">
        <v>0</v>
      </c>
      <c r="F91" s="93" t="b">
        <v>0</v>
      </c>
      <c r="G91" s="93" t="b">
        <v>0</v>
      </c>
    </row>
    <row r="92" spans="1:7" ht="15">
      <c r="A92" s="93" t="s">
        <v>621</v>
      </c>
      <c r="B92" s="93">
        <v>4</v>
      </c>
      <c r="C92" s="133">
        <v>0.00888274358122899</v>
      </c>
      <c r="D92" s="93" t="s">
        <v>566</v>
      </c>
      <c r="E92" s="93" t="b">
        <v>0</v>
      </c>
      <c r="F92" s="93" t="b">
        <v>0</v>
      </c>
      <c r="G92" s="93" t="b">
        <v>0</v>
      </c>
    </row>
    <row r="93" spans="1:7" ht="15">
      <c r="A93" s="93" t="s">
        <v>622</v>
      </c>
      <c r="B93" s="93">
        <v>4</v>
      </c>
      <c r="C93" s="133">
        <v>0.00888274358122899</v>
      </c>
      <c r="D93" s="93" t="s">
        <v>566</v>
      </c>
      <c r="E93" s="93" t="b">
        <v>0</v>
      </c>
      <c r="F93" s="93" t="b">
        <v>0</v>
      </c>
      <c r="G93" s="93" t="b">
        <v>0</v>
      </c>
    </row>
    <row r="94" spans="1:7" ht="15">
      <c r="A94" s="93" t="s">
        <v>623</v>
      </c>
      <c r="B94" s="93">
        <v>3</v>
      </c>
      <c r="C94" s="133">
        <v>0.0081919197668397</v>
      </c>
      <c r="D94" s="93" t="s">
        <v>566</v>
      </c>
      <c r="E94" s="93" t="b">
        <v>1</v>
      </c>
      <c r="F94" s="93" t="b">
        <v>0</v>
      </c>
      <c r="G94" s="93" t="b">
        <v>0</v>
      </c>
    </row>
    <row r="95" spans="1:7" ht="15">
      <c r="A95" s="93" t="s">
        <v>624</v>
      </c>
      <c r="B95" s="93">
        <v>3</v>
      </c>
      <c r="C95" s="133">
        <v>0.0081919197668397</v>
      </c>
      <c r="D95" s="93" t="s">
        <v>566</v>
      </c>
      <c r="E95" s="93" t="b">
        <v>0</v>
      </c>
      <c r="F95" s="93" t="b">
        <v>0</v>
      </c>
      <c r="G95" s="93" t="b">
        <v>0</v>
      </c>
    </row>
    <row r="96" spans="1:7" ht="15">
      <c r="A96" s="93" t="s">
        <v>625</v>
      </c>
      <c r="B96" s="93">
        <v>3</v>
      </c>
      <c r="C96" s="133">
        <v>0.0081919197668397</v>
      </c>
      <c r="D96" s="93" t="s">
        <v>566</v>
      </c>
      <c r="E96" s="93" t="b">
        <v>0</v>
      </c>
      <c r="F96" s="93" t="b">
        <v>0</v>
      </c>
      <c r="G96" s="93" t="b">
        <v>0</v>
      </c>
    </row>
    <row r="97" spans="1:7" ht="15">
      <c r="A97" s="93" t="s">
        <v>728</v>
      </c>
      <c r="B97" s="93">
        <v>3</v>
      </c>
      <c r="C97" s="133">
        <v>0.0081919197668397</v>
      </c>
      <c r="D97" s="93" t="s">
        <v>566</v>
      </c>
      <c r="E97" s="93" t="b">
        <v>0</v>
      </c>
      <c r="F97" s="93" t="b">
        <v>0</v>
      </c>
      <c r="G97" s="93" t="b">
        <v>0</v>
      </c>
    </row>
    <row r="98" spans="1:7" ht="15">
      <c r="A98" s="93" t="s">
        <v>729</v>
      </c>
      <c r="B98" s="93">
        <v>3</v>
      </c>
      <c r="C98" s="133">
        <v>0.0081919197668397</v>
      </c>
      <c r="D98" s="93" t="s">
        <v>566</v>
      </c>
      <c r="E98" s="93" t="b">
        <v>0</v>
      </c>
      <c r="F98" s="93" t="b">
        <v>0</v>
      </c>
      <c r="G98" s="93" t="b">
        <v>0</v>
      </c>
    </row>
    <row r="99" spans="1:7" ht="15">
      <c r="A99" s="93" t="s">
        <v>730</v>
      </c>
      <c r="B99" s="93">
        <v>3</v>
      </c>
      <c r="C99" s="133">
        <v>0.0081919197668397</v>
      </c>
      <c r="D99" s="93" t="s">
        <v>566</v>
      </c>
      <c r="E99" s="93" t="b">
        <v>0</v>
      </c>
      <c r="F99" s="93" t="b">
        <v>0</v>
      </c>
      <c r="G99" s="93" t="b">
        <v>0</v>
      </c>
    </row>
    <row r="100" spans="1:7" ht="15">
      <c r="A100" s="93" t="s">
        <v>731</v>
      </c>
      <c r="B100" s="93">
        <v>3</v>
      </c>
      <c r="C100" s="133">
        <v>0.0081919197668397</v>
      </c>
      <c r="D100" s="93" t="s">
        <v>566</v>
      </c>
      <c r="E100" s="93" t="b">
        <v>0</v>
      </c>
      <c r="F100" s="93" t="b">
        <v>0</v>
      </c>
      <c r="G100" s="93" t="b">
        <v>0</v>
      </c>
    </row>
    <row r="101" spans="1:7" ht="15">
      <c r="A101" s="93" t="s">
        <v>732</v>
      </c>
      <c r="B101" s="93">
        <v>3</v>
      </c>
      <c r="C101" s="133">
        <v>0.0081919197668397</v>
      </c>
      <c r="D101" s="93" t="s">
        <v>566</v>
      </c>
      <c r="E101" s="93" t="b">
        <v>0</v>
      </c>
      <c r="F101" s="93" t="b">
        <v>0</v>
      </c>
      <c r="G101" s="93" t="b">
        <v>0</v>
      </c>
    </row>
    <row r="102" spans="1:7" ht="15">
      <c r="A102" s="93" t="s">
        <v>733</v>
      </c>
      <c r="B102" s="93">
        <v>3</v>
      </c>
      <c r="C102" s="133">
        <v>0.0081919197668397</v>
      </c>
      <c r="D102" s="93" t="s">
        <v>566</v>
      </c>
      <c r="E102" s="93" t="b">
        <v>0</v>
      </c>
      <c r="F102" s="93" t="b">
        <v>0</v>
      </c>
      <c r="G102" s="93" t="b">
        <v>0</v>
      </c>
    </row>
    <row r="103" spans="1:7" ht="15">
      <c r="A103" s="93" t="s">
        <v>726</v>
      </c>
      <c r="B103" s="93">
        <v>3</v>
      </c>
      <c r="C103" s="133">
        <v>0.0081919197668397</v>
      </c>
      <c r="D103" s="93" t="s">
        <v>566</v>
      </c>
      <c r="E103" s="93" t="b">
        <v>0</v>
      </c>
      <c r="F103" s="93" t="b">
        <v>0</v>
      </c>
      <c r="G103" s="93" t="b">
        <v>0</v>
      </c>
    </row>
    <row r="104" spans="1:7" ht="15">
      <c r="A104" s="93" t="s">
        <v>600</v>
      </c>
      <c r="B104" s="93">
        <v>3</v>
      </c>
      <c r="C104" s="133">
        <v>0.0081919197668397</v>
      </c>
      <c r="D104" s="93" t="s">
        <v>566</v>
      </c>
      <c r="E104" s="93" t="b">
        <v>0</v>
      </c>
      <c r="F104" s="93" t="b">
        <v>0</v>
      </c>
      <c r="G104" s="93" t="b">
        <v>0</v>
      </c>
    </row>
    <row r="105" spans="1:7" ht="15">
      <c r="A105" s="93" t="s">
        <v>220</v>
      </c>
      <c r="B105" s="93">
        <v>3</v>
      </c>
      <c r="C105" s="133">
        <v>0.0081919197668397</v>
      </c>
      <c r="D105" s="93" t="s">
        <v>566</v>
      </c>
      <c r="E105" s="93" t="b">
        <v>0</v>
      </c>
      <c r="F105" s="93" t="b">
        <v>0</v>
      </c>
      <c r="G105" s="93" t="b">
        <v>0</v>
      </c>
    </row>
    <row r="106" spans="1:7" ht="15">
      <c r="A106" s="93" t="s">
        <v>734</v>
      </c>
      <c r="B106" s="93">
        <v>3</v>
      </c>
      <c r="C106" s="133">
        <v>0.0081919197668397</v>
      </c>
      <c r="D106" s="93" t="s">
        <v>566</v>
      </c>
      <c r="E106" s="93" t="b">
        <v>0</v>
      </c>
      <c r="F106" s="93" t="b">
        <v>0</v>
      </c>
      <c r="G106" s="93" t="b">
        <v>0</v>
      </c>
    </row>
    <row r="107" spans="1:7" ht="15">
      <c r="A107" s="93" t="s">
        <v>735</v>
      </c>
      <c r="B107" s="93">
        <v>3</v>
      </c>
      <c r="C107" s="133">
        <v>0.0081919197668397</v>
      </c>
      <c r="D107" s="93" t="s">
        <v>566</v>
      </c>
      <c r="E107" s="93" t="b">
        <v>1</v>
      </c>
      <c r="F107" s="93" t="b">
        <v>0</v>
      </c>
      <c r="G107" s="93" t="b">
        <v>0</v>
      </c>
    </row>
    <row r="108" spans="1:7" ht="15">
      <c r="A108" s="93" t="s">
        <v>736</v>
      </c>
      <c r="B108" s="93">
        <v>3</v>
      </c>
      <c r="C108" s="133">
        <v>0.0081919197668397</v>
      </c>
      <c r="D108" s="93" t="s">
        <v>566</v>
      </c>
      <c r="E108" s="93" t="b">
        <v>0</v>
      </c>
      <c r="F108" s="93" t="b">
        <v>0</v>
      </c>
      <c r="G108" s="93" t="b">
        <v>0</v>
      </c>
    </row>
    <row r="109" spans="1:7" ht="15">
      <c r="A109" s="93" t="s">
        <v>737</v>
      </c>
      <c r="B109" s="93">
        <v>3</v>
      </c>
      <c r="C109" s="133">
        <v>0.0081919197668397</v>
      </c>
      <c r="D109" s="93" t="s">
        <v>566</v>
      </c>
      <c r="E109" s="93" t="b">
        <v>0</v>
      </c>
      <c r="F109" s="93" t="b">
        <v>0</v>
      </c>
      <c r="G109" s="93" t="b">
        <v>0</v>
      </c>
    </row>
    <row r="110" spans="1:7" ht="15">
      <c r="A110" s="93" t="s">
        <v>740</v>
      </c>
      <c r="B110" s="93">
        <v>3</v>
      </c>
      <c r="C110" s="133">
        <v>0.0081919197668397</v>
      </c>
      <c r="D110" s="93" t="s">
        <v>566</v>
      </c>
      <c r="E110" s="93" t="b">
        <v>0</v>
      </c>
      <c r="F110" s="93" t="b">
        <v>0</v>
      </c>
      <c r="G110" s="93" t="b">
        <v>0</v>
      </c>
    </row>
    <row r="111" spans="1:7" ht="15">
      <c r="A111" s="93" t="s">
        <v>744</v>
      </c>
      <c r="B111" s="93">
        <v>3</v>
      </c>
      <c r="C111" s="133">
        <v>0.0081919197668397</v>
      </c>
      <c r="D111" s="93" t="s">
        <v>566</v>
      </c>
      <c r="E111" s="93" t="b">
        <v>0</v>
      </c>
      <c r="F111" s="93" t="b">
        <v>0</v>
      </c>
      <c r="G111" s="93" t="b">
        <v>0</v>
      </c>
    </row>
    <row r="112" spans="1:7" ht="15">
      <c r="A112" s="93" t="s">
        <v>727</v>
      </c>
      <c r="B112" s="93">
        <v>3</v>
      </c>
      <c r="C112" s="133">
        <v>0.0081919197668397</v>
      </c>
      <c r="D112" s="93" t="s">
        <v>566</v>
      </c>
      <c r="E112" s="93" t="b">
        <v>0</v>
      </c>
      <c r="F112" s="93" t="b">
        <v>0</v>
      </c>
      <c r="G112" s="93" t="b">
        <v>0</v>
      </c>
    </row>
    <row r="113" spans="1:7" ht="15">
      <c r="A113" s="93" t="s">
        <v>741</v>
      </c>
      <c r="B113" s="93">
        <v>3</v>
      </c>
      <c r="C113" s="133">
        <v>0.0081919197668397</v>
      </c>
      <c r="D113" s="93" t="s">
        <v>566</v>
      </c>
      <c r="E113" s="93" t="b">
        <v>0</v>
      </c>
      <c r="F113" s="93" t="b">
        <v>0</v>
      </c>
      <c r="G113" s="93" t="b">
        <v>0</v>
      </c>
    </row>
    <row r="114" spans="1:7" ht="15">
      <c r="A114" s="93" t="s">
        <v>742</v>
      </c>
      <c r="B114" s="93">
        <v>3</v>
      </c>
      <c r="C114" s="133">
        <v>0.0081919197668397</v>
      </c>
      <c r="D114" s="93" t="s">
        <v>566</v>
      </c>
      <c r="E114" s="93" t="b">
        <v>0</v>
      </c>
      <c r="F114" s="93" t="b">
        <v>0</v>
      </c>
      <c r="G114" s="93" t="b">
        <v>0</v>
      </c>
    </row>
    <row r="115" spans="1:7" ht="15">
      <c r="A115" s="93" t="s">
        <v>765</v>
      </c>
      <c r="B115" s="93">
        <v>2</v>
      </c>
      <c r="C115" s="133">
        <v>0.006898759510320465</v>
      </c>
      <c r="D115" s="93" t="s">
        <v>566</v>
      </c>
      <c r="E115" s="93" t="b">
        <v>0</v>
      </c>
      <c r="F115" s="93" t="b">
        <v>0</v>
      </c>
      <c r="G115" s="93" t="b">
        <v>0</v>
      </c>
    </row>
    <row r="116" spans="1:7" ht="15">
      <c r="A116" s="93" t="s">
        <v>738</v>
      </c>
      <c r="B116" s="93">
        <v>2</v>
      </c>
      <c r="C116" s="133">
        <v>0.006898759510320465</v>
      </c>
      <c r="D116" s="93" t="s">
        <v>566</v>
      </c>
      <c r="E116" s="93" t="b">
        <v>0</v>
      </c>
      <c r="F116" s="93" t="b">
        <v>0</v>
      </c>
      <c r="G116" s="93" t="b">
        <v>0</v>
      </c>
    </row>
    <row r="117" spans="1:7" ht="15">
      <c r="A117" s="93" t="s">
        <v>766</v>
      </c>
      <c r="B117" s="93">
        <v>2</v>
      </c>
      <c r="C117" s="133">
        <v>0.006898759510320465</v>
      </c>
      <c r="D117" s="93" t="s">
        <v>566</v>
      </c>
      <c r="E117" s="93" t="b">
        <v>0</v>
      </c>
      <c r="F117" s="93" t="b">
        <v>0</v>
      </c>
      <c r="G117" s="93" t="b">
        <v>0</v>
      </c>
    </row>
    <row r="118" spans="1:7" ht="15">
      <c r="A118" s="93" t="s">
        <v>767</v>
      </c>
      <c r="B118" s="93">
        <v>2</v>
      </c>
      <c r="C118" s="133">
        <v>0.006898759510320465</v>
      </c>
      <c r="D118" s="93" t="s">
        <v>566</v>
      </c>
      <c r="E118" s="93" t="b">
        <v>0</v>
      </c>
      <c r="F118" s="93" t="b">
        <v>0</v>
      </c>
      <c r="G118" s="93" t="b">
        <v>0</v>
      </c>
    </row>
    <row r="119" spans="1:7" ht="15">
      <c r="A119" s="93" t="s">
        <v>772</v>
      </c>
      <c r="B119" s="93">
        <v>2</v>
      </c>
      <c r="C119" s="133">
        <v>0.006898759510320465</v>
      </c>
      <c r="D119" s="93" t="s">
        <v>566</v>
      </c>
      <c r="E119" s="93" t="b">
        <v>0</v>
      </c>
      <c r="F119" s="93" t="b">
        <v>0</v>
      </c>
      <c r="G119" s="93" t="b">
        <v>0</v>
      </c>
    </row>
    <row r="120" spans="1:7" ht="15">
      <c r="A120" s="93" t="s">
        <v>769</v>
      </c>
      <c r="B120" s="93">
        <v>2</v>
      </c>
      <c r="C120" s="133">
        <v>0.006898759510320465</v>
      </c>
      <c r="D120" s="93" t="s">
        <v>566</v>
      </c>
      <c r="E120" s="93" t="b">
        <v>0</v>
      </c>
      <c r="F120" s="93" t="b">
        <v>0</v>
      </c>
      <c r="G120" s="93" t="b">
        <v>0</v>
      </c>
    </row>
    <row r="121" spans="1:7" ht="15">
      <c r="A121" s="93" t="s">
        <v>777</v>
      </c>
      <c r="B121" s="93">
        <v>2</v>
      </c>
      <c r="C121" s="133">
        <v>0.006898759510320465</v>
      </c>
      <c r="D121" s="93" t="s">
        <v>566</v>
      </c>
      <c r="E121" s="93" t="b">
        <v>0</v>
      </c>
      <c r="F121" s="93" t="b">
        <v>0</v>
      </c>
      <c r="G121" s="93" t="b">
        <v>0</v>
      </c>
    </row>
    <row r="122" spans="1:7" ht="15">
      <c r="A122" s="93" t="s">
        <v>778</v>
      </c>
      <c r="B122" s="93">
        <v>2</v>
      </c>
      <c r="C122" s="133">
        <v>0.006898759510320465</v>
      </c>
      <c r="D122" s="93" t="s">
        <v>566</v>
      </c>
      <c r="E122" s="93" t="b">
        <v>0</v>
      </c>
      <c r="F122" s="93" t="b">
        <v>0</v>
      </c>
      <c r="G122" s="93" t="b">
        <v>0</v>
      </c>
    </row>
    <row r="123" spans="1:7" ht="15">
      <c r="A123" s="93" t="s">
        <v>775</v>
      </c>
      <c r="B123" s="93">
        <v>2</v>
      </c>
      <c r="C123" s="133">
        <v>0.006898759510320465</v>
      </c>
      <c r="D123" s="93" t="s">
        <v>566</v>
      </c>
      <c r="E123" s="93" t="b">
        <v>0</v>
      </c>
      <c r="F123" s="93" t="b">
        <v>0</v>
      </c>
      <c r="G123" s="93" t="b">
        <v>0</v>
      </c>
    </row>
    <row r="124" spans="1:7" ht="15">
      <c r="A124" s="93" t="s">
        <v>768</v>
      </c>
      <c r="B124" s="93">
        <v>2</v>
      </c>
      <c r="C124" s="133">
        <v>0.006898759510320465</v>
      </c>
      <c r="D124" s="93" t="s">
        <v>566</v>
      </c>
      <c r="E124" s="93" t="b">
        <v>0</v>
      </c>
      <c r="F124" s="93" t="b">
        <v>0</v>
      </c>
      <c r="G124" s="93" t="b">
        <v>0</v>
      </c>
    </row>
    <row r="125" spans="1:7" ht="15">
      <c r="A125" s="93" t="s">
        <v>774</v>
      </c>
      <c r="B125" s="93">
        <v>2</v>
      </c>
      <c r="C125" s="133">
        <v>0.006898759510320465</v>
      </c>
      <c r="D125" s="93" t="s">
        <v>566</v>
      </c>
      <c r="E125" s="93" t="b">
        <v>0</v>
      </c>
      <c r="F125" s="93" t="b">
        <v>0</v>
      </c>
      <c r="G125" s="93" t="b">
        <v>0</v>
      </c>
    </row>
    <row r="126" spans="1:7" ht="15">
      <c r="A126" s="93" t="s">
        <v>773</v>
      </c>
      <c r="B126" s="93">
        <v>2</v>
      </c>
      <c r="C126" s="133">
        <v>0.006898759510320465</v>
      </c>
      <c r="D126" s="93" t="s">
        <v>566</v>
      </c>
      <c r="E126" s="93" t="b">
        <v>0</v>
      </c>
      <c r="F126" s="93" t="b">
        <v>0</v>
      </c>
      <c r="G126" s="93" t="b">
        <v>0</v>
      </c>
    </row>
    <row r="127" spans="1:7" ht="15">
      <c r="A127" s="93" t="s">
        <v>617</v>
      </c>
      <c r="B127" s="93">
        <v>13</v>
      </c>
      <c r="C127" s="133">
        <v>0</v>
      </c>
      <c r="D127" s="93" t="s">
        <v>567</v>
      </c>
      <c r="E127" s="93" t="b">
        <v>0</v>
      </c>
      <c r="F127" s="93" t="b">
        <v>0</v>
      </c>
      <c r="G127" s="93" t="b">
        <v>0</v>
      </c>
    </row>
    <row r="128" spans="1:7" ht="15">
      <c r="A128" s="93" t="s">
        <v>229</v>
      </c>
      <c r="B128" s="93">
        <v>7</v>
      </c>
      <c r="C128" s="133">
        <v>0.012063571705436281</v>
      </c>
      <c r="D128" s="93" t="s">
        <v>567</v>
      </c>
      <c r="E128" s="93" t="b">
        <v>0</v>
      </c>
      <c r="F128" s="93" t="b">
        <v>0</v>
      </c>
      <c r="G128" s="93" t="b">
        <v>0</v>
      </c>
    </row>
    <row r="129" spans="1:7" ht="15">
      <c r="A129" s="93" t="s">
        <v>228</v>
      </c>
      <c r="B129" s="93">
        <v>6</v>
      </c>
      <c r="C129" s="133">
        <v>0.012915080843199735</v>
      </c>
      <c r="D129" s="93" t="s">
        <v>567</v>
      </c>
      <c r="E129" s="93" t="b">
        <v>0</v>
      </c>
      <c r="F129" s="93" t="b">
        <v>0</v>
      </c>
      <c r="G129" s="93" t="b">
        <v>0</v>
      </c>
    </row>
    <row r="130" spans="1:7" ht="15">
      <c r="A130" s="93" t="s">
        <v>224</v>
      </c>
      <c r="B130" s="93">
        <v>5</v>
      </c>
      <c r="C130" s="133">
        <v>0.020410964666255586</v>
      </c>
      <c r="D130" s="93" t="s">
        <v>567</v>
      </c>
      <c r="E130" s="93" t="b">
        <v>0</v>
      </c>
      <c r="F130" s="93" t="b">
        <v>0</v>
      </c>
      <c r="G130" s="93" t="b">
        <v>0</v>
      </c>
    </row>
    <row r="131" spans="1:7" ht="15">
      <c r="A131" s="93" t="s">
        <v>217</v>
      </c>
      <c r="B131" s="93">
        <v>4</v>
      </c>
      <c r="C131" s="133">
        <v>0.01632877173300447</v>
      </c>
      <c r="D131" s="93" t="s">
        <v>567</v>
      </c>
      <c r="E131" s="93" t="b">
        <v>0</v>
      </c>
      <c r="F131" s="93" t="b">
        <v>0</v>
      </c>
      <c r="G131" s="93" t="b">
        <v>0</v>
      </c>
    </row>
    <row r="132" spans="1:7" ht="15">
      <c r="A132" s="93" t="s">
        <v>222</v>
      </c>
      <c r="B132" s="93">
        <v>3</v>
      </c>
      <c r="C132" s="133">
        <v>0.012246578799753353</v>
      </c>
      <c r="D132" s="93" t="s">
        <v>567</v>
      </c>
      <c r="E132" s="93" t="b">
        <v>0</v>
      </c>
      <c r="F132" s="93" t="b">
        <v>0</v>
      </c>
      <c r="G132" s="93" t="b">
        <v>0</v>
      </c>
    </row>
    <row r="133" spans="1:7" ht="15">
      <c r="A133" s="93" t="s">
        <v>627</v>
      </c>
      <c r="B133" s="93">
        <v>3</v>
      </c>
      <c r="C133" s="133">
        <v>0.012246578799753353</v>
      </c>
      <c r="D133" s="93" t="s">
        <v>567</v>
      </c>
      <c r="E133" s="93" t="b">
        <v>0</v>
      </c>
      <c r="F133" s="93" t="b">
        <v>0</v>
      </c>
      <c r="G133" s="93" t="b">
        <v>0</v>
      </c>
    </row>
    <row r="134" spans="1:7" ht="15">
      <c r="A134" s="93" t="s">
        <v>628</v>
      </c>
      <c r="B134" s="93">
        <v>3</v>
      </c>
      <c r="C134" s="133">
        <v>0.012246578799753353</v>
      </c>
      <c r="D134" s="93" t="s">
        <v>567</v>
      </c>
      <c r="E134" s="93" t="b">
        <v>0</v>
      </c>
      <c r="F134" s="93" t="b">
        <v>0</v>
      </c>
      <c r="G134" s="93" t="b">
        <v>0</v>
      </c>
    </row>
    <row r="135" spans="1:7" ht="15">
      <c r="A135" s="93" t="s">
        <v>223</v>
      </c>
      <c r="B135" s="93">
        <v>3</v>
      </c>
      <c r="C135" s="133">
        <v>0.012246578799753353</v>
      </c>
      <c r="D135" s="93" t="s">
        <v>567</v>
      </c>
      <c r="E135" s="93" t="b">
        <v>0</v>
      </c>
      <c r="F135" s="93" t="b">
        <v>0</v>
      </c>
      <c r="G135" s="93" t="b">
        <v>0</v>
      </c>
    </row>
    <row r="136" spans="1:7" ht="15">
      <c r="A136" s="93" t="s">
        <v>629</v>
      </c>
      <c r="B136" s="93">
        <v>3</v>
      </c>
      <c r="C136" s="133">
        <v>0.012246578799753353</v>
      </c>
      <c r="D136" s="93" t="s">
        <v>567</v>
      </c>
      <c r="E136" s="93" t="b">
        <v>0</v>
      </c>
      <c r="F136" s="93" t="b">
        <v>0</v>
      </c>
      <c r="G136" s="93" t="b">
        <v>0</v>
      </c>
    </row>
    <row r="137" spans="1:7" ht="15">
      <c r="A137" s="93" t="s">
        <v>618</v>
      </c>
      <c r="B137" s="93">
        <v>3</v>
      </c>
      <c r="C137" s="133">
        <v>0.021421987544362246</v>
      </c>
      <c r="D137" s="93" t="s">
        <v>567</v>
      </c>
      <c r="E137" s="93" t="b">
        <v>0</v>
      </c>
      <c r="F137" s="93" t="b">
        <v>0</v>
      </c>
      <c r="G137" s="93" t="b">
        <v>0</v>
      </c>
    </row>
    <row r="138" spans="1:7" ht="15">
      <c r="A138" s="93" t="s">
        <v>726</v>
      </c>
      <c r="B138" s="93">
        <v>2</v>
      </c>
      <c r="C138" s="133">
        <v>0.01042196611080584</v>
      </c>
      <c r="D138" s="93" t="s">
        <v>567</v>
      </c>
      <c r="E138" s="93" t="b">
        <v>0</v>
      </c>
      <c r="F138" s="93" t="b">
        <v>0</v>
      </c>
      <c r="G138" s="93" t="b">
        <v>0</v>
      </c>
    </row>
    <row r="139" spans="1:7" ht="15">
      <c r="A139" s="93" t="s">
        <v>600</v>
      </c>
      <c r="B139" s="93">
        <v>2</v>
      </c>
      <c r="C139" s="133">
        <v>0.01042196611080584</v>
      </c>
      <c r="D139" s="93" t="s">
        <v>567</v>
      </c>
      <c r="E139" s="93" t="b">
        <v>0</v>
      </c>
      <c r="F139" s="93" t="b">
        <v>0</v>
      </c>
      <c r="G139" s="93" t="b">
        <v>0</v>
      </c>
    </row>
    <row r="140" spans="1:7" ht="15">
      <c r="A140" s="93" t="s">
        <v>634</v>
      </c>
      <c r="B140" s="93">
        <v>2</v>
      </c>
      <c r="C140" s="133">
        <v>0.01042196611080584</v>
      </c>
      <c r="D140" s="93" t="s">
        <v>567</v>
      </c>
      <c r="E140" s="93" t="b">
        <v>0</v>
      </c>
      <c r="F140" s="93" t="b">
        <v>0</v>
      </c>
      <c r="G140" s="93" t="b">
        <v>0</v>
      </c>
    </row>
    <row r="141" spans="1:7" ht="15">
      <c r="A141" s="93" t="s">
        <v>727</v>
      </c>
      <c r="B141" s="93">
        <v>2</v>
      </c>
      <c r="C141" s="133">
        <v>0.01042196611080584</v>
      </c>
      <c r="D141" s="93" t="s">
        <v>567</v>
      </c>
      <c r="E141" s="93" t="b">
        <v>0</v>
      </c>
      <c r="F141" s="93" t="b">
        <v>0</v>
      </c>
      <c r="G141" s="93" t="b">
        <v>0</v>
      </c>
    </row>
    <row r="142" spans="1:7" ht="15">
      <c r="A142" s="93" t="s">
        <v>743</v>
      </c>
      <c r="B142" s="93">
        <v>2</v>
      </c>
      <c r="C142" s="133">
        <v>0.01042196611080584</v>
      </c>
      <c r="D142" s="93" t="s">
        <v>567</v>
      </c>
      <c r="E142" s="93" t="b">
        <v>0</v>
      </c>
      <c r="F142" s="93" t="b">
        <v>1</v>
      </c>
      <c r="G142" s="93" t="b">
        <v>0</v>
      </c>
    </row>
    <row r="143" spans="1:7" ht="15">
      <c r="A143" s="93" t="s">
        <v>631</v>
      </c>
      <c r="B143" s="93">
        <v>2</v>
      </c>
      <c r="C143" s="133">
        <v>0.01428132502957483</v>
      </c>
      <c r="D143" s="93" t="s">
        <v>567</v>
      </c>
      <c r="E143" s="93" t="b">
        <v>0</v>
      </c>
      <c r="F143" s="93" t="b">
        <v>0</v>
      </c>
      <c r="G143" s="93" t="b">
        <v>0</v>
      </c>
    </row>
    <row r="144" spans="1:7" ht="15">
      <c r="A144" s="93" t="s">
        <v>779</v>
      </c>
      <c r="B144" s="93">
        <v>2</v>
      </c>
      <c r="C144" s="133">
        <v>0.01428132502957483</v>
      </c>
      <c r="D144" s="93" t="s">
        <v>567</v>
      </c>
      <c r="E144" s="93" t="b">
        <v>0</v>
      </c>
      <c r="F144" s="93" t="b">
        <v>0</v>
      </c>
      <c r="G144" s="93" t="b">
        <v>0</v>
      </c>
    </row>
    <row r="145" spans="1:7" ht="15">
      <c r="A145" s="93" t="s">
        <v>738</v>
      </c>
      <c r="B145" s="93">
        <v>2</v>
      </c>
      <c r="C145" s="133">
        <v>0.01042196611080584</v>
      </c>
      <c r="D145" s="93" t="s">
        <v>567</v>
      </c>
      <c r="E145" s="93" t="b">
        <v>0</v>
      </c>
      <c r="F145" s="93" t="b">
        <v>0</v>
      </c>
      <c r="G145" s="93" t="b">
        <v>0</v>
      </c>
    </row>
    <row r="146" spans="1:7" ht="15">
      <c r="A146" s="93" t="s">
        <v>618</v>
      </c>
      <c r="B146" s="93">
        <v>6</v>
      </c>
      <c r="C146" s="133">
        <v>0</v>
      </c>
      <c r="D146" s="93" t="s">
        <v>568</v>
      </c>
      <c r="E146" s="93" t="b">
        <v>0</v>
      </c>
      <c r="F146" s="93" t="b">
        <v>0</v>
      </c>
      <c r="G146" s="93" t="b">
        <v>0</v>
      </c>
    </row>
    <row r="147" spans="1:7" ht="15">
      <c r="A147" s="93" t="s">
        <v>217</v>
      </c>
      <c r="B147" s="93">
        <v>4</v>
      </c>
      <c r="C147" s="133">
        <v>0</v>
      </c>
      <c r="D147" s="93" t="s">
        <v>568</v>
      </c>
      <c r="E147" s="93" t="b">
        <v>0</v>
      </c>
      <c r="F147" s="93" t="b">
        <v>0</v>
      </c>
      <c r="G147" s="93" t="b">
        <v>0</v>
      </c>
    </row>
    <row r="148" spans="1:7" ht="15">
      <c r="A148" s="93" t="s">
        <v>631</v>
      </c>
      <c r="B148" s="93">
        <v>4</v>
      </c>
      <c r="C148" s="133">
        <v>0</v>
      </c>
      <c r="D148" s="93" t="s">
        <v>568</v>
      </c>
      <c r="E148" s="93" t="b">
        <v>0</v>
      </c>
      <c r="F148" s="93" t="b">
        <v>0</v>
      </c>
      <c r="G148" s="93" t="b">
        <v>0</v>
      </c>
    </row>
    <row r="149" spans="1:7" ht="15">
      <c r="A149" s="93" t="s">
        <v>224</v>
      </c>
      <c r="B149" s="93">
        <v>2</v>
      </c>
      <c r="C149" s="133">
        <v>0</v>
      </c>
      <c r="D149" s="93" t="s">
        <v>568</v>
      </c>
      <c r="E149" s="93" t="b">
        <v>0</v>
      </c>
      <c r="F149" s="93" t="b">
        <v>0</v>
      </c>
      <c r="G149" s="93" t="b">
        <v>0</v>
      </c>
    </row>
    <row r="150" spans="1:7" ht="15">
      <c r="A150" s="93" t="s">
        <v>223</v>
      </c>
      <c r="B150" s="93">
        <v>2</v>
      </c>
      <c r="C150" s="133">
        <v>0</v>
      </c>
      <c r="D150" s="93" t="s">
        <v>568</v>
      </c>
      <c r="E150" s="93" t="b">
        <v>0</v>
      </c>
      <c r="F150" s="93" t="b">
        <v>0</v>
      </c>
      <c r="G150" s="93" t="b">
        <v>0</v>
      </c>
    </row>
    <row r="151" spans="1:7" ht="15">
      <c r="A151" s="93" t="s">
        <v>632</v>
      </c>
      <c r="B151" s="93">
        <v>2</v>
      </c>
      <c r="C151" s="133">
        <v>0</v>
      </c>
      <c r="D151" s="93" t="s">
        <v>568</v>
      </c>
      <c r="E151" s="93" t="b">
        <v>0</v>
      </c>
      <c r="F151" s="93" t="b">
        <v>0</v>
      </c>
      <c r="G151" s="93" t="b">
        <v>0</v>
      </c>
    </row>
    <row r="152" spans="1:7" ht="15">
      <c r="A152" s="93" t="s">
        <v>633</v>
      </c>
      <c r="B152" s="93">
        <v>2</v>
      </c>
      <c r="C152" s="133">
        <v>0</v>
      </c>
      <c r="D152" s="93" t="s">
        <v>568</v>
      </c>
      <c r="E152" s="93" t="b">
        <v>0</v>
      </c>
      <c r="F152" s="93" t="b">
        <v>0</v>
      </c>
      <c r="G152" s="93" t="b">
        <v>0</v>
      </c>
    </row>
    <row r="153" spans="1:7" ht="15">
      <c r="A153" s="93" t="s">
        <v>634</v>
      </c>
      <c r="B153" s="93">
        <v>2</v>
      </c>
      <c r="C153" s="133">
        <v>0</v>
      </c>
      <c r="D153" s="93" t="s">
        <v>568</v>
      </c>
      <c r="E153" s="93" t="b">
        <v>0</v>
      </c>
      <c r="F153" s="93" t="b">
        <v>0</v>
      </c>
      <c r="G153" s="93" t="b">
        <v>0</v>
      </c>
    </row>
    <row r="154" spans="1:7" ht="15">
      <c r="A154" s="93" t="s">
        <v>635</v>
      </c>
      <c r="B154" s="93">
        <v>2</v>
      </c>
      <c r="C154" s="133">
        <v>0</v>
      </c>
      <c r="D154" s="93" t="s">
        <v>568</v>
      </c>
      <c r="E154" s="93" t="b">
        <v>0</v>
      </c>
      <c r="F154" s="93" t="b">
        <v>0</v>
      </c>
      <c r="G154" s="93" t="b">
        <v>0</v>
      </c>
    </row>
    <row r="155" spans="1:7" ht="15">
      <c r="A155" s="93" t="s">
        <v>636</v>
      </c>
      <c r="B155" s="93">
        <v>2</v>
      </c>
      <c r="C155" s="133">
        <v>0</v>
      </c>
      <c r="D155" s="93" t="s">
        <v>568</v>
      </c>
      <c r="E155" s="93" t="b">
        <v>0</v>
      </c>
      <c r="F155" s="93" t="b">
        <v>1</v>
      </c>
      <c r="G155" s="93" t="b">
        <v>0</v>
      </c>
    </row>
    <row r="156" spans="1:7" ht="15">
      <c r="A156" s="93" t="s">
        <v>745</v>
      </c>
      <c r="B156" s="93">
        <v>2</v>
      </c>
      <c r="C156" s="133">
        <v>0</v>
      </c>
      <c r="D156" s="93" t="s">
        <v>568</v>
      </c>
      <c r="E156" s="93" t="b">
        <v>0</v>
      </c>
      <c r="F156" s="93" t="b">
        <v>0</v>
      </c>
      <c r="G156" s="93" t="b">
        <v>0</v>
      </c>
    </row>
    <row r="157" spans="1:7" ht="15">
      <c r="A157" s="93" t="s">
        <v>746</v>
      </c>
      <c r="B157" s="93">
        <v>2</v>
      </c>
      <c r="C157" s="133">
        <v>0</v>
      </c>
      <c r="D157" s="93" t="s">
        <v>568</v>
      </c>
      <c r="E157" s="93" t="b">
        <v>0</v>
      </c>
      <c r="F157" s="93" t="b">
        <v>0</v>
      </c>
      <c r="G157" s="93" t="b">
        <v>0</v>
      </c>
    </row>
    <row r="158" spans="1:7" ht="15">
      <c r="A158" s="93" t="s">
        <v>747</v>
      </c>
      <c r="B158" s="93">
        <v>2</v>
      </c>
      <c r="C158" s="133">
        <v>0</v>
      </c>
      <c r="D158" s="93" t="s">
        <v>568</v>
      </c>
      <c r="E158" s="93" t="b">
        <v>0</v>
      </c>
      <c r="F158" s="93" t="b">
        <v>0</v>
      </c>
      <c r="G158" s="93" t="b">
        <v>0</v>
      </c>
    </row>
    <row r="159" spans="1:7" ht="15">
      <c r="A159" s="93" t="s">
        <v>748</v>
      </c>
      <c r="B159" s="93">
        <v>2</v>
      </c>
      <c r="C159" s="133">
        <v>0</v>
      </c>
      <c r="D159" s="93" t="s">
        <v>568</v>
      </c>
      <c r="E159" s="93" t="b">
        <v>0</v>
      </c>
      <c r="F159" s="93" t="b">
        <v>0</v>
      </c>
      <c r="G159" s="93" t="b">
        <v>0</v>
      </c>
    </row>
    <row r="160" spans="1:7" ht="15">
      <c r="A160" s="93" t="s">
        <v>749</v>
      </c>
      <c r="B160" s="93">
        <v>2</v>
      </c>
      <c r="C160" s="133">
        <v>0</v>
      </c>
      <c r="D160" s="93" t="s">
        <v>568</v>
      </c>
      <c r="E160" s="93" t="b">
        <v>0</v>
      </c>
      <c r="F160" s="93" t="b">
        <v>1</v>
      </c>
      <c r="G160" s="93" t="b">
        <v>0</v>
      </c>
    </row>
    <row r="161" spans="1:7" ht="15">
      <c r="A161" s="93" t="s">
        <v>739</v>
      </c>
      <c r="B161" s="93">
        <v>2</v>
      </c>
      <c r="C161" s="133">
        <v>0</v>
      </c>
      <c r="D161" s="93" t="s">
        <v>568</v>
      </c>
      <c r="E161" s="93" t="b">
        <v>0</v>
      </c>
      <c r="F161" s="93" t="b">
        <v>0</v>
      </c>
      <c r="G161" s="93" t="b">
        <v>0</v>
      </c>
    </row>
    <row r="162" spans="1:7" ht="15">
      <c r="A162" s="93" t="s">
        <v>750</v>
      </c>
      <c r="B162" s="93">
        <v>2</v>
      </c>
      <c r="C162" s="133">
        <v>0</v>
      </c>
      <c r="D162" s="93" t="s">
        <v>568</v>
      </c>
      <c r="E162" s="93" t="b">
        <v>0</v>
      </c>
      <c r="F162" s="93" t="b">
        <v>0</v>
      </c>
      <c r="G162" s="93" t="b">
        <v>0</v>
      </c>
    </row>
    <row r="163" spans="1:7" ht="15">
      <c r="A163" s="93" t="s">
        <v>751</v>
      </c>
      <c r="B163" s="93">
        <v>2</v>
      </c>
      <c r="C163" s="133">
        <v>0</v>
      </c>
      <c r="D163" s="93" t="s">
        <v>568</v>
      </c>
      <c r="E163" s="93" t="b">
        <v>0</v>
      </c>
      <c r="F163" s="93" t="b">
        <v>0</v>
      </c>
      <c r="G163" s="93" t="b">
        <v>0</v>
      </c>
    </row>
    <row r="164" spans="1:7" ht="15">
      <c r="A164" s="93" t="s">
        <v>752</v>
      </c>
      <c r="B164" s="93">
        <v>2</v>
      </c>
      <c r="C164" s="133">
        <v>0</v>
      </c>
      <c r="D164" s="93" t="s">
        <v>568</v>
      </c>
      <c r="E164" s="93" t="b">
        <v>0</v>
      </c>
      <c r="F164" s="93" t="b">
        <v>0</v>
      </c>
      <c r="G164" s="93" t="b">
        <v>0</v>
      </c>
    </row>
    <row r="165" spans="1:7" ht="15">
      <c r="A165" s="93" t="s">
        <v>617</v>
      </c>
      <c r="B165" s="93">
        <v>2</v>
      </c>
      <c r="C165" s="133">
        <v>0</v>
      </c>
      <c r="D165" s="93" t="s">
        <v>568</v>
      </c>
      <c r="E165" s="93" t="b">
        <v>0</v>
      </c>
      <c r="F165" s="93" t="b">
        <v>0</v>
      </c>
      <c r="G16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2019-11-05T17:19:12Z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