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285" windowHeight="7035" firstSheet="2" activeTab="2"/>
  </bookViews>
  <sheets>
    <sheet name="Edges" sheetId="1" r:id="rId1"/>
    <sheet name="Sheet1" sheetId="8" r:id="rId2"/>
    <sheet name="Vertices" sheetId="3" r:id="rId3"/>
    <sheet name="Do Not Delete" sheetId="4" state="hidden" r:id="rId4"/>
    <sheet name="Groups" sheetId="5" r:id="rId5"/>
    <sheet name="Group Vertices" sheetId="6" r:id="rId6"/>
    <sheet name="Overall Metrics" sheetId="7" r:id="rId7"/>
    <sheet name="Misc" sheetId="2" state="hidden"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3.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6.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7.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<sst xmlns="http://schemas.openxmlformats.org/spreadsheetml/2006/main" count="359" uniqueCount="205">
  <si>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</si>
  <si>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</si>
  <si>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</si>
  <si>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</si>
  <si>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</si>
  <si>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</si>
  <si>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</si>
  <si>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</si>
  <si>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</si>
  <si>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</si>
  <si>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</si>
  <si>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</si>
  <si>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</si>
  <si>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</si>
  <si>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</si>
  <si>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</si>
  <si>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</si>
  <si>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</si>
  <si>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</si>
  <si>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</si>
  <si>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</si>
  <si>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</si>
  <si>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</si>
  <si>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</si>
  <si>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</si>
  <si>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</si>
  <si>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</si>
  <si>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</si>
  <si>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</si>
  <si>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</si>
  <si>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</si>
  <si>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</si>
  <si>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</si>
  <si>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</si>
  <si>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</si>
  <si>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</si>
  <si>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</si>
  <si>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</si>
  <si>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</si>
  <si>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</si>
  <si>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</si>
  <si>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</si>
  <si>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</si>
  <si>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</si>
  <si>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</si>
  <si>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</si>
  <si>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</si>
  <si>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</si>
  <si>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</si>
  <si>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</si>
  <si>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</si>
  <si>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</si>
  <si>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</si>
  <si>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</si>
  <si>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</si>
  <si>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</si>
  <si>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</si>
  <si>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</si>
  <si>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</si>
  <si>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</si>
  <si>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</si>
  <si>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</si>
  <si>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</si>
  <si>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</si>
  <si>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</si>
  <si>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</si>
  <si>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</si>
  <si>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</si>
  <si>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</si>
  <si>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</si>
  <si>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</si>
  <si>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</si>
  <si>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</si>
  <si>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</si>
  <si>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</si>
  <si>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</si>
  <si>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</si>
  <si>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</si>
  <si>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</si>
  <si>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</si>
  <si>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</si>
  <si>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</si>
  <si>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</si>
  <si>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</si>
  <si>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</si>
  <si>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</si>
  <si>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</si>
  <si>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</si>
  <si>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</si>
  <si>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</si>
  <si>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</si>
  <si>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</si>
  <si>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</si>
  <si>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</si>
  <si>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</si>
  <si>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</si>
  <si>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</si>
  <si>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</si>
  <si>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</si>
  <si>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</si>
  <si>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</si>
  <si>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</si>
  <si>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</si>
  <si>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</si>
  <si>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</si>
  <si>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</si>
  <si>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</si>
  <si>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</si>
  <si>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</si>
  <si>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</si>
  <si>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</si>
  <si>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</si>
  <si>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</si>
  <si>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</si>
  <si>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</si>
  <si>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</si>
  <si>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</si>
  <si>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</si>
  <si>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</si>
  <si>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</si>
  <si>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</si>
  <si>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</si>
  <si>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</si>
  <si>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</si>
  <si>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</si>
  <si>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</si>
  <si>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</si>
  <si>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</si>
  <si>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</si>
  <si>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</si>
  <si>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</si>
  <si>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</si>
  <si>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</si>
  <si>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</si>
  <si>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</si>
  <si>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</si>
  <si>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</si>
  <si>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</si>
  <si>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</si>
  <si>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</si>
  <si>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</si>
  <si>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</si>
  <si>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</si>
  <si>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</si>
  <si>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</si>
  <si>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</si>
  <si>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</si>
  <si>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</si>
  <si>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</si>
  <si>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</si>
  <si>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</si>
  <si>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</si>
  <si>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</si>
  <si>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</si>
  <si>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</si>
  <si>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</si>
  <si>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</si>
  <si>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</si>
  <si>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</si>
  <si>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</si>
  <si>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</si>
  <si>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</si>
  <si>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</si>
  <si>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</si>
  <si>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</si>
  <si>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</si>
  <si>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</si>
  <si>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</si>
  <si>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</si>
  <si>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</si>
  <si>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</si>
  <si>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</si>
  <si>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</si>
  <si>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</si>
  <si>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</si>
  <si>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Standardized Fleet</t>
  </si>
  <si>
    <t>Non-Union Workers</t>
  </si>
  <si>
    <t>Strict management</t>
  </si>
  <si>
    <t>High-Powered Incentives</t>
  </si>
  <si>
    <t>Secondary Airports</t>
  </si>
  <si>
    <t>Short-Hault Flights</t>
  </si>
  <si>
    <t>No Meal</t>
  </si>
  <si>
    <t>No Business Class</t>
  </si>
  <si>
    <t>Nothing Extra is Free</t>
  </si>
  <si>
    <t>Low-Commissions to Travel Agencies</t>
  </si>
  <si>
    <t>Autofill Workbook Results</t>
  </si>
  <si>
    <t>Graph History</t>
  </si>
  <si>
    <t>Edge Weight</t>
  </si>
  <si>
    <t>LayoutAlgorithm░The graph was laid out using the Fruchterman-Reingold layout algorithm.▓GraphDirectedness░The graph is undirected.</t>
  </si>
  <si>
    <t>Graph Type</t>
  </si>
  <si>
    <t>Modularity</t>
  </si>
  <si>
    <t>NodeXL Version</t>
  </si>
  <si>
    <t>Not Applicable</t>
  </si>
  <si>
    <t>1.0.1.418</t>
  </si>
  <si>
    <t>192, 192, 192</t>
  </si>
  <si>
    <t>Black</t>
  </si>
  <si>
    <t>167, 167, 167</t>
  </si>
  <si>
    <t>84, 84, 84</t>
  </si>
  <si>
    <t>108, 108, 108</t>
  </si>
  <si>
    <t>25, 25, 25</t>
  </si>
  <si>
    <t>138, 138, 138</t>
  </si>
  <si>
    <t>▓0▓0▓0▓True▓Black▓Black▓▓▓0▓0▓0▓0▓0▓False▓▓0▓0▓0▓0▓0▓False▓Degree▓3▓10▓0▓True▓Silver▓Black▓▓Degree▓3▓10▓0▓1.5▓10▓True▓▓0▓0▓0▓0▓0▓False▓▓0▓0▓0▓0▓0▓False▓▓0▓0▓0▓0▓0▓False</t>
  </si>
  <si>
    <t>Workbook Settings 2</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</si>
  <si>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&lt;value&gt;False&lt;/value&gt;
      &lt;/setting&gt;
      &lt;setting name="ExportGraphML" serializeAs="String"&gt;
        &lt;value&gt;False&lt;/value&gt;
      &lt;/setting&gt;
      &lt;setting name="UseFixedAspectRatio" serializeAs="String"&gt;
        &lt;value&gt;False&lt;/value&gt;
      &lt;/setting&gt;
      &lt;setting name="ExportWorkbookAndSettings" serializeAs="String"&gt;
        &lt;value&gt;False&lt;/value&gt;
      &lt;/setting&gt;
      &lt;setting name="Author" serializeAs="String"&gt;
        &lt;value&gt;lorenz massa&lt;/value&gt;
      &lt;/setting&gt;
      &lt;setting name="SpaceDelimitedTags" serializeAs="String"&gt;
        &lt;value /&gt;
      &lt;/setting&gt;
    &lt;/ExportToNodeXLGraphGalleryUserSettings&gt;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&lt;value&gt;Degree&lt;/value&gt;
      &lt;/setting&gt;
      &lt;setting name="VertexRadiusSourceColumnName" serializeAs="String"&gt;
        &lt;value&gt;Degree&lt;/value&gt;
      &lt;/setting&gt;
      &lt;setting name="VertexRadiusDetails" serializeAs="String"&gt;
        &lt;value&gt;False False 0 0 1.5 10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 /&gt;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0 Silver Black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t>
  </si>
  <si>
    <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0 100 10 100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&lt;value&gt;OverallMetrics&lt;/value&gt;
      &lt;/setting&gt;
    &lt;/GraphMetricUserSettings&gt;
    &lt;GeneralUserSettings4&gt;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name="NewWorkbookGraphDirectedness" serializeAs="String"&gt;
        &lt;value&gt;Undirected&lt;/value&gt;
      &lt;/setting&gt;
    &lt;/GeneralUserSettings4&gt;
    &lt;GraphZoomAndScaleUserSettings&gt;
      &lt;setting name="GraphScale" serializeAs="String"&gt;
        &lt;value&gt;1&lt;/value&gt;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</si>
</sst>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4" borderId="11" xfId="24"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10" fillId="0" borderId="0" xfId="28" applyAlignment="1">
      <alignment/>
    </xf>
    <xf numFmtId="49" fontId="0" fillId="0" borderId="0" xfId="0" applyNumberFormat="1" applyAlignment="1">
      <alignment/>
    </xf>
    <xf numFmtId="49" fontId="0" fillId="0" borderId="0" xfId="0" applyNumberFormat="1" applyBorder="1" applyAlignment="1">
      <alignment/>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167"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00">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numFmt numFmtId="178" formatCode="@"/>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79"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numFmt numFmtId="166" formatCode="#,##0.000"/>
    </dxf>
    <dxf>
      <numFmt numFmtId="179" formatCode="General"/>
    </dxf>
    <dxf>
      <numFmt numFmtId="165" formatCode="#,##0.0"/>
    </dxf>
    <dxf>
      <numFmt numFmtId="165" formatCode="#,##0.0"/>
    </dxf>
    <dxf>
      <numFmt numFmtId="164" formatCode="0.0"/>
    </dxf>
    <dxf>
      <numFmt numFmtId="178" formatCode="@"/>
    </dxf>
    <dxf>
      <numFmt numFmtId="179" formatCode="General"/>
    </dxf>
    <dxf>
      <numFmt numFmtId="179" formatCode="General"/>
    </dxf>
    <dxf>
      <numFmt numFmtId="179" formatCode="General"/>
    </dxf>
    <dxf>
      <numFmt numFmtId="179" formatCode="General"/>
    </dxf>
    <dxf>
      <numFmt numFmtId="177" formatCode="0"/>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9"/>
      <tableStyleElement type="headerRow" dxfId="98"/>
    </tableStyle>
    <tableStyle name="NodeXL Table" pivot="0" count="1">
      <tableStyleElement type="headerRow" dxfId="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4743573"/>
        <c:axId val="65583294"/>
      </c:barChart>
      <c:catAx>
        <c:axId val="147435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83294"/>
        <c:crosses val="autoZero"/>
        <c:auto val="1"/>
        <c:lblOffset val="100"/>
        <c:noMultiLvlLbl val="0"/>
      </c:catAx>
      <c:valAx>
        <c:axId val="65583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3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3378735"/>
        <c:axId val="10646568"/>
      </c:barChart>
      <c:catAx>
        <c:axId val="533787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46568"/>
        <c:crosses val="autoZero"/>
        <c:auto val="1"/>
        <c:lblOffset val="100"/>
        <c:noMultiLvlLbl val="0"/>
      </c:catAx>
      <c:valAx>
        <c:axId val="1064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8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8710249"/>
        <c:axId val="57065650"/>
      </c:barChart>
      <c:catAx>
        <c:axId val="287102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65650"/>
        <c:crosses val="autoZero"/>
        <c:auto val="1"/>
        <c:lblOffset val="100"/>
        <c:noMultiLvlLbl val="0"/>
      </c:catAx>
      <c:valAx>
        <c:axId val="57065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0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3828803"/>
        <c:axId val="58914908"/>
      </c:barChart>
      <c:catAx>
        <c:axId val="438288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14908"/>
        <c:crosses val="autoZero"/>
        <c:auto val="1"/>
        <c:lblOffset val="100"/>
        <c:noMultiLvlLbl val="0"/>
      </c:catAx>
      <c:valAx>
        <c:axId val="58914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8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0472125"/>
        <c:axId val="7378214"/>
      </c:barChart>
      <c:catAx>
        <c:axId val="604721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378214"/>
        <c:crosses val="autoZero"/>
        <c:auto val="1"/>
        <c:lblOffset val="100"/>
        <c:noMultiLvlLbl val="0"/>
      </c:catAx>
      <c:valAx>
        <c:axId val="7378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2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6403927"/>
        <c:axId val="60764432"/>
      </c:barChart>
      <c:catAx>
        <c:axId val="664039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64432"/>
        <c:crosses val="autoZero"/>
        <c:auto val="1"/>
        <c:lblOffset val="100"/>
        <c:noMultiLvlLbl val="0"/>
      </c:catAx>
      <c:valAx>
        <c:axId val="6076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3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0008977"/>
        <c:axId val="22971930"/>
      </c:barChart>
      <c:catAx>
        <c:axId val="100089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971930"/>
        <c:crosses val="autoZero"/>
        <c:auto val="1"/>
        <c:lblOffset val="100"/>
        <c:noMultiLvlLbl val="0"/>
      </c:catAx>
      <c:valAx>
        <c:axId val="22971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0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420779"/>
        <c:axId val="48787012"/>
      </c:barChart>
      <c:catAx>
        <c:axId val="54207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87012"/>
        <c:crosses val="autoZero"/>
        <c:auto val="1"/>
        <c:lblOffset val="100"/>
        <c:noMultiLvlLbl val="0"/>
      </c:catAx>
      <c:valAx>
        <c:axId val="48787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6429925"/>
        <c:axId val="59433870"/>
      </c:barChart>
      <c:catAx>
        <c:axId val="36429925"/>
        <c:scaling>
          <c:orientation val="minMax"/>
        </c:scaling>
        <c:axPos val="b"/>
        <c:delete val="1"/>
        <c:majorTickMark val="out"/>
        <c:minorTickMark val="none"/>
        <c:tickLblPos val="none"/>
        <c:crossAx val="59433870"/>
        <c:crosses val="autoZero"/>
        <c:auto val="1"/>
        <c:lblOffset val="100"/>
        <c:noMultiLvlLbl val="0"/>
      </c:catAx>
      <c:valAx>
        <c:axId val="59433870"/>
        <c:scaling>
          <c:orientation val="minMax"/>
        </c:scaling>
        <c:axPos val="l"/>
        <c:delete val="1"/>
        <c:majorTickMark val="out"/>
        <c:minorTickMark val="none"/>
        <c:tickLblPos val="none"/>
        <c:crossAx val="364299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33" totalsRowShown="0" headerRowDxfId="96" dataDxfId="95">
  <autoFilter ref="A2:O33"/>
  <tableColumns count="15">
    <tableColumn id="1" name="Vertex 1" dataDxfId="10"/>
    <tableColumn id="2" name="Vertex 2" dataDxfId="8"/>
    <tableColumn id="3" name="Color" dataDxfId="9"/>
    <tableColumn id="4" name="Width" dataDxfId="94"/>
    <tableColumn id="11" name="Style" dataDxfId="93"/>
    <tableColumn id="5" name="Opacity" dataDxfId="92"/>
    <tableColumn id="6" name="Visibility" dataDxfId="91"/>
    <tableColumn id="10" name="Label" dataDxfId="90"/>
    <tableColumn id="12" name="Label Text Color" dataDxfId="89"/>
    <tableColumn id="13" name="Label Font Size" dataDxfId="88"/>
    <tableColumn id="14" name="Reciprocated?" dataDxfId="87"/>
    <tableColumn id="7" name="ID" dataDxfId="86"/>
    <tableColumn id="9" name="Dynamic Filter" dataDxfId="85"/>
    <tableColumn id="8" name="Add Your Own Columns Here" dataDxfId="7"/>
    <tableColumn id="15" name="Edge Weight" dataDxfId="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12" totalsRowShown="0" headerRowDxfId="84" dataDxfId="83">
  <autoFilter ref="A2:AC12"/>
  <tableColumns count="29">
    <tableColumn id="1" name="Vertex" dataDxfId="82"/>
    <tableColumn id="2" name="Color" dataDxfId="81"/>
    <tableColumn id="5" name="Shape" dataDxfId="80"/>
    <tableColumn id="6" name="Size" dataDxfId="79"/>
    <tableColumn id="4" name="Opacity" dataDxfId="78"/>
    <tableColumn id="7" name="Image File" dataDxfId="77"/>
    <tableColumn id="3" name="Visibility" dataDxfId="76"/>
    <tableColumn id="10" name="Label" dataDxfId="5"/>
    <tableColumn id="16" name="Label Fill Color" dataDxfId="75"/>
    <tableColumn id="9" name="Label Position" dataDxfId="74"/>
    <tableColumn id="8" name="Tooltip" dataDxfId="73"/>
    <tableColumn id="18" name="Layout Order" dataDxfId="72"/>
    <tableColumn id="13" name="X" dataDxfId="71"/>
    <tableColumn id="14" name="Y" dataDxfId="70"/>
    <tableColumn id="12" name="Locked?" dataDxfId="69"/>
    <tableColumn id="19" name="Polar R" dataDxfId="68"/>
    <tableColumn id="20" name="Polar Angle" dataDxfId="4"/>
    <tableColumn id="21" name="Degree" dataDxfId="2"/>
    <tableColumn id="22" name="In-Degree" dataDxfId="3"/>
    <tableColumn id="23" name="Out-Degree" dataDxfId="67"/>
    <tableColumn id="24" name="Betweenness Centrality" dataDxfId="66"/>
    <tableColumn id="25" name="Closeness Centrality" dataDxfId="65"/>
    <tableColumn id="26" name="Eigenvector Centrality" dataDxfId="64"/>
    <tableColumn id="15" name="PageRank" dataDxfId="63"/>
    <tableColumn id="27" name="Clustering Coefficient" dataDxfId="62"/>
    <tableColumn id="29" name="Reciprocated Vertex Pair Ratio" dataDxfId="61"/>
    <tableColumn id="11" name="ID" dataDxfId="60"/>
    <tableColumn id="28" name="Dynamic Filter" dataDxfId="59"/>
    <tableColumn id="17" name="Add Your Own Columns Here" dataDxfId="58"/>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7">
  <autoFilter ref="A2:X3"/>
  <tableColumns count="24">
    <tableColumn id="1" name="Group" dataDxfId="56"/>
    <tableColumn id="2" name="Vertex Color" dataDxfId="55"/>
    <tableColumn id="3" name="Vertex Shape" dataDxfId="54"/>
    <tableColumn id="22" name="Visibility" dataDxfId="53"/>
    <tableColumn id="4" name="Collapsed?"/>
    <tableColumn id="18" name="Label" dataDxfId="52"/>
    <tableColumn id="20" name="Collapsed X"/>
    <tableColumn id="21" name="Collapsed Y"/>
    <tableColumn id="6" name="ID" dataDxfId="51"/>
    <tableColumn id="19" name="Collapsed Properties" dataDxfId="50"/>
    <tableColumn id="5" name="Vertices" dataDxfId="49"/>
    <tableColumn id="7" name="Unique Edges" dataDxfId="48"/>
    <tableColumn id="8" name="Edges With Duplicates" dataDxfId="47"/>
    <tableColumn id="9" name="Total Edges" dataDxfId="46"/>
    <tableColumn id="10" name="Self-Loops" dataDxfId="45"/>
    <tableColumn id="24" name="Reciprocated Vertex Pair Ratio" dataDxfId="44"/>
    <tableColumn id="25" name="Reciprocated Edge Ratio" dataDxfId="43"/>
    <tableColumn id="11" name="Connected Components" dataDxfId="42"/>
    <tableColumn id="12" name="Single-Vertex Connected Components" dataDxfId="41"/>
    <tableColumn id="13" name="Maximum Vertices in a Connected Component" dataDxfId="40"/>
    <tableColumn id="14" name="Maximum Edges in a Connected Component" dataDxfId="39"/>
    <tableColumn id="15" name="Maximum Geodesic Distance (Diameter)" dataDxfId="38"/>
    <tableColumn id="16" name="Average Geodesic Distance" dataDxfId="37"/>
    <tableColumn id="17" name="Graph Density"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35" dataDxfId="34">
  <autoFilter ref="A1:C2"/>
  <tableColumns count="3">
    <tableColumn id="1" name="Group" dataDxfId="33"/>
    <tableColumn id="2" name="Vertex" dataDxfId="32"/>
    <tableColumn id="3" name="Vertex ID" dataDxfId="31"/>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
    <tableColumn id="2" name="Value" dataDxfId="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0"/>
    <tableColumn id="2" name="Degree Frequency" dataDxfId="29">
      <calculatedColumnFormula>COUNTIF(Vertices[Degree], "&gt;= " &amp; D2) - COUNTIF(Vertices[Degree], "&gt;=" &amp; D3)</calculatedColumnFormula>
    </tableColumn>
    <tableColumn id="3" name="In-Degree Bin" dataDxfId="28"/>
    <tableColumn id="4" name="In-Degree Frequency" dataDxfId="27">
      <calculatedColumnFormula>COUNTIF(Vertices[In-Degree], "&gt;= " &amp; F2) - COUNTIF(Vertices[In-Degree], "&gt;=" &amp; F3)</calculatedColumnFormula>
    </tableColumn>
    <tableColumn id="5" name="Out-Degree Bin" dataDxfId="26"/>
    <tableColumn id="6" name="Out-Degree Frequency" dataDxfId="25">
      <calculatedColumnFormula>COUNTIF(Vertices[Out-Degree], "&gt;= " &amp; H2) - COUNTIF(Vertices[Out-Degree], "&gt;=" &amp; H3)</calculatedColumnFormula>
    </tableColumn>
    <tableColumn id="7" name="Betweenness Centrality Bin" dataDxfId="24"/>
    <tableColumn id="8" name="Betweenness Centrality Frequency" dataDxfId="23">
      <calculatedColumnFormula>COUNTIF(Vertices[Betweenness Centrality], "&gt;= " &amp; J2) - COUNTIF(Vertices[Betweenness Centrality], "&gt;=" &amp; J3)</calculatedColumnFormula>
    </tableColumn>
    <tableColumn id="9" name="Closeness Centrality Bin" dataDxfId="22"/>
    <tableColumn id="10" name="Closeness Centrality Frequency" dataDxfId="21">
      <calculatedColumnFormula>COUNTIF(Vertices[Closeness Centrality], "&gt;= " &amp; L2) - COUNTIF(Vertices[Closeness Centrality], "&gt;=" &amp; L3)</calculatedColumnFormula>
    </tableColumn>
    <tableColumn id="11" name="Eigenvector Centrality Bin" dataDxfId="20"/>
    <tableColumn id="12" name="Eigenvector Centrality Frequency" dataDxfId="19">
      <calculatedColumnFormula>COUNTIF(Vertices[Eigenvector Centrality], "&gt;= " &amp; N2) - COUNTIF(Vertices[Eigenvector Centrality], "&gt;=" &amp; N3)</calculatedColumnFormula>
    </tableColumn>
    <tableColumn id="18" name="PageRank Bin" dataDxfId="18"/>
    <tableColumn id="17" name="PageRank Frequency" dataDxfId="17">
      <calculatedColumnFormula>COUNTIF(Vertices[Eigenvector Centrality], "&gt;= " &amp; P2) - COUNTIF(Vertices[Eigenvector Centrality], "&gt;=" &amp; P3)</calculatedColumnFormula>
    </tableColumn>
    <tableColumn id="13" name="Clustering Coefficient Bin" dataDxfId="16"/>
    <tableColumn id="14" name="Clustering Coefficient Frequency" dataDxfId="15">
      <calculatedColumnFormula>COUNTIF(Vertices[Clustering Coefficient], "&gt;= " &amp; R2) - COUNTIF(Vertices[Clustering Coefficient], "&gt;=" &amp; R3)</calculatedColumnFormula>
    </tableColumn>
    <tableColumn id="15" name="Dynamic Filter Bin" dataDxfId="14"/>
    <tableColumn id="16" name="Dynamic Filter Frequency" dataDxfId="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2">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workbookViewId="0" topLeftCell="A1">
      <pane xSplit="2" ySplit="2" topLeftCell="C3" activePane="bottomRight" state="frozen"/>
      <selection pane="topRight" activeCell="C1" sqref="C1"/>
      <selection pane="bottomLeft" activeCell="A3" sqref="A3"/>
      <selection pane="bottomRight" activeCell="O33" sqref="O3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9.7109375" style="0" bestFit="1" customWidth="1"/>
  </cols>
  <sheetData>
    <row r="1" spans="3:14" ht="15">
      <c r="C1" s="18" t="s">
        <v>40</v>
      </c>
      <c r="D1" s="19"/>
      <c r="E1" s="19"/>
      <c r="F1" s="19"/>
      <c r="G1" s="18"/>
      <c r="H1" s="16" t="s">
        <v>44</v>
      </c>
      <c r="I1" s="66"/>
      <c r="J1" s="66"/>
      <c r="K1" s="35" t="s">
        <v>43</v>
      </c>
      <c r="L1" s="20" t="s">
        <v>41</v>
      </c>
      <c r="M1" s="20"/>
      <c r="N1" s="17" t="s">
        <v>42</v>
      </c>
    </row>
    <row r="2" spans="1:15"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187</v>
      </c>
    </row>
    <row r="3" spans="1:15" ht="15" customHeight="1">
      <c r="A3" s="90" t="s">
        <v>184</v>
      </c>
      <c r="B3" s="93" t="s">
        <v>184</v>
      </c>
      <c r="C3" s="54"/>
      <c r="D3" s="55"/>
      <c r="E3" s="67"/>
      <c r="F3" s="56"/>
      <c r="G3" s="54"/>
      <c r="H3" s="58"/>
      <c r="I3" s="57"/>
      <c r="J3" s="57"/>
      <c r="K3" s="69"/>
      <c r="L3" s="63">
        <v>3</v>
      </c>
      <c r="M3" s="63"/>
      <c r="N3" s="64"/>
      <c r="O3" s="95">
        <v>1</v>
      </c>
    </row>
    <row r="4" spans="1:15" ht="15" customHeight="1">
      <c r="A4" s="91" t="s">
        <v>177</v>
      </c>
      <c r="B4" s="93" t="s">
        <v>184</v>
      </c>
      <c r="C4" s="54"/>
      <c r="D4" s="55"/>
      <c r="E4" s="54"/>
      <c r="F4" s="56"/>
      <c r="G4" s="54"/>
      <c r="H4" s="58"/>
      <c r="I4" s="57"/>
      <c r="J4" s="57"/>
      <c r="K4" s="69"/>
      <c r="L4" s="63">
        <v>4</v>
      </c>
      <c r="M4" s="63"/>
      <c r="N4" s="64"/>
      <c r="O4" s="96">
        <v>1</v>
      </c>
    </row>
    <row r="5" spans="1:15" ht="15">
      <c r="A5" s="91" t="s">
        <v>179</v>
      </c>
      <c r="B5" s="93" t="s">
        <v>182</v>
      </c>
      <c r="C5" s="54"/>
      <c r="D5" s="55"/>
      <c r="E5" s="54"/>
      <c r="F5" s="56"/>
      <c r="G5" s="54"/>
      <c r="H5" s="58"/>
      <c r="I5" s="57"/>
      <c r="J5" s="57"/>
      <c r="K5" s="69"/>
      <c r="L5" s="63">
        <v>5</v>
      </c>
      <c r="M5" s="63"/>
      <c r="N5" s="64"/>
      <c r="O5" s="96">
        <v>1</v>
      </c>
    </row>
    <row r="6" spans="1:15" ht="15">
      <c r="A6" s="91" t="s">
        <v>179</v>
      </c>
      <c r="B6" s="93" t="s">
        <v>179</v>
      </c>
      <c r="C6" s="54"/>
      <c r="D6" s="55"/>
      <c r="E6" s="54"/>
      <c r="F6" s="56"/>
      <c r="G6" s="54"/>
      <c r="H6" s="58"/>
      <c r="I6" s="57"/>
      <c r="J6" s="57"/>
      <c r="K6" s="69"/>
      <c r="L6" s="63">
        <v>6</v>
      </c>
      <c r="M6" s="63"/>
      <c r="N6" s="64"/>
      <c r="O6" s="96">
        <v>1</v>
      </c>
    </row>
    <row r="7" spans="1:15" ht="15">
      <c r="A7" s="91" t="s">
        <v>177</v>
      </c>
      <c r="B7" s="93" t="s">
        <v>179</v>
      </c>
      <c r="C7" s="54"/>
      <c r="D7" s="55"/>
      <c r="E7" s="54"/>
      <c r="F7" s="56"/>
      <c r="G7" s="54"/>
      <c r="H7" s="58"/>
      <c r="I7" s="57"/>
      <c r="J7" s="57"/>
      <c r="K7" s="69"/>
      <c r="L7" s="63">
        <v>7</v>
      </c>
      <c r="M7" s="63"/>
      <c r="N7" s="64"/>
      <c r="O7" s="96">
        <v>1</v>
      </c>
    </row>
    <row r="8" spans="1:15" ht="15">
      <c r="A8" s="91" t="s">
        <v>183</v>
      </c>
      <c r="B8" s="93" t="s">
        <v>183</v>
      </c>
      <c r="C8" s="54"/>
      <c r="D8" s="55"/>
      <c r="E8" s="54"/>
      <c r="F8" s="56"/>
      <c r="G8" s="54"/>
      <c r="H8" s="58"/>
      <c r="I8" s="57"/>
      <c r="J8" s="57"/>
      <c r="K8" s="69"/>
      <c r="L8" s="63">
        <v>8</v>
      </c>
      <c r="M8" s="63"/>
      <c r="N8" s="64"/>
      <c r="O8" s="96">
        <v>1</v>
      </c>
    </row>
    <row r="9" spans="1:15" ht="15">
      <c r="A9" s="91" t="s">
        <v>182</v>
      </c>
      <c r="B9" s="93" t="s">
        <v>183</v>
      </c>
      <c r="C9" s="54"/>
      <c r="D9" s="55"/>
      <c r="E9" s="54"/>
      <c r="F9" s="56"/>
      <c r="G9" s="54"/>
      <c r="H9" s="58"/>
      <c r="I9" s="57"/>
      <c r="J9" s="57"/>
      <c r="K9" s="69"/>
      <c r="L9" s="63">
        <v>9</v>
      </c>
      <c r="M9" s="63"/>
      <c r="N9" s="64"/>
      <c r="O9" s="96">
        <v>1</v>
      </c>
    </row>
    <row r="10" spans="1:15" ht="15">
      <c r="A10" s="91" t="s">
        <v>181</v>
      </c>
      <c r="B10" s="93" t="s">
        <v>183</v>
      </c>
      <c r="C10" s="54"/>
      <c r="D10" s="55"/>
      <c r="E10" s="54"/>
      <c r="F10" s="56"/>
      <c r="G10" s="54"/>
      <c r="H10" s="58"/>
      <c r="I10" s="57"/>
      <c r="J10" s="57"/>
      <c r="K10" s="69"/>
      <c r="L10" s="63">
        <v>10</v>
      </c>
      <c r="M10" s="63"/>
      <c r="N10" s="64"/>
      <c r="O10" s="96">
        <v>1</v>
      </c>
    </row>
    <row r="11" spans="1:15" ht="15">
      <c r="A11" s="91" t="s">
        <v>180</v>
      </c>
      <c r="B11" s="93" t="s">
        <v>183</v>
      </c>
      <c r="C11" s="54"/>
      <c r="D11" s="55"/>
      <c r="E11" s="54"/>
      <c r="F11" s="56"/>
      <c r="G11" s="54"/>
      <c r="H11" s="58"/>
      <c r="I11" s="57"/>
      <c r="J11" s="57"/>
      <c r="K11" s="69"/>
      <c r="L11" s="63">
        <v>11</v>
      </c>
      <c r="M11" s="63"/>
      <c r="N11" s="64"/>
      <c r="O11" s="96">
        <v>1</v>
      </c>
    </row>
    <row r="12" spans="1:15" ht="15">
      <c r="A12" s="91" t="s">
        <v>177</v>
      </c>
      <c r="B12" s="93" t="s">
        <v>183</v>
      </c>
      <c r="C12" s="54"/>
      <c r="D12" s="55"/>
      <c r="E12" s="54"/>
      <c r="F12" s="56"/>
      <c r="G12" s="54"/>
      <c r="H12" s="58"/>
      <c r="I12" s="57"/>
      <c r="J12" s="57"/>
      <c r="K12" s="69"/>
      <c r="L12" s="63">
        <v>12</v>
      </c>
      <c r="M12" s="63"/>
      <c r="N12" s="64"/>
      <c r="O12" s="96">
        <v>1</v>
      </c>
    </row>
    <row r="13" spans="1:15" ht="15">
      <c r="A13" s="91" t="s">
        <v>176</v>
      </c>
      <c r="B13" s="93" t="s">
        <v>183</v>
      </c>
      <c r="C13" s="54"/>
      <c r="D13" s="55"/>
      <c r="E13" s="54"/>
      <c r="F13" s="56"/>
      <c r="G13" s="54"/>
      <c r="H13" s="58"/>
      <c r="I13" s="57"/>
      <c r="J13" s="57"/>
      <c r="K13" s="69"/>
      <c r="L13" s="63">
        <v>13</v>
      </c>
      <c r="M13" s="63"/>
      <c r="N13" s="64"/>
      <c r="O13" s="96">
        <v>1</v>
      </c>
    </row>
    <row r="14" spans="1:15" ht="15">
      <c r="A14" s="91" t="s">
        <v>182</v>
      </c>
      <c r="B14" s="93" t="s">
        <v>182</v>
      </c>
      <c r="C14" s="54"/>
      <c r="D14" s="55"/>
      <c r="E14" s="54"/>
      <c r="F14" s="56"/>
      <c r="G14" s="54"/>
      <c r="H14" s="58"/>
      <c r="I14" s="57"/>
      <c r="J14" s="57"/>
      <c r="K14" s="69"/>
      <c r="L14" s="63">
        <v>14</v>
      </c>
      <c r="M14" s="63"/>
      <c r="N14" s="64"/>
      <c r="O14" s="96">
        <v>1</v>
      </c>
    </row>
    <row r="15" spans="1:15" ht="15">
      <c r="A15" s="91" t="s">
        <v>181</v>
      </c>
      <c r="B15" s="93" t="s">
        <v>182</v>
      </c>
      <c r="C15" s="54"/>
      <c r="D15" s="55"/>
      <c r="E15" s="54"/>
      <c r="F15" s="56"/>
      <c r="G15" s="54"/>
      <c r="H15" s="58"/>
      <c r="I15" s="57"/>
      <c r="J15" s="57"/>
      <c r="K15" s="69"/>
      <c r="L15" s="63">
        <v>15</v>
      </c>
      <c r="M15" s="63"/>
      <c r="N15" s="64"/>
      <c r="O15" s="96">
        <v>1</v>
      </c>
    </row>
    <row r="16" spans="1:15" ht="15">
      <c r="A16" s="91" t="s">
        <v>177</v>
      </c>
      <c r="B16" s="93" t="s">
        <v>182</v>
      </c>
      <c r="C16" s="54"/>
      <c r="D16" s="55"/>
      <c r="E16" s="54"/>
      <c r="F16" s="56"/>
      <c r="G16" s="54"/>
      <c r="H16" s="58"/>
      <c r="I16" s="57"/>
      <c r="J16" s="57"/>
      <c r="K16" s="69"/>
      <c r="L16" s="63">
        <v>16</v>
      </c>
      <c r="M16" s="63"/>
      <c r="N16" s="64"/>
      <c r="O16" s="96">
        <v>1</v>
      </c>
    </row>
    <row r="17" spans="1:15" ht="15">
      <c r="A17" s="91" t="s">
        <v>176</v>
      </c>
      <c r="B17" s="93" t="s">
        <v>182</v>
      </c>
      <c r="C17" s="54"/>
      <c r="D17" s="55"/>
      <c r="E17" s="54"/>
      <c r="F17" s="56"/>
      <c r="G17" s="54"/>
      <c r="H17" s="58"/>
      <c r="I17" s="57"/>
      <c r="J17" s="57"/>
      <c r="K17" s="69"/>
      <c r="L17" s="63">
        <v>17</v>
      </c>
      <c r="M17" s="63"/>
      <c r="N17" s="64"/>
      <c r="O17" s="96">
        <v>1</v>
      </c>
    </row>
    <row r="18" spans="1:15" ht="15">
      <c r="A18" s="91" t="s">
        <v>181</v>
      </c>
      <c r="B18" s="93" t="s">
        <v>181</v>
      </c>
      <c r="C18" s="54"/>
      <c r="D18" s="55"/>
      <c r="E18" s="54"/>
      <c r="F18" s="56"/>
      <c r="G18" s="54"/>
      <c r="H18" s="58"/>
      <c r="I18" s="57"/>
      <c r="J18" s="57"/>
      <c r="K18" s="69"/>
      <c r="L18" s="63">
        <v>18</v>
      </c>
      <c r="M18" s="63"/>
      <c r="N18" s="64"/>
      <c r="O18" s="96">
        <v>1</v>
      </c>
    </row>
    <row r="19" spans="1:15" ht="15">
      <c r="A19" s="91" t="s">
        <v>180</v>
      </c>
      <c r="B19" s="93" t="s">
        <v>181</v>
      </c>
      <c r="C19" s="54"/>
      <c r="D19" s="55"/>
      <c r="E19" s="54"/>
      <c r="F19" s="56"/>
      <c r="G19" s="54"/>
      <c r="H19" s="58"/>
      <c r="I19" s="57"/>
      <c r="J19" s="57"/>
      <c r="K19" s="69"/>
      <c r="L19" s="63">
        <v>19</v>
      </c>
      <c r="M19" s="63"/>
      <c r="N19" s="64"/>
      <c r="O19" s="96">
        <v>1</v>
      </c>
    </row>
    <row r="20" spans="1:15" ht="15">
      <c r="A20" s="91" t="s">
        <v>177</v>
      </c>
      <c r="B20" s="93" t="s">
        <v>181</v>
      </c>
      <c r="C20" s="54"/>
      <c r="D20" s="55"/>
      <c r="E20" s="54"/>
      <c r="F20" s="56"/>
      <c r="G20" s="54"/>
      <c r="H20" s="58"/>
      <c r="I20" s="57"/>
      <c r="J20" s="57"/>
      <c r="K20" s="69"/>
      <c r="L20" s="63">
        <v>20</v>
      </c>
      <c r="M20" s="63"/>
      <c r="N20" s="64"/>
      <c r="O20" s="96">
        <v>1</v>
      </c>
    </row>
    <row r="21" spans="1:15" ht="15">
      <c r="A21" s="91" t="s">
        <v>176</v>
      </c>
      <c r="B21" s="93" t="s">
        <v>181</v>
      </c>
      <c r="C21" s="54"/>
      <c r="D21" s="55"/>
      <c r="E21" s="54"/>
      <c r="F21" s="56"/>
      <c r="G21" s="54"/>
      <c r="H21" s="58"/>
      <c r="I21" s="57"/>
      <c r="J21" s="57"/>
      <c r="K21" s="69"/>
      <c r="L21" s="63">
        <v>21</v>
      </c>
      <c r="M21" s="63"/>
      <c r="N21" s="64"/>
      <c r="O21" s="96">
        <v>1</v>
      </c>
    </row>
    <row r="22" spans="1:15" ht="15">
      <c r="A22" s="91" t="s">
        <v>178</v>
      </c>
      <c r="B22" s="93" t="s">
        <v>178</v>
      </c>
      <c r="C22" s="54"/>
      <c r="D22" s="55"/>
      <c r="E22" s="54"/>
      <c r="F22" s="56"/>
      <c r="G22" s="54"/>
      <c r="H22" s="58"/>
      <c r="I22" s="57"/>
      <c r="J22" s="57"/>
      <c r="K22" s="69"/>
      <c r="L22" s="63">
        <v>22</v>
      </c>
      <c r="M22" s="63"/>
      <c r="N22" s="64"/>
      <c r="O22" s="96">
        <v>1</v>
      </c>
    </row>
    <row r="23" spans="1:15" ht="15">
      <c r="A23" s="91" t="s">
        <v>177</v>
      </c>
      <c r="B23" s="93" t="s">
        <v>178</v>
      </c>
      <c r="C23" s="54"/>
      <c r="D23" s="55"/>
      <c r="E23" s="54"/>
      <c r="F23" s="56"/>
      <c r="G23" s="54"/>
      <c r="H23" s="58"/>
      <c r="I23" s="57"/>
      <c r="J23" s="57"/>
      <c r="K23" s="69"/>
      <c r="L23" s="63">
        <v>23</v>
      </c>
      <c r="M23" s="63"/>
      <c r="N23" s="64"/>
      <c r="O23" s="96">
        <v>1</v>
      </c>
    </row>
    <row r="24" spans="1:15" ht="15">
      <c r="A24" s="91" t="s">
        <v>176</v>
      </c>
      <c r="B24" s="93" t="s">
        <v>178</v>
      </c>
      <c r="C24" s="54"/>
      <c r="D24" s="55"/>
      <c r="E24" s="54"/>
      <c r="F24" s="56"/>
      <c r="G24" s="54"/>
      <c r="H24" s="58"/>
      <c r="I24" s="57"/>
      <c r="J24" s="57"/>
      <c r="K24" s="69"/>
      <c r="L24" s="63">
        <v>24</v>
      </c>
      <c r="M24" s="63"/>
      <c r="N24" s="64"/>
      <c r="O24" s="96">
        <v>1</v>
      </c>
    </row>
    <row r="25" spans="1:15" ht="15">
      <c r="A25" s="91" t="s">
        <v>180</v>
      </c>
      <c r="B25" s="93" t="s">
        <v>180</v>
      </c>
      <c r="C25" s="54"/>
      <c r="D25" s="55"/>
      <c r="E25" s="54"/>
      <c r="F25" s="56"/>
      <c r="G25" s="54"/>
      <c r="H25" s="58"/>
      <c r="I25" s="57"/>
      <c r="J25" s="57"/>
      <c r="K25" s="69"/>
      <c r="L25" s="63">
        <v>25</v>
      </c>
      <c r="M25" s="63"/>
      <c r="N25" s="64"/>
      <c r="O25" s="96">
        <v>1</v>
      </c>
    </row>
    <row r="26" spans="1:15" ht="15">
      <c r="A26" s="91" t="s">
        <v>176</v>
      </c>
      <c r="B26" s="93" t="s">
        <v>180</v>
      </c>
      <c r="C26" s="54"/>
      <c r="D26" s="55"/>
      <c r="E26" s="54"/>
      <c r="F26" s="56"/>
      <c r="G26" s="54"/>
      <c r="H26" s="58"/>
      <c r="I26" s="57"/>
      <c r="J26" s="57"/>
      <c r="K26" s="69"/>
      <c r="L26" s="63">
        <v>26</v>
      </c>
      <c r="M26" s="63"/>
      <c r="N26" s="64"/>
      <c r="O26" s="96">
        <v>1</v>
      </c>
    </row>
    <row r="27" spans="1:15" ht="15">
      <c r="A27" s="91" t="s">
        <v>175</v>
      </c>
      <c r="B27" s="93" t="s">
        <v>180</v>
      </c>
      <c r="C27" s="54"/>
      <c r="D27" s="55"/>
      <c r="E27" s="54"/>
      <c r="F27" s="56"/>
      <c r="G27" s="54"/>
      <c r="H27" s="58"/>
      <c r="I27" s="57"/>
      <c r="J27" s="57"/>
      <c r="K27" s="69"/>
      <c r="L27" s="63">
        <v>27</v>
      </c>
      <c r="M27" s="63"/>
      <c r="N27" s="64"/>
      <c r="O27" s="96">
        <v>1</v>
      </c>
    </row>
    <row r="28" spans="1:15" ht="15">
      <c r="A28" s="91" t="s">
        <v>177</v>
      </c>
      <c r="B28" s="93" t="s">
        <v>177</v>
      </c>
      <c r="C28" s="54"/>
      <c r="D28" s="55"/>
      <c r="E28" s="54"/>
      <c r="F28" s="56"/>
      <c r="G28" s="54"/>
      <c r="H28" s="58"/>
      <c r="I28" s="57"/>
      <c r="J28" s="57"/>
      <c r="K28" s="69"/>
      <c r="L28" s="63">
        <v>28</v>
      </c>
      <c r="M28" s="63"/>
      <c r="N28" s="64"/>
      <c r="O28" s="96">
        <v>1</v>
      </c>
    </row>
    <row r="29" spans="1:15" ht="15">
      <c r="A29" s="91" t="s">
        <v>176</v>
      </c>
      <c r="B29" s="93" t="s">
        <v>177</v>
      </c>
      <c r="C29" s="54"/>
      <c r="D29" s="55"/>
      <c r="E29" s="54"/>
      <c r="F29" s="56"/>
      <c r="G29" s="54"/>
      <c r="H29" s="58"/>
      <c r="I29" s="57"/>
      <c r="J29" s="57"/>
      <c r="K29" s="69"/>
      <c r="L29" s="63">
        <v>29</v>
      </c>
      <c r="M29" s="63"/>
      <c r="N29" s="64"/>
      <c r="O29" s="96">
        <v>1</v>
      </c>
    </row>
    <row r="30" spans="1:15" ht="15">
      <c r="A30" s="91" t="s">
        <v>175</v>
      </c>
      <c r="B30" s="93" t="s">
        <v>177</v>
      </c>
      <c r="C30" s="54"/>
      <c r="D30" s="55"/>
      <c r="E30" s="54"/>
      <c r="F30" s="56"/>
      <c r="G30" s="54"/>
      <c r="H30" s="58"/>
      <c r="I30" s="57"/>
      <c r="J30" s="57"/>
      <c r="K30" s="69"/>
      <c r="L30" s="63">
        <v>30</v>
      </c>
      <c r="M30" s="63"/>
      <c r="N30" s="64"/>
      <c r="O30" s="96">
        <v>1</v>
      </c>
    </row>
    <row r="31" spans="1:15" ht="15">
      <c r="A31" s="91" t="s">
        <v>176</v>
      </c>
      <c r="B31" s="93" t="s">
        <v>176</v>
      </c>
      <c r="C31" s="54"/>
      <c r="D31" s="55"/>
      <c r="E31" s="54"/>
      <c r="F31" s="56"/>
      <c r="G31" s="54"/>
      <c r="H31" s="58"/>
      <c r="I31" s="57"/>
      <c r="J31" s="57"/>
      <c r="K31" s="69"/>
      <c r="L31" s="63">
        <v>31</v>
      </c>
      <c r="M31" s="63"/>
      <c r="N31" s="64"/>
      <c r="O31" s="96">
        <v>1</v>
      </c>
    </row>
    <row r="32" spans="1:15" ht="15">
      <c r="A32" s="91" t="s">
        <v>175</v>
      </c>
      <c r="B32" s="93" t="s">
        <v>176</v>
      </c>
      <c r="C32" s="54"/>
      <c r="D32" s="55"/>
      <c r="E32" s="54"/>
      <c r="F32" s="56"/>
      <c r="G32" s="54"/>
      <c r="H32" s="58"/>
      <c r="I32" s="57"/>
      <c r="J32" s="57"/>
      <c r="K32" s="69"/>
      <c r="L32" s="63">
        <v>32</v>
      </c>
      <c r="M32" s="63"/>
      <c r="N32" s="64"/>
      <c r="O32" s="96">
        <v>1</v>
      </c>
    </row>
    <row r="33" spans="1:15" ht="15">
      <c r="A33" s="92" t="s">
        <v>175</v>
      </c>
      <c r="B33" s="94" t="s">
        <v>175</v>
      </c>
      <c r="C33" s="82"/>
      <c r="D33" s="83"/>
      <c r="E33" s="82"/>
      <c r="F33" s="84"/>
      <c r="G33" s="82"/>
      <c r="H33" s="85"/>
      <c r="I33" s="86"/>
      <c r="J33" s="86"/>
      <c r="K33" s="87"/>
      <c r="L33" s="88">
        <v>33</v>
      </c>
      <c r="M33" s="88"/>
      <c r="N33" s="89"/>
      <c r="O33" s="97">
        <v>1</v>
      </c>
    </row>
  </sheetData>
  <dataValidations count="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300" verticalDpi="3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topLeftCell="A1">
      <selection activeCell="F18" sqref="F18"/>
    </sheetView>
  </sheetViews>
  <sheetFormatPr defaultColWidth="9.140625" defaultRowHeight="15"/>
  <sheetData>
    <row r="1" spans="2:11" ht="15">
      <c r="B1" t="s">
        <v>175</v>
      </c>
      <c r="C1" t="s">
        <v>176</v>
      </c>
      <c r="D1" t="s">
        <v>177</v>
      </c>
      <c r="E1" t="s">
        <v>178</v>
      </c>
      <c r="F1" t="s">
        <v>179</v>
      </c>
      <c r="G1" t="s">
        <v>180</v>
      </c>
      <c r="H1" t="s">
        <v>181</v>
      </c>
      <c r="I1" t="s">
        <v>182</v>
      </c>
      <c r="J1" t="s">
        <v>183</v>
      </c>
      <c r="K1" t="s">
        <v>184</v>
      </c>
    </row>
    <row r="2" spans="1:11" ht="15">
      <c r="A2" t="s">
        <v>175</v>
      </c>
      <c r="B2">
        <v>1</v>
      </c>
      <c r="C2">
        <v>1</v>
      </c>
      <c r="D2">
        <v>1</v>
      </c>
      <c r="E2">
        <v>0</v>
      </c>
      <c r="F2">
        <v>0</v>
      </c>
      <c r="G2">
        <v>1</v>
      </c>
      <c r="H2">
        <v>0</v>
      </c>
      <c r="I2">
        <v>0</v>
      </c>
      <c r="J2">
        <v>0</v>
      </c>
      <c r="K2">
        <v>0</v>
      </c>
    </row>
    <row r="3" spans="1:11" ht="15">
      <c r="A3" t="s">
        <v>176</v>
      </c>
      <c r="B3">
        <v>1</v>
      </c>
      <c r="C3">
        <v>1</v>
      </c>
      <c r="D3">
        <v>1</v>
      </c>
      <c r="E3">
        <v>1</v>
      </c>
      <c r="F3">
        <v>0</v>
      </c>
      <c r="G3">
        <v>1</v>
      </c>
      <c r="H3">
        <v>1</v>
      </c>
      <c r="I3">
        <v>1</v>
      </c>
      <c r="J3">
        <v>1</v>
      </c>
      <c r="K3">
        <v>0</v>
      </c>
    </row>
    <row r="4" spans="1:11" ht="15">
      <c r="A4" t="s">
        <v>177</v>
      </c>
      <c r="B4">
        <v>1</v>
      </c>
      <c r="C4">
        <v>1</v>
      </c>
      <c r="D4">
        <v>1</v>
      </c>
      <c r="E4">
        <v>1</v>
      </c>
      <c r="F4">
        <v>1</v>
      </c>
      <c r="G4">
        <v>0</v>
      </c>
      <c r="H4">
        <v>1</v>
      </c>
      <c r="I4">
        <v>1</v>
      </c>
      <c r="J4">
        <v>1</v>
      </c>
      <c r="K4">
        <v>1</v>
      </c>
    </row>
    <row r="5" spans="1:11" ht="15">
      <c r="A5" t="s">
        <v>178</v>
      </c>
      <c r="B5">
        <v>0</v>
      </c>
      <c r="C5">
        <v>1</v>
      </c>
      <c r="D5">
        <v>1</v>
      </c>
      <c r="E5">
        <v>1</v>
      </c>
      <c r="F5">
        <v>0</v>
      </c>
      <c r="G5">
        <v>0</v>
      </c>
      <c r="H5">
        <v>0</v>
      </c>
      <c r="I5">
        <v>0</v>
      </c>
      <c r="J5">
        <v>0</v>
      </c>
      <c r="K5">
        <v>0</v>
      </c>
    </row>
    <row r="6" spans="1:11" ht="15">
      <c r="A6" t="s">
        <v>179</v>
      </c>
      <c r="B6">
        <v>0</v>
      </c>
      <c r="C6">
        <v>0</v>
      </c>
      <c r="D6">
        <v>1</v>
      </c>
      <c r="E6">
        <v>0</v>
      </c>
      <c r="F6">
        <v>1</v>
      </c>
      <c r="G6">
        <v>0</v>
      </c>
      <c r="H6">
        <v>0</v>
      </c>
      <c r="I6">
        <v>1</v>
      </c>
      <c r="J6">
        <v>0</v>
      </c>
      <c r="K6">
        <v>0</v>
      </c>
    </row>
    <row r="7" spans="1:11" ht="15">
      <c r="A7" t="s">
        <v>180</v>
      </c>
      <c r="B7">
        <v>1</v>
      </c>
      <c r="C7">
        <v>1</v>
      </c>
      <c r="D7">
        <v>0</v>
      </c>
      <c r="E7">
        <v>0</v>
      </c>
      <c r="F7">
        <v>0</v>
      </c>
      <c r="G7">
        <v>1</v>
      </c>
      <c r="H7">
        <v>1</v>
      </c>
      <c r="I7">
        <v>0</v>
      </c>
      <c r="J7">
        <v>1</v>
      </c>
      <c r="K7">
        <v>0</v>
      </c>
    </row>
    <row r="8" spans="1:11" ht="15">
      <c r="A8" t="s">
        <v>181</v>
      </c>
      <c r="B8">
        <v>0</v>
      </c>
      <c r="C8">
        <v>1</v>
      </c>
      <c r="D8">
        <v>1</v>
      </c>
      <c r="E8">
        <v>0</v>
      </c>
      <c r="F8">
        <v>0</v>
      </c>
      <c r="G8">
        <v>1</v>
      </c>
      <c r="H8">
        <v>1</v>
      </c>
      <c r="I8">
        <v>1</v>
      </c>
      <c r="J8">
        <v>1</v>
      </c>
      <c r="K8">
        <v>0</v>
      </c>
    </row>
    <row r="9" spans="1:11" ht="15">
      <c r="A9" t="s">
        <v>182</v>
      </c>
      <c r="B9">
        <v>0</v>
      </c>
      <c r="C9">
        <v>1</v>
      </c>
      <c r="D9">
        <v>1</v>
      </c>
      <c r="E9">
        <v>0</v>
      </c>
      <c r="F9">
        <v>1</v>
      </c>
      <c r="G9">
        <v>0</v>
      </c>
      <c r="H9">
        <v>1</v>
      </c>
      <c r="I9">
        <v>1</v>
      </c>
      <c r="J9">
        <v>1</v>
      </c>
      <c r="K9">
        <v>0</v>
      </c>
    </row>
    <row r="10" spans="1:11" ht="15">
      <c r="A10" t="s">
        <v>183</v>
      </c>
      <c r="B10">
        <v>0</v>
      </c>
      <c r="C10">
        <v>1</v>
      </c>
      <c r="D10">
        <v>1</v>
      </c>
      <c r="E10">
        <v>0</v>
      </c>
      <c r="F10">
        <v>0</v>
      </c>
      <c r="G10">
        <v>1</v>
      </c>
      <c r="H10">
        <v>1</v>
      </c>
      <c r="I10">
        <v>1</v>
      </c>
      <c r="J10">
        <v>1</v>
      </c>
      <c r="K10">
        <v>0</v>
      </c>
    </row>
    <row r="11" spans="1:11" ht="15">
      <c r="A11" t="s">
        <v>184</v>
      </c>
      <c r="B11">
        <v>0</v>
      </c>
      <c r="C11">
        <v>0</v>
      </c>
      <c r="D11">
        <v>1</v>
      </c>
      <c r="E11">
        <v>0</v>
      </c>
      <c r="F11">
        <v>0</v>
      </c>
      <c r="G11">
        <v>0</v>
      </c>
      <c r="H11">
        <v>0</v>
      </c>
      <c r="I11">
        <v>0</v>
      </c>
      <c r="J11">
        <v>0</v>
      </c>
      <c r="K11">
        <v>1</v>
      </c>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2"/>
  <sheetViews>
    <sheetView tabSelected="1" workbookViewId="0" topLeftCell="A1">
      <pane xSplit="1" ySplit="2" topLeftCell="B3" activePane="bottomRight" state="frozen"/>
      <selection pane="topRight" activeCell="B1" sqref="B1"/>
      <selection pane="bottomLeft" activeCell="A3" sqref="A3"/>
      <selection pane="bottomRight" activeCell="J16" sqref="J16"/>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4"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3"/>
      <c r="AF2"/>
      <c r="AG2"/>
      <c r="AH2"/>
    </row>
    <row r="3" spans="1:34" ht="15" customHeight="1">
      <c r="A3" s="50" t="s">
        <v>184</v>
      </c>
      <c r="B3" s="54" t="s">
        <v>194</v>
      </c>
      <c r="C3" s="54"/>
      <c r="D3" s="55">
        <v>1.5</v>
      </c>
      <c r="E3" s="56"/>
      <c r="F3" s="54"/>
      <c r="G3" s="54"/>
      <c r="H3" s="50" t="s">
        <v>184</v>
      </c>
      <c r="I3" s="57"/>
      <c r="J3" s="57"/>
      <c r="K3" s="58"/>
      <c r="L3" s="60"/>
      <c r="M3" s="61">
        <v>4166.3017578125</v>
      </c>
      <c r="N3" s="61">
        <v>9827.390625</v>
      </c>
      <c r="O3" s="59"/>
      <c r="P3" s="62"/>
      <c r="Q3" s="62"/>
      <c r="R3" s="51">
        <v>3</v>
      </c>
      <c r="S3" s="51"/>
      <c r="T3" s="51"/>
      <c r="U3" s="51"/>
      <c r="V3" s="52"/>
      <c r="W3" s="52"/>
      <c r="X3" s="53"/>
      <c r="Y3" s="52"/>
      <c r="Z3" s="52"/>
      <c r="AA3" s="63">
        <v>3</v>
      </c>
      <c r="AB3" s="63"/>
      <c r="AC3" s="64"/>
      <c r="AD3" s="3"/>
      <c r="AF3"/>
      <c r="AG3"/>
      <c r="AH3"/>
    </row>
    <row r="4" spans="1:29" ht="15">
      <c r="A4" s="14" t="s">
        <v>177</v>
      </c>
      <c r="B4" s="15" t="s">
        <v>195</v>
      </c>
      <c r="C4" s="15"/>
      <c r="D4" s="98">
        <v>10</v>
      </c>
      <c r="E4" s="80"/>
      <c r="F4" s="15"/>
      <c r="G4" s="15"/>
      <c r="H4" s="14" t="s">
        <v>177</v>
      </c>
      <c r="I4" s="68"/>
      <c r="J4" s="68"/>
      <c r="K4" s="16"/>
      <c r="L4" s="99"/>
      <c r="M4" s="100">
        <v>5673.54541015625</v>
      </c>
      <c r="N4" s="100">
        <v>3751.04150390625</v>
      </c>
      <c r="O4" s="79"/>
      <c r="P4" s="101"/>
      <c r="Q4" s="101"/>
      <c r="R4" s="51">
        <v>10</v>
      </c>
      <c r="S4" s="102"/>
      <c r="T4" s="102"/>
      <c r="U4" s="102"/>
      <c r="V4" s="103"/>
      <c r="W4" s="103"/>
      <c r="X4" s="103"/>
      <c r="Y4" s="103"/>
      <c r="Z4" s="52"/>
      <c r="AA4" s="81">
        <v>4</v>
      </c>
      <c r="AB4" s="81"/>
      <c r="AC4" s="104"/>
    </row>
    <row r="5" spans="1:29" ht="15">
      <c r="A5" s="14" t="s">
        <v>179</v>
      </c>
      <c r="B5" s="15" t="s">
        <v>196</v>
      </c>
      <c r="C5" s="15"/>
      <c r="D5" s="98">
        <v>3.531023962546377</v>
      </c>
      <c r="E5" s="80"/>
      <c r="F5" s="15"/>
      <c r="G5" s="15"/>
      <c r="H5" s="14" t="s">
        <v>179</v>
      </c>
      <c r="I5" s="68"/>
      <c r="J5" s="68"/>
      <c r="K5" s="16"/>
      <c r="L5" s="99"/>
      <c r="M5" s="100">
        <v>8784.9091796875</v>
      </c>
      <c r="N5" s="100">
        <v>7639.87451171875</v>
      </c>
      <c r="O5" s="79"/>
      <c r="P5" s="101"/>
      <c r="Q5" s="101"/>
      <c r="R5" s="51">
        <v>4</v>
      </c>
      <c r="S5" s="102"/>
      <c r="T5" s="102"/>
      <c r="U5" s="102"/>
      <c r="V5" s="103"/>
      <c r="W5" s="103"/>
      <c r="X5" s="103"/>
      <c r="Y5" s="103"/>
      <c r="Z5" s="52"/>
      <c r="AA5" s="81">
        <v>5</v>
      </c>
      <c r="AB5" s="81"/>
      <c r="AC5" s="104"/>
    </row>
    <row r="6" spans="1:29" ht="15">
      <c r="A6" s="14" t="s">
        <v>182</v>
      </c>
      <c r="B6" s="15" t="s">
        <v>197</v>
      </c>
      <c r="C6" s="15"/>
      <c r="D6" s="98">
        <v>7.4818891152806435</v>
      </c>
      <c r="E6" s="80"/>
      <c r="F6" s="15"/>
      <c r="G6" s="15"/>
      <c r="H6" s="14" t="s">
        <v>182</v>
      </c>
      <c r="I6" s="68"/>
      <c r="J6" s="68"/>
      <c r="K6" s="16"/>
      <c r="L6" s="99"/>
      <c r="M6" s="100">
        <v>5935.09130859375</v>
      </c>
      <c r="N6" s="100">
        <v>468.072021484375</v>
      </c>
      <c r="O6" s="79"/>
      <c r="P6" s="101"/>
      <c r="Q6" s="101"/>
      <c r="R6" s="51">
        <v>7</v>
      </c>
      <c r="S6" s="102"/>
      <c r="T6" s="102"/>
      <c r="U6" s="102"/>
      <c r="V6" s="103"/>
      <c r="W6" s="103"/>
      <c r="X6" s="103"/>
      <c r="Y6" s="103"/>
      <c r="Z6" s="52"/>
      <c r="AA6" s="81">
        <v>6</v>
      </c>
      <c r="AB6" s="81"/>
      <c r="AC6" s="104"/>
    </row>
    <row r="7" spans="1:29" ht="15">
      <c r="A7" s="14" t="s">
        <v>183</v>
      </c>
      <c r="B7" s="15" t="s">
        <v>197</v>
      </c>
      <c r="C7" s="15"/>
      <c r="D7" s="98">
        <v>7.4818891152806435</v>
      </c>
      <c r="E7" s="80"/>
      <c r="F7" s="15"/>
      <c r="G7" s="15"/>
      <c r="H7" s="14" t="s">
        <v>183</v>
      </c>
      <c r="I7" s="68"/>
      <c r="J7" s="68"/>
      <c r="K7" s="16"/>
      <c r="L7" s="99"/>
      <c r="M7" s="100">
        <v>428.36639404296875</v>
      </c>
      <c r="N7" s="100">
        <v>2858.531982421875</v>
      </c>
      <c r="O7" s="79"/>
      <c r="P7" s="101"/>
      <c r="Q7" s="101"/>
      <c r="R7" s="51">
        <v>7</v>
      </c>
      <c r="S7" s="102"/>
      <c r="T7" s="102"/>
      <c r="U7" s="102"/>
      <c r="V7" s="103"/>
      <c r="W7" s="103"/>
      <c r="X7" s="103"/>
      <c r="Y7" s="103"/>
      <c r="Z7" s="52"/>
      <c r="AA7" s="81">
        <v>7</v>
      </c>
      <c r="AB7" s="81"/>
      <c r="AC7" s="104"/>
    </row>
    <row r="8" spans="1:29" ht="15">
      <c r="A8" s="14" t="s">
        <v>181</v>
      </c>
      <c r="B8" s="15" t="s">
        <v>197</v>
      </c>
      <c r="C8" s="15"/>
      <c r="D8" s="98">
        <v>7.4818891152806435</v>
      </c>
      <c r="E8" s="80"/>
      <c r="F8" s="15"/>
      <c r="G8" s="15"/>
      <c r="H8" s="14" t="s">
        <v>181</v>
      </c>
      <c r="I8" s="68"/>
      <c r="J8" s="68"/>
      <c r="K8" s="16"/>
      <c r="L8" s="99"/>
      <c r="M8" s="100">
        <v>213.94961547851562</v>
      </c>
      <c r="N8" s="100">
        <v>6083.02734375</v>
      </c>
      <c r="O8" s="79"/>
      <c r="P8" s="101"/>
      <c r="Q8" s="101"/>
      <c r="R8" s="51">
        <v>7</v>
      </c>
      <c r="S8" s="102"/>
      <c r="T8" s="102"/>
      <c r="U8" s="102"/>
      <c r="V8" s="103"/>
      <c r="W8" s="103"/>
      <c r="X8" s="103"/>
      <c r="Y8" s="103"/>
      <c r="Z8" s="52"/>
      <c r="AA8" s="81">
        <v>8</v>
      </c>
      <c r="AB8" s="81"/>
      <c r="AC8" s="104"/>
    </row>
    <row r="9" spans="1:29" ht="15">
      <c r="A9" s="14" t="s">
        <v>180</v>
      </c>
      <c r="B9" s="15" t="s">
        <v>198</v>
      </c>
      <c r="C9" s="15"/>
      <c r="D9" s="98">
        <v>6.393591461194281</v>
      </c>
      <c r="E9" s="80"/>
      <c r="F9" s="15"/>
      <c r="G9" s="15"/>
      <c r="H9" s="14" t="s">
        <v>180</v>
      </c>
      <c r="I9" s="68"/>
      <c r="J9" s="68"/>
      <c r="K9" s="16"/>
      <c r="L9" s="99"/>
      <c r="M9" s="100">
        <v>2632.6376953125</v>
      </c>
      <c r="N9" s="100">
        <v>233.33673095703125</v>
      </c>
      <c r="O9" s="79"/>
      <c r="P9" s="101"/>
      <c r="Q9" s="101"/>
      <c r="R9" s="51">
        <v>6</v>
      </c>
      <c r="S9" s="102"/>
      <c r="T9" s="102"/>
      <c r="U9" s="102"/>
      <c r="V9" s="103"/>
      <c r="W9" s="103"/>
      <c r="X9" s="103"/>
      <c r="Y9" s="103"/>
      <c r="Z9" s="52"/>
      <c r="AA9" s="81">
        <v>9</v>
      </c>
      <c r="AB9" s="81"/>
      <c r="AC9" s="104"/>
    </row>
    <row r="10" spans="1:29" ht="15">
      <c r="A10" s="14" t="s">
        <v>176</v>
      </c>
      <c r="B10" s="15" t="s">
        <v>199</v>
      </c>
      <c r="C10" s="15"/>
      <c r="D10" s="98">
        <v>9.256158959842187</v>
      </c>
      <c r="E10" s="80"/>
      <c r="F10" s="15"/>
      <c r="G10" s="15"/>
      <c r="H10" s="14" t="s">
        <v>176</v>
      </c>
      <c r="I10" s="68"/>
      <c r="J10" s="68"/>
      <c r="K10" s="16"/>
      <c r="L10" s="99"/>
      <c r="M10" s="100">
        <v>7237.7080078125</v>
      </c>
      <c r="N10" s="100">
        <v>4862.25634765625</v>
      </c>
      <c r="O10" s="79"/>
      <c r="P10" s="101"/>
      <c r="Q10" s="101"/>
      <c r="R10" s="51">
        <v>9</v>
      </c>
      <c r="S10" s="102"/>
      <c r="T10" s="102"/>
      <c r="U10" s="102"/>
      <c r="V10" s="103"/>
      <c r="W10" s="103"/>
      <c r="X10" s="103"/>
      <c r="Y10" s="103"/>
      <c r="Z10" s="52"/>
      <c r="AA10" s="81">
        <v>10</v>
      </c>
      <c r="AB10" s="81"/>
      <c r="AC10" s="104"/>
    </row>
    <row r="11" spans="1:29" ht="15">
      <c r="A11" s="14" t="s">
        <v>178</v>
      </c>
      <c r="B11" s="15" t="s">
        <v>196</v>
      </c>
      <c r="C11" s="15"/>
      <c r="D11" s="98">
        <v>3.531023962546377</v>
      </c>
      <c r="E11" s="80"/>
      <c r="F11" s="15"/>
      <c r="G11" s="15"/>
      <c r="H11" s="14" t="s">
        <v>178</v>
      </c>
      <c r="I11" s="68"/>
      <c r="J11" s="68"/>
      <c r="K11" s="16"/>
      <c r="L11" s="99"/>
      <c r="M11" s="100">
        <v>2906.7646484375</v>
      </c>
      <c r="N11" s="100">
        <v>6968.77099609375</v>
      </c>
      <c r="O11" s="79"/>
      <c r="P11" s="101"/>
      <c r="Q11" s="101"/>
      <c r="R11" s="51">
        <v>4</v>
      </c>
      <c r="S11" s="102"/>
      <c r="T11" s="102"/>
      <c r="U11" s="102"/>
      <c r="V11" s="103"/>
      <c r="W11" s="103"/>
      <c r="X11" s="103"/>
      <c r="Y11" s="103"/>
      <c r="Z11" s="52"/>
      <c r="AA11" s="81">
        <v>11</v>
      </c>
      <c r="AB11" s="81"/>
      <c r="AC11" s="104"/>
    </row>
    <row r="12" spans="1:29" ht="15">
      <c r="A12" s="105" t="s">
        <v>175</v>
      </c>
      <c r="B12" s="106" t="s">
        <v>200</v>
      </c>
      <c r="C12" s="106"/>
      <c r="D12" s="107">
        <v>5.106408538805716</v>
      </c>
      <c r="E12" s="108"/>
      <c r="F12" s="106"/>
      <c r="G12" s="106"/>
      <c r="H12" s="105" t="s">
        <v>175</v>
      </c>
      <c r="I12" s="110"/>
      <c r="J12" s="110"/>
      <c r="K12" s="109"/>
      <c r="L12" s="111"/>
      <c r="M12" s="112">
        <v>9804.86328125</v>
      </c>
      <c r="N12" s="112">
        <v>2367.693115234375</v>
      </c>
      <c r="O12" s="113"/>
      <c r="P12" s="114"/>
      <c r="Q12" s="114"/>
      <c r="R12" s="51">
        <v>5</v>
      </c>
      <c r="S12" s="115"/>
      <c r="T12" s="115"/>
      <c r="U12" s="115"/>
      <c r="V12" s="116"/>
      <c r="W12" s="116"/>
      <c r="X12" s="116"/>
      <c r="Y12" s="116"/>
      <c r="Z12" s="117"/>
      <c r="AA12" s="118">
        <v>12</v>
      </c>
      <c r="AB12" s="118"/>
      <c r="AC12" s="119"/>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H3:H12"/>
  </dataValidations>
  <printOptions/>
  <pageMargins left="0.7" right="0.7" top="0.75" bottom="0.75" header="0.3" footer="0.3"/>
  <pageSetup horizontalDpi="300" verticalDpi="300" orientation="portrait" r:id="rId4"/>
  <legacyDrawing r:id="rId2"/>
  <tableParts>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70" t="s">
        <v>40</v>
      </c>
      <c r="C1" s="71"/>
      <c r="D1" s="71"/>
      <c r="E1" s="72"/>
      <c r="F1" s="68" t="s">
        <v>44</v>
      </c>
      <c r="G1" s="73" t="s">
        <v>45</v>
      </c>
      <c r="H1" s="74"/>
      <c r="I1" s="75" t="s">
        <v>41</v>
      </c>
      <c r="J1" s="76"/>
      <c r="K1" s="77" t="s">
        <v>43</v>
      </c>
      <c r="L1" s="78"/>
      <c r="M1" s="78"/>
      <c r="N1" s="78"/>
      <c r="O1" s="78"/>
      <c r="P1" s="78"/>
      <c r="Q1" s="78"/>
      <c r="R1" s="78"/>
      <c r="S1" s="78"/>
      <c r="T1" s="78"/>
      <c r="U1" s="78"/>
      <c r="V1" s="78"/>
      <c r="W1" s="78"/>
      <c r="X1" s="78"/>
    </row>
    <row r="2" spans="1:24"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row>
    <row r="3" spans="1:24" ht="15">
      <c r="A3" s="14"/>
      <c r="B3" s="15"/>
      <c r="C3" s="15"/>
      <c r="D3" s="15"/>
      <c r="E3" s="15"/>
      <c r="F3" s="16"/>
      <c r="G3" s="79"/>
      <c r="H3" s="79"/>
      <c r="I3" s="65"/>
      <c r="J3" s="65"/>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300" verticalDpi="3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3" sqref="A3"/>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145</v>
      </c>
      <c r="B1" s="1" t="s">
        <v>5</v>
      </c>
      <c r="C1" s="1" t="s">
        <v>148</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300" verticalDpi="300" orientation="portrait" r:id="rId4"/>
  <legacyDrawing r:id="rId2"/>
  <tableParts>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7" t="s">
        <v>87</v>
      </c>
      <c r="G1" s="38" t="s">
        <v>88</v>
      </c>
      <c r="H1" s="37" t="s">
        <v>93</v>
      </c>
      <c r="I1" s="38" t="s">
        <v>94</v>
      </c>
      <c r="J1" s="37" t="s">
        <v>99</v>
      </c>
      <c r="K1" s="38" t="s">
        <v>100</v>
      </c>
      <c r="L1" s="37" t="s">
        <v>105</v>
      </c>
      <c r="M1" s="38" t="s">
        <v>106</v>
      </c>
      <c r="N1" s="37" t="s">
        <v>111</v>
      </c>
      <c r="O1" s="38" t="s">
        <v>112</v>
      </c>
      <c r="P1" s="38" t="s">
        <v>139</v>
      </c>
      <c r="Q1" s="38" t="s">
        <v>140</v>
      </c>
      <c r="R1" s="37" t="s">
        <v>117</v>
      </c>
      <c r="S1" s="37" t="s">
        <v>118</v>
      </c>
      <c r="T1" s="37" t="s">
        <v>123</v>
      </c>
      <c r="U1" s="38" t="s">
        <v>124</v>
      </c>
      <c r="W1" t="s">
        <v>128</v>
      </c>
      <c r="X1" t="s">
        <v>17</v>
      </c>
    </row>
    <row r="2" spans="1:24" ht="15.75" thickTop="1">
      <c r="A2" s="36" t="s">
        <v>189</v>
      </c>
      <c r="B2" s="36" t="s">
        <v>31</v>
      </c>
      <c r="D2" s="33">
        <f>MIN(Vertices[Degree])</f>
        <v>3</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5">COUNTIF(INDIRECT(DynamicFilterSourceColumnRange),"&gt;= "&amp;T2)-COUNTIF(INDIRECT(DynamicFilterSourceColumnRange),"&gt;="&amp;T3)</f>
        <v>#REF!</v>
      </c>
      <c r="W2" t="s">
        <v>125</v>
      </c>
      <c r="X2">
        <f>ROWS(HistogramBins[Degree Bin])-1</f>
        <v>43</v>
      </c>
    </row>
    <row r="3" spans="1:24" ht="15">
      <c r="A3" s="120"/>
      <c r="B3" s="120"/>
      <c r="D3" s="34">
        <f aca="true" t="shared" si="1" ref="D3:D44">D2+($D$45-$D$2)/BinDivisor</f>
        <v>3.1627906976744184</v>
      </c>
      <c r="E3" s="3">
        <f>COUNTIF(Vertices[Degree],"&gt;= "&amp;D3)-COUNTIF(Vertices[Degree],"&gt;="&amp;D4)</f>
        <v>0</v>
      </c>
      <c r="F3" s="41">
        <f aca="true" t="shared" si="2" ref="F3:F44">F2+($F$45-$F$2)/BinDivisor</f>
        <v>0</v>
      </c>
      <c r="G3" s="42">
        <f>COUNTIF(Vertices[In-Degree],"&gt;= "&amp;F3)-COUNTIF(Vertices[In-Degree],"&gt;="&amp;F4)</f>
        <v>0</v>
      </c>
      <c r="H3" s="41">
        <f aca="true" t="shared" si="3" ref="H3:H44">H2+($H$45-$H$2)/BinDivisor</f>
        <v>0</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t="e">
        <f aca="true" t="shared" si="9" ref="T3:T44">T2+($T$45-$T$2)/BinDivisor</f>
        <v>#REF!</v>
      </c>
      <c r="U3" s="42" t="e">
        <f ca="1" t="shared" si="0"/>
        <v>#REF!</v>
      </c>
      <c r="W3" t="s">
        <v>126</v>
      </c>
      <c r="X3" t="s">
        <v>86</v>
      </c>
    </row>
    <row r="4" spans="1:24" ht="15">
      <c r="A4" s="36" t="s">
        <v>147</v>
      </c>
      <c r="B4" s="36">
        <v>10</v>
      </c>
      <c r="D4" s="34">
        <f t="shared" si="1"/>
        <v>3.325581395348837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127</v>
      </c>
      <c r="X4" s="12" t="s">
        <v>129</v>
      </c>
    </row>
    <row r="5" spans="1:21" ht="15">
      <c r="A5" s="120"/>
      <c r="B5" s="120"/>
      <c r="D5" s="34">
        <f t="shared" si="1"/>
        <v>3.4883720930232553</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149</v>
      </c>
      <c r="B6" s="36">
        <v>31</v>
      </c>
      <c r="D6" s="34">
        <f t="shared" si="1"/>
        <v>3.651162790697674</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150</v>
      </c>
      <c r="B7" s="36">
        <v>0</v>
      </c>
      <c r="D7" s="34">
        <f t="shared" si="1"/>
        <v>3.8139534883720922</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151</v>
      </c>
      <c r="B8" s="36">
        <v>31</v>
      </c>
      <c r="D8" s="34">
        <f t="shared" si="1"/>
        <v>3.9767441860465107</v>
      </c>
      <c r="E8" s="3">
        <f>COUNTIF(Vertices[Degree],"&gt;= "&amp;D8)-COUNTIF(Vertices[Degree],"&gt;="&amp;D9)</f>
        <v>2</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0"/>
      <c r="B9" s="120"/>
      <c r="D9" s="34">
        <f t="shared" si="1"/>
        <v>4.13953488372093</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152</v>
      </c>
      <c r="B10" s="36">
        <v>10</v>
      </c>
      <c r="D10" s="34">
        <f t="shared" si="1"/>
        <v>4.3023255813953485</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0"/>
      <c r="B11" s="120"/>
      <c r="D11" s="34">
        <f t="shared" si="1"/>
        <v>4.465116279069767</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171</v>
      </c>
      <c r="B12" s="36" t="s">
        <v>192</v>
      </c>
      <c r="D12" s="34">
        <f t="shared" si="1"/>
        <v>4.627906976744186</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172</v>
      </c>
      <c r="B13" s="36" t="s">
        <v>192</v>
      </c>
      <c r="D13" s="34">
        <f t="shared" si="1"/>
        <v>4.790697674418605</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0"/>
      <c r="B14" s="120"/>
      <c r="D14" s="34">
        <f t="shared" si="1"/>
        <v>4.953488372093024</v>
      </c>
      <c r="E14" s="3">
        <f>COUNTIF(Vertices[Degree],"&gt;= "&amp;D14)-COUNTIF(Vertices[Degree],"&gt;="&amp;D15)</f>
        <v>1</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153</v>
      </c>
      <c r="B15" s="36">
        <v>1</v>
      </c>
      <c r="D15" s="34">
        <f t="shared" si="1"/>
        <v>5.116279069767443</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154</v>
      </c>
      <c r="B16" s="36">
        <v>0</v>
      </c>
      <c r="D16" s="34">
        <f t="shared" si="1"/>
        <v>5.279069767441862</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155</v>
      </c>
      <c r="B17" s="36">
        <v>10</v>
      </c>
      <c r="D17" s="34">
        <f t="shared" si="1"/>
        <v>5.441860465116281</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156</v>
      </c>
      <c r="B18" s="36">
        <v>31</v>
      </c>
      <c r="D18" s="34">
        <f t="shared" si="1"/>
        <v>5.6046511627907</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0"/>
      <c r="B19" s="120"/>
      <c r="D19" s="34">
        <f t="shared" si="1"/>
        <v>5.7674418604651185</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157</v>
      </c>
      <c r="B20" s="36">
        <v>3</v>
      </c>
      <c r="D20" s="34">
        <f t="shared" si="1"/>
        <v>5.930232558139537</v>
      </c>
      <c r="E20" s="3">
        <f>COUNTIF(Vertices[Degree],"&gt;= "&amp;D20)-COUNTIF(Vertices[Degree],"&gt;="&amp;D21)</f>
        <v>1</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158</v>
      </c>
      <c r="B21" s="36">
        <v>1.42</v>
      </c>
      <c r="D21" s="34">
        <f t="shared" si="1"/>
        <v>6.093023255813956</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0"/>
      <c r="B22" s="120"/>
      <c r="D22" s="34">
        <f t="shared" si="1"/>
        <v>6.255813953488375</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159</v>
      </c>
      <c r="B23" s="36">
        <v>0.4666666666666667</v>
      </c>
      <c r="D23" s="34">
        <f t="shared" si="1"/>
        <v>6.418604651162794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190</v>
      </c>
      <c r="B24" s="36" t="s">
        <v>192</v>
      </c>
      <c r="D24" s="34">
        <f t="shared" si="1"/>
        <v>6.581395348837213</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0"/>
      <c r="B25" s="120"/>
      <c r="D25" s="34">
        <f t="shared" si="1"/>
        <v>6.744186046511632</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191</v>
      </c>
      <c r="B26" s="36" t="s">
        <v>193</v>
      </c>
      <c r="D26" s="34">
        <f t="shared" si="1"/>
        <v>6.906976744186051</v>
      </c>
      <c r="E26" s="3">
        <f>COUNTIF(Vertices[Degree],"&gt;= "&amp;D26)-COUNTIF(Vertices[Degree],"&gt;="&amp;D27)</f>
        <v>3</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ca="1" t="shared" si="0"/>
        <v>#REF!</v>
      </c>
    </row>
    <row r="27" spans="4:21" ht="15">
      <c r="D27" s="34">
        <f t="shared" si="1"/>
        <v>7.06976744186047</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0"/>
        <v>#REF!</v>
      </c>
    </row>
    <row r="28" spans="4:21" ht="15">
      <c r="D28" s="34">
        <f t="shared" si="1"/>
        <v>7.232558139534889</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0"/>
        <v>#REF!</v>
      </c>
    </row>
    <row r="29" spans="1:21" ht="15">
      <c r="A29" t="s">
        <v>164</v>
      </c>
      <c r="B29" t="s">
        <v>17</v>
      </c>
      <c r="D29" s="34">
        <f t="shared" si="1"/>
        <v>7.3953488372093075</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0"/>
        <v>#REF!</v>
      </c>
    </row>
    <row r="30" spans="1:21" ht="15">
      <c r="A30" s="35"/>
      <c r="B30" s="35"/>
      <c r="D30" s="34">
        <f t="shared" si="1"/>
        <v>7.558139534883726</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0"/>
        <v>#REF!</v>
      </c>
    </row>
    <row r="31" spans="4:21" ht="15">
      <c r="D31" s="34">
        <f t="shared" si="1"/>
        <v>7.720930232558145</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0"/>
        <v>#REF!</v>
      </c>
    </row>
    <row r="32" spans="4:21" ht="15">
      <c r="D32" s="34">
        <f t="shared" si="1"/>
        <v>7.883720930232564</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0"/>
        <v>#REF!</v>
      </c>
    </row>
    <row r="33" spans="4:21" ht="15">
      <c r="D33" s="34">
        <f t="shared" si="1"/>
        <v>8.046511627906982</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0"/>
        <v>#REF!</v>
      </c>
    </row>
    <row r="34" spans="4:21" ht="15">
      <c r="D34" s="34">
        <f t="shared" si="1"/>
        <v>8.209302325581401</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0"/>
        <v>#REF!</v>
      </c>
    </row>
    <row r="35" spans="4:21" ht="15">
      <c r="D35" s="34">
        <f t="shared" si="1"/>
        <v>8.37209302325582</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0"/>
        <v>#REF!</v>
      </c>
    </row>
    <row r="36" spans="4:21" ht="15">
      <c r="D36" s="34">
        <f t="shared" si="1"/>
        <v>8.534883720930239</v>
      </c>
      <c r="E36" s="3">
        <f>COUNTIF(Vertices[Degree],"&gt;= "&amp;D36)-COUNTIF(Vertices[Degree],"&gt;="&amp;D37)</f>
        <v>0</v>
      </c>
      <c r="F36" s="39">
        <f t="shared" si="2"/>
        <v>0</v>
      </c>
      <c r="G36" s="40">
        <f>COUNTIF(Vertices[In-Degree],"&gt;= "&amp;F36)-COUNTIF(Vertices[In-Degree],"&gt;="&amp;F37)</f>
        <v>0</v>
      </c>
      <c r="H36" s="39">
        <f t="shared" si="3"/>
        <v>0</v>
      </c>
      <c r="I36" s="40">
        <f>COUNTIF(Vertices[Out-Degree],"&gt;= "&amp;H36)-COUNTIF(Vertices[Out-Degree],"&gt;="&amp;H37)</f>
        <v>0</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t="e">
        <f ca="1" t="shared" si="9"/>
        <v>#REF!</v>
      </c>
      <c r="U36" s="40" t="e">
        <f ca="1" t="shared" si="0"/>
        <v>#REF!</v>
      </c>
    </row>
    <row r="37" spans="4:21" ht="15">
      <c r="D37" s="34">
        <f t="shared" si="1"/>
        <v>8.697674418604658</v>
      </c>
      <c r="E37" s="3">
        <f>COUNTIF(Vertices[Degree],"&gt;= "&amp;D37)-COUNTIF(Vertices[Degree],"&gt;="&amp;D38)</f>
        <v>0</v>
      </c>
      <c r="F37" s="41">
        <f t="shared" si="2"/>
        <v>0</v>
      </c>
      <c r="G37" s="42">
        <f>COUNTIF(Vertices[In-Degree],"&gt;= "&amp;F37)-COUNTIF(Vertices[In-Degree],"&gt;="&amp;F38)</f>
        <v>0</v>
      </c>
      <c r="H37" s="41">
        <f t="shared" si="3"/>
        <v>0</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t="e">
        <f ca="1" t="shared" si="9"/>
        <v>#REF!</v>
      </c>
      <c r="U37" s="42" t="e">
        <f ca="1" t="shared" si="0"/>
        <v>#REF!</v>
      </c>
    </row>
    <row r="38" spans="4:21" ht="15">
      <c r="D38" s="34">
        <f t="shared" si="1"/>
        <v>8.860465116279077</v>
      </c>
      <c r="E38" s="3">
        <f>COUNTIF(Vertices[Degree],"&gt;= "&amp;D38)-COUNTIF(Vertices[Degree],"&gt;="&amp;D39)</f>
        <v>1</v>
      </c>
      <c r="F38" s="39">
        <f t="shared" si="2"/>
        <v>0</v>
      </c>
      <c r="G38" s="40">
        <f>COUNTIF(Vertices[In-Degree],"&gt;= "&amp;F38)-COUNTIF(Vertices[In-Degree],"&gt;="&amp;F39)</f>
        <v>0</v>
      </c>
      <c r="H38" s="39">
        <f t="shared" si="3"/>
        <v>0</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t="e">
        <f ca="1" t="shared" si="9"/>
        <v>#REF!</v>
      </c>
      <c r="U38" s="40" t="e">
        <f ca="1" t="shared" si="0"/>
        <v>#REF!</v>
      </c>
    </row>
    <row r="39" spans="4:21" ht="15">
      <c r="D39" s="34">
        <f t="shared" si="1"/>
        <v>9.023255813953496</v>
      </c>
      <c r="E39" s="3">
        <f>COUNTIF(Vertices[Degree],"&gt;= "&amp;D39)-COUNTIF(Vertices[Degree],"&gt;="&amp;D40)</f>
        <v>0</v>
      </c>
      <c r="F39" s="41">
        <f t="shared" si="2"/>
        <v>0</v>
      </c>
      <c r="G39" s="42">
        <f>COUNTIF(Vertices[In-Degree],"&gt;= "&amp;F39)-COUNTIF(Vertices[In-Degree],"&gt;="&amp;F40)</f>
        <v>0</v>
      </c>
      <c r="H39" s="41">
        <f t="shared" si="3"/>
        <v>0</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t="e">
        <f ca="1" t="shared" si="9"/>
        <v>#REF!</v>
      </c>
      <c r="U39" s="42" t="e">
        <f ca="1" t="shared" si="0"/>
        <v>#REF!</v>
      </c>
    </row>
    <row r="40" spans="4:21" ht="15">
      <c r="D40" s="34">
        <f t="shared" si="1"/>
        <v>9.186046511627914</v>
      </c>
      <c r="E40" s="3">
        <f>COUNTIF(Vertices[Degree],"&gt;= "&amp;D40)-COUNTIF(Vertices[Degree],"&gt;="&amp;D41)</f>
        <v>0</v>
      </c>
      <c r="F40" s="39">
        <f t="shared" si="2"/>
        <v>0</v>
      </c>
      <c r="G40" s="40">
        <f>COUNTIF(Vertices[In-Degree],"&gt;= "&amp;F40)-COUNTIF(Vertices[In-Degree],"&gt;="&amp;F41)</f>
        <v>0</v>
      </c>
      <c r="H40" s="39">
        <f t="shared" si="3"/>
        <v>0</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t="e">
        <f ca="1" t="shared" si="9"/>
        <v>#REF!</v>
      </c>
      <c r="U40" s="40" t="e">
        <f ca="1" t="shared" si="0"/>
        <v>#REF!</v>
      </c>
    </row>
    <row r="41" spans="4:21" ht="15">
      <c r="D41" s="34">
        <f t="shared" si="1"/>
        <v>9.348837209302333</v>
      </c>
      <c r="E41" s="3">
        <f>COUNTIF(Vertices[Degree],"&gt;= "&amp;D41)-COUNTIF(Vertices[Degree],"&gt;="&amp;D42)</f>
        <v>0</v>
      </c>
      <c r="F41" s="41">
        <f t="shared" si="2"/>
        <v>0</v>
      </c>
      <c r="G41" s="42">
        <f>COUNTIF(Vertices[In-Degree],"&gt;= "&amp;F41)-COUNTIF(Vertices[In-Degree],"&gt;="&amp;F42)</f>
        <v>0</v>
      </c>
      <c r="H41" s="41">
        <f t="shared" si="3"/>
        <v>0</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t="e">
        <f ca="1" t="shared" si="9"/>
        <v>#REF!</v>
      </c>
      <c r="U41" s="42" t="e">
        <f ca="1" t="shared" si="0"/>
        <v>#REF!</v>
      </c>
    </row>
    <row r="42" spans="4:21" ht="15">
      <c r="D42" s="34">
        <f t="shared" si="1"/>
        <v>9.511627906976752</v>
      </c>
      <c r="E42" s="3">
        <f>COUNTIF(Vertices[Degree],"&gt;= "&amp;D42)-COUNTIF(Vertices[Degree],"&gt;="&amp;D43)</f>
        <v>0</v>
      </c>
      <c r="F42" s="39">
        <f t="shared" si="2"/>
        <v>0</v>
      </c>
      <c r="G42" s="40">
        <f>COUNTIF(Vertices[In-Degree],"&gt;= "&amp;F42)-COUNTIF(Vertices[In-Degree],"&gt;="&amp;F43)</f>
        <v>0</v>
      </c>
      <c r="H42" s="39">
        <f t="shared" si="3"/>
        <v>0</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t="e">
        <f ca="1" t="shared" si="9"/>
        <v>#REF!</v>
      </c>
      <c r="U42" s="40" t="e">
        <f ca="1" t="shared" si="0"/>
        <v>#REF!</v>
      </c>
    </row>
    <row r="43" spans="1:21" ht="15">
      <c r="A43" s="35" t="s">
        <v>82</v>
      </c>
      <c r="B43" s="48">
        <f>IF(COUNT(Vertices[Degree])&gt;0,D2,NoMetricMessage)</f>
        <v>3</v>
      </c>
      <c r="D43" s="34">
        <f t="shared" si="1"/>
        <v>9.674418604651171</v>
      </c>
      <c r="E43" s="3">
        <f>COUNTIF(Vertices[Degree],"&gt;= "&amp;D43)-COUNTIF(Vertices[Degree],"&gt;="&amp;D44)</f>
        <v>0</v>
      </c>
      <c r="F43" s="41">
        <f t="shared" si="2"/>
        <v>0</v>
      </c>
      <c r="G43" s="42">
        <f>COUNTIF(Vertices[In-Degree],"&gt;= "&amp;F43)-COUNTIF(Vertices[In-Degree],"&gt;="&amp;F44)</f>
        <v>0</v>
      </c>
      <c r="H43" s="41">
        <f t="shared" si="3"/>
        <v>0</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t="e">
        <f ca="1" t="shared" si="9"/>
        <v>#REF!</v>
      </c>
      <c r="U43" s="42" t="e">
        <f ca="1" t="shared" si="0"/>
        <v>#REF!</v>
      </c>
    </row>
    <row r="44" spans="1:21" ht="15">
      <c r="A44" s="35" t="s">
        <v>83</v>
      </c>
      <c r="B44" s="48">
        <f>IF(COUNT(Vertices[Degree])&gt;0,D45,NoMetricMessage)</f>
        <v>10</v>
      </c>
      <c r="D44" s="34">
        <f t="shared" si="1"/>
        <v>9.83720930232559</v>
      </c>
      <c r="E44" s="3">
        <f>COUNTIF(Vertices[Degree],"&gt;= "&amp;D44)-COUNTIF(Vertices[Degree],"&gt;="&amp;D45)</f>
        <v>0</v>
      </c>
      <c r="F44" s="39">
        <f t="shared" si="2"/>
        <v>0</v>
      </c>
      <c r="G44" s="40">
        <f>COUNTIF(Vertices[In-Degree],"&gt;= "&amp;F44)-COUNTIF(Vertices[In-Degree],"&gt;="&amp;F45)</f>
        <v>0</v>
      </c>
      <c r="H44" s="39">
        <f t="shared" si="3"/>
        <v>0</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t="e">
        <f ca="1" t="shared" si="9"/>
        <v>#REF!</v>
      </c>
      <c r="U44" s="40" t="e">
        <f ca="1" t="shared" si="0"/>
        <v>#REF!</v>
      </c>
    </row>
    <row r="45" spans="1:21" ht="15">
      <c r="A45" s="35" t="s">
        <v>84</v>
      </c>
      <c r="B45" s="49">
        <f>_xlfn.IFERROR(AVERAGE(Vertices[Degree]),NoMetricMessage)</f>
        <v>6.2</v>
      </c>
      <c r="D45" s="34">
        <f>MAX(Vertices[Degree])</f>
        <v>10</v>
      </c>
      <c r="E45" s="3">
        <f>COUNTIF(Vertices[Degree],"&gt;= "&amp;D45)-COUNTIF(Vertices[Degree],"&gt;="&amp;D46)</f>
        <v>1</v>
      </c>
      <c r="F45" s="43">
        <f>MAX(Vertices[In-Degree])</f>
        <v>0</v>
      </c>
      <c r="G45" s="44">
        <f>COUNTIF(Vertices[In-Degree],"&gt;= "&amp;F45)-COUNTIF(Vertices[In-Degree],"&gt;="&amp;F46)</f>
        <v>0</v>
      </c>
      <c r="H45" s="43">
        <f>MAX(Vertices[Out-Degree])</f>
        <v>0</v>
      </c>
      <c r="I45" s="44">
        <f>COUNTIF(Vertices[Out-Degree],"&gt;= "&amp;H45)-COUNTIF(Vertices[Out-Degree],"&gt;="&amp;H46)</f>
        <v>0</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t="e">
        <f ca="1">MAX(INDIRECT(DynamicFilterSourceColumnRange))</f>
        <v>#REF!</v>
      </c>
      <c r="U45" s="44" t="e">
        <f ca="1" t="shared" si="0"/>
        <v>#REF!</v>
      </c>
    </row>
    <row r="46" spans="1:2" ht="15">
      <c r="A46" s="35" t="s">
        <v>85</v>
      </c>
      <c r="B46" s="49">
        <f>_xlfn.IFERROR(MEDIAN(Vertices[Degree]),NoMetricMessage)</f>
        <v>6.5</v>
      </c>
    </row>
    <row r="57" spans="1:2" ht="15">
      <c r="A57" s="35" t="s">
        <v>89</v>
      </c>
      <c r="B57" s="48" t="str">
        <f>IF(COUNT(Vertices[In-Degree])&gt;0,F2,NoMetricMessage)</f>
        <v>Not Available</v>
      </c>
    </row>
    <row r="58" spans="1:2" ht="15">
      <c r="A58" s="35" t="s">
        <v>90</v>
      </c>
      <c r="B58" s="48" t="str">
        <f>IF(COUNT(Vertices[In-Degree])&gt;0,F45,NoMetricMessage)</f>
        <v>Not Available</v>
      </c>
    </row>
    <row r="59" spans="1:2" ht="15">
      <c r="A59" s="35" t="s">
        <v>91</v>
      </c>
      <c r="B59" s="49" t="str">
        <f>_xlfn.IFERROR(AVERAGE(Vertices[In-Degree]),NoMetricMessage)</f>
        <v>Not Available</v>
      </c>
    </row>
    <row r="60" spans="1:2" ht="15">
      <c r="A60" s="35" t="s">
        <v>92</v>
      </c>
      <c r="B60" s="49" t="str">
        <f>_xlfn.IFERROR(MEDIAN(Vertices[In-Degree]),NoMetricMessage)</f>
        <v>Not Available</v>
      </c>
    </row>
    <row r="71" spans="1:2" ht="15">
      <c r="A71" s="35" t="s">
        <v>95</v>
      </c>
      <c r="B71" s="48" t="str">
        <f>IF(COUNT(Vertices[Out-Degree])&gt;0,H2,NoMetricMessage)</f>
        <v>Not Available</v>
      </c>
    </row>
    <row r="72" spans="1:2" ht="15">
      <c r="A72" s="35" t="s">
        <v>96</v>
      </c>
      <c r="B72" s="48" t="str">
        <f>IF(COUNT(Vertices[Out-Degree])&gt;0,H45,NoMetricMessage)</f>
        <v>Not Available</v>
      </c>
    </row>
    <row r="73" spans="1:2" ht="15">
      <c r="A73" s="35" t="s">
        <v>97</v>
      </c>
      <c r="B73" s="49" t="str">
        <f>_xlfn.IFERROR(AVERAGE(Vertices[Out-Degree]),NoMetricMessage)</f>
        <v>Not Available</v>
      </c>
    </row>
    <row r="74" spans="1:2" ht="15">
      <c r="A74" s="35" t="s">
        <v>98</v>
      </c>
      <c r="B74" s="49" t="str">
        <f>_xlfn.IFERROR(MEDIAN(Vertices[Out-Degree]),NoMetricMessage)</f>
        <v>Not Available</v>
      </c>
    </row>
    <row r="85" spans="1:2" ht="15">
      <c r="A85" s="35" t="s">
        <v>101</v>
      </c>
      <c r="B85" s="49" t="str">
        <f>IF(COUNT(Vertices[Betweenness Centrality])&gt;0,J2,NoMetricMessage)</f>
        <v>Not Available</v>
      </c>
    </row>
    <row r="86" spans="1:2" ht="15">
      <c r="A86" s="35" t="s">
        <v>102</v>
      </c>
      <c r="B86" s="49" t="str">
        <f>IF(COUNT(Vertices[Betweenness Centrality])&gt;0,J45,NoMetricMessage)</f>
        <v>Not Available</v>
      </c>
    </row>
    <row r="87" spans="1:2" ht="15">
      <c r="A87" s="35" t="s">
        <v>103</v>
      </c>
      <c r="B87" s="49" t="str">
        <f>_xlfn.IFERROR(AVERAGE(Vertices[Betweenness Centrality]),NoMetricMessage)</f>
        <v>Not Available</v>
      </c>
    </row>
    <row r="88" spans="1:2" ht="15">
      <c r="A88" s="35" t="s">
        <v>104</v>
      </c>
      <c r="B88" s="49" t="str">
        <f>_xlfn.IFERROR(MEDIAN(Vertices[Betweenness Centrality]),NoMetricMessage)</f>
        <v>Not Available</v>
      </c>
    </row>
    <row r="99" spans="1:2" ht="15">
      <c r="A99" s="35" t="s">
        <v>107</v>
      </c>
      <c r="B99" s="49" t="str">
        <f>IF(COUNT(Vertices[Closeness Centrality])&gt;0,L2,NoMetricMessage)</f>
        <v>Not Available</v>
      </c>
    </row>
    <row r="100" spans="1:2" ht="15">
      <c r="A100" s="35" t="s">
        <v>108</v>
      </c>
      <c r="B100" s="49" t="str">
        <f>IF(COUNT(Vertices[Closeness Centrality])&gt;0,L45,NoMetricMessage)</f>
        <v>Not Available</v>
      </c>
    </row>
    <row r="101" spans="1:2" ht="15">
      <c r="A101" s="35" t="s">
        <v>109</v>
      </c>
      <c r="B101" s="49" t="str">
        <f>_xlfn.IFERROR(AVERAGE(Vertices[Closeness Centrality]),NoMetricMessage)</f>
        <v>Not Available</v>
      </c>
    </row>
    <row r="102" spans="1:2" ht="15">
      <c r="A102" s="35" t="s">
        <v>110</v>
      </c>
      <c r="B102" s="49" t="str">
        <f>_xlfn.IFERROR(MEDIAN(Vertices[Closeness Centrality]),NoMetricMessage)</f>
        <v>Not Available</v>
      </c>
    </row>
    <row r="113" spans="1:2" ht="15">
      <c r="A113" s="35" t="s">
        <v>113</v>
      </c>
      <c r="B113" s="49" t="str">
        <f>IF(COUNT(Vertices[Eigenvector Centrality])&gt;0,N2,NoMetricMessage)</f>
        <v>Not Available</v>
      </c>
    </row>
    <row r="114" spans="1:2" ht="15">
      <c r="A114" s="35" t="s">
        <v>114</v>
      </c>
      <c r="B114" s="49" t="str">
        <f>IF(COUNT(Vertices[Eigenvector Centrality])&gt;0,N45,NoMetricMessage)</f>
        <v>Not Available</v>
      </c>
    </row>
    <row r="115" spans="1:2" ht="15">
      <c r="A115" s="35" t="s">
        <v>115</v>
      </c>
      <c r="B115" s="49" t="str">
        <f>_xlfn.IFERROR(AVERAGE(Vertices[Eigenvector Centrality]),NoMetricMessage)</f>
        <v>Not Available</v>
      </c>
    </row>
    <row r="116" spans="1:2" ht="15">
      <c r="A116" s="35" t="s">
        <v>116</v>
      </c>
      <c r="B116" s="49" t="str">
        <f>_xlfn.IFERROR(MEDIAN(Vertices[Eigenvector Centrality]),NoMetricMessage)</f>
        <v>Not Available</v>
      </c>
    </row>
    <row r="127" spans="1:2" ht="15">
      <c r="A127" s="35" t="s">
        <v>141</v>
      </c>
      <c r="B127" s="49" t="str">
        <f>IF(COUNT(Vertices[PageRank])&gt;0,P2,NoMetricMessage)</f>
        <v>Not Available</v>
      </c>
    </row>
    <row r="128" spans="1:2" ht="15">
      <c r="A128" s="35" t="s">
        <v>142</v>
      </c>
      <c r="B128" s="49" t="str">
        <f>IF(COUNT(Vertices[PageRank])&gt;0,P45,NoMetricMessage)</f>
        <v>Not Available</v>
      </c>
    </row>
    <row r="129" spans="1:2" ht="15">
      <c r="A129" s="35" t="s">
        <v>143</v>
      </c>
      <c r="B129" s="49" t="str">
        <f>_xlfn.IFERROR(AVERAGE(Vertices[PageRank]),NoMetricMessage)</f>
        <v>Not Available</v>
      </c>
    </row>
    <row r="130" spans="1:2" ht="15">
      <c r="A130" s="35" t="s">
        <v>144</v>
      </c>
      <c r="B130" s="49" t="str">
        <f>_xlfn.IFERROR(MEDIAN(Vertices[PageRank]),NoMetricMessage)</f>
        <v>Not Available</v>
      </c>
    </row>
    <row r="141" spans="1:2" ht="15">
      <c r="A141" s="35" t="s">
        <v>119</v>
      </c>
      <c r="B141" s="49" t="str">
        <f>IF(COUNT(Vertices[Clustering Coefficient])&gt;0,R2,NoMetricMessage)</f>
        <v>Not Available</v>
      </c>
    </row>
    <row r="142" spans="1:2" ht="15">
      <c r="A142" s="35" t="s">
        <v>120</v>
      </c>
      <c r="B142" s="49" t="str">
        <f>IF(COUNT(Vertices[Clustering Coefficient])&gt;0,R45,NoMetricMessage)</f>
        <v>Not Available</v>
      </c>
    </row>
    <row r="143" spans="1:2" ht="15">
      <c r="A143" s="35" t="s">
        <v>121</v>
      </c>
      <c r="B143" s="49" t="str">
        <f>_xlfn.IFERROR(AVERAGE(Vertices[Clustering Coefficient]),NoMetricMessage)</f>
        <v>Not Available</v>
      </c>
    </row>
    <row r="144" spans="1:2" ht="15">
      <c r="A144" s="35" t="s">
        <v>122</v>
      </c>
      <c r="B144" s="49" t="str">
        <f>_xlfn.IFERROR(MEDIAN(Vertices[Clustering Coefficient]),NoMetricMessage)</f>
        <v>Not Available</v>
      </c>
    </row>
  </sheetData>
  <printOptions/>
  <pageMargins left="0.7" right="0.7" top="0.75" bottom="0.75" header="0.3" footer="0.3"/>
  <pageSetup horizontalDpi="300" verticalDpi="300" orientation="portrait" r:id="rId8"/>
  <drawing r:id="rId7"/>
  <legacyDrawing r:id="rId2"/>
  <tableParts>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203</v>
      </c>
    </row>
    <row r="6" spans="1:18" ht="15">
      <c r="A6">
        <v>0</v>
      </c>
      <c r="B6" s="1" t="s">
        <v>137</v>
      </c>
      <c r="C6">
        <v>1</v>
      </c>
      <c r="D6" t="s">
        <v>60</v>
      </c>
      <c r="E6" t="s">
        <v>60</v>
      </c>
      <c r="F6">
        <v>0</v>
      </c>
      <c r="H6" t="s">
        <v>72</v>
      </c>
      <c r="J6" t="s">
        <v>174</v>
      </c>
      <c r="K6">
        <v>2</v>
      </c>
      <c r="R6" t="s">
        <v>130</v>
      </c>
    </row>
    <row r="7" spans="1:11" ht="15">
      <c r="A7">
        <v>2</v>
      </c>
      <c r="B7">
        <v>1</v>
      </c>
      <c r="C7">
        <v>0</v>
      </c>
      <c r="D7" t="s">
        <v>61</v>
      </c>
      <c r="E7" t="s">
        <v>61</v>
      </c>
      <c r="F7">
        <v>2</v>
      </c>
      <c r="H7" t="s">
        <v>73</v>
      </c>
      <c r="J7" t="s">
        <v>185</v>
      </c>
      <c r="K7" t="s">
        <v>201</v>
      </c>
    </row>
    <row r="8" spans="1:11" ht="15">
      <c r="A8"/>
      <c r="B8">
        <v>2</v>
      </c>
      <c r="C8">
        <v>2</v>
      </c>
      <c r="D8" t="s">
        <v>62</v>
      </c>
      <c r="E8" t="s">
        <v>62</v>
      </c>
      <c r="H8" t="s">
        <v>74</v>
      </c>
      <c r="J8" t="s">
        <v>186</v>
      </c>
      <c r="K8" t="s">
        <v>188</v>
      </c>
    </row>
    <row r="9" spans="1:11" ht="409.5">
      <c r="A9"/>
      <c r="B9">
        <v>3</v>
      </c>
      <c r="C9">
        <v>4</v>
      </c>
      <c r="D9" t="s">
        <v>63</v>
      </c>
      <c r="E9" t="s">
        <v>63</v>
      </c>
      <c r="H9" t="s">
        <v>75</v>
      </c>
      <c r="J9" t="s">
        <v>202</v>
      </c>
      <c r="K9" s="13" t="s">
        <v>204</v>
      </c>
    </row>
    <row r="10" spans="1:8" ht="15">
      <c r="A10"/>
      <c r="B10">
        <v>4</v>
      </c>
      <c r="D10" t="s">
        <v>64</v>
      </c>
      <c r="E10" t="s">
        <v>64</v>
      </c>
      <c r="H10" t="s">
        <v>76</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BFD75A-B466-4608-9662-F97A859F81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Jesper Chrautwald Sort</dc:creator>
  <cp:keywords/>
  <dc:description/>
  <cp:lastModifiedBy>Jesper Chrautwald Sort</cp:lastModifiedBy>
  <cp:lastPrinted>2019-10-23T12:31:56Z</cp:lastPrinted>
  <dcterms:created xsi:type="dcterms:W3CDTF">2008-01-30T00:41:58Z</dcterms:created>
  <dcterms:modified xsi:type="dcterms:W3CDTF">2019-10-23T12:36:38Z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