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<sst xmlns="http://schemas.openxmlformats.org/spreadsheetml/2006/main" count="1256" uniqueCount="531">
  <si>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</si>
  <si>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</si>
  <si>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</si>
  <si>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</si>
  <si>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</si>
  <si>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</si>
  <si>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</si>
  <si>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</si>
  <si>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</si>
  <si>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</si>
  <si>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</si>
  <si>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</si>
  <si>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</si>
  <si>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</si>
  <si>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</si>
  <si>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</si>
  <si>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</si>
  <si>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</si>
  <si>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</si>
  <si>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</si>
  <si>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</si>
  <si>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</si>
  <si>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</si>
  <si>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</si>
  <si>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</si>
  <si>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</si>
  <si>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</si>
  <si>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</si>
  <si>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</si>
  <si>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</si>
  <si>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</si>
  <si>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</si>
  <si>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</si>
  <si>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</si>
  <si>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</si>
  <si>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</si>
  <si>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</si>
  <si>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</si>
  <si>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</si>
  <si>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</si>
  <si>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</si>
  <si>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</si>
  <si>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</si>
  <si>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</si>
  <si>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</si>
  <si>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</si>
  <si>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</si>
  <si>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</si>
  <si>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</si>
  <si>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</si>
  <si>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</si>
  <si>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</si>
  <si>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</si>
  <si>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</si>
  <si>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</si>
  <si>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</si>
  <si>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</si>
  <si>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</si>
  <si>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</si>
  <si>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</si>
  <si>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</si>
  <si>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</si>
  <si>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</si>
  <si>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</si>
  <si>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</si>
  <si>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</si>
  <si>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</si>
  <si>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</si>
  <si>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</si>
  <si>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</si>
  <si>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</si>
  <si>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</si>
  <si>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</si>
  <si>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</si>
  <si>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</si>
  <si>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</si>
  <si>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</si>
  <si>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</si>
  <si>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</si>
  <si>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</si>
  <si>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</si>
  <si>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</si>
  <si>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</si>
  <si>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</si>
  <si>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</si>
  <si>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</si>
  <si>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</si>
  <si>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</si>
  <si>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</si>
  <si>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</si>
  <si>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</si>
  <si>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</si>
  <si>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</si>
  <si>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</si>
  <si>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</si>
  <si>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</si>
  <si>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</si>
  <si>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</si>
  <si>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</si>
  <si>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</si>
  <si>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</si>
  <si>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</si>
  <si>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</si>
  <si>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</si>
  <si>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</si>
  <si>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</si>
  <si>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</si>
  <si>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</si>
  <si>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</si>
  <si>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</si>
  <si>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</si>
  <si>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</si>
  <si>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</si>
  <si>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</si>
  <si>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</si>
  <si>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</si>
  <si>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</si>
  <si>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</si>
  <si>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</si>
  <si>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</si>
  <si>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</si>
  <si>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</si>
  <si>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</si>
  <si>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</si>
  <si>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</si>
  <si>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</si>
  <si>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</si>
  <si>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</si>
  <si>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</si>
  <si>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</si>
  <si>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</si>
  <si>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</si>
  <si>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</si>
  <si>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</si>
  <si>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</si>
  <si>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</si>
  <si>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</si>
  <si>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</si>
  <si>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</si>
  <si>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</si>
  <si>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</si>
  <si>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</si>
  <si>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</si>
  <si>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</si>
  <si>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</si>
  <si>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</si>
  <si>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</si>
  <si>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</si>
  <si>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</si>
  <si>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</si>
  <si>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</si>
  <si>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</si>
  <si>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</si>
  <si>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</si>
  <si>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</si>
  <si>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</si>
  <si>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</si>
  <si>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</si>
  <si>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</si>
  <si>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</si>
  <si>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</si>
  <si>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</si>
  <si>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</si>
  <si>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</si>
  <si>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</si>
  <si>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</si>
  <si>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</si>
  <si>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</si>
  <si>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</si>
  <si>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</si>
  <si>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</si>
  <si>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</si>
  <si>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</si>
  <si>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</si>
  <si>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</si>
  <si>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</si>
  <si>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</si>
  <si>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</si>
  <si>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</si>
  <si>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</si>
  <si>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</si>
  <si>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</si>
  <si>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</si>
  <si>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</si>
  <si>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</si>
  <si>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</si>
  <si>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</si>
  <si>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</si>
  <si>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</si>
  <si>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</si>
  <si>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</si>
  <si>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</si>
  <si>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</si>
  <si>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</si>
  <si>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</si>
  <si>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</si>
  <si>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</si>
  <si>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</si>
  <si>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</si>
  <si>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</si>
  <si>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</si>
  <si>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</si>
  <si>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</si>
  <si>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</si>
  <si>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</si>
  <si>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</si>
  <si>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</si>
  <si>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</si>
  <si>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</si>
  <si>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</si>
  <si>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</si>
  <si>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</si>
  <si>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treviaes</t>
  </si>
  <si>
    <t>law_plainsimple</t>
  </si>
  <si>
    <t>russelllister1</t>
  </si>
  <si>
    <t>ukbizlunch</t>
  </si>
  <si>
    <t>clareevans</t>
  </si>
  <si>
    <t>mrbooknarrator</t>
  </si>
  <si>
    <t>natwestbusiness</t>
  </si>
  <si>
    <t>nick__howe</t>
  </si>
  <si>
    <t>Mentions</t>
  </si>
  <si>
    <t>Roll call time! Who’s coming along to #MNCHour tonight with @Nick__Howe from @NatWestBusiness. Time to perfect that… https://t.co/sJBycX3C44</t>
  </si>
  <si>
    <t>RT @ClareEvans: Excited to announce the recently released Kindle book ' Time Management for Students'. Tips for full-time, part-time and #C…</t>
  </si>
  <si>
    <t>Excited to announce the recently released Kindle book ' Time Management for Students'. Tips for full-time, part-time and #CPD study. #thelegalhour #ukbizlunch #mnchour #studentlife #study https://t.co/PA4vzxXzgL https://t.co/ta4zKCeo0m</t>
  </si>
  <si>
    <t>https://twitter.com/i/web/status/1169669404079972352</t>
  </si>
  <si>
    <t>https://www.amazon.co.uk/dp/B07Y7G263F/ref=as_li_ss_tl?ie=UTF8&amp;linkCode=sl1&amp;tag=clareevans-21&amp;linkId=dc89728e4e3a3d281ff7caea4e5e35ea&amp;language=en_GB</t>
  </si>
  <si>
    <t>twitter.com</t>
  </si>
  <si>
    <t>co.uk</t>
  </si>
  <si>
    <t>mnchour</t>
  </si>
  <si>
    <t>cpd thelegalhour ukbizlunch mnchour studentlife study</t>
  </si>
  <si>
    <t>https://pbs.twimg.com/media/EFTwAyQXUAA3i4h.jpg</t>
  </si>
  <si>
    <t>http://pbs.twimg.com/profile_images/525635320344088576/llGg2j-p_normal.jpeg</t>
  </si>
  <si>
    <t>http://pbs.twimg.com/profile_images/785768024225767424/ZMqdgqgg_normal.jpg</t>
  </si>
  <si>
    <t>http://pbs.twimg.com/profile_images/1156634213090811904/6hsXQaED_normal.jpg</t>
  </si>
  <si>
    <t>http://pbs.twimg.com/profile_images/498188916805996544/n7hxSptM_normal.png</t>
  </si>
  <si>
    <t>http://pbs.twimg.com/profile_images/981974865283395584/2YtrP4eh_normal.jpg</t>
  </si>
  <si>
    <t>https://twitter.com/#!/treviaes/status/1169669404079972352</t>
  </si>
  <si>
    <t>https://twitter.com/#!/law_plainsimple/status/1176829476946227201</t>
  </si>
  <si>
    <t>https://twitter.com/#!/russelllister1/status/1176830197791956998</t>
  </si>
  <si>
    <t>https://twitter.com/#!/ukbizlunch/status/1176831405852102656</t>
  </si>
  <si>
    <t>https://twitter.com/#!/clareevans/status/1176829318032429056</t>
  </si>
  <si>
    <t>https://twitter.com/#!/mrbooknarrator/status/1176833715403546624</t>
  </si>
  <si>
    <t>1169669404079972352</t>
  </si>
  <si>
    <t>1176829476946227201</t>
  </si>
  <si>
    <t>1176830197791956998</t>
  </si>
  <si>
    <t>1176831405852102656</t>
  </si>
  <si>
    <t>1176829318032429056</t>
  </si>
  <si>
    <t>1176833715403546624</t>
  </si>
  <si>
    <t/>
  </si>
  <si>
    <t>en</t>
  </si>
  <si>
    <t>dlvr.it</t>
  </si>
  <si>
    <t>Twitter Web App</t>
  </si>
  <si>
    <t>Twitter for iPhone</t>
  </si>
  <si>
    <t>UKBizLunch</t>
  </si>
  <si>
    <t>RetweetInterface2018</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</si>
  <si>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</si>
  <si>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</si>
  <si>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</si>
  <si>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</si>
  <si>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</si>
  <si>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</si>
  <si>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</si>
  <si>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</si>
  <si>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</si>
  <si>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</si>
  <si>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</si>
  <si>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</si>
  <si>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</si>
  <si>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</si>
  <si>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</si>
  <si>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</si>
  <si>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</si>
  <si>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</si>
  <si>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</si>
  <si>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</si>
  <si>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</si>
  <si>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Jesús Gómez</t>
  </si>
  <si>
    <t>NatWest Business</t>
  </si>
  <si>
    <t>Nick Howe</t>
  </si>
  <si>
    <t>Law Plain and Simple</t>
  </si>
  <si>
    <t>Clare Evans</t>
  </si>
  <si>
    <t>Russell Lister</t>
  </si>
  <si>
    <t>_xD83D__xDCB7_ #UKBizLunch _xD83D__xDD5B_ // UK Biz Lunch business network</t>
  </si>
  <si>
    <t>Mr Book Narrator</t>
  </si>
  <si>
    <t>Conduzco mi barco al mejor puerto. BigData developer</t>
  </si>
  <si>
    <t>Business insights &amp; live talks with experts. Customer support 9-5, Mon-Fri. Please don't tweet confidential information and follow our House Rules at:</t>
  </si>
  <si>
    <t>Enterprise Manager @NatWestBusiness proud part of ecosystem aiding startups &amp; scaleups. Mentor of #socent. Please don't tweet personal info-all views my own</t>
  </si>
  <si>
    <t>We're on a mission to make common areas of #law as plain and simple as possible #LawPS LinkedIn http://www.linkedin.com/company/law-plain-and-simple</t>
  </si>
  <si>
    <t>Need more time? Take the Free Time Quiz. Time Management and Productivity for business owners, leaders and executives. Author. Writer. Speaker.</t>
  </si>
  <si>
    <t>Holidays Food Amazing Movies Weird Photography History Music Museums Travel Science &amp; Technology Alternative History</t>
  </si>
  <si>
    <t>⚡Powered by @VeniMedia // UK Biz Lunch _xD83D__xDD5B_ business networking daily 12-1pm // Tweet #UKBizLunch &amp; @UKBizLunch to join the conversation #UKBiz #Networking</t>
  </si>
  <si>
    <t>Book narrator - IVR - Voice Actor - Game Voice Narrator - Audio Book Narrator.</t>
  </si>
  <si>
    <t>London &amp; South East</t>
  </si>
  <si>
    <t>Brighton, Sussex, UK</t>
  </si>
  <si>
    <t>Saint Helens, England</t>
  </si>
  <si>
    <t>United Kingdom</t>
  </si>
  <si>
    <t>Salt Lake City, UT</t>
  </si>
  <si>
    <t>https://t.co/sr3VVa32BK</t>
  </si>
  <si>
    <t>http://www.natwest.com/twitter</t>
  </si>
  <si>
    <t>https://t.co/L9omH77Ysm</t>
  </si>
  <si>
    <t>http://budurl.com/LawPlainSimple</t>
  </si>
  <si>
    <t>https://www.clareevans.co.uk</t>
  </si>
  <si>
    <t>https://t.co/pqCZh2f96D</t>
  </si>
  <si>
    <t>https://pbs.twimg.com/profile_banners/2814243715/1415249180</t>
  </si>
  <si>
    <t>https://pbs.twimg.com/profile_banners/252987498/1565000131</t>
  </si>
  <si>
    <t>https://pbs.twimg.com/profile_banners/1090053613/1490176134</t>
  </si>
  <si>
    <t>https://pbs.twimg.com/profile_banners/1156931462/1479130036</t>
  </si>
  <si>
    <t>https://pbs.twimg.com/profile_banners/14516922/1526473949</t>
  </si>
  <si>
    <t>https://pbs.twimg.com/profile_banners/2719987430/1407612506</t>
  </si>
  <si>
    <t>https://pbs.twimg.com/profile_banners/72466665/1522956068</t>
  </si>
  <si>
    <t>http://abs.twimg.com/images/themes/theme1/bg.png</t>
  </si>
  <si>
    <t>http://pbs.twimg.com/profile_images/1156924877527486465/8NLrVbde_normal.jpg</t>
  </si>
  <si>
    <t>http://pbs.twimg.com/profile_images/1112701527792201728/7yPXwU-C_normal.jpg</t>
  </si>
  <si>
    <t>http://pbs.twimg.com/profile_images/776853936770875392/keqhnC0I_normal.jpg</t>
  </si>
  <si>
    <t>Open Twitter Page for This Person</t>
  </si>
  <si>
    <t>https://twitter.com/treviaes</t>
  </si>
  <si>
    <t>https://twitter.com/natwestbusiness</t>
  </si>
  <si>
    <t>https://twitter.com/nick__howe</t>
  </si>
  <si>
    <t>https://twitter.com/law_plainsimple</t>
  </si>
  <si>
    <t>https://twitter.com/clareevans</t>
  </si>
  <si>
    <t>https://twitter.com/russelllister1</t>
  </si>
  <si>
    <t>https://twitter.com/ukbizlunch</t>
  </si>
  <si>
    <t>https://twitter.com/mrbooknarrator</t>
  </si>
  <si>
    <t>treviaes
Roll call time! Who’s coming along
to #MNCHour tonight with @Nick__Howe
from @NatWestBusiness. Time to
perfect that… https://t.co/sJBycX3C44</t>
  </si>
  <si>
    <t xml:space="preserve">natwestbusiness
</t>
  </si>
  <si>
    <t xml:space="preserve">nick__howe
</t>
  </si>
  <si>
    <t>law_plainsimple
RT @ClareEvans: Excited to announce
the recently released Kindle book
' Time Management for Students'.
Tips for full-time, part-time and
#C…</t>
  </si>
  <si>
    <t>clareevans
Excited to announce the recently
released Kindle book ' Time Management
for Students'. Tips for full-time,
part-time and #CPD study. #thelegalhour
#ukbizlunch #mnchour #studentlife
#study https://t.co/PA4vzxXzgL
https://t.co/ta4zKCeo0m</t>
  </si>
  <si>
    <t>russelllister1
RT @ClareEvans: Excited to announce
the recently released Kindle book
' Time Management for Students'.
Tips for full-time, part-time and
#C…</t>
  </si>
  <si>
    <t>ukbizlunch
RT @ClareEvans: Excited to announce
the recently released Kindle book
' Time Management for Students'.
Tips for full-time, part-time and
#C…</t>
  </si>
  <si>
    <t>mrbooknarrator
RT @ClareEvans: Excited to announce
the recently released Kindle book
' Time Management for Students'.
Tips for full-time, part-time and
#C…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</si>
  <si>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</si>
  <si>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</si>
  <si>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</si>
  <si>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</si>
  <si>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</si>
  <si>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</si>
  <si>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</si>
  <si>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</si>
  <si>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</si>
  <si>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</si>
  <si>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</si>
  <si>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</si>
  <si>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</si>
  <si>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</si>
  <si>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</si>
  <si>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</si>
  <si>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</si>
  <si>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</si>
  <si>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</si>
  <si>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</si>
  <si>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</si>
  <si>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</si>
  <si>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</si>
  <si>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</si>
  <si>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</si>
  <si>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</si>
  <si>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</si>
  <si>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</si>
  <si>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</si>
  <si>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</si>
  <si>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</si>
  <si>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</si>
  <si>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</si>
  <si>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</si>
  <si>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</si>
  <si>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</si>
  <si>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</si>
  <si>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</si>
  <si>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</si>
  <si>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</si>
  <si>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</si>
  <si>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</si>
  <si>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</si>
  <si>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</si>
  <si>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</si>
  <si>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</si>
  <si>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</si>
  <si>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</si>
  <si>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</si>
  <si>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</si>
  <si>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</si>
  <si>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</si>
  <si>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</si>
  <si>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</si>
  <si>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</si>
  <si>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</si>
  <si>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</si>
  <si>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</si>
  <si>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cpd</t>
  </si>
  <si>
    <t>thelegalhour</t>
  </si>
  <si>
    <t>studentlife</t>
  </si>
  <si>
    <t>study</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</si>
  <si>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</si>
  <si>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</si>
  <si>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</si>
  <si>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</si>
  <si>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</si>
  <si>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</si>
  <si>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</si>
  <si>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</si>
  <si>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</si>
  <si>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time</t>
  </si>
  <si>
    <t>excited</t>
  </si>
  <si>
    <t>announce</t>
  </si>
  <si>
    <t>recently</t>
  </si>
  <si>
    <t>released</t>
  </si>
  <si>
    <t>Top Words in Tweet in G1</t>
  </si>
  <si>
    <t>kindle</t>
  </si>
  <si>
    <t>book</t>
  </si>
  <si>
    <t>'</t>
  </si>
  <si>
    <t>management</t>
  </si>
  <si>
    <t>students'</t>
  </si>
  <si>
    <t>Top Words in Tweet in G2</t>
  </si>
  <si>
    <t>Top Words in Tweet</t>
  </si>
  <si>
    <t>time excited announce recently released kindle book ' management students'</t>
  </si>
  <si>
    <t>Top Word Pairs in Tweet in Entire Graph</t>
  </si>
  <si>
    <t>excited,announce</t>
  </si>
  <si>
    <t>announce,recently</t>
  </si>
  <si>
    <t>recently,released</t>
  </si>
  <si>
    <t>released,kindle</t>
  </si>
  <si>
    <t>kindle,book</t>
  </si>
  <si>
    <t>book,'</t>
  </si>
  <si>
    <t>',time</t>
  </si>
  <si>
    <t>time,management</t>
  </si>
  <si>
    <t>management,students'</t>
  </si>
  <si>
    <t>students',tips</t>
  </si>
  <si>
    <t>Top Word Pairs in Tweet in G1</t>
  </si>
  <si>
    <t>Top Word Pairs in Tweet in G2</t>
  </si>
  <si>
    <t>Top Word Pairs in Tweet</t>
  </si>
  <si>
    <t>excited,announce  announce,recently  recently,released  released,kindle  kindle,book  book,'  ',time  time,management  management,students'  students',tips</t>
  </si>
  <si>
    <t>Top Replied-To in Entire Graph</t>
  </si>
  <si>
    <t>Top Mentioned in Entire Graph</t>
  </si>
  <si>
    <t>Top Replied-To in G1</t>
  </si>
  <si>
    <t>Top Replied-To in G2</t>
  </si>
  <si>
    <t>Top Mentioned in G1</t>
  </si>
  <si>
    <t>Top Mentioned in G2</t>
  </si>
  <si>
    <t>Top Replied-To in Tweet</t>
  </si>
  <si>
    <t>Top Mentioned in Tweet</t>
  </si>
  <si>
    <t>nick__howe natwestbusiness</t>
  </si>
  <si>
    <t>Top Tweeters in Entire Graph</t>
  </si>
  <si>
    <t>Top Tweeters in G1</t>
  </si>
  <si>
    <t>Top Tweeters in G2</t>
  </si>
  <si>
    <t>Top Tweeters</t>
  </si>
  <si>
    <t>mrbooknarrator clareevans law_plainsimple ukbizlunch russelllister1</t>
  </si>
  <si>
    <t>natwestbusiness nick__howe treviaes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</si>
  <si>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</si>
  <si>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</si>
  <si>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</si>
  <si>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</si>
  <si>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</si>
  <si>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</si>
  <si>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</si>
  <si>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time roll call s coming along tonight nick__howe natwestbusiness perfect</t>
  </si>
  <si>
    <t>time clareevans excited announce recently released kindle book ' management</t>
  </si>
  <si>
    <t>Top Words in Tweet by Salience</t>
  </si>
  <si>
    <t>Top Word Pairs in Tweet by Count</t>
  </si>
  <si>
    <t>roll,call  call,time  time,s  s,coming  coming,along  along,#mnchour  #mnchour,tonight  tonight,nick__howe  nick__howe,natwestbusiness  natwestbusiness,time</t>
  </si>
  <si>
    <t>clareevans,excited  excited,announce  announce,recently  recently,released  released,kindle  kindle,book  book,'  ',time  time,management  management,students'</t>
  </si>
  <si>
    <t>Top Word Pairs in Tweet by Salience</t>
  </si>
  <si>
    <t>Word</t>
  </si>
  <si>
    <t>tips</t>
  </si>
  <si>
    <t>full</t>
  </si>
  <si>
    <t>part</t>
  </si>
  <si>
    <t>#c</t>
  </si>
  <si>
    <t>#mnchour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</si>
  <si>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</si>
  <si>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</si>
  <si>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</si>
  <si>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</si>
  <si>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</si>
  <si>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</si>
  <si>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</si>
  <si>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</si>
  <si>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</si>
  <si>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</si>
  <si>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</si>
  <si>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</si>
  <si>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</si>
  <si>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</si>
  <si>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</si>
  <si>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</si>
  <si>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</si>
  <si>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</si>
  <si>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</si>
  <si>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</si>
  <si>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</si>
  <si>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</si>
  <si>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</si>
  <si>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</si>
  <si>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</si>
  <si>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</si>
  <si>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</si>
  <si>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</si>
  <si>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</si>
  <si>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</si>
  <si>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</si>
  <si>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</si>
  <si>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</si>
  <si>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</si>
  <si>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</si>
  <si>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</si>
  <si>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</si>
  <si>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</si>
  <si>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</si>
  <si>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</si>
  <si>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</si>
  <si>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</si>
  <si>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</si>
  <si>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</si>
  <si>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</si>
  <si>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</si>
  <si>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</si>
  <si>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</si>
  <si>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</si>
  <si>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</si>
  <si>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</si>
  <si>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</si>
  <si>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</si>
  <si>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</si>
  <si>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</si>
  <si>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</si>
  <si>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</si>
  <si>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</si>
  <si>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</si>
  <si>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</si>
  <si>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time excited announce recently released kindle book ' management students'</t>
  </si>
  <si>
    <t>G2: time</t>
  </si>
  <si>
    <t>Autofill Workbook Results</t>
  </si>
  <si>
    <t>Edge Weight▓1▓1▓0▓True▓Gray▓Red▓▓Edge Weight▓1▓1▓0▓3▓10▓False▓Edge Weight▓1▓1▓0▓35▓12▓False▓▓0▓0▓0▓True▓Black▓Black▓▓Followers▓153▓6353▓0▓162▓1000▓False▓▓0▓0▓0▓0▓0▓False▓▓0▓0▓0▓0▓0▓False▓▓0▓0▓0▓0▓0▓False</t>
  </si>
  <si>
    <t>GraphSource░GraphServerTwitterSearch▓GraphTerm░#MNCHour▓ImportDescription░The graph represents a network of 8 Twitter users whose tweets in the requested range contained "#MNCHour", or who were replied to or mentioned in those tweets.  The network was obtained from the NodeXL Graph Server on Wednesday, 23 October 2019 at 04:32 UTC.
The requested start date was Wednesday, 23 October 2019 at 00:01 UTC and the maximum number of tweets (going backward in time) was 5,000.
The tweets in the network were tweeted over the 19-day, 18-hour, 28-minute period from Thursday, 05 September 2019 at 17:51 UTC to Wednesday, 25 September 2019 at 12:19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</si>
</sst>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830359"/>
        <c:axId val="66364368"/>
      </c:barChart>
      <c:catAx>
        <c:axId val="148303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364368"/>
        <c:crosses val="autoZero"/>
        <c:auto val="1"/>
        <c:lblOffset val="100"/>
        <c:noMultiLvlLbl val="0"/>
      </c:catAx>
      <c:valAx>
        <c:axId val="66364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303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#MNCHour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9/5/2019 17:51</c:v>
                </c:pt>
                <c:pt idx="1">
                  <c:v>9/25/2019 12:02</c:v>
                </c:pt>
                <c:pt idx="2">
                  <c:v>9/25/2019 12:03</c:v>
                </c:pt>
                <c:pt idx="3">
                  <c:v>9/25/2019 12:05</c:v>
                </c:pt>
                <c:pt idx="4">
                  <c:v>9/25/2019 12:10</c:v>
                </c:pt>
                <c:pt idx="5">
                  <c:v>9/25/2019 12:19</c:v>
                </c:pt>
              </c:strCache>
            </c:strRef>
          </c:cat>
          <c:val>
            <c:numRef>
              <c:f>'Time Series'!$B$26:$B$32</c:f>
              <c:numCache>
                <c:formatCode>General</c:formatCode>
                <c:ptCount val="6"/>
                <c:pt idx="0">
                  <c:v>2</c:v>
                </c:pt>
                <c:pt idx="1">
                  <c:v>1</c:v>
                </c:pt>
                <c:pt idx="2">
                  <c:v>1</c:v>
                </c:pt>
                <c:pt idx="3">
                  <c:v>1</c:v>
                </c:pt>
                <c:pt idx="4">
                  <c:v>1</c:v>
                </c:pt>
                <c:pt idx="5">
                  <c:v>1</c:v>
                </c:pt>
              </c:numCache>
            </c:numRef>
          </c:val>
        </c:ser>
        <c:axId val="21778593"/>
        <c:axId val="61789610"/>
      </c:barChart>
      <c:catAx>
        <c:axId val="21778593"/>
        <c:scaling>
          <c:orientation val="minMax"/>
        </c:scaling>
        <c:axPos val="b"/>
        <c:delete val="0"/>
        <c:numFmt formatCode="General" sourceLinked="1"/>
        <c:majorTickMark val="out"/>
        <c:minorTickMark val="none"/>
        <c:tickLblPos val="nextTo"/>
        <c:crossAx val="61789610"/>
        <c:crosses val="autoZero"/>
        <c:auto val="1"/>
        <c:lblOffset val="100"/>
        <c:noMultiLvlLbl val="0"/>
      </c:catAx>
      <c:valAx>
        <c:axId val="61789610"/>
        <c:scaling>
          <c:orientation val="minMax"/>
        </c:scaling>
        <c:axPos val="l"/>
        <c:majorGridlines/>
        <c:delete val="0"/>
        <c:numFmt formatCode="General" sourceLinked="1"/>
        <c:majorTickMark val="out"/>
        <c:minorTickMark val="none"/>
        <c:tickLblPos val="nextTo"/>
        <c:crossAx val="217785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408401"/>
        <c:axId val="6804698"/>
      </c:barChart>
      <c:catAx>
        <c:axId val="604084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804698"/>
        <c:crosses val="autoZero"/>
        <c:auto val="1"/>
        <c:lblOffset val="100"/>
        <c:noMultiLvlLbl val="0"/>
      </c:catAx>
      <c:valAx>
        <c:axId val="68046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08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242283"/>
        <c:axId val="14309636"/>
      </c:barChart>
      <c:catAx>
        <c:axId val="612422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309636"/>
        <c:crosses val="autoZero"/>
        <c:auto val="1"/>
        <c:lblOffset val="100"/>
        <c:noMultiLvlLbl val="0"/>
      </c:catAx>
      <c:valAx>
        <c:axId val="14309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42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677861"/>
        <c:axId val="18229838"/>
      </c:barChart>
      <c:catAx>
        <c:axId val="616778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229838"/>
        <c:crosses val="autoZero"/>
        <c:auto val="1"/>
        <c:lblOffset val="100"/>
        <c:noMultiLvlLbl val="0"/>
      </c:catAx>
      <c:valAx>
        <c:axId val="18229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77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9850815"/>
        <c:axId val="221880"/>
      </c:barChart>
      <c:catAx>
        <c:axId val="298508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1880"/>
        <c:crosses val="autoZero"/>
        <c:auto val="1"/>
        <c:lblOffset val="100"/>
        <c:noMultiLvlLbl val="0"/>
      </c:catAx>
      <c:valAx>
        <c:axId val="221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50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96921"/>
        <c:axId val="17972290"/>
      </c:barChart>
      <c:catAx>
        <c:axId val="19969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972290"/>
        <c:crosses val="autoZero"/>
        <c:auto val="1"/>
        <c:lblOffset val="100"/>
        <c:noMultiLvlLbl val="0"/>
      </c:catAx>
      <c:valAx>
        <c:axId val="17972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6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7532883"/>
        <c:axId val="46469356"/>
      </c:barChart>
      <c:catAx>
        <c:axId val="275328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469356"/>
        <c:crosses val="autoZero"/>
        <c:auto val="1"/>
        <c:lblOffset val="100"/>
        <c:noMultiLvlLbl val="0"/>
      </c:catAx>
      <c:valAx>
        <c:axId val="46469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32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5571021"/>
        <c:axId val="5921462"/>
      </c:barChart>
      <c:catAx>
        <c:axId val="155710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21462"/>
        <c:crosses val="autoZero"/>
        <c:auto val="1"/>
        <c:lblOffset val="100"/>
        <c:noMultiLvlLbl val="0"/>
      </c:catAx>
      <c:valAx>
        <c:axId val="5921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71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293159"/>
        <c:axId val="9876384"/>
      </c:barChart>
      <c:catAx>
        <c:axId val="53293159"/>
        <c:scaling>
          <c:orientation val="minMax"/>
        </c:scaling>
        <c:axPos val="b"/>
        <c:delete val="1"/>
        <c:majorTickMark val="out"/>
        <c:minorTickMark val="none"/>
        <c:tickLblPos val="none"/>
        <c:crossAx val="9876384"/>
        <c:crosses val="autoZero"/>
        <c:auto val="1"/>
        <c:lblOffset val="100"/>
        <c:noMultiLvlLbl val="0"/>
      </c:catAx>
      <c:valAx>
        <c:axId val="9876384"/>
        <c:scaling>
          <c:orientation val="minMax"/>
        </c:scaling>
        <c:axPos val="l"/>
        <c:delete val="1"/>
        <c:majorTickMark val="out"/>
        <c:minorTickMark val="none"/>
        <c:tickLblPos val="none"/>
        <c:crossAx val="532931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38100</xdr:rowOff>
    </xdr:from>
    <xdr:to>
      <xdr:col>1</xdr:col>
      <xdr:colOff>914400</xdr:colOff>
      <xdr:row>56</xdr:row>
      <xdr:rowOff>180975</xdr:rowOff>
    </xdr:to>
    <xdr:graphicFrame macro="">
      <xdr:nvGraphicFramePr>
        <xdr:cNvPr id="2" name="DegreeHistogram"/>
        <xdr:cNvGraphicFramePr/>
      </xdr:nvGraphicFramePr>
      <xdr:xfrm>
        <a:off x="0" y="9382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63</xdr:row>
      <xdr:rowOff>38100</xdr:rowOff>
    </xdr:from>
    <xdr:to>
      <xdr:col>1</xdr:col>
      <xdr:colOff>914400</xdr:colOff>
      <xdr:row>70</xdr:row>
      <xdr:rowOff>180975</xdr:rowOff>
    </xdr:to>
    <xdr:graphicFrame macro="">
      <xdr:nvGraphicFramePr>
        <xdr:cNvPr id="5" name="InDegreeHistogram"/>
        <xdr:cNvGraphicFramePr/>
      </xdr:nvGraphicFramePr>
      <xdr:xfrm>
        <a:off x="0" y="12049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77</xdr:row>
      <xdr:rowOff>28575</xdr:rowOff>
    </xdr:from>
    <xdr:to>
      <xdr:col>1</xdr:col>
      <xdr:colOff>914400</xdr:colOff>
      <xdr:row>84</xdr:row>
      <xdr:rowOff>171450</xdr:rowOff>
    </xdr:to>
    <xdr:graphicFrame macro="">
      <xdr:nvGraphicFramePr>
        <xdr:cNvPr id="4" name="OutDegreeHistogram"/>
        <xdr:cNvGraphicFramePr/>
      </xdr:nvGraphicFramePr>
      <xdr:xfrm>
        <a:off x="0" y="14706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91</xdr:row>
      <xdr:rowOff>9525</xdr:rowOff>
    </xdr:from>
    <xdr:to>
      <xdr:col>1</xdr:col>
      <xdr:colOff>914400</xdr:colOff>
      <xdr:row>98</xdr:row>
      <xdr:rowOff>152400</xdr:rowOff>
    </xdr:to>
    <xdr:graphicFrame macro="">
      <xdr:nvGraphicFramePr>
        <xdr:cNvPr id="6" name="BetweennessCentralityHistogram"/>
        <xdr:cNvGraphicFramePr/>
      </xdr:nvGraphicFramePr>
      <xdr:xfrm>
        <a:off x="0" y="17354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105</xdr:row>
      <xdr:rowOff>19050</xdr:rowOff>
    </xdr:from>
    <xdr:to>
      <xdr:col>2</xdr:col>
      <xdr:colOff>0</xdr:colOff>
      <xdr:row>112</xdr:row>
      <xdr:rowOff>161925</xdr:rowOff>
    </xdr:to>
    <xdr:graphicFrame macro="">
      <xdr:nvGraphicFramePr>
        <xdr:cNvPr id="7" name="ClosenessCentralityHistogram"/>
        <xdr:cNvGraphicFramePr/>
      </xdr:nvGraphicFramePr>
      <xdr:xfrm>
        <a:off x="9525" y="20031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119</xdr:row>
      <xdr:rowOff>19050</xdr:rowOff>
    </xdr:from>
    <xdr:to>
      <xdr:col>1</xdr:col>
      <xdr:colOff>914400</xdr:colOff>
      <xdr:row>126</xdr:row>
      <xdr:rowOff>161925</xdr:rowOff>
    </xdr:to>
    <xdr:graphicFrame macro="">
      <xdr:nvGraphicFramePr>
        <xdr:cNvPr id="8" name="EigenvectorCentralityHistogram"/>
        <xdr:cNvGraphicFramePr/>
      </xdr:nvGraphicFramePr>
      <xdr:xfrm>
        <a:off x="0" y="22698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147</xdr:row>
      <xdr:rowOff>9525</xdr:rowOff>
    </xdr:from>
    <xdr:to>
      <xdr:col>1</xdr:col>
      <xdr:colOff>914400</xdr:colOff>
      <xdr:row>154</xdr:row>
      <xdr:rowOff>152400</xdr:rowOff>
    </xdr:to>
    <xdr:graphicFrame macro="">
      <xdr:nvGraphicFramePr>
        <xdr:cNvPr id="9" name="ClusteringCoefficientHistogram"/>
        <xdr:cNvGraphicFramePr/>
      </xdr:nvGraphicFramePr>
      <xdr:xfrm>
        <a:off x="0" y="28022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133</xdr:row>
      <xdr:rowOff>0</xdr:rowOff>
    </xdr:from>
    <xdr:to>
      <xdr:col>1</xdr:col>
      <xdr:colOff>914400</xdr:colOff>
      <xdr:row>140</xdr:row>
      <xdr:rowOff>142875</xdr:rowOff>
    </xdr:to>
    <xdr:graphicFrame macro="">
      <xdr:nvGraphicFramePr>
        <xdr:cNvPr id="10" name="ClusteringCoefficientHistogram"/>
        <xdr:cNvGraphicFramePr/>
      </xdr:nvGraphicFramePr>
      <xdr:xfrm>
        <a:off x="0" y="25346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Smith" refreshedVersion="5">
  <cacheSource type="worksheet">
    <worksheetSource ref="A2:BL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mnchour"/>
        <m/>
        <s v="cpd thelegalhour ukbizlunch mnchour studentlife stud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19-09-05T17:51:31.000"/>
        <d v="2019-09-25T12:03:06.000"/>
        <d v="2019-09-25T12:05:58.000"/>
        <d v="2019-09-25T12:10:46.000"/>
        <d v="2019-09-25T12:02:28.000"/>
        <d v="2019-09-25T12:19:5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treviaes"/>
    <s v="natwestbusiness"/>
    <m/>
    <m/>
    <m/>
    <m/>
    <m/>
    <m/>
    <m/>
    <m/>
    <s v="No"/>
    <n v="3"/>
    <m/>
    <m/>
    <x v="0"/>
    <d v="2019-09-05T17:51:31.000"/>
    <s v="Roll call time! Who’s coming along to #MNCHour tonight with @Nick__Howe from @NatWestBusiness. Time to perfect that… https://t.co/sJBycX3C44"/>
    <s v="https://twitter.com/i/web/status/1169669404079972352"/>
    <s v="twitter.com"/>
    <x v="0"/>
    <m/>
    <s v="http://pbs.twimg.com/profile_images/525635320344088576/llGg2j-p_normal.jpeg"/>
    <x v="0"/>
    <s v="https://twitter.com/#!/treviaes/status/1169669404079972352"/>
    <m/>
    <m/>
    <s v="1169669404079972352"/>
    <m/>
    <b v="0"/>
    <n v="0"/>
    <s v=""/>
    <b v="0"/>
    <s v="en"/>
    <m/>
    <s v=""/>
    <b v="0"/>
    <n v="0"/>
    <s v=""/>
    <s v="dlvr.it"/>
    <b v="1"/>
    <s v="1169669404079972352"/>
    <s v="Tweet"/>
    <n v="0"/>
    <n v="0"/>
    <m/>
    <m/>
    <m/>
    <m/>
    <m/>
    <m/>
    <m/>
    <m/>
    <n v="1"/>
    <s v="2"/>
    <s v="2"/>
    <m/>
    <m/>
    <m/>
    <m/>
    <m/>
    <m/>
    <m/>
    <m/>
    <m/>
  </r>
  <r>
    <s v="treviaes"/>
    <s v="nick__howe"/>
    <m/>
    <m/>
    <m/>
    <m/>
    <m/>
    <m/>
    <m/>
    <m/>
    <s v="No"/>
    <n v="4"/>
    <m/>
    <m/>
    <x v="0"/>
    <d v="2019-09-05T17:51:31.000"/>
    <s v="Roll call time! Who’s coming along to #MNCHour tonight with @Nick__Howe from @NatWestBusiness. Time to perfect that… https://t.co/sJBycX3C44"/>
    <s v="https://twitter.com/i/web/status/1169669404079972352"/>
    <s v="twitter.com"/>
    <x v="0"/>
    <m/>
    <s v="http://pbs.twimg.com/profile_images/525635320344088576/llGg2j-p_normal.jpeg"/>
    <x v="0"/>
    <s v="https://twitter.com/#!/treviaes/status/1169669404079972352"/>
    <m/>
    <m/>
    <s v="1169669404079972352"/>
    <m/>
    <b v="0"/>
    <n v="0"/>
    <s v=""/>
    <b v="0"/>
    <s v="en"/>
    <m/>
    <s v=""/>
    <b v="0"/>
    <n v="0"/>
    <s v=""/>
    <s v="dlvr.it"/>
    <b v="1"/>
    <s v="1169669404079972352"/>
    <s v="Tweet"/>
    <n v="0"/>
    <n v="0"/>
    <m/>
    <m/>
    <m/>
    <m/>
    <m/>
    <m/>
    <m/>
    <m/>
    <n v="1"/>
    <s v="2"/>
    <s v="2"/>
    <n v="1"/>
    <n v="5.555555555555555"/>
    <n v="0"/>
    <n v="0"/>
    <n v="0"/>
    <n v="0"/>
    <n v="17"/>
    <n v="94.44444444444444"/>
    <n v="18"/>
  </r>
  <r>
    <s v="law_plainsimple"/>
    <s v="clareevans"/>
    <m/>
    <m/>
    <m/>
    <m/>
    <m/>
    <m/>
    <m/>
    <m/>
    <s v="No"/>
    <n v="5"/>
    <m/>
    <m/>
    <x v="0"/>
    <d v="2019-09-25T12:03:06.000"/>
    <s v="RT @ClareEvans: Excited to announce the recently released Kindle book ' Time Management for Students'. Tips for full-time, part-time and #C…"/>
    <m/>
    <m/>
    <x v="1"/>
    <m/>
    <s v="http://pbs.twimg.com/profile_images/785768024225767424/ZMqdgqgg_normal.jpg"/>
    <x v="1"/>
    <s v="https://twitter.com/#!/law_plainsimple/status/1176829476946227201"/>
    <m/>
    <m/>
    <s v="1176829476946227201"/>
    <m/>
    <b v="0"/>
    <n v="0"/>
    <s v=""/>
    <b v="0"/>
    <s v="en"/>
    <m/>
    <s v=""/>
    <b v="0"/>
    <n v="4"/>
    <s v="1176829318032429056"/>
    <s v="Twitter Web App"/>
    <b v="0"/>
    <s v="1176829318032429056"/>
    <s v="Tweet"/>
    <n v="0"/>
    <n v="0"/>
    <m/>
    <m/>
    <m/>
    <m/>
    <m/>
    <m/>
    <m/>
    <m/>
    <n v="1"/>
    <s v="1"/>
    <s v="1"/>
    <n v="1"/>
    <n v="4.3478260869565215"/>
    <n v="0"/>
    <n v="0"/>
    <n v="0"/>
    <n v="0"/>
    <n v="22"/>
    <n v="95.65217391304348"/>
    <n v="23"/>
  </r>
  <r>
    <s v="russelllister1"/>
    <s v="clareevans"/>
    <m/>
    <m/>
    <m/>
    <m/>
    <m/>
    <m/>
    <m/>
    <m/>
    <s v="No"/>
    <n v="6"/>
    <m/>
    <m/>
    <x v="0"/>
    <d v="2019-09-25T12:05:58.000"/>
    <s v="RT @ClareEvans: Excited to announce the recently released Kindle book ' Time Management for Students'. Tips for full-time, part-time and #C…"/>
    <m/>
    <m/>
    <x v="1"/>
    <m/>
    <s v="http://pbs.twimg.com/profile_images/1156634213090811904/6hsXQaED_normal.jpg"/>
    <x v="2"/>
    <s v="https://twitter.com/#!/russelllister1/status/1176830197791956998"/>
    <m/>
    <m/>
    <s v="1176830197791956998"/>
    <m/>
    <b v="0"/>
    <n v="0"/>
    <s v=""/>
    <b v="0"/>
    <s v="en"/>
    <m/>
    <s v=""/>
    <b v="0"/>
    <n v="4"/>
    <s v="1176829318032429056"/>
    <s v="Twitter for iPhone"/>
    <b v="0"/>
    <s v="1176829318032429056"/>
    <s v="Tweet"/>
    <n v="0"/>
    <n v="0"/>
    <m/>
    <m/>
    <m/>
    <m/>
    <m/>
    <m/>
    <m/>
    <m/>
    <n v="1"/>
    <s v="1"/>
    <s v="1"/>
    <n v="1"/>
    <n v="4.3478260869565215"/>
    <n v="0"/>
    <n v="0"/>
    <n v="0"/>
    <n v="0"/>
    <n v="22"/>
    <n v="95.65217391304348"/>
    <n v="23"/>
  </r>
  <r>
    <s v="ukbizlunch"/>
    <s v="clareevans"/>
    <m/>
    <m/>
    <m/>
    <m/>
    <m/>
    <m/>
    <m/>
    <m/>
    <s v="No"/>
    <n v="7"/>
    <m/>
    <m/>
    <x v="0"/>
    <d v="2019-09-25T12:10:46.000"/>
    <s v="RT @ClareEvans: Excited to announce the recently released Kindle book ' Time Management for Students'. Tips for full-time, part-time and #C…"/>
    <m/>
    <m/>
    <x v="1"/>
    <m/>
    <s v="http://pbs.twimg.com/profile_images/498188916805996544/n7hxSptM_normal.png"/>
    <x v="3"/>
    <s v="https://twitter.com/#!/ukbizlunch/status/1176831405852102656"/>
    <m/>
    <m/>
    <s v="1176831405852102656"/>
    <m/>
    <b v="0"/>
    <n v="0"/>
    <s v=""/>
    <b v="0"/>
    <s v="en"/>
    <m/>
    <s v=""/>
    <b v="0"/>
    <n v="4"/>
    <s v="1176829318032429056"/>
    <s v="UKBizLunch"/>
    <b v="0"/>
    <s v="1176829318032429056"/>
    <s v="Tweet"/>
    <n v="0"/>
    <n v="0"/>
    <m/>
    <m/>
    <m/>
    <m/>
    <m/>
    <m/>
    <m/>
    <m/>
    <n v="1"/>
    <s v="1"/>
    <s v="1"/>
    <n v="1"/>
    <n v="4.3478260869565215"/>
    <n v="0"/>
    <n v="0"/>
    <n v="0"/>
    <n v="0"/>
    <n v="22"/>
    <n v="95.65217391304348"/>
    <n v="23"/>
  </r>
  <r>
    <s v="clareevans"/>
    <s v="clareevans"/>
    <m/>
    <m/>
    <m/>
    <m/>
    <m/>
    <m/>
    <m/>
    <m/>
    <s v="No"/>
    <n v="8"/>
    <m/>
    <m/>
    <x v="1"/>
    <d v="2019-09-25T12:02:28.000"/>
    <s v="Excited to announce the recently released Kindle book ' Time Management for Students'. Tips for full-time, part-time and #CPD study. #thelegalhour #ukbizlunch #mnchour #studentlife #study https://t.co/PA4vzxXzgL https://t.co/ta4zKCeo0m"/>
    <s v="https://www.amazon.co.uk/dp/B07Y7G263F/ref=as_li_ss_tl?ie=UTF8&amp;linkCode=sl1&amp;tag=clareevans-21&amp;linkId=dc89728e4e3a3d281ff7caea4e5e35ea&amp;language=en_GB"/>
    <s v="co.uk"/>
    <x v="2"/>
    <s v="https://pbs.twimg.com/media/EFTwAyQXUAA3i4h.jpg"/>
    <s v="https://pbs.twimg.com/media/EFTwAyQXUAA3i4h.jpg"/>
    <x v="4"/>
    <s v="https://twitter.com/#!/clareevans/status/1176829318032429056"/>
    <m/>
    <m/>
    <s v="1176829318032429056"/>
    <m/>
    <b v="0"/>
    <n v="2"/>
    <s v=""/>
    <b v="0"/>
    <s v="en"/>
    <m/>
    <s v=""/>
    <b v="0"/>
    <n v="4"/>
    <s v=""/>
    <s v="Twitter Web App"/>
    <b v="0"/>
    <s v="1176829318032429056"/>
    <s v="Tweet"/>
    <n v="0"/>
    <n v="0"/>
    <m/>
    <m/>
    <m/>
    <m/>
    <m/>
    <m/>
    <m/>
    <m/>
    <n v="1"/>
    <s v="1"/>
    <s v="1"/>
    <n v="1"/>
    <n v="3.7037037037037037"/>
    <n v="0"/>
    <n v="0"/>
    <n v="0"/>
    <n v="0"/>
    <n v="26"/>
    <n v="96.29629629629629"/>
    <n v="27"/>
  </r>
  <r>
    <s v="mrbooknarrator"/>
    <s v="clareevans"/>
    <m/>
    <m/>
    <m/>
    <m/>
    <m/>
    <m/>
    <m/>
    <m/>
    <s v="No"/>
    <n v="9"/>
    <m/>
    <m/>
    <x v="0"/>
    <d v="2019-09-25T12:19:56.000"/>
    <s v="RT @ClareEvans: Excited to announce the recently released Kindle book ' Time Management for Students'. Tips for full-time, part-time and #C…"/>
    <m/>
    <m/>
    <x v="1"/>
    <m/>
    <s v="http://pbs.twimg.com/profile_images/981974865283395584/2YtrP4eh_normal.jpg"/>
    <x v="5"/>
    <s v="https://twitter.com/#!/mrbooknarrator/status/1176833715403546624"/>
    <m/>
    <m/>
    <s v="1176833715403546624"/>
    <m/>
    <b v="0"/>
    <n v="0"/>
    <s v=""/>
    <b v="0"/>
    <s v="en"/>
    <m/>
    <s v=""/>
    <b v="0"/>
    <n v="4"/>
    <s v="1176829318032429056"/>
    <s v="RetweetInterface2018"/>
    <b v="0"/>
    <s v="1176829318032429056"/>
    <s v="Tweet"/>
    <n v="0"/>
    <n v="0"/>
    <m/>
    <m/>
    <m/>
    <m/>
    <m/>
    <m/>
    <m/>
    <m/>
    <n v="1"/>
    <s v="1"/>
    <s v="1"/>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4"/>
        <item x="1"/>
        <item x="2"/>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 totalsRowShown="0" headerRowDxfId="368" dataDxfId="367">
  <autoFilter ref="A2:BL9"/>
  <tableColumns count="64">
    <tableColumn id="1" name="Vertex 1" dataDxfId="366"/>
    <tableColumn id="2" name="Vertex 2" dataDxfId="365"/>
    <tableColumn id="3" name="Color" dataDxfId="364"/>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4"/>
    <tableColumn id="7" name="ID" dataDxfId="356"/>
    <tableColumn id="9" name="Dynamic Filter" dataDxfId="355"/>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Twitter Page for Tweet" dataDxfId="344"/>
    <tableColumn id="25" name="Latitude" dataDxfId="343"/>
    <tableColumn id="26" name="Longitude" dataDxfId="342"/>
    <tableColumn id="27" name="Imported ID" dataDxfId="341"/>
    <tableColumn id="28" name="In-Reply-To Tweet ID" dataDxfId="340"/>
    <tableColumn id="29" name="Favorited" dataDxfId="339"/>
    <tableColumn id="30" name="Favorite Count" dataDxfId="338"/>
    <tableColumn id="31" name="In-Reply-To User ID" dataDxfId="337"/>
    <tableColumn id="32" name="Is Quote Status" dataDxfId="336"/>
    <tableColumn id="33" name="Language" dataDxfId="335"/>
    <tableColumn id="34" name="Possibly Sensitive" dataDxfId="334"/>
    <tableColumn id="35" name="Quoted Status ID" dataDxfId="333"/>
    <tableColumn id="36" name="Retweeted" dataDxfId="332"/>
    <tableColumn id="37" name="Retweet Count" dataDxfId="331"/>
    <tableColumn id="38" name="Retweet ID" dataDxfId="330"/>
    <tableColumn id="39" name="Source" dataDxfId="329"/>
    <tableColumn id="40" name="Truncated" dataDxfId="328"/>
    <tableColumn id="41" name="Unified Twitter ID" dataDxfId="327"/>
    <tableColumn id="42" name="Imported Tweet Type" dataDxfId="326"/>
    <tableColumn id="43" name="Added By Extended Analysis" dataDxfId="325"/>
    <tableColumn id="44" name="Corrected By Extended Analysis" dataDxfId="324"/>
    <tableColumn id="45" name="Place Bounding Box" dataDxfId="323"/>
    <tableColumn id="46" name="Place Country" dataDxfId="322"/>
    <tableColumn id="47" name="Place Country Code" dataDxfId="321"/>
    <tableColumn id="48" name="Place Full Name" dataDxfId="320"/>
    <tableColumn id="49" name="Place ID" dataDxfId="319"/>
    <tableColumn id="50" name="Place Name" dataDxfId="318"/>
    <tableColumn id="51" name="Place Type" dataDxfId="317"/>
    <tableColumn id="52" name="Place URL" dataDxfId="316"/>
    <tableColumn id="53" name="Edge Weight"/>
    <tableColumn id="54" name="Vertex 1 Group" dataDxfId="23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3" totalsRowShown="0" headerRowDxfId="223" dataDxfId="222">
  <autoFilter ref="A1:F3"/>
  <tableColumns count="6">
    <tableColumn id="1" name="Top URLs in Tweet in Entire Graph" dataDxfId="221"/>
    <tableColumn id="2" name="Entire Graph Count" dataDxfId="220"/>
    <tableColumn id="3" name="Top URLs in Tweet in G1" dataDxfId="219"/>
    <tableColumn id="4" name="G1 Count" dataDxfId="218"/>
    <tableColumn id="5" name="Top URLs in Tweet in G2" dataDxfId="217"/>
    <tableColumn id="6" name="G2 Count" dataDxfId="21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F8" totalsRowShown="0" headerRowDxfId="214" dataDxfId="213">
  <autoFilter ref="A6:F8"/>
  <tableColumns count="6">
    <tableColumn id="1" name="Top Domains in Tweet in Entire Graph" dataDxfId="212"/>
    <tableColumn id="2" name="Entire Graph Count" dataDxfId="211"/>
    <tableColumn id="3" name="Top Domains in Tweet in G1" dataDxfId="210"/>
    <tableColumn id="4" name="G1 Count" dataDxfId="209"/>
    <tableColumn id="5" name="Top Domains in Tweet in G2" dataDxfId="208"/>
    <tableColumn id="6" name="G2 Count" dataDxfId="20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F17" totalsRowShown="0" headerRowDxfId="205" dataDxfId="204">
  <autoFilter ref="A11:F17"/>
  <tableColumns count="6">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0:F30" totalsRowShown="0" headerRowDxfId="196" dataDxfId="195">
  <autoFilter ref="A20:F30"/>
  <tableColumns count="6">
    <tableColumn id="1" name="Top Words in Tweet in Entire Graph" dataDxfId="194"/>
    <tableColumn id="2" name="Entire Graph Count" dataDxfId="193"/>
    <tableColumn id="3" name="Top Words in Tweet in G1" dataDxfId="192"/>
    <tableColumn id="4" name="G1 Count" dataDxfId="191"/>
    <tableColumn id="5" name="Top Words in Tweet in G2" dataDxfId="190"/>
    <tableColumn id="6" name="G2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3:F43" totalsRowShown="0" headerRowDxfId="187" dataDxfId="186">
  <autoFilter ref="A33:F43"/>
  <tableColumns count="6">
    <tableColumn id="1" name="Top Word Pairs in Tweet in Entire Graph" dataDxfId="185"/>
    <tableColumn id="2" name="Entire Graph Count" dataDxfId="184"/>
    <tableColumn id="3" name="Top Word Pairs in Tweet in G1" dataDxfId="183"/>
    <tableColumn id="4" name="G1 Count" dataDxfId="182"/>
    <tableColumn id="5" name="Top Word Pairs in Tweet in G2" dataDxfId="181"/>
    <tableColumn id="6" name="G2 Count" dataDxfId="18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6:F47" totalsRowShown="0" headerRowDxfId="178" dataDxfId="177">
  <autoFilter ref="A46:F47"/>
  <tableColumns count="6">
    <tableColumn id="1" name="Top Replied-To in Entire Graph" dataDxfId="176"/>
    <tableColumn id="2" name="Entire Graph Count" dataDxfId="172"/>
    <tableColumn id="3" name="Top Replied-To in G1" dataDxfId="171"/>
    <tableColumn id="4" name="G1 Count" dataDxfId="168"/>
    <tableColumn id="5" name="Top Replied-To in G2" dataDxfId="167"/>
    <tableColumn id="6" name="G2 Count" dataDxfId="16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9:F52" totalsRowShown="0" headerRowDxfId="175" dataDxfId="174">
  <autoFilter ref="A49:F52"/>
  <tableColumns count="6">
    <tableColumn id="1" name="Top Mentioned in Entire Graph" dataDxfId="173"/>
    <tableColumn id="2" name="Entire Graph Count" dataDxfId="170"/>
    <tableColumn id="3" name="Top Mentioned in G1" dataDxfId="169"/>
    <tableColumn id="4" name="G1 Count" dataDxfId="165"/>
    <tableColumn id="5" name="Top Mentioned in G2" dataDxfId="164"/>
    <tableColumn id="6" name="G2 Count" dataDxfId="16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5:F63" totalsRowShown="0" headerRowDxfId="160" dataDxfId="159">
  <autoFilter ref="A55:F63"/>
  <tableColumns count="6">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8" totalsRowShown="0" headerRowDxfId="141" dataDxfId="140">
  <autoFilter ref="A1:G3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 totalsRowShown="0" headerRowDxfId="315" dataDxfId="314">
  <autoFilter ref="A2:BS10"/>
  <tableColumns count="71">
    <tableColumn id="1" name="Vertex" dataDxfId="313"/>
    <tableColumn id="2" name="Color" dataDxfId="312"/>
    <tableColumn id="5" name="Shape" dataDxfId="311"/>
    <tableColumn id="6" name="Size" dataDxfId="310"/>
    <tableColumn id="4" name="Opacity" dataDxfId="309"/>
    <tableColumn id="7" name="Image File" dataDxfId="308"/>
    <tableColumn id="3" name="Visibility" dataDxfId="307"/>
    <tableColumn id="10" name="Label" dataDxfId="306"/>
    <tableColumn id="16" name="Label Fill Color" dataDxfId="305"/>
    <tableColumn id="9" name="Label Position" dataDxfId="304"/>
    <tableColumn id="8" name="Tooltip" dataDxfId="303"/>
    <tableColumn id="18" name="Layout Order" dataDxfId="302"/>
    <tableColumn id="13" name="X" dataDxfId="301"/>
    <tableColumn id="14" name="Y" dataDxfId="300"/>
    <tableColumn id="12" name="Locked?" dataDxfId="299"/>
    <tableColumn id="19" name="Polar R" dataDxfId="298"/>
    <tableColumn id="20" name="Polar Angle" dataDxfId="29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96"/>
    <tableColumn id="28" name="Dynamic Filter" dataDxfId="295"/>
    <tableColumn id="17" name="Add Your Own Columns Here" dataDxfId="294"/>
    <tableColumn id="30" name="Name" dataDxfId="293"/>
    <tableColumn id="31" name="Followed" dataDxfId="292"/>
    <tableColumn id="32" name="Followers" dataDxfId="291"/>
    <tableColumn id="33" name="Tweets" dataDxfId="290"/>
    <tableColumn id="34" name="Favorites" dataDxfId="289"/>
    <tableColumn id="35" name="Time Zone UTC Offset (Seconds)" dataDxfId="288"/>
    <tableColumn id="36" name="Description" dataDxfId="287"/>
    <tableColumn id="37" name="Location" dataDxfId="286"/>
    <tableColumn id="38" name="Web" dataDxfId="285"/>
    <tableColumn id="39" name="Time Zone" dataDxfId="284"/>
    <tableColumn id="40" name="Joined Twitter Date (UTC)" dataDxfId="283"/>
    <tableColumn id="41" name="Profile Banner Url" dataDxfId="282"/>
    <tableColumn id="42" name="Default Profile" dataDxfId="281"/>
    <tableColumn id="43" name="Default Profile Image" dataDxfId="280"/>
    <tableColumn id="44" name="Geo Enabled" dataDxfId="279"/>
    <tableColumn id="45" name="Language" dataDxfId="278"/>
    <tableColumn id="46" name="Listed Count" dataDxfId="277"/>
    <tableColumn id="47" name="Profile Background Image Url" dataDxfId="276"/>
    <tableColumn id="48" name="Verified" dataDxfId="275"/>
    <tableColumn id="49" name="Custom Menu Item Text" dataDxfId="274"/>
    <tableColumn id="50" name="Custom Menu Item Action" dataDxfId="273"/>
    <tableColumn id="51" name="Tweeted Search Term?" dataDxfId="24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3" totalsRowShown="0" headerRowDxfId="132" dataDxfId="131">
  <autoFilter ref="A1:L3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 totalsRowShown="0" headerRowDxfId="88" dataDxfId="87">
  <autoFilter ref="A2:C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9" totalsRowShown="0" headerRowDxfId="64" dataDxfId="63">
  <autoFilter ref="A2:BL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9" totalsRowShown="0" headerRowDxfId="70" dataDxfId="69">
  <autoFilter ref="A1:B9"/>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72">
  <autoFilter ref="A2:AO4"/>
  <tableColumns count="41">
    <tableColumn id="1" name="Group" dataDxfId="247"/>
    <tableColumn id="2" name="Vertex Color" dataDxfId="246"/>
    <tableColumn id="3" name="Vertex Shape" dataDxfId="244"/>
    <tableColumn id="22" name="Visibility" dataDxfId="245"/>
    <tableColumn id="4" name="Collapsed?"/>
    <tableColumn id="18" name="Label" dataDxfId="271"/>
    <tableColumn id="20" name="Collapsed X"/>
    <tableColumn id="21" name="Collapsed Y"/>
    <tableColumn id="6" name="ID" dataDxfId="270"/>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215"/>
    <tableColumn id="23" name="Top URLs in Tweet" dataDxfId="206"/>
    <tableColumn id="26" name="Top Domains in Tweet" dataDxfId="197"/>
    <tableColumn id="27" name="Top Hashtags in Tweet" dataDxfId="188"/>
    <tableColumn id="28" name="Top Words in Tweet" dataDxfId="179"/>
    <tableColumn id="29" name="Top Word Pairs in Tweet" dataDxfId="162"/>
    <tableColumn id="30" name="Top Replied-To in Tweet" dataDxfId="16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69" dataDxfId="268">
  <autoFilter ref="A1:C9"/>
  <tableColumns count="3">
    <tableColumn id="1" name="Group" dataDxfId="243"/>
    <tableColumn id="2" name="Vertex" dataDxfId="242"/>
    <tableColumn id="3" name="Vertex ID" dataDxfId="2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4:B47" totalsRowShown="0">
  <autoFilter ref="A44:B47"/>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9669404079972352" TargetMode="External" /><Relationship Id="rId2" Type="http://schemas.openxmlformats.org/officeDocument/2006/relationships/hyperlink" Target="https://twitter.com/i/web/status/1169669404079972352" TargetMode="External" /><Relationship Id="rId3" Type="http://schemas.openxmlformats.org/officeDocument/2006/relationships/hyperlink" Target="https://www.amazon.co.uk/dp/B07Y7G263F/ref=as_li_ss_tl?ie=UTF8&amp;linkCode=sl1&amp;tag=clareevans-21&amp;linkId=dc89728e4e3a3d281ff7caea4e5e35ea&amp;language=en_GB" TargetMode="External" /><Relationship Id="rId4" Type="http://schemas.openxmlformats.org/officeDocument/2006/relationships/hyperlink" Target="https://pbs.twimg.com/media/EFTwAyQXUAA3i4h.jpg" TargetMode="External" /><Relationship Id="rId5" Type="http://schemas.openxmlformats.org/officeDocument/2006/relationships/hyperlink" Target="http://pbs.twimg.com/profile_images/525635320344088576/llGg2j-p_normal.jpeg" TargetMode="External" /><Relationship Id="rId6" Type="http://schemas.openxmlformats.org/officeDocument/2006/relationships/hyperlink" Target="http://pbs.twimg.com/profile_images/525635320344088576/llGg2j-p_normal.jpeg" TargetMode="External" /><Relationship Id="rId7" Type="http://schemas.openxmlformats.org/officeDocument/2006/relationships/hyperlink" Target="http://pbs.twimg.com/profile_images/785768024225767424/ZMqdgqgg_normal.jpg" TargetMode="External" /><Relationship Id="rId8" Type="http://schemas.openxmlformats.org/officeDocument/2006/relationships/hyperlink" Target="http://pbs.twimg.com/profile_images/1156634213090811904/6hsXQaED_normal.jpg" TargetMode="External" /><Relationship Id="rId9" Type="http://schemas.openxmlformats.org/officeDocument/2006/relationships/hyperlink" Target="http://pbs.twimg.com/profile_images/498188916805996544/n7hxSptM_normal.png" TargetMode="External" /><Relationship Id="rId10" Type="http://schemas.openxmlformats.org/officeDocument/2006/relationships/hyperlink" Target="https://pbs.twimg.com/media/EFTwAyQXUAA3i4h.jpg" TargetMode="External" /><Relationship Id="rId11" Type="http://schemas.openxmlformats.org/officeDocument/2006/relationships/hyperlink" Target="http://pbs.twimg.com/profile_images/981974865283395584/2YtrP4eh_normal.jpg" TargetMode="External" /><Relationship Id="rId12" Type="http://schemas.openxmlformats.org/officeDocument/2006/relationships/hyperlink" Target="https://twitter.com/#!/treviaes/status/1169669404079972352" TargetMode="External" /><Relationship Id="rId13" Type="http://schemas.openxmlformats.org/officeDocument/2006/relationships/hyperlink" Target="https://twitter.com/#!/treviaes/status/1169669404079972352" TargetMode="External" /><Relationship Id="rId14" Type="http://schemas.openxmlformats.org/officeDocument/2006/relationships/hyperlink" Target="https://twitter.com/#!/law_plainsimple/status/1176829476946227201" TargetMode="External" /><Relationship Id="rId15" Type="http://schemas.openxmlformats.org/officeDocument/2006/relationships/hyperlink" Target="https://twitter.com/#!/russelllister1/status/1176830197791956998" TargetMode="External" /><Relationship Id="rId16" Type="http://schemas.openxmlformats.org/officeDocument/2006/relationships/hyperlink" Target="https://twitter.com/#!/ukbizlunch/status/1176831405852102656" TargetMode="External" /><Relationship Id="rId17" Type="http://schemas.openxmlformats.org/officeDocument/2006/relationships/hyperlink" Target="https://twitter.com/#!/clareevans/status/1176829318032429056" TargetMode="External" /><Relationship Id="rId18" Type="http://schemas.openxmlformats.org/officeDocument/2006/relationships/hyperlink" Target="https://twitter.com/#!/mrbooknarrator/status/1176833715403546624"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table" Target="../tables/table1.xml" /><Relationship Id="rId2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9669404079972352" TargetMode="External" /><Relationship Id="rId2" Type="http://schemas.openxmlformats.org/officeDocument/2006/relationships/hyperlink" Target="https://twitter.com/i/web/status/1169669404079972352" TargetMode="External" /><Relationship Id="rId3" Type="http://schemas.openxmlformats.org/officeDocument/2006/relationships/hyperlink" Target="https://www.amazon.co.uk/dp/B07Y7G263F/ref=as_li_ss_tl?ie=UTF8&amp;linkCode=sl1&amp;tag=clareevans-21&amp;linkId=dc89728e4e3a3d281ff7caea4e5e35ea&amp;language=en_GB" TargetMode="External" /><Relationship Id="rId4" Type="http://schemas.openxmlformats.org/officeDocument/2006/relationships/hyperlink" Target="https://pbs.twimg.com/media/EFTwAyQXUAA3i4h.jpg" TargetMode="External" /><Relationship Id="rId5" Type="http://schemas.openxmlformats.org/officeDocument/2006/relationships/hyperlink" Target="http://pbs.twimg.com/profile_images/525635320344088576/llGg2j-p_normal.jpeg" TargetMode="External" /><Relationship Id="rId6" Type="http://schemas.openxmlformats.org/officeDocument/2006/relationships/hyperlink" Target="http://pbs.twimg.com/profile_images/525635320344088576/llGg2j-p_normal.jpeg" TargetMode="External" /><Relationship Id="rId7" Type="http://schemas.openxmlformats.org/officeDocument/2006/relationships/hyperlink" Target="http://pbs.twimg.com/profile_images/785768024225767424/ZMqdgqgg_normal.jpg" TargetMode="External" /><Relationship Id="rId8" Type="http://schemas.openxmlformats.org/officeDocument/2006/relationships/hyperlink" Target="http://pbs.twimg.com/profile_images/1156634213090811904/6hsXQaED_normal.jpg" TargetMode="External" /><Relationship Id="rId9" Type="http://schemas.openxmlformats.org/officeDocument/2006/relationships/hyperlink" Target="http://pbs.twimg.com/profile_images/498188916805996544/n7hxSptM_normal.png" TargetMode="External" /><Relationship Id="rId10" Type="http://schemas.openxmlformats.org/officeDocument/2006/relationships/hyperlink" Target="https://pbs.twimg.com/media/EFTwAyQXUAA3i4h.jpg" TargetMode="External" /><Relationship Id="rId11" Type="http://schemas.openxmlformats.org/officeDocument/2006/relationships/hyperlink" Target="http://pbs.twimg.com/profile_images/981974865283395584/2YtrP4eh_normal.jpg" TargetMode="External" /><Relationship Id="rId12" Type="http://schemas.openxmlformats.org/officeDocument/2006/relationships/hyperlink" Target="https://twitter.com/#!/treviaes/status/1169669404079972352" TargetMode="External" /><Relationship Id="rId13" Type="http://schemas.openxmlformats.org/officeDocument/2006/relationships/hyperlink" Target="https://twitter.com/#!/treviaes/status/1169669404079972352" TargetMode="External" /><Relationship Id="rId14" Type="http://schemas.openxmlformats.org/officeDocument/2006/relationships/hyperlink" Target="https://twitter.com/#!/law_plainsimple/status/1176829476946227201" TargetMode="External" /><Relationship Id="rId15" Type="http://schemas.openxmlformats.org/officeDocument/2006/relationships/hyperlink" Target="https://twitter.com/#!/russelllister1/status/1176830197791956998" TargetMode="External" /><Relationship Id="rId16" Type="http://schemas.openxmlformats.org/officeDocument/2006/relationships/hyperlink" Target="https://twitter.com/#!/ukbizlunch/status/1176831405852102656" TargetMode="External" /><Relationship Id="rId17" Type="http://schemas.openxmlformats.org/officeDocument/2006/relationships/hyperlink" Target="https://twitter.com/#!/clareevans/status/1176829318032429056" TargetMode="External" /><Relationship Id="rId18" Type="http://schemas.openxmlformats.org/officeDocument/2006/relationships/hyperlink" Target="https://twitter.com/#!/mrbooknarrator/status/1176833715403546624" TargetMode="External" /><Relationship Id="rId19" Type="http://schemas.openxmlformats.org/officeDocument/2006/relationships/comments" Target="../comments13.xml" /><Relationship Id="rId20" Type="http://schemas.openxmlformats.org/officeDocument/2006/relationships/vmlDrawing" Target="../drawings/vmlDrawing6.vml" /><Relationship Id="rId21" Type="http://schemas.openxmlformats.org/officeDocument/2006/relationships/table" Target="../tables/table23.xml" /><Relationship Id="rId2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r3VVa32BK" TargetMode="External" /><Relationship Id="rId2" Type="http://schemas.openxmlformats.org/officeDocument/2006/relationships/hyperlink" Target="http://www.natwest.com/twitter" TargetMode="External" /><Relationship Id="rId3" Type="http://schemas.openxmlformats.org/officeDocument/2006/relationships/hyperlink" Target="https://t.co/L9omH77Ysm" TargetMode="External" /><Relationship Id="rId4" Type="http://schemas.openxmlformats.org/officeDocument/2006/relationships/hyperlink" Target="http://budurl.com/LawPlainSimple" TargetMode="External" /><Relationship Id="rId5" Type="http://schemas.openxmlformats.org/officeDocument/2006/relationships/hyperlink" Target="https://www.clareevans.co.uk/" TargetMode="External" /><Relationship Id="rId6" Type="http://schemas.openxmlformats.org/officeDocument/2006/relationships/hyperlink" Target="https://t.co/pqCZh2f96D" TargetMode="External" /><Relationship Id="rId7" Type="http://schemas.openxmlformats.org/officeDocument/2006/relationships/hyperlink" Target="https://pbs.twimg.com/profile_banners/2814243715/1415249180" TargetMode="External" /><Relationship Id="rId8" Type="http://schemas.openxmlformats.org/officeDocument/2006/relationships/hyperlink" Target="https://pbs.twimg.com/profile_banners/252987498/1565000131" TargetMode="External" /><Relationship Id="rId9" Type="http://schemas.openxmlformats.org/officeDocument/2006/relationships/hyperlink" Target="https://pbs.twimg.com/profile_banners/1090053613/1490176134" TargetMode="External" /><Relationship Id="rId10" Type="http://schemas.openxmlformats.org/officeDocument/2006/relationships/hyperlink" Target="https://pbs.twimg.com/profile_banners/1156931462/1479130036" TargetMode="External" /><Relationship Id="rId11" Type="http://schemas.openxmlformats.org/officeDocument/2006/relationships/hyperlink" Target="https://pbs.twimg.com/profile_banners/14516922/1526473949" TargetMode="External" /><Relationship Id="rId12" Type="http://schemas.openxmlformats.org/officeDocument/2006/relationships/hyperlink" Target="https://pbs.twimg.com/profile_banners/2719987430/1407612506" TargetMode="External" /><Relationship Id="rId13" Type="http://schemas.openxmlformats.org/officeDocument/2006/relationships/hyperlink" Target="https://pbs.twimg.com/profile_banners/72466665/1522956068"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pbs.twimg.com/profile_images/525635320344088576/llGg2j-p_normal.jpeg" TargetMode="External" /><Relationship Id="rId22" Type="http://schemas.openxmlformats.org/officeDocument/2006/relationships/hyperlink" Target="http://pbs.twimg.com/profile_images/1156924877527486465/8NLrVbde_normal.jpg" TargetMode="External" /><Relationship Id="rId23" Type="http://schemas.openxmlformats.org/officeDocument/2006/relationships/hyperlink" Target="http://pbs.twimg.com/profile_images/1112701527792201728/7yPXwU-C_normal.jpg" TargetMode="External" /><Relationship Id="rId24" Type="http://schemas.openxmlformats.org/officeDocument/2006/relationships/hyperlink" Target="http://pbs.twimg.com/profile_images/785768024225767424/ZMqdgqgg_normal.jpg" TargetMode="External" /><Relationship Id="rId25" Type="http://schemas.openxmlformats.org/officeDocument/2006/relationships/hyperlink" Target="http://pbs.twimg.com/profile_images/776853936770875392/keqhnC0I_normal.jpg" TargetMode="External" /><Relationship Id="rId26" Type="http://schemas.openxmlformats.org/officeDocument/2006/relationships/hyperlink" Target="http://pbs.twimg.com/profile_images/1156634213090811904/6hsXQaED_normal.jpg" TargetMode="External" /><Relationship Id="rId27" Type="http://schemas.openxmlformats.org/officeDocument/2006/relationships/hyperlink" Target="http://pbs.twimg.com/profile_images/498188916805996544/n7hxSptM_normal.png" TargetMode="External" /><Relationship Id="rId28" Type="http://schemas.openxmlformats.org/officeDocument/2006/relationships/hyperlink" Target="http://pbs.twimg.com/profile_images/981974865283395584/2YtrP4eh_normal.jpg" TargetMode="External" /><Relationship Id="rId29" Type="http://schemas.openxmlformats.org/officeDocument/2006/relationships/hyperlink" Target="https://twitter.com/treviaes" TargetMode="External" /><Relationship Id="rId30" Type="http://schemas.openxmlformats.org/officeDocument/2006/relationships/hyperlink" Target="https://twitter.com/natwestbusiness" TargetMode="External" /><Relationship Id="rId31" Type="http://schemas.openxmlformats.org/officeDocument/2006/relationships/hyperlink" Target="https://twitter.com/nick__howe" TargetMode="External" /><Relationship Id="rId32" Type="http://schemas.openxmlformats.org/officeDocument/2006/relationships/hyperlink" Target="https://twitter.com/law_plainsimple" TargetMode="External" /><Relationship Id="rId33" Type="http://schemas.openxmlformats.org/officeDocument/2006/relationships/hyperlink" Target="https://twitter.com/clareevans" TargetMode="External" /><Relationship Id="rId34" Type="http://schemas.openxmlformats.org/officeDocument/2006/relationships/hyperlink" Target="https://twitter.com/russelllister1" TargetMode="External" /><Relationship Id="rId35" Type="http://schemas.openxmlformats.org/officeDocument/2006/relationships/hyperlink" Target="https://twitter.com/ukbizlunch" TargetMode="External" /><Relationship Id="rId36" Type="http://schemas.openxmlformats.org/officeDocument/2006/relationships/hyperlink" Target="https://twitter.com/mrbooknarrator" TargetMode="External" /><Relationship Id="rId37" Type="http://schemas.openxmlformats.org/officeDocument/2006/relationships/comments" Target="../comments2.xml" /><Relationship Id="rId38" Type="http://schemas.openxmlformats.org/officeDocument/2006/relationships/vmlDrawing" Target="../drawings/vmlDrawing2.vml" /><Relationship Id="rId39" Type="http://schemas.openxmlformats.org/officeDocument/2006/relationships/table" Target="../tables/table2.xml" /><Relationship Id="rId4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amazon.co.uk/dp/B07Y7G263F/ref=as_li_ss_tl?ie=UTF8&amp;linkCode=sl1&amp;tag=clareevans-21&amp;linkId=dc89728e4e3a3d281ff7caea4e5e35ea&amp;language=en_GB" TargetMode="External" /><Relationship Id="rId2" Type="http://schemas.openxmlformats.org/officeDocument/2006/relationships/hyperlink" Target="https://twitter.com/i/web/status/1169669404079972352" TargetMode="External" /><Relationship Id="rId3" Type="http://schemas.openxmlformats.org/officeDocument/2006/relationships/hyperlink" Target="https://www.amazon.co.uk/dp/B07Y7G263F/ref=as_li_ss_tl?ie=UTF8&amp;linkCode=sl1&amp;tag=clareevans-21&amp;linkId=dc89728e4e3a3d281ff7caea4e5e35ea&amp;language=en_GB" TargetMode="External" /><Relationship Id="rId4" Type="http://schemas.openxmlformats.org/officeDocument/2006/relationships/hyperlink" Target="https://twitter.com/i/web/status/1169669404079972352"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369</v>
      </c>
      <c r="BB2" s="13" t="s">
        <v>375</v>
      </c>
      <c r="BC2" s="13" t="s">
        <v>376</v>
      </c>
      <c r="BD2" s="67" t="s">
        <v>481</v>
      </c>
      <c r="BE2" s="67" t="s">
        <v>482</v>
      </c>
      <c r="BF2" s="67" t="s">
        <v>483</v>
      </c>
      <c r="BG2" s="67" t="s">
        <v>484</v>
      </c>
      <c r="BH2" s="67" t="s">
        <v>485</v>
      </c>
      <c r="BI2" s="67" t="s">
        <v>486</v>
      </c>
      <c r="BJ2" s="67" t="s">
        <v>487</v>
      </c>
      <c r="BK2" s="67" t="s">
        <v>488</v>
      </c>
      <c r="BL2" s="67" t="s">
        <v>489</v>
      </c>
    </row>
    <row r="3" spans="1:64" ht="15" customHeight="1">
      <c r="A3" s="84" t="s">
        <v>212</v>
      </c>
      <c r="B3" s="84" t="s">
        <v>218</v>
      </c>
      <c r="C3" s="53" t="s">
        <v>525</v>
      </c>
      <c r="D3" s="54">
        <v>3</v>
      </c>
      <c r="E3" s="65" t="s">
        <v>132</v>
      </c>
      <c r="F3" s="55">
        <v>35</v>
      </c>
      <c r="G3" s="53"/>
      <c r="H3" s="57"/>
      <c r="I3" s="56"/>
      <c r="J3" s="56"/>
      <c r="K3" s="36" t="s">
        <v>65</v>
      </c>
      <c r="L3" s="62">
        <v>3</v>
      </c>
      <c r="M3" s="62"/>
      <c r="N3" s="63"/>
      <c r="O3" s="85" t="s">
        <v>220</v>
      </c>
      <c r="P3" s="87">
        <v>43713.744108796294</v>
      </c>
      <c r="Q3" s="85" t="s">
        <v>221</v>
      </c>
      <c r="R3" s="89" t="s">
        <v>224</v>
      </c>
      <c r="S3" s="85" t="s">
        <v>226</v>
      </c>
      <c r="T3" s="85" t="s">
        <v>228</v>
      </c>
      <c r="U3" s="85"/>
      <c r="V3" s="89" t="s">
        <v>231</v>
      </c>
      <c r="W3" s="87">
        <v>43713.744108796294</v>
      </c>
      <c r="X3" s="89" t="s">
        <v>236</v>
      </c>
      <c r="Y3" s="85"/>
      <c r="Z3" s="85"/>
      <c r="AA3" s="91" t="s">
        <v>242</v>
      </c>
      <c r="AB3" s="85"/>
      <c r="AC3" s="85" t="b">
        <v>0</v>
      </c>
      <c r="AD3" s="85">
        <v>0</v>
      </c>
      <c r="AE3" s="91" t="s">
        <v>248</v>
      </c>
      <c r="AF3" s="85" t="b">
        <v>0</v>
      </c>
      <c r="AG3" s="85" t="s">
        <v>249</v>
      </c>
      <c r="AH3" s="85"/>
      <c r="AI3" s="91" t="s">
        <v>248</v>
      </c>
      <c r="AJ3" s="85" t="b">
        <v>0</v>
      </c>
      <c r="AK3" s="85">
        <v>0</v>
      </c>
      <c r="AL3" s="91" t="s">
        <v>248</v>
      </c>
      <c r="AM3" s="85" t="s">
        <v>250</v>
      </c>
      <c r="AN3" s="85" t="b">
        <v>1</v>
      </c>
      <c r="AO3" s="91" t="s">
        <v>242</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219</v>
      </c>
      <c r="C4" s="53" t="s">
        <v>525</v>
      </c>
      <c r="D4" s="54">
        <v>3</v>
      </c>
      <c r="E4" s="65" t="s">
        <v>132</v>
      </c>
      <c r="F4" s="55">
        <v>35</v>
      </c>
      <c r="G4" s="53"/>
      <c r="H4" s="57"/>
      <c r="I4" s="56"/>
      <c r="J4" s="56"/>
      <c r="K4" s="36" t="s">
        <v>65</v>
      </c>
      <c r="L4" s="83">
        <v>4</v>
      </c>
      <c r="M4" s="83"/>
      <c r="N4" s="63"/>
      <c r="O4" s="86" t="s">
        <v>220</v>
      </c>
      <c r="P4" s="88">
        <v>43713.744108796294</v>
      </c>
      <c r="Q4" s="86" t="s">
        <v>221</v>
      </c>
      <c r="R4" s="90" t="s">
        <v>224</v>
      </c>
      <c r="S4" s="86" t="s">
        <v>226</v>
      </c>
      <c r="T4" s="86" t="s">
        <v>228</v>
      </c>
      <c r="U4" s="86"/>
      <c r="V4" s="90" t="s">
        <v>231</v>
      </c>
      <c r="W4" s="88">
        <v>43713.744108796294</v>
      </c>
      <c r="X4" s="90" t="s">
        <v>236</v>
      </c>
      <c r="Y4" s="86"/>
      <c r="Z4" s="86"/>
      <c r="AA4" s="92" t="s">
        <v>242</v>
      </c>
      <c r="AB4" s="86"/>
      <c r="AC4" s="86" t="b">
        <v>0</v>
      </c>
      <c r="AD4" s="86">
        <v>0</v>
      </c>
      <c r="AE4" s="92" t="s">
        <v>248</v>
      </c>
      <c r="AF4" s="86" t="b">
        <v>0</v>
      </c>
      <c r="AG4" s="86" t="s">
        <v>249</v>
      </c>
      <c r="AH4" s="86"/>
      <c r="AI4" s="92" t="s">
        <v>248</v>
      </c>
      <c r="AJ4" s="86" t="b">
        <v>0</v>
      </c>
      <c r="AK4" s="86">
        <v>0</v>
      </c>
      <c r="AL4" s="92" t="s">
        <v>248</v>
      </c>
      <c r="AM4" s="86" t="s">
        <v>250</v>
      </c>
      <c r="AN4" s="86" t="b">
        <v>1</v>
      </c>
      <c r="AO4" s="92" t="s">
        <v>242</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1</v>
      </c>
      <c r="BE4" s="52">
        <v>5.555555555555555</v>
      </c>
      <c r="BF4" s="51">
        <v>0</v>
      </c>
      <c r="BG4" s="52">
        <v>0</v>
      </c>
      <c r="BH4" s="51">
        <v>0</v>
      </c>
      <c r="BI4" s="52">
        <v>0</v>
      </c>
      <c r="BJ4" s="51">
        <v>17</v>
      </c>
      <c r="BK4" s="52">
        <v>94.44444444444444</v>
      </c>
      <c r="BL4" s="51">
        <v>18</v>
      </c>
    </row>
    <row r="5" spans="1:64" ht="45">
      <c r="A5" s="84" t="s">
        <v>213</v>
      </c>
      <c r="B5" s="84" t="s">
        <v>216</v>
      </c>
      <c r="C5" s="53" t="s">
        <v>525</v>
      </c>
      <c r="D5" s="54">
        <v>3</v>
      </c>
      <c r="E5" s="65" t="s">
        <v>132</v>
      </c>
      <c r="F5" s="55">
        <v>35</v>
      </c>
      <c r="G5" s="53"/>
      <c r="H5" s="57"/>
      <c r="I5" s="56"/>
      <c r="J5" s="56"/>
      <c r="K5" s="36" t="s">
        <v>65</v>
      </c>
      <c r="L5" s="83">
        <v>5</v>
      </c>
      <c r="M5" s="83"/>
      <c r="N5" s="63"/>
      <c r="O5" s="86" t="s">
        <v>220</v>
      </c>
      <c r="P5" s="88">
        <v>43733.50215277778</v>
      </c>
      <c r="Q5" s="86" t="s">
        <v>222</v>
      </c>
      <c r="R5" s="86"/>
      <c r="S5" s="86"/>
      <c r="T5" s="86"/>
      <c r="U5" s="86"/>
      <c r="V5" s="90" t="s">
        <v>232</v>
      </c>
      <c r="W5" s="88">
        <v>43733.50215277778</v>
      </c>
      <c r="X5" s="90" t="s">
        <v>237</v>
      </c>
      <c r="Y5" s="86"/>
      <c r="Z5" s="86"/>
      <c r="AA5" s="92" t="s">
        <v>243</v>
      </c>
      <c r="AB5" s="86"/>
      <c r="AC5" s="86" t="b">
        <v>0</v>
      </c>
      <c r="AD5" s="86">
        <v>0</v>
      </c>
      <c r="AE5" s="92" t="s">
        <v>248</v>
      </c>
      <c r="AF5" s="86" t="b">
        <v>0</v>
      </c>
      <c r="AG5" s="86" t="s">
        <v>249</v>
      </c>
      <c r="AH5" s="86"/>
      <c r="AI5" s="92" t="s">
        <v>248</v>
      </c>
      <c r="AJ5" s="86" t="b">
        <v>0</v>
      </c>
      <c r="AK5" s="86">
        <v>4</v>
      </c>
      <c r="AL5" s="92" t="s">
        <v>246</v>
      </c>
      <c r="AM5" s="86" t="s">
        <v>251</v>
      </c>
      <c r="AN5" s="86" t="b">
        <v>0</v>
      </c>
      <c r="AO5" s="92" t="s">
        <v>246</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1</v>
      </c>
      <c r="BE5" s="52">
        <v>4.3478260869565215</v>
      </c>
      <c r="BF5" s="51">
        <v>0</v>
      </c>
      <c r="BG5" s="52">
        <v>0</v>
      </c>
      <c r="BH5" s="51">
        <v>0</v>
      </c>
      <c r="BI5" s="52">
        <v>0</v>
      </c>
      <c r="BJ5" s="51">
        <v>22</v>
      </c>
      <c r="BK5" s="52">
        <v>95.65217391304348</v>
      </c>
      <c r="BL5" s="51">
        <v>23</v>
      </c>
    </row>
    <row r="6" spans="1:64" ht="45">
      <c r="A6" s="84" t="s">
        <v>214</v>
      </c>
      <c r="B6" s="84" t="s">
        <v>216</v>
      </c>
      <c r="C6" s="53" t="s">
        <v>525</v>
      </c>
      <c r="D6" s="54">
        <v>3</v>
      </c>
      <c r="E6" s="65" t="s">
        <v>132</v>
      </c>
      <c r="F6" s="55">
        <v>35</v>
      </c>
      <c r="G6" s="53"/>
      <c r="H6" s="57"/>
      <c r="I6" s="56"/>
      <c r="J6" s="56"/>
      <c r="K6" s="36" t="s">
        <v>65</v>
      </c>
      <c r="L6" s="83">
        <v>6</v>
      </c>
      <c r="M6" s="83"/>
      <c r="N6" s="63"/>
      <c r="O6" s="86" t="s">
        <v>220</v>
      </c>
      <c r="P6" s="88">
        <v>43733.50414351852</v>
      </c>
      <c r="Q6" s="86" t="s">
        <v>222</v>
      </c>
      <c r="R6" s="86"/>
      <c r="S6" s="86"/>
      <c r="T6" s="86"/>
      <c r="U6" s="86"/>
      <c r="V6" s="90" t="s">
        <v>233</v>
      </c>
      <c r="W6" s="88">
        <v>43733.50414351852</v>
      </c>
      <c r="X6" s="90" t="s">
        <v>238</v>
      </c>
      <c r="Y6" s="86"/>
      <c r="Z6" s="86"/>
      <c r="AA6" s="92" t="s">
        <v>244</v>
      </c>
      <c r="AB6" s="86"/>
      <c r="AC6" s="86" t="b">
        <v>0</v>
      </c>
      <c r="AD6" s="86">
        <v>0</v>
      </c>
      <c r="AE6" s="92" t="s">
        <v>248</v>
      </c>
      <c r="AF6" s="86" t="b">
        <v>0</v>
      </c>
      <c r="AG6" s="86" t="s">
        <v>249</v>
      </c>
      <c r="AH6" s="86"/>
      <c r="AI6" s="92" t="s">
        <v>248</v>
      </c>
      <c r="AJ6" s="86" t="b">
        <v>0</v>
      </c>
      <c r="AK6" s="86">
        <v>4</v>
      </c>
      <c r="AL6" s="92" t="s">
        <v>246</v>
      </c>
      <c r="AM6" s="86" t="s">
        <v>252</v>
      </c>
      <c r="AN6" s="86" t="b">
        <v>0</v>
      </c>
      <c r="AO6" s="92" t="s">
        <v>246</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4.3478260869565215</v>
      </c>
      <c r="BF6" s="51">
        <v>0</v>
      </c>
      <c r="BG6" s="52">
        <v>0</v>
      </c>
      <c r="BH6" s="51">
        <v>0</v>
      </c>
      <c r="BI6" s="52">
        <v>0</v>
      </c>
      <c r="BJ6" s="51">
        <v>22</v>
      </c>
      <c r="BK6" s="52">
        <v>95.65217391304348</v>
      </c>
      <c r="BL6" s="51">
        <v>23</v>
      </c>
    </row>
    <row r="7" spans="1:64" ht="45">
      <c r="A7" s="84" t="s">
        <v>215</v>
      </c>
      <c r="B7" s="84" t="s">
        <v>216</v>
      </c>
      <c r="C7" s="53" t="s">
        <v>525</v>
      </c>
      <c r="D7" s="54">
        <v>3</v>
      </c>
      <c r="E7" s="65" t="s">
        <v>132</v>
      </c>
      <c r="F7" s="55">
        <v>35</v>
      </c>
      <c r="G7" s="53"/>
      <c r="H7" s="57"/>
      <c r="I7" s="56"/>
      <c r="J7" s="56"/>
      <c r="K7" s="36" t="s">
        <v>65</v>
      </c>
      <c r="L7" s="83">
        <v>7</v>
      </c>
      <c r="M7" s="83"/>
      <c r="N7" s="63"/>
      <c r="O7" s="86" t="s">
        <v>220</v>
      </c>
      <c r="P7" s="88">
        <v>43733.50747685185</v>
      </c>
      <c r="Q7" s="86" t="s">
        <v>222</v>
      </c>
      <c r="R7" s="86"/>
      <c r="S7" s="86"/>
      <c r="T7" s="86"/>
      <c r="U7" s="86"/>
      <c r="V7" s="90" t="s">
        <v>234</v>
      </c>
      <c r="W7" s="88">
        <v>43733.50747685185</v>
      </c>
      <c r="X7" s="90" t="s">
        <v>239</v>
      </c>
      <c r="Y7" s="86"/>
      <c r="Z7" s="86"/>
      <c r="AA7" s="92" t="s">
        <v>245</v>
      </c>
      <c r="AB7" s="86"/>
      <c r="AC7" s="86" t="b">
        <v>0</v>
      </c>
      <c r="AD7" s="86">
        <v>0</v>
      </c>
      <c r="AE7" s="92" t="s">
        <v>248</v>
      </c>
      <c r="AF7" s="86" t="b">
        <v>0</v>
      </c>
      <c r="AG7" s="86" t="s">
        <v>249</v>
      </c>
      <c r="AH7" s="86"/>
      <c r="AI7" s="92" t="s">
        <v>248</v>
      </c>
      <c r="AJ7" s="86" t="b">
        <v>0</v>
      </c>
      <c r="AK7" s="86">
        <v>4</v>
      </c>
      <c r="AL7" s="92" t="s">
        <v>246</v>
      </c>
      <c r="AM7" s="86" t="s">
        <v>253</v>
      </c>
      <c r="AN7" s="86" t="b">
        <v>0</v>
      </c>
      <c r="AO7" s="92" t="s">
        <v>246</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1</v>
      </c>
      <c r="BE7" s="52">
        <v>4.3478260869565215</v>
      </c>
      <c r="BF7" s="51">
        <v>0</v>
      </c>
      <c r="BG7" s="52">
        <v>0</v>
      </c>
      <c r="BH7" s="51">
        <v>0</v>
      </c>
      <c r="BI7" s="52">
        <v>0</v>
      </c>
      <c r="BJ7" s="51">
        <v>22</v>
      </c>
      <c r="BK7" s="52">
        <v>95.65217391304348</v>
      </c>
      <c r="BL7" s="51">
        <v>23</v>
      </c>
    </row>
    <row r="8" spans="1:64" ht="45">
      <c r="A8" s="84" t="s">
        <v>216</v>
      </c>
      <c r="B8" s="84" t="s">
        <v>216</v>
      </c>
      <c r="C8" s="53" t="s">
        <v>525</v>
      </c>
      <c r="D8" s="54">
        <v>3</v>
      </c>
      <c r="E8" s="65" t="s">
        <v>132</v>
      </c>
      <c r="F8" s="55">
        <v>35</v>
      </c>
      <c r="G8" s="53"/>
      <c r="H8" s="57"/>
      <c r="I8" s="56"/>
      <c r="J8" s="56"/>
      <c r="K8" s="36" t="s">
        <v>65</v>
      </c>
      <c r="L8" s="83">
        <v>8</v>
      </c>
      <c r="M8" s="83"/>
      <c r="N8" s="63"/>
      <c r="O8" s="86" t="s">
        <v>176</v>
      </c>
      <c r="P8" s="88">
        <v>43733.50171296296</v>
      </c>
      <c r="Q8" s="86" t="s">
        <v>223</v>
      </c>
      <c r="R8" s="90" t="s">
        <v>225</v>
      </c>
      <c r="S8" s="86" t="s">
        <v>227</v>
      </c>
      <c r="T8" s="86" t="s">
        <v>229</v>
      </c>
      <c r="U8" s="90" t="s">
        <v>230</v>
      </c>
      <c r="V8" s="90" t="s">
        <v>230</v>
      </c>
      <c r="W8" s="88">
        <v>43733.50171296296</v>
      </c>
      <c r="X8" s="90" t="s">
        <v>240</v>
      </c>
      <c r="Y8" s="86"/>
      <c r="Z8" s="86"/>
      <c r="AA8" s="92" t="s">
        <v>246</v>
      </c>
      <c r="AB8" s="86"/>
      <c r="AC8" s="86" t="b">
        <v>0</v>
      </c>
      <c r="AD8" s="86">
        <v>2</v>
      </c>
      <c r="AE8" s="92" t="s">
        <v>248</v>
      </c>
      <c r="AF8" s="86" t="b">
        <v>0</v>
      </c>
      <c r="AG8" s="86" t="s">
        <v>249</v>
      </c>
      <c r="AH8" s="86"/>
      <c r="AI8" s="92" t="s">
        <v>248</v>
      </c>
      <c r="AJ8" s="86" t="b">
        <v>0</v>
      </c>
      <c r="AK8" s="86">
        <v>4</v>
      </c>
      <c r="AL8" s="92" t="s">
        <v>248</v>
      </c>
      <c r="AM8" s="86" t="s">
        <v>251</v>
      </c>
      <c r="AN8" s="86" t="b">
        <v>0</v>
      </c>
      <c r="AO8" s="92" t="s">
        <v>246</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1</v>
      </c>
      <c r="BE8" s="52">
        <v>3.7037037037037037</v>
      </c>
      <c r="BF8" s="51">
        <v>0</v>
      </c>
      <c r="BG8" s="52">
        <v>0</v>
      </c>
      <c r="BH8" s="51">
        <v>0</v>
      </c>
      <c r="BI8" s="52">
        <v>0</v>
      </c>
      <c r="BJ8" s="51">
        <v>26</v>
      </c>
      <c r="BK8" s="52">
        <v>96.29629629629629</v>
      </c>
      <c r="BL8" s="51">
        <v>27</v>
      </c>
    </row>
    <row r="9" spans="1:64" ht="45">
      <c r="A9" s="84" t="s">
        <v>217</v>
      </c>
      <c r="B9" s="84" t="s">
        <v>216</v>
      </c>
      <c r="C9" s="53" t="s">
        <v>525</v>
      </c>
      <c r="D9" s="54">
        <v>3</v>
      </c>
      <c r="E9" s="65" t="s">
        <v>132</v>
      </c>
      <c r="F9" s="55">
        <v>35</v>
      </c>
      <c r="G9" s="53"/>
      <c r="H9" s="57"/>
      <c r="I9" s="56"/>
      <c r="J9" s="56"/>
      <c r="K9" s="36" t="s">
        <v>65</v>
      </c>
      <c r="L9" s="83">
        <v>9</v>
      </c>
      <c r="M9" s="83"/>
      <c r="N9" s="63"/>
      <c r="O9" s="86" t="s">
        <v>220</v>
      </c>
      <c r="P9" s="88">
        <v>43733.51384259259</v>
      </c>
      <c r="Q9" s="86" t="s">
        <v>222</v>
      </c>
      <c r="R9" s="86"/>
      <c r="S9" s="86"/>
      <c r="T9" s="86"/>
      <c r="U9" s="86"/>
      <c r="V9" s="90" t="s">
        <v>235</v>
      </c>
      <c r="W9" s="88">
        <v>43733.51384259259</v>
      </c>
      <c r="X9" s="90" t="s">
        <v>241</v>
      </c>
      <c r="Y9" s="86"/>
      <c r="Z9" s="86"/>
      <c r="AA9" s="92" t="s">
        <v>247</v>
      </c>
      <c r="AB9" s="86"/>
      <c r="AC9" s="86" t="b">
        <v>0</v>
      </c>
      <c r="AD9" s="86">
        <v>0</v>
      </c>
      <c r="AE9" s="92" t="s">
        <v>248</v>
      </c>
      <c r="AF9" s="86" t="b">
        <v>0</v>
      </c>
      <c r="AG9" s="86" t="s">
        <v>249</v>
      </c>
      <c r="AH9" s="86"/>
      <c r="AI9" s="92" t="s">
        <v>248</v>
      </c>
      <c r="AJ9" s="86" t="b">
        <v>0</v>
      </c>
      <c r="AK9" s="86">
        <v>4</v>
      </c>
      <c r="AL9" s="92" t="s">
        <v>246</v>
      </c>
      <c r="AM9" s="86" t="s">
        <v>254</v>
      </c>
      <c r="AN9" s="86" t="b">
        <v>0</v>
      </c>
      <c r="AO9" s="92" t="s">
        <v>246</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1</v>
      </c>
      <c r="BE9" s="52">
        <v>4.3478260869565215</v>
      </c>
      <c r="BF9" s="51">
        <v>0</v>
      </c>
      <c r="BG9" s="52">
        <v>0</v>
      </c>
      <c r="BH9" s="51">
        <v>0</v>
      </c>
      <c r="BI9" s="52">
        <v>0</v>
      </c>
      <c r="BJ9" s="51">
        <v>22</v>
      </c>
      <c r="BK9" s="52">
        <v>95.65217391304348</v>
      </c>
      <c r="BL9"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hyperlinks>
    <hyperlink ref="R3" r:id="rId1" display="https://twitter.com/i/web/status/1169669404079972352"/>
    <hyperlink ref="R4" r:id="rId2" display="https://twitter.com/i/web/status/1169669404079972352"/>
    <hyperlink ref="R8" r:id="rId3" display="https://www.amazon.co.uk/dp/B07Y7G263F/ref=as_li_ss_tl?ie=UTF8&amp;linkCode=sl1&amp;tag=clareevans-21&amp;linkId=dc89728e4e3a3d281ff7caea4e5e35ea&amp;language=en_GB"/>
    <hyperlink ref="U8" r:id="rId4" display="https://pbs.twimg.com/media/EFTwAyQXUAA3i4h.jpg"/>
    <hyperlink ref="V3" r:id="rId5" display="http://pbs.twimg.com/profile_images/525635320344088576/llGg2j-p_normal.jpeg"/>
    <hyperlink ref="V4" r:id="rId6" display="http://pbs.twimg.com/profile_images/525635320344088576/llGg2j-p_normal.jpeg"/>
    <hyperlink ref="V5" r:id="rId7" display="http://pbs.twimg.com/profile_images/785768024225767424/ZMqdgqgg_normal.jpg"/>
    <hyperlink ref="V6" r:id="rId8" display="http://pbs.twimg.com/profile_images/1156634213090811904/6hsXQaED_normal.jpg"/>
    <hyperlink ref="V7" r:id="rId9" display="http://pbs.twimg.com/profile_images/498188916805996544/n7hxSptM_normal.png"/>
    <hyperlink ref="V8" r:id="rId10" display="https://pbs.twimg.com/media/EFTwAyQXUAA3i4h.jpg"/>
    <hyperlink ref="V9" r:id="rId11" display="http://pbs.twimg.com/profile_images/981974865283395584/2YtrP4eh_normal.jpg"/>
    <hyperlink ref="X3" r:id="rId12" display="https://twitter.com/#!/treviaes/status/1169669404079972352"/>
    <hyperlink ref="X4" r:id="rId13" display="https://twitter.com/#!/treviaes/status/1169669404079972352"/>
    <hyperlink ref="X5" r:id="rId14" display="https://twitter.com/#!/law_plainsimple/status/1176829476946227201"/>
    <hyperlink ref="X6" r:id="rId15" display="https://twitter.com/#!/russelllister1/status/1176830197791956998"/>
    <hyperlink ref="X7" r:id="rId16" display="https://twitter.com/#!/ukbizlunch/status/1176831405852102656"/>
    <hyperlink ref="X8" r:id="rId17" display="https://twitter.com/#!/clareevans/status/1176829318032429056"/>
    <hyperlink ref="X9" r:id="rId18" display="https://twitter.com/#!/mrbooknarrator/status/1176833715403546624"/>
  </hyperlinks>
  <printOptions/>
  <pageMargins left="0.7" right="0.7" top="0.75" bottom="0.75" header="0.3" footer="0.3"/>
  <pageSetup horizontalDpi="600" verticalDpi="600" orientation="portrait" r:id="rId22"/>
  <legacyDrawing r:id="rId20"/>
  <tableParts>
    <tablePart r:id="rId2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472</v>
      </c>
      <c r="B1" s="13" t="s">
        <v>473</v>
      </c>
      <c r="C1" s="13" t="s">
        <v>466</v>
      </c>
      <c r="D1" s="13" t="s">
        <v>467</v>
      </c>
      <c r="E1" s="13" t="s">
        <v>474</v>
      </c>
      <c r="F1" s="13" t="s">
        <v>144</v>
      </c>
      <c r="G1" s="13" t="s">
        <v>475</v>
      </c>
      <c r="H1" s="13" t="s">
        <v>476</v>
      </c>
      <c r="I1" s="13" t="s">
        <v>477</v>
      </c>
      <c r="J1" s="13" t="s">
        <v>478</v>
      </c>
      <c r="K1" s="13" t="s">
        <v>479</v>
      </c>
      <c r="L1" s="13" t="s">
        <v>480</v>
      </c>
    </row>
    <row r="2" spans="1:12" ht="15">
      <c r="A2" s="91" t="s">
        <v>403</v>
      </c>
      <c r="B2" s="91" t="s">
        <v>404</v>
      </c>
      <c r="C2" s="91">
        <v>5</v>
      </c>
      <c r="D2" s="130">
        <v>0.0038814336297855303</v>
      </c>
      <c r="E2" s="130">
        <v>1.2833012287035497</v>
      </c>
      <c r="F2" s="91" t="s">
        <v>468</v>
      </c>
      <c r="G2" s="91" t="b">
        <v>1</v>
      </c>
      <c r="H2" s="91" t="b">
        <v>0</v>
      </c>
      <c r="I2" s="91" t="b">
        <v>0</v>
      </c>
      <c r="J2" s="91" t="b">
        <v>0</v>
      </c>
      <c r="K2" s="91" t="b">
        <v>0</v>
      </c>
      <c r="L2" s="91" t="b">
        <v>0</v>
      </c>
    </row>
    <row r="3" spans="1:12" ht="15">
      <c r="A3" s="91" t="s">
        <v>404</v>
      </c>
      <c r="B3" s="91" t="s">
        <v>405</v>
      </c>
      <c r="C3" s="91">
        <v>5</v>
      </c>
      <c r="D3" s="130">
        <v>0.0038814336297855303</v>
      </c>
      <c r="E3" s="130">
        <v>1.2833012287035497</v>
      </c>
      <c r="F3" s="91" t="s">
        <v>468</v>
      </c>
      <c r="G3" s="91" t="b">
        <v>0</v>
      </c>
      <c r="H3" s="91" t="b">
        <v>0</v>
      </c>
      <c r="I3" s="91" t="b">
        <v>0</v>
      </c>
      <c r="J3" s="91" t="b">
        <v>0</v>
      </c>
      <c r="K3" s="91" t="b">
        <v>0</v>
      </c>
      <c r="L3" s="91" t="b">
        <v>0</v>
      </c>
    </row>
    <row r="4" spans="1:12" ht="15">
      <c r="A4" s="91" t="s">
        <v>405</v>
      </c>
      <c r="B4" s="91" t="s">
        <v>406</v>
      </c>
      <c r="C4" s="91">
        <v>5</v>
      </c>
      <c r="D4" s="130">
        <v>0.0038814336297855303</v>
      </c>
      <c r="E4" s="130">
        <v>1.2833012287035497</v>
      </c>
      <c r="F4" s="91" t="s">
        <v>468</v>
      </c>
      <c r="G4" s="91" t="b">
        <v>0</v>
      </c>
      <c r="H4" s="91" t="b">
        <v>0</v>
      </c>
      <c r="I4" s="91" t="b">
        <v>0</v>
      </c>
      <c r="J4" s="91" t="b">
        <v>0</v>
      </c>
      <c r="K4" s="91" t="b">
        <v>0</v>
      </c>
      <c r="L4" s="91" t="b">
        <v>0</v>
      </c>
    </row>
    <row r="5" spans="1:12" ht="15">
      <c r="A5" s="91" t="s">
        <v>406</v>
      </c>
      <c r="B5" s="91" t="s">
        <v>408</v>
      </c>
      <c r="C5" s="91">
        <v>5</v>
      </c>
      <c r="D5" s="130">
        <v>0.0038814336297855303</v>
      </c>
      <c r="E5" s="130">
        <v>1.2833012287035497</v>
      </c>
      <c r="F5" s="91" t="s">
        <v>468</v>
      </c>
      <c r="G5" s="91" t="b">
        <v>0</v>
      </c>
      <c r="H5" s="91" t="b">
        <v>0</v>
      </c>
      <c r="I5" s="91" t="b">
        <v>0</v>
      </c>
      <c r="J5" s="91" t="b">
        <v>0</v>
      </c>
      <c r="K5" s="91" t="b">
        <v>0</v>
      </c>
      <c r="L5" s="91" t="b">
        <v>0</v>
      </c>
    </row>
    <row r="6" spans="1:12" ht="15">
      <c r="A6" s="91" t="s">
        <v>408</v>
      </c>
      <c r="B6" s="91" t="s">
        <v>409</v>
      </c>
      <c r="C6" s="91">
        <v>5</v>
      </c>
      <c r="D6" s="130">
        <v>0.0038814336297855303</v>
      </c>
      <c r="E6" s="130">
        <v>1.2833012287035497</v>
      </c>
      <c r="F6" s="91" t="s">
        <v>468</v>
      </c>
      <c r="G6" s="91" t="b">
        <v>0</v>
      </c>
      <c r="H6" s="91" t="b">
        <v>0</v>
      </c>
      <c r="I6" s="91" t="b">
        <v>0</v>
      </c>
      <c r="J6" s="91" t="b">
        <v>0</v>
      </c>
      <c r="K6" s="91" t="b">
        <v>0</v>
      </c>
      <c r="L6" s="91" t="b">
        <v>0</v>
      </c>
    </row>
    <row r="7" spans="1:12" ht="15">
      <c r="A7" s="91" t="s">
        <v>409</v>
      </c>
      <c r="B7" s="91" t="s">
        <v>410</v>
      </c>
      <c r="C7" s="91">
        <v>5</v>
      </c>
      <c r="D7" s="130">
        <v>0.0038814336297855303</v>
      </c>
      <c r="E7" s="130">
        <v>1.2833012287035497</v>
      </c>
      <c r="F7" s="91" t="s">
        <v>468</v>
      </c>
      <c r="G7" s="91" t="b">
        <v>0</v>
      </c>
      <c r="H7" s="91" t="b">
        <v>0</v>
      </c>
      <c r="I7" s="91" t="b">
        <v>0</v>
      </c>
      <c r="J7" s="91" t="b">
        <v>0</v>
      </c>
      <c r="K7" s="91" t="b">
        <v>0</v>
      </c>
      <c r="L7" s="91" t="b">
        <v>0</v>
      </c>
    </row>
    <row r="8" spans="1:12" ht="15">
      <c r="A8" s="91" t="s">
        <v>410</v>
      </c>
      <c r="B8" s="91" t="s">
        <v>402</v>
      </c>
      <c r="C8" s="91">
        <v>5</v>
      </c>
      <c r="D8" s="130">
        <v>0.0038814336297855303</v>
      </c>
      <c r="E8" s="130">
        <v>0.7518223116612945</v>
      </c>
      <c r="F8" s="91" t="s">
        <v>468</v>
      </c>
      <c r="G8" s="91" t="b">
        <v>0</v>
      </c>
      <c r="H8" s="91" t="b">
        <v>0</v>
      </c>
      <c r="I8" s="91" t="b">
        <v>0</v>
      </c>
      <c r="J8" s="91" t="b">
        <v>0</v>
      </c>
      <c r="K8" s="91" t="b">
        <v>0</v>
      </c>
      <c r="L8" s="91" t="b">
        <v>0</v>
      </c>
    </row>
    <row r="9" spans="1:12" ht="15">
      <c r="A9" s="91" t="s">
        <v>402</v>
      </c>
      <c r="B9" s="91" t="s">
        <v>411</v>
      </c>
      <c r="C9" s="91">
        <v>5</v>
      </c>
      <c r="D9" s="130">
        <v>0.0038814336297855303</v>
      </c>
      <c r="E9" s="130">
        <v>0.7518223116612945</v>
      </c>
      <c r="F9" s="91" t="s">
        <v>468</v>
      </c>
      <c r="G9" s="91" t="b">
        <v>0</v>
      </c>
      <c r="H9" s="91" t="b">
        <v>0</v>
      </c>
      <c r="I9" s="91" t="b">
        <v>0</v>
      </c>
      <c r="J9" s="91" t="b">
        <v>0</v>
      </c>
      <c r="K9" s="91" t="b">
        <v>0</v>
      </c>
      <c r="L9" s="91" t="b">
        <v>0</v>
      </c>
    </row>
    <row r="10" spans="1:12" ht="15">
      <c r="A10" s="91" t="s">
        <v>411</v>
      </c>
      <c r="B10" s="91" t="s">
        <v>412</v>
      </c>
      <c r="C10" s="91">
        <v>5</v>
      </c>
      <c r="D10" s="130">
        <v>0.0038814336297855303</v>
      </c>
      <c r="E10" s="130">
        <v>1.2833012287035497</v>
      </c>
      <c r="F10" s="91" t="s">
        <v>468</v>
      </c>
      <c r="G10" s="91" t="b">
        <v>0</v>
      </c>
      <c r="H10" s="91" t="b">
        <v>0</v>
      </c>
      <c r="I10" s="91" t="b">
        <v>0</v>
      </c>
      <c r="J10" s="91" t="b">
        <v>0</v>
      </c>
      <c r="K10" s="91" t="b">
        <v>0</v>
      </c>
      <c r="L10" s="91" t="b">
        <v>0</v>
      </c>
    </row>
    <row r="11" spans="1:12" ht="15">
      <c r="A11" s="91" t="s">
        <v>412</v>
      </c>
      <c r="B11" s="91" t="s">
        <v>461</v>
      </c>
      <c r="C11" s="91">
        <v>5</v>
      </c>
      <c r="D11" s="130">
        <v>0.0038814336297855303</v>
      </c>
      <c r="E11" s="130">
        <v>1.2833012287035497</v>
      </c>
      <c r="F11" s="91" t="s">
        <v>468</v>
      </c>
      <c r="G11" s="91" t="b">
        <v>0</v>
      </c>
      <c r="H11" s="91" t="b">
        <v>0</v>
      </c>
      <c r="I11" s="91" t="b">
        <v>0</v>
      </c>
      <c r="J11" s="91" t="b">
        <v>0</v>
      </c>
      <c r="K11" s="91" t="b">
        <v>0</v>
      </c>
      <c r="L11" s="91" t="b">
        <v>0</v>
      </c>
    </row>
    <row r="12" spans="1:12" ht="15">
      <c r="A12" s="91" t="s">
        <v>461</v>
      </c>
      <c r="B12" s="91" t="s">
        <v>462</v>
      </c>
      <c r="C12" s="91">
        <v>5</v>
      </c>
      <c r="D12" s="130">
        <v>0.0038814336297855303</v>
      </c>
      <c r="E12" s="130">
        <v>1.2833012287035497</v>
      </c>
      <c r="F12" s="91" t="s">
        <v>468</v>
      </c>
      <c r="G12" s="91" t="b">
        <v>0</v>
      </c>
      <c r="H12" s="91" t="b">
        <v>0</v>
      </c>
      <c r="I12" s="91" t="b">
        <v>0</v>
      </c>
      <c r="J12" s="91" t="b">
        <v>0</v>
      </c>
      <c r="K12" s="91" t="b">
        <v>0</v>
      </c>
      <c r="L12" s="91" t="b">
        <v>0</v>
      </c>
    </row>
    <row r="13" spans="1:12" ht="15">
      <c r="A13" s="91" t="s">
        <v>462</v>
      </c>
      <c r="B13" s="91" t="s">
        <v>402</v>
      </c>
      <c r="C13" s="91">
        <v>5</v>
      </c>
      <c r="D13" s="130">
        <v>0.0038814336297855303</v>
      </c>
      <c r="E13" s="130">
        <v>0.7518223116612945</v>
      </c>
      <c r="F13" s="91" t="s">
        <v>468</v>
      </c>
      <c r="G13" s="91" t="b">
        <v>0</v>
      </c>
      <c r="H13" s="91" t="b">
        <v>0</v>
      </c>
      <c r="I13" s="91" t="b">
        <v>0</v>
      </c>
      <c r="J13" s="91" t="b">
        <v>0</v>
      </c>
      <c r="K13" s="91" t="b">
        <v>0</v>
      </c>
      <c r="L13" s="91" t="b">
        <v>0</v>
      </c>
    </row>
    <row r="14" spans="1:12" ht="15">
      <c r="A14" s="91" t="s">
        <v>402</v>
      </c>
      <c r="B14" s="91" t="s">
        <v>463</v>
      </c>
      <c r="C14" s="91">
        <v>5</v>
      </c>
      <c r="D14" s="130">
        <v>0.0038814336297855303</v>
      </c>
      <c r="E14" s="130">
        <v>0.7518223116612945</v>
      </c>
      <c r="F14" s="91" t="s">
        <v>468</v>
      </c>
      <c r="G14" s="91" t="b">
        <v>0</v>
      </c>
      <c r="H14" s="91" t="b">
        <v>0</v>
      </c>
      <c r="I14" s="91" t="b">
        <v>0</v>
      </c>
      <c r="J14" s="91" t="b">
        <v>0</v>
      </c>
      <c r="K14" s="91" t="b">
        <v>0</v>
      </c>
      <c r="L14" s="91" t="b">
        <v>0</v>
      </c>
    </row>
    <row r="15" spans="1:12" ht="15">
      <c r="A15" s="91" t="s">
        <v>463</v>
      </c>
      <c r="B15" s="91" t="s">
        <v>402</v>
      </c>
      <c r="C15" s="91">
        <v>5</v>
      </c>
      <c r="D15" s="130">
        <v>0.0038814336297855303</v>
      </c>
      <c r="E15" s="130">
        <v>0.7518223116612945</v>
      </c>
      <c r="F15" s="91" t="s">
        <v>468</v>
      </c>
      <c r="G15" s="91" t="b">
        <v>0</v>
      </c>
      <c r="H15" s="91" t="b">
        <v>0</v>
      </c>
      <c r="I15" s="91" t="b">
        <v>0</v>
      </c>
      <c r="J15" s="91" t="b">
        <v>0</v>
      </c>
      <c r="K15" s="91" t="b">
        <v>0</v>
      </c>
      <c r="L15" s="91" t="b">
        <v>0</v>
      </c>
    </row>
    <row r="16" spans="1:12" ht="15">
      <c r="A16" s="91" t="s">
        <v>216</v>
      </c>
      <c r="B16" s="91" t="s">
        <v>403</v>
      </c>
      <c r="C16" s="91">
        <v>4</v>
      </c>
      <c r="D16" s="130">
        <v>0.006905539570811029</v>
      </c>
      <c r="E16" s="130">
        <v>1.380211241711606</v>
      </c>
      <c r="F16" s="91" t="s">
        <v>468</v>
      </c>
      <c r="G16" s="91" t="b">
        <v>0</v>
      </c>
      <c r="H16" s="91" t="b">
        <v>0</v>
      </c>
      <c r="I16" s="91" t="b">
        <v>0</v>
      </c>
      <c r="J16" s="91" t="b">
        <v>1</v>
      </c>
      <c r="K16" s="91" t="b">
        <v>0</v>
      </c>
      <c r="L16" s="91" t="b">
        <v>0</v>
      </c>
    </row>
    <row r="17" spans="1:12" ht="15">
      <c r="A17" s="91" t="s">
        <v>402</v>
      </c>
      <c r="B17" s="91" t="s">
        <v>464</v>
      </c>
      <c r="C17" s="91">
        <v>4</v>
      </c>
      <c r="D17" s="130">
        <v>0.006905539570811029</v>
      </c>
      <c r="E17" s="130">
        <v>0.7518223116612944</v>
      </c>
      <c r="F17" s="91" t="s">
        <v>468</v>
      </c>
      <c r="G17" s="91" t="b">
        <v>0</v>
      </c>
      <c r="H17" s="91" t="b">
        <v>0</v>
      </c>
      <c r="I17" s="91" t="b">
        <v>0</v>
      </c>
      <c r="J17" s="91" t="b">
        <v>0</v>
      </c>
      <c r="K17" s="91" t="b">
        <v>0</v>
      </c>
      <c r="L17" s="91" t="b">
        <v>0</v>
      </c>
    </row>
    <row r="18" spans="1:12" ht="15">
      <c r="A18" s="91" t="s">
        <v>403</v>
      </c>
      <c r="B18" s="91" t="s">
        <v>404</v>
      </c>
      <c r="C18" s="91">
        <v>5</v>
      </c>
      <c r="D18" s="130">
        <v>0</v>
      </c>
      <c r="E18" s="130">
        <v>1.2304489213782739</v>
      </c>
      <c r="F18" s="91" t="s">
        <v>370</v>
      </c>
      <c r="G18" s="91" t="b">
        <v>1</v>
      </c>
      <c r="H18" s="91" t="b">
        <v>0</v>
      </c>
      <c r="I18" s="91" t="b">
        <v>0</v>
      </c>
      <c r="J18" s="91" t="b">
        <v>0</v>
      </c>
      <c r="K18" s="91" t="b">
        <v>0</v>
      </c>
      <c r="L18" s="91" t="b">
        <v>0</v>
      </c>
    </row>
    <row r="19" spans="1:12" ht="15">
      <c r="A19" s="91" t="s">
        <v>404</v>
      </c>
      <c r="B19" s="91" t="s">
        <v>405</v>
      </c>
      <c r="C19" s="91">
        <v>5</v>
      </c>
      <c r="D19" s="130">
        <v>0</v>
      </c>
      <c r="E19" s="130">
        <v>1.2304489213782739</v>
      </c>
      <c r="F19" s="91" t="s">
        <v>370</v>
      </c>
      <c r="G19" s="91" t="b">
        <v>0</v>
      </c>
      <c r="H19" s="91" t="b">
        <v>0</v>
      </c>
      <c r="I19" s="91" t="b">
        <v>0</v>
      </c>
      <c r="J19" s="91" t="b">
        <v>0</v>
      </c>
      <c r="K19" s="91" t="b">
        <v>0</v>
      </c>
      <c r="L19" s="91" t="b">
        <v>0</v>
      </c>
    </row>
    <row r="20" spans="1:12" ht="15">
      <c r="A20" s="91" t="s">
        <v>405</v>
      </c>
      <c r="B20" s="91" t="s">
        <v>406</v>
      </c>
      <c r="C20" s="91">
        <v>5</v>
      </c>
      <c r="D20" s="130">
        <v>0</v>
      </c>
      <c r="E20" s="130">
        <v>1.2304489213782739</v>
      </c>
      <c r="F20" s="91" t="s">
        <v>370</v>
      </c>
      <c r="G20" s="91" t="b">
        <v>0</v>
      </c>
      <c r="H20" s="91" t="b">
        <v>0</v>
      </c>
      <c r="I20" s="91" t="b">
        <v>0</v>
      </c>
      <c r="J20" s="91" t="b">
        <v>0</v>
      </c>
      <c r="K20" s="91" t="b">
        <v>0</v>
      </c>
      <c r="L20" s="91" t="b">
        <v>0</v>
      </c>
    </row>
    <row r="21" spans="1:12" ht="15">
      <c r="A21" s="91" t="s">
        <v>406</v>
      </c>
      <c r="B21" s="91" t="s">
        <v>408</v>
      </c>
      <c r="C21" s="91">
        <v>5</v>
      </c>
      <c r="D21" s="130">
        <v>0</v>
      </c>
      <c r="E21" s="130">
        <v>1.2304489213782739</v>
      </c>
      <c r="F21" s="91" t="s">
        <v>370</v>
      </c>
      <c r="G21" s="91" t="b">
        <v>0</v>
      </c>
      <c r="H21" s="91" t="b">
        <v>0</v>
      </c>
      <c r="I21" s="91" t="b">
        <v>0</v>
      </c>
      <c r="J21" s="91" t="b">
        <v>0</v>
      </c>
      <c r="K21" s="91" t="b">
        <v>0</v>
      </c>
      <c r="L21" s="91" t="b">
        <v>0</v>
      </c>
    </row>
    <row r="22" spans="1:12" ht="15">
      <c r="A22" s="91" t="s">
        <v>408</v>
      </c>
      <c r="B22" s="91" t="s">
        <v>409</v>
      </c>
      <c r="C22" s="91">
        <v>5</v>
      </c>
      <c r="D22" s="130">
        <v>0</v>
      </c>
      <c r="E22" s="130">
        <v>1.2304489213782739</v>
      </c>
      <c r="F22" s="91" t="s">
        <v>370</v>
      </c>
      <c r="G22" s="91" t="b">
        <v>0</v>
      </c>
      <c r="H22" s="91" t="b">
        <v>0</v>
      </c>
      <c r="I22" s="91" t="b">
        <v>0</v>
      </c>
      <c r="J22" s="91" t="b">
        <v>0</v>
      </c>
      <c r="K22" s="91" t="b">
        <v>0</v>
      </c>
      <c r="L22" s="91" t="b">
        <v>0</v>
      </c>
    </row>
    <row r="23" spans="1:12" ht="15">
      <c r="A23" s="91" t="s">
        <v>409</v>
      </c>
      <c r="B23" s="91" t="s">
        <v>410</v>
      </c>
      <c r="C23" s="91">
        <v>5</v>
      </c>
      <c r="D23" s="130">
        <v>0</v>
      </c>
      <c r="E23" s="130">
        <v>1.2304489213782739</v>
      </c>
      <c r="F23" s="91" t="s">
        <v>370</v>
      </c>
      <c r="G23" s="91" t="b">
        <v>0</v>
      </c>
      <c r="H23" s="91" t="b">
        <v>0</v>
      </c>
      <c r="I23" s="91" t="b">
        <v>0</v>
      </c>
      <c r="J23" s="91" t="b">
        <v>0</v>
      </c>
      <c r="K23" s="91" t="b">
        <v>0</v>
      </c>
      <c r="L23" s="91" t="b">
        <v>0</v>
      </c>
    </row>
    <row r="24" spans="1:12" ht="15">
      <c r="A24" s="91" t="s">
        <v>410</v>
      </c>
      <c r="B24" s="91" t="s">
        <v>402</v>
      </c>
      <c r="C24" s="91">
        <v>5</v>
      </c>
      <c r="D24" s="130">
        <v>0</v>
      </c>
      <c r="E24" s="130">
        <v>0.7533276666586114</v>
      </c>
      <c r="F24" s="91" t="s">
        <v>370</v>
      </c>
      <c r="G24" s="91" t="b">
        <v>0</v>
      </c>
      <c r="H24" s="91" t="b">
        <v>0</v>
      </c>
      <c r="I24" s="91" t="b">
        <v>0</v>
      </c>
      <c r="J24" s="91" t="b">
        <v>0</v>
      </c>
      <c r="K24" s="91" t="b">
        <v>0</v>
      </c>
      <c r="L24" s="91" t="b">
        <v>0</v>
      </c>
    </row>
    <row r="25" spans="1:12" ht="15">
      <c r="A25" s="91" t="s">
        <v>402</v>
      </c>
      <c r="B25" s="91" t="s">
        <v>411</v>
      </c>
      <c r="C25" s="91">
        <v>5</v>
      </c>
      <c r="D25" s="130">
        <v>0</v>
      </c>
      <c r="E25" s="130">
        <v>0.7533276666586114</v>
      </c>
      <c r="F25" s="91" t="s">
        <v>370</v>
      </c>
      <c r="G25" s="91" t="b">
        <v>0</v>
      </c>
      <c r="H25" s="91" t="b">
        <v>0</v>
      </c>
      <c r="I25" s="91" t="b">
        <v>0</v>
      </c>
      <c r="J25" s="91" t="b">
        <v>0</v>
      </c>
      <c r="K25" s="91" t="b">
        <v>0</v>
      </c>
      <c r="L25" s="91" t="b">
        <v>0</v>
      </c>
    </row>
    <row r="26" spans="1:12" ht="15">
      <c r="A26" s="91" t="s">
        <v>411</v>
      </c>
      <c r="B26" s="91" t="s">
        <v>412</v>
      </c>
      <c r="C26" s="91">
        <v>5</v>
      </c>
      <c r="D26" s="130">
        <v>0</v>
      </c>
      <c r="E26" s="130">
        <v>1.2304489213782739</v>
      </c>
      <c r="F26" s="91" t="s">
        <v>370</v>
      </c>
      <c r="G26" s="91" t="b">
        <v>0</v>
      </c>
      <c r="H26" s="91" t="b">
        <v>0</v>
      </c>
      <c r="I26" s="91" t="b">
        <v>0</v>
      </c>
      <c r="J26" s="91" t="b">
        <v>0</v>
      </c>
      <c r="K26" s="91" t="b">
        <v>0</v>
      </c>
      <c r="L26" s="91" t="b">
        <v>0</v>
      </c>
    </row>
    <row r="27" spans="1:12" ht="15">
      <c r="A27" s="91" t="s">
        <v>412</v>
      </c>
      <c r="B27" s="91" t="s">
        <v>461</v>
      </c>
      <c r="C27" s="91">
        <v>5</v>
      </c>
      <c r="D27" s="130">
        <v>0</v>
      </c>
      <c r="E27" s="130">
        <v>1.2304489213782739</v>
      </c>
      <c r="F27" s="91" t="s">
        <v>370</v>
      </c>
      <c r="G27" s="91" t="b">
        <v>0</v>
      </c>
      <c r="H27" s="91" t="b">
        <v>0</v>
      </c>
      <c r="I27" s="91" t="b">
        <v>0</v>
      </c>
      <c r="J27" s="91" t="b">
        <v>0</v>
      </c>
      <c r="K27" s="91" t="b">
        <v>0</v>
      </c>
      <c r="L27" s="91" t="b">
        <v>0</v>
      </c>
    </row>
    <row r="28" spans="1:12" ht="15">
      <c r="A28" s="91" t="s">
        <v>461</v>
      </c>
      <c r="B28" s="91" t="s">
        <v>462</v>
      </c>
      <c r="C28" s="91">
        <v>5</v>
      </c>
      <c r="D28" s="130">
        <v>0</v>
      </c>
      <c r="E28" s="130">
        <v>1.2304489213782739</v>
      </c>
      <c r="F28" s="91" t="s">
        <v>370</v>
      </c>
      <c r="G28" s="91" t="b">
        <v>0</v>
      </c>
      <c r="H28" s="91" t="b">
        <v>0</v>
      </c>
      <c r="I28" s="91" t="b">
        <v>0</v>
      </c>
      <c r="J28" s="91" t="b">
        <v>0</v>
      </c>
      <c r="K28" s="91" t="b">
        <v>0</v>
      </c>
      <c r="L28" s="91" t="b">
        <v>0</v>
      </c>
    </row>
    <row r="29" spans="1:12" ht="15">
      <c r="A29" s="91" t="s">
        <v>462</v>
      </c>
      <c r="B29" s="91" t="s">
        <v>402</v>
      </c>
      <c r="C29" s="91">
        <v>5</v>
      </c>
      <c r="D29" s="130">
        <v>0</v>
      </c>
      <c r="E29" s="130">
        <v>0.7533276666586114</v>
      </c>
      <c r="F29" s="91" t="s">
        <v>370</v>
      </c>
      <c r="G29" s="91" t="b">
        <v>0</v>
      </c>
      <c r="H29" s="91" t="b">
        <v>0</v>
      </c>
      <c r="I29" s="91" t="b">
        <v>0</v>
      </c>
      <c r="J29" s="91" t="b">
        <v>0</v>
      </c>
      <c r="K29" s="91" t="b">
        <v>0</v>
      </c>
      <c r="L29" s="91" t="b">
        <v>0</v>
      </c>
    </row>
    <row r="30" spans="1:12" ht="15">
      <c r="A30" s="91" t="s">
        <v>402</v>
      </c>
      <c r="B30" s="91" t="s">
        <v>463</v>
      </c>
      <c r="C30" s="91">
        <v>5</v>
      </c>
      <c r="D30" s="130">
        <v>0</v>
      </c>
      <c r="E30" s="130">
        <v>0.7533276666586114</v>
      </c>
      <c r="F30" s="91" t="s">
        <v>370</v>
      </c>
      <c r="G30" s="91" t="b">
        <v>0</v>
      </c>
      <c r="H30" s="91" t="b">
        <v>0</v>
      </c>
      <c r="I30" s="91" t="b">
        <v>0</v>
      </c>
      <c r="J30" s="91" t="b">
        <v>0</v>
      </c>
      <c r="K30" s="91" t="b">
        <v>0</v>
      </c>
      <c r="L30" s="91" t="b">
        <v>0</v>
      </c>
    </row>
    <row r="31" spans="1:12" ht="15">
      <c r="A31" s="91" t="s">
        <v>463</v>
      </c>
      <c r="B31" s="91" t="s">
        <v>402</v>
      </c>
      <c r="C31" s="91">
        <v>5</v>
      </c>
      <c r="D31" s="130">
        <v>0</v>
      </c>
      <c r="E31" s="130">
        <v>0.7533276666586114</v>
      </c>
      <c r="F31" s="91" t="s">
        <v>370</v>
      </c>
      <c r="G31" s="91" t="b">
        <v>0</v>
      </c>
      <c r="H31" s="91" t="b">
        <v>0</v>
      </c>
      <c r="I31" s="91" t="b">
        <v>0</v>
      </c>
      <c r="J31" s="91" t="b">
        <v>0</v>
      </c>
      <c r="K31" s="91" t="b">
        <v>0</v>
      </c>
      <c r="L31" s="91" t="b">
        <v>0</v>
      </c>
    </row>
    <row r="32" spans="1:12" ht="15">
      <c r="A32" s="91" t="s">
        <v>216</v>
      </c>
      <c r="B32" s="91" t="s">
        <v>403</v>
      </c>
      <c r="C32" s="91">
        <v>4</v>
      </c>
      <c r="D32" s="130">
        <v>0.004307111689246952</v>
      </c>
      <c r="E32" s="130">
        <v>1.3273589343863303</v>
      </c>
      <c r="F32" s="91" t="s">
        <v>370</v>
      </c>
      <c r="G32" s="91" t="b">
        <v>0</v>
      </c>
      <c r="H32" s="91" t="b">
        <v>0</v>
      </c>
      <c r="I32" s="91" t="b">
        <v>0</v>
      </c>
      <c r="J32" s="91" t="b">
        <v>1</v>
      </c>
      <c r="K32" s="91" t="b">
        <v>0</v>
      </c>
      <c r="L32" s="91" t="b">
        <v>0</v>
      </c>
    </row>
    <row r="33" spans="1:12" ht="15">
      <c r="A33" s="91" t="s">
        <v>402</v>
      </c>
      <c r="B33" s="91" t="s">
        <v>464</v>
      </c>
      <c r="C33" s="91">
        <v>4</v>
      </c>
      <c r="D33" s="130">
        <v>0.004307111689246952</v>
      </c>
      <c r="E33" s="130">
        <v>0.7533276666586114</v>
      </c>
      <c r="F33" s="91" t="s">
        <v>370</v>
      </c>
      <c r="G33" s="91" t="b">
        <v>0</v>
      </c>
      <c r="H33" s="91" t="b">
        <v>0</v>
      </c>
      <c r="I33" s="91" t="b">
        <v>0</v>
      </c>
      <c r="J33" s="91" t="b">
        <v>0</v>
      </c>
      <c r="K33" s="91" t="b">
        <v>0</v>
      </c>
      <c r="L3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492</v>
      </c>
      <c r="B2" s="133" t="s">
        <v>493</v>
      </c>
      <c r="C2" s="67" t="s">
        <v>494</v>
      </c>
    </row>
    <row r="3" spans="1:3" ht="15">
      <c r="A3" s="132" t="s">
        <v>370</v>
      </c>
      <c r="B3" s="132" t="s">
        <v>370</v>
      </c>
      <c r="C3" s="36">
        <v>5</v>
      </c>
    </row>
    <row r="4" spans="1:3" ht="15">
      <c r="A4" s="132" t="s">
        <v>371</v>
      </c>
      <c r="B4" s="132" t="s">
        <v>371</v>
      </c>
      <c r="C4"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509</v>
      </c>
      <c r="B1" s="13" t="s">
        <v>17</v>
      </c>
    </row>
    <row r="2" spans="1:2" ht="15">
      <c r="A2" s="85" t="s">
        <v>510</v>
      </c>
      <c r="B2" s="85" t="s">
        <v>516</v>
      </c>
    </row>
    <row r="3" spans="1:2" ht="15">
      <c r="A3" s="85" t="s">
        <v>511</v>
      </c>
      <c r="B3" s="85" t="s">
        <v>517</v>
      </c>
    </row>
    <row r="4" spans="1:2" ht="15">
      <c r="A4" s="85" t="s">
        <v>512</v>
      </c>
      <c r="B4" s="85" t="s">
        <v>518</v>
      </c>
    </row>
    <row r="5" spans="1:2" ht="15">
      <c r="A5" s="85" t="s">
        <v>513</v>
      </c>
      <c r="B5" s="85" t="s">
        <v>519</v>
      </c>
    </row>
    <row r="6" spans="1:2" ht="15">
      <c r="A6" s="85" t="s">
        <v>514</v>
      </c>
      <c r="B6" s="85" t="s">
        <v>520</v>
      </c>
    </row>
    <row r="7" spans="1:2" ht="15">
      <c r="A7" s="85" t="s">
        <v>515</v>
      </c>
      <c r="B7" s="85" t="s">
        <v>517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369</v>
      </c>
      <c r="BB2" s="13" t="s">
        <v>375</v>
      </c>
      <c r="BC2" s="13" t="s">
        <v>376</v>
      </c>
      <c r="BD2" s="67" t="s">
        <v>481</v>
      </c>
      <c r="BE2" s="67" t="s">
        <v>482</v>
      </c>
      <c r="BF2" s="67" t="s">
        <v>483</v>
      </c>
      <c r="BG2" s="67" t="s">
        <v>484</v>
      </c>
      <c r="BH2" s="67" t="s">
        <v>485</v>
      </c>
      <c r="BI2" s="67" t="s">
        <v>486</v>
      </c>
      <c r="BJ2" s="67" t="s">
        <v>487</v>
      </c>
      <c r="BK2" s="67" t="s">
        <v>488</v>
      </c>
      <c r="BL2" s="67" t="s">
        <v>489</v>
      </c>
    </row>
    <row r="3" spans="1:64" ht="15" customHeight="1">
      <c r="A3" s="84" t="s">
        <v>212</v>
      </c>
      <c r="B3" s="84" t="s">
        <v>218</v>
      </c>
      <c r="C3" s="53"/>
      <c r="D3" s="54"/>
      <c r="E3" s="65"/>
      <c r="F3" s="55"/>
      <c r="G3" s="53"/>
      <c r="H3" s="57"/>
      <c r="I3" s="56"/>
      <c r="J3" s="56"/>
      <c r="K3" s="36" t="s">
        <v>65</v>
      </c>
      <c r="L3" s="62">
        <v>3</v>
      </c>
      <c r="M3" s="62"/>
      <c r="N3" s="63"/>
      <c r="O3" s="85" t="s">
        <v>220</v>
      </c>
      <c r="P3" s="87">
        <v>43713.744108796294</v>
      </c>
      <c r="Q3" s="85" t="s">
        <v>221</v>
      </c>
      <c r="R3" s="89" t="s">
        <v>224</v>
      </c>
      <c r="S3" s="85" t="s">
        <v>226</v>
      </c>
      <c r="T3" s="85" t="s">
        <v>228</v>
      </c>
      <c r="U3" s="85"/>
      <c r="V3" s="89" t="s">
        <v>231</v>
      </c>
      <c r="W3" s="87">
        <v>43713.744108796294</v>
      </c>
      <c r="X3" s="89" t="s">
        <v>236</v>
      </c>
      <c r="Y3" s="85"/>
      <c r="Z3" s="85"/>
      <c r="AA3" s="91" t="s">
        <v>242</v>
      </c>
      <c r="AB3" s="85"/>
      <c r="AC3" s="85" t="b">
        <v>0</v>
      </c>
      <c r="AD3" s="85">
        <v>0</v>
      </c>
      <c r="AE3" s="91" t="s">
        <v>248</v>
      </c>
      <c r="AF3" s="85" t="b">
        <v>0</v>
      </c>
      <c r="AG3" s="85" t="s">
        <v>249</v>
      </c>
      <c r="AH3" s="85"/>
      <c r="AI3" s="91" t="s">
        <v>248</v>
      </c>
      <c r="AJ3" s="85" t="b">
        <v>0</v>
      </c>
      <c r="AK3" s="85">
        <v>0</v>
      </c>
      <c r="AL3" s="91" t="s">
        <v>248</v>
      </c>
      <c r="AM3" s="85" t="s">
        <v>250</v>
      </c>
      <c r="AN3" s="85" t="b">
        <v>1</v>
      </c>
      <c r="AO3" s="91" t="s">
        <v>242</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c r="BE3" s="52"/>
      <c r="BF3" s="51"/>
      <c r="BG3" s="52"/>
      <c r="BH3" s="51"/>
      <c r="BI3" s="52"/>
      <c r="BJ3" s="51"/>
      <c r="BK3" s="52"/>
      <c r="BL3" s="51"/>
    </row>
    <row r="4" spans="1:64" ht="15" customHeight="1">
      <c r="A4" s="84" t="s">
        <v>212</v>
      </c>
      <c r="B4" s="84" t="s">
        <v>219</v>
      </c>
      <c r="C4" s="53"/>
      <c r="D4" s="54"/>
      <c r="E4" s="65"/>
      <c r="F4" s="55"/>
      <c r="G4" s="53"/>
      <c r="H4" s="57"/>
      <c r="I4" s="56"/>
      <c r="J4" s="56"/>
      <c r="K4" s="36" t="s">
        <v>65</v>
      </c>
      <c r="L4" s="83">
        <v>4</v>
      </c>
      <c r="M4" s="83"/>
      <c r="N4" s="63"/>
      <c r="O4" s="86" t="s">
        <v>220</v>
      </c>
      <c r="P4" s="88">
        <v>43713.744108796294</v>
      </c>
      <c r="Q4" s="86" t="s">
        <v>221</v>
      </c>
      <c r="R4" s="90" t="s">
        <v>224</v>
      </c>
      <c r="S4" s="86" t="s">
        <v>226</v>
      </c>
      <c r="T4" s="86" t="s">
        <v>228</v>
      </c>
      <c r="U4" s="86"/>
      <c r="V4" s="90" t="s">
        <v>231</v>
      </c>
      <c r="W4" s="88">
        <v>43713.744108796294</v>
      </c>
      <c r="X4" s="90" t="s">
        <v>236</v>
      </c>
      <c r="Y4" s="86"/>
      <c r="Z4" s="86"/>
      <c r="AA4" s="92" t="s">
        <v>242</v>
      </c>
      <c r="AB4" s="86"/>
      <c r="AC4" s="86" t="b">
        <v>0</v>
      </c>
      <c r="AD4" s="86">
        <v>0</v>
      </c>
      <c r="AE4" s="92" t="s">
        <v>248</v>
      </c>
      <c r="AF4" s="86" t="b">
        <v>0</v>
      </c>
      <c r="AG4" s="86" t="s">
        <v>249</v>
      </c>
      <c r="AH4" s="86"/>
      <c r="AI4" s="92" t="s">
        <v>248</v>
      </c>
      <c r="AJ4" s="86" t="b">
        <v>0</v>
      </c>
      <c r="AK4" s="86">
        <v>0</v>
      </c>
      <c r="AL4" s="92" t="s">
        <v>248</v>
      </c>
      <c r="AM4" s="86" t="s">
        <v>250</v>
      </c>
      <c r="AN4" s="86" t="b">
        <v>1</v>
      </c>
      <c r="AO4" s="92" t="s">
        <v>242</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v>1</v>
      </c>
      <c r="BE4" s="52">
        <v>5.555555555555555</v>
      </c>
      <c r="BF4" s="51">
        <v>0</v>
      </c>
      <c r="BG4" s="52">
        <v>0</v>
      </c>
      <c r="BH4" s="51">
        <v>0</v>
      </c>
      <c r="BI4" s="52">
        <v>0</v>
      </c>
      <c r="BJ4" s="51">
        <v>17</v>
      </c>
      <c r="BK4" s="52">
        <v>94.44444444444444</v>
      </c>
      <c r="BL4" s="51">
        <v>18</v>
      </c>
    </row>
    <row r="5" spans="1:64" ht="15">
      <c r="A5" s="84" t="s">
        <v>213</v>
      </c>
      <c r="B5" s="84" t="s">
        <v>216</v>
      </c>
      <c r="C5" s="53"/>
      <c r="D5" s="54"/>
      <c r="E5" s="65"/>
      <c r="F5" s="55"/>
      <c r="G5" s="53"/>
      <c r="H5" s="57"/>
      <c r="I5" s="56"/>
      <c r="J5" s="56"/>
      <c r="K5" s="36" t="s">
        <v>65</v>
      </c>
      <c r="L5" s="83">
        <v>5</v>
      </c>
      <c r="M5" s="83"/>
      <c r="N5" s="63"/>
      <c r="O5" s="86" t="s">
        <v>220</v>
      </c>
      <c r="P5" s="88">
        <v>43733.50215277778</v>
      </c>
      <c r="Q5" s="86" t="s">
        <v>222</v>
      </c>
      <c r="R5" s="86"/>
      <c r="S5" s="86"/>
      <c r="T5" s="86"/>
      <c r="U5" s="86"/>
      <c r="V5" s="90" t="s">
        <v>232</v>
      </c>
      <c r="W5" s="88">
        <v>43733.50215277778</v>
      </c>
      <c r="X5" s="90" t="s">
        <v>237</v>
      </c>
      <c r="Y5" s="86"/>
      <c r="Z5" s="86"/>
      <c r="AA5" s="92" t="s">
        <v>243</v>
      </c>
      <c r="AB5" s="86"/>
      <c r="AC5" s="86" t="b">
        <v>0</v>
      </c>
      <c r="AD5" s="86">
        <v>0</v>
      </c>
      <c r="AE5" s="92" t="s">
        <v>248</v>
      </c>
      <c r="AF5" s="86" t="b">
        <v>0</v>
      </c>
      <c r="AG5" s="86" t="s">
        <v>249</v>
      </c>
      <c r="AH5" s="86"/>
      <c r="AI5" s="92" t="s">
        <v>248</v>
      </c>
      <c r="AJ5" s="86" t="b">
        <v>0</v>
      </c>
      <c r="AK5" s="86">
        <v>4</v>
      </c>
      <c r="AL5" s="92" t="s">
        <v>246</v>
      </c>
      <c r="AM5" s="86" t="s">
        <v>251</v>
      </c>
      <c r="AN5" s="86" t="b">
        <v>0</v>
      </c>
      <c r="AO5" s="92" t="s">
        <v>246</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1</v>
      </c>
      <c r="BE5" s="52">
        <v>4.3478260869565215</v>
      </c>
      <c r="BF5" s="51">
        <v>0</v>
      </c>
      <c r="BG5" s="52">
        <v>0</v>
      </c>
      <c r="BH5" s="51">
        <v>0</v>
      </c>
      <c r="BI5" s="52">
        <v>0</v>
      </c>
      <c r="BJ5" s="51">
        <v>22</v>
      </c>
      <c r="BK5" s="52">
        <v>95.65217391304348</v>
      </c>
      <c r="BL5" s="51">
        <v>23</v>
      </c>
    </row>
    <row r="6" spans="1:64" ht="15">
      <c r="A6" s="84" t="s">
        <v>214</v>
      </c>
      <c r="B6" s="84" t="s">
        <v>216</v>
      </c>
      <c r="C6" s="53"/>
      <c r="D6" s="54"/>
      <c r="E6" s="65"/>
      <c r="F6" s="55"/>
      <c r="G6" s="53"/>
      <c r="H6" s="57"/>
      <c r="I6" s="56"/>
      <c r="J6" s="56"/>
      <c r="K6" s="36" t="s">
        <v>65</v>
      </c>
      <c r="L6" s="83">
        <v>6</v>
      </c>
      <c r="M6" s="83"/>
      <c r="N6" s="63"/>
      <c r="O6" s="86" t="s">
        <v>220</v>
      </c>
      <c r="P6" s="88">
        <v>43733.50414351852</v>
      </c>
      <c r="Q6" s="86" t="s">
        <v>222</v>
      </c>
      <c r="R6" s="86"/>
      <c r="S6" s="86"/>
      <c r="T6" s="86"/>
      <c r="U6" s="86"/>
      <c r="V6" s="90" t="s">
        <v>233</v>
      </c>
      <c r="W6" s="88">
        <v>43733.50414351852</v>
      </c>
      <c r="X6" s="90" t="s">
        <v>238</v>
      </c>
      <c r="Y6" s="86"/>
      <c r="Z6" s="86"/>
      <c r="AA6" s="92" t="s">
        <v>244</v>
      </c>
      <c r="AB6" s="86"/>
      <c r="AC6" s="86" t="b">
        <v>0</v>
      </c>
      <c r="AD6" s="86">
        <v>0</v>
      </c>
      <c r="AE6" s="92" t="s">
        <v>248</v>
      </c>
      <c r="AF6" s="86" t="b">
        <v>0</v>
      </c>
      <c r="AG6" s="86" t="s">
        <v>249</v>
      </c>
      <c r="AH6" s="86"/>
      <c r="AI6" s="92" t="s">
        <v>248</v>
      </c>
      <c r="AJ6" s="86" t="b">
        <v>0</v>
      </c>
      <c r="AK6" s="86">
        <v>4</v>
      </c>
      <c r="AL6" s="92" t="s">
        <v>246</v>
      </c>
      <c r="AM6" s="86" t="s">
        <v>252</v>
      </c>
      <c r="AN6" s="86" t="b">
        <v>0</v>
      </c>
      <c r="AO6" s="92" t="s">
        <v>246</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1</v>
      </c>
      <c r="BE6" s="52">
        <v>4.3478260869565215</v>
      </c>
      <c r="BF6" s="51">
        <v>0</v>
      </c>
      <c r="BG6" s="52">
        <v>0</v>
      </c>
      <c r="BH6" s="51">
        <v>0</v>
      </c>
      <c r="BI6" s="52">
        <v>0</v>
      </c>
      <c r="BJ6" s="51">
        <v>22</v>
      </c>
      <c r="BK6" s="52">
        <v>95.65217391304348</v>
      </c>
      <c r="BL6" s="51">
        <v>23</v>
      </c>
    </row>
    <row r="7" spans="1:64" ht="15">
      <c r="A7" s="84" t="s">
        <v>215</v>
      </c>
      <c r="B7" s="84" t="s">
        <v>216</v>
      </c>
      <c r="C7" s="53"/>
      <c r="D7" s="54"/>
      <c r="E7" s="65"/>
      <c r="F7" s="55"/>
      <c r="G7" s="53"/>
      <c r="H7" s="57"/>
      <c r="I7" s="56"/>
      <c r="J7" s="56"/>
      <c r="K7" s="36" t="s">
        <v>65</v>
      </c>
      <c r="L7" s="83">
        <v>7</v>
      </c>
      <c r="M7" s="83"/>
      <c r="N7" s="63"/>
      <c r="O7" s="86" t="s">
        <v>220</v>
      </c>
      <c r="P7" s="88">
        <v>43733.50747685185</v>
      </c>
      <c r="Q7" s="86" t="s">
        <v>222</v>
      </c>
      <c r="R7" s="86"/>
      <c r="S7" s="86"/>
      <c r="T7" s="86"/>
      <c r="U7" s="86"/>
      <c r="V7" s="90" t="s">
        <v>234</v>
      </c>
      <c r="W7" s="88">
        <v>43733.50747685185</v>
      </c>
      <c r="X7" s="90" t="s">
        <v>239</v>
      </c>
      <c r="Y7" s="86"/>
      <c r="Z7" s="86"/>
      <c r="AA7" s="92" t="s">
        <v>245</v>
      </c>
      <c r="AB7" s="86"/>
      <c r="AC7" s="86" t="b">
        <v>0</v>
      </c>
      <c r="AD7" s="86">
        <v>0</v>
      </c>
      <c r="AE7" s="92" t="s">
        <v>248</v>
      </c>
      <c r="AF7" s="86" t="b">
        <v>0</v>
      </c>
      <c r="AG7" s="86" t="s">
        <v>249</v>
      </c>
      <c r="AH7" s="86"/>
      <c r="AI7" s="92" t="s">
        <v>248</v>
      </c>
      <c r="AJ7" s="86" t="b">
        <v>0</v>
      </c>
      <c r="AK7" s="86">
        <v>4</v>
      </c>
      <c r="AL7" s="92" t="s">
        <v>246</v>
      </c>
      <c r="AM7" s="86" t="s">
        <v>253</v>
      </c>
      <c r="AN7" s="86" t="b">
        <v>0</v>
      </c>
      <c r="AO7" s="92" t="s">
        <v>246</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1</v>
      </c>
      <c r="BE7" s="52">
        <v>4.3478260869565215</v>
      </c>
      <c r="BF7" s="51">
        <v>0</v>
      </c>
      <c r="BG7" s="52">
        <v>0</v>
      </c>
      <c r="BH7" s="51">
        <v>0</v>
      </c>
      <c r="BI7" s="52">
        <v>0</v>
      </c>
      <c r="BJ7" s="51">
        <v>22</v>
      </c>
      <c r="BK7" s="52">
        <v>95.65217391304348</v>
      </c>
      <c r="BL7" s="51">
        <v>23</v>
      </c>
    </row>
    <row r="8" spans="1:64" ht="15">
      <c r="A8" s="84" t="s">
        <v>216</v>
      </c>
      <c r="B8" s="84" t="s">
        <v>216</v>
      </c>
      <c r="C8" s="53"/>
      <c r="D8" s="54"/>
      <c r="E8" s="65"/>
      <c r="F8" s="55"/>
      <c r="G8" s="53"/>
      <c r="H8" s="57"/>
      <c r="I8" s="56"/>
      <c r="J8" s="56"/>
      <c r="K8" s="36" t="s">
        <v>65</v>
      </c>
      <c r="L8" s="83">
        <v>8</v>
      </c>
      <c r="M8" s="83"/>
      <c r="N8" s="63"/>
      <c r="O8" s="86" t="s">
        <v>176</v>
      </c>
      <c r="P8" s="88">
        <v>43733.50171296296</v>
      </c>
      <c r="Q8" s="86" t="s">
        <v>223</v>
      </c>
      <c r="R8" s="90" t="s">
        <v>225</v>
      </c>
      <c r="S8" s="86" t="s">
        <v>227</v>
      </c>
      <c r="T8" s="86" t="s">
        <v>229</v>
      </c>
      <c r="U8" s="90" t="s">
        <v>230</v>
      </c>
      <c r="V8" s="90" t="s">
        <v>230</v>
      </c>
      <c r="W8" s="88">
        <v>43733.50171296296</v>
      </c>
      <c r="X8" s="90" t="s">
        <v>240</v>
      </c>
      <c r="Y8" s="86"/>
      <c r="Z8" s="86"/>
      <c r="AA8" s="92" t="s">
        <v>246</v>
      </c>
      <c r="AB8" s="86"/>
      <c r="AC8" s="86" t="b">
        <v>0</v>
      </c>
      <c r="AD8" s="86">
        <v>2</v>
      </c>
      <c r="AE8" s="92" t="s">
        <v>248</v>
      </c>
      <c r="AF8" s="86" t="b">
        <v>0</v>
      </c>
      <c r="AG8" s="86" t="s">
        <v>249</v>
      </c>
      <c r="AH8" s="86"/>
      <c r="AI8" s="92" t="s">
        <v>248</v>
      </c>
      <c r="AJ8" s="86" t="b">
        <v>0</v>
      </c>
      <c r="AK8" s="86">
        <v>4</v>
      </c>
      <c r="AL8" s="92" t="s">
        <v>248</v>
      </c>
      <c r="AM8" s="86" t="s">
        <v>251</v>
      </c>
      <c r="AN8" s="86" t="b">
        <v>0</v>
      </c>
      <c r="AO8" s="92" t="s">
        <v>246</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1</v>
      </c>
      <c r="BE8" s="52">
        <v>3.7037037037037037</v>
      </c>
      <c r="BF8" s="51">
        <v>0</v>
      </c>
      <c r="BG8" s="52">
        <v>0</v>
      </c>
      <c r="BH8" s="51">
        <v>0</v>
      </c>
      <c r="BI8" s="52">
        <v>0</v>
      </c>
      <c r="BJ8" s="51">
        <v>26</v>
      </c>
      <c r="BK8" s="52">
        <v>96.29629629629629</v>
      </c>
      <c r="BL8" s="51">
        <v>27</v>
      </c>
    </row>
    <row r="9" spans="1:64" ht="15">
      <c r="A9" s="84" t="s">
        <v>217</v>
      </c>
      <c r="B9" s="84" t="s">
        <v>216</v>
      </c>
      <c r="C9" s="53"/>
      <c r="D9" s="54"/>
      <c r="E9" s="65"/>
      <c r="F9" s="55"/>
      <c r="G9" s="53"/>
      <c r="H9" s="57"/>
      <c r="I9" s="56"/>
      <c r="J9" s="56"/>
      <c r="K9" s="36" t="s">
        <v>65</v>
      </c>
      <c r="L9" s="83">
        <v>9</v>
      </c>
      <c r="M9" s="83"/>
      <c r="N9" s="63"/>
      <c r="O9" s="86" t="s">
        <v>220</v>
      </c>
      <c r="P9" s="88">
        <v>43733.51384259259</v>
      </c>
      <c r="Q9" s="86" t="s">
        <v>222</v>
      </c>
      <c r="R9" s="86"/>
      <c r="S9" s="86"/>
      <c r="T9" s="86"/>
      <c r="U9" s="86"/>
      <c r="V9" s="90" t="s">
        <v>235</v>
      </c>
      <c r="W9" s="88">
        <v>43733.51384259259</v>
      </c>
      <c r="X9" s="90" t="s">
        <v>241</v>
      </c>
      <c r="Y9" s="86"/>
      <c r="Z9" s="86"/>
      <c r="AA9" s="92" t="s">
        <v>247</v>
      </c>
      <c r="AB9" s="86"/>
      <c r="AC9" s="86" t="b">
        <v>0</v>
      </c>
      <c r="AD9" s="86">
        <v>0</v>
      </c>
      <c r="AE9" s="92" t="s">
        <v>248</v>
      </c>
      <c r="AF9" s="86" t="b">
        <v>0</v>
      </c>
      <c r="AG9" s="86" t="s">
        <v>249</v>
      </c>
      <c r="AH9" s="86"/>
      <c r="AI9" s="92" t="s">
        <v>248</v>
      </c>
      <c r="AJ9" s="86" t="b">
        <v>0</v>
      </c>
      <c r="AK9" s="86">
        <v>4</v>
      </c>
      <c r="AL9" s="92" t="s">
        <v>246</v>
      </c>
      <c r="AM9" s="86" t="s">
        <v>254</v>
      </c>
      <c r="AN9" s="86" t="b">
        <v>0</v>
      </c>
      <c r="AO9" s="92" t="s">
        <v>246</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1</v>
      </c>
      <c r="BE9" s="52">
        <v>4.3478260869565215</v>
      </c>
      <c r="BF9" s="51">
        <v>0</v>
      </c>
      <c r="BG9" s="52">
        <v>0</v>
      </c>
      <c r="BH9" s="51">
        <v>0</v>
      </c>
      <c r="BI9" s="52">
        <v>0</v>
      </c>
      <c r="BJ9" s="51">
        <v>22</v>
      </c>
      <c r="BK9" s="52">
        <v>95.65217391304348</v>
      </c>
      <c r="BL9"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hyperlinks>
    <hyperlink ref="R3" r:id="rId1" display="https://twitter.com/i/web/status/1169669404079972352"/>
    <hyperlink ref="R4" r:id="rId2" display="https://twitter.com/i/web/status/1169669404079972352"/>
    <hyperlink ref="R8" r:id="rId3" display="https://www.amazon.co.uk/dp/B07Y7G263F/ref=as_li_ss_tl?ie=UTF8&amp;linkCode=sl1&amp;tag=clareevans-21&amp;linkId=dc89728e4e3a3d281ff7caea4e5e35ea&amp;language=en_GB"/>
    <hyperlink ref="U8" r:id="rId4" display="https://pbs.twimg.com/media/EFTwAyQXUAA3i4h.jpg"/>
    <hyperlink ref="V3" r:id="rId5" display="http://pbs.twimg.com/profile_images/525635320344088576/llGg2j-p_normal.jpeg"/>
    <hyperlink ref="V4" r:id="rId6" display="http://pbs.twimg.com/profile_images/525635320344088576/llGg2j-p_normal.jpeg"/>
    <hyperlink ref="V5" r:id="rId7" display="http://pbs.twimg.com/profile_images/785768024225767424/ZMqdgqgg_normal.jpg"/>
    <hyperlink ref="V6" r:id="rId8" display="http://pbs.twimg.com/profile_images/1156634213090811904/6hsXQaED_normal.jpg"/>
    <hyperlink ref="V7" r:id="rId9" display="http://pbs.twimg.com/profile_images/498188916805996544/n7hxSptM_normal.png"/>
    <hyperlink ref="V8" r:id="rId10" display="https://pbs.twimg.com/media/EFTwAyQXUAA3i4h.jpg"/>
    <hyperlink ref="V9" r:id="rId11" display="http://pbs.twimg.com/profile_images/981974865283395584/2YtrP4eh_normal.jpg"/>
    <hyperlink ref="X3" r:id="rId12" display="https://twitter.com/#!/treviaes/status/1169669404079972352"/>
    <hyperlink ref="X4" r:id="rId13" display="https://twitter.com/#!/treviaes/status/1169669404079972352"/>
    <hyperlink ref="X5" r:id="rId14" display="https://twitter.com/#!/law_plainsimple/status/1176829476946227201"/>
    <hyperlink ref="X6" r:id="rId15" display="https://twitter.com/#!/russelllister1/status/1176830197791956998"/>
    <hyperlink ref="X7" r:id="rId16" display="https://twitter.com/#!/ukbizlunch/status/1176831405852102656"/>
    <hyperlink ref="X8" r:id="rId17" display="https://twitter.com/#!/clareevans/status/1176829318032429056"/>
    <hyperlink ref="X9" r:id="rId18" display="https://twitter.com/#!/mrbooknarrator/status/1176833715403546624"/>
  </hyperlinks>
  <printOptions/>
  <pageMargins left="0.7" right="0.7" top="0.75" bottom="0.75" header="0.3" footer="0.3"/>
  <pageSetup horizontalDpi="600" verticalDpi="600" orientation="portrait" r:id="rId22"/>
  <legacyDrawing r:id="rId20"/>
  <tableParts>
    <tablePart r:id="rId2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521</v>
      </c>
      <c r="B1" s="13" t="s">
        <v>34</v>
      </c>
    </row>
    <row r="2" spans="1:2" ht="15">
      <c r="A2" s="124" t="s">
        <v>216</v>
      </c>
      <c r="B2" s="85">
        <v>12</v>
      </c>
    </row>
    <row r="3" spans="1:2" ht="15">
      <c r="A3" s="124" t="s">
        <v>212</v>
      </c>
      <c r="B3" s="85">
        <v>2</v>
      </c>
    </row>
    <row r="4" spans="1:2" ht="15">
      <c r="A4" s="124" t="s">
        <v>215</v>
      </c>
      <c r="B4" s="85">
        <v>0</v>
      </c>
    </row>
    <row r="5" spans="1:2" ht="15">
      <c r="A5" s="124" t="s">
        <v>214</v>
      </c>
      <c r="B5" s="85">
        <v>0</v>
      </c>
    </row>
    <row r="6" spans="1:2" ht="15">
      <c r="A6" s="124" t="s">
        <v>217</v>
      </c>
      <c r="B6" s="85">
        <v>0</v>
      </c>
    </row>
    <row r="7" spans="1:2" ht="15">
      <c r="A7" s="124" t="s">
        <v>218</v>
      </c>
      <c r="B7" s="85">
        <v>0</v>
      </c>
    </row>
    <row r="8" spans="1:2" ht="15">
      <c r="A8" s="124" t="s">
        <v>219</v>
      </c>
      <c r="B8" s="85">
        <v>0</v>
      </c>
    </row>
    <row r="9" spans="1:2" ht="15">
      <c r="A9" s="124" t="s">
        <v>213</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523</v>
      </c>
      <c r="B25" t="s">
        <v>522</v>
      </c>
    </row>
    <row r="26" spans="1:2" ht="15">
      <c r="A26" s="136">
        <v>43713.744108796294</v>
      </c>
      <c r="B26" s="3">
        <v>2</v>
      </c>
    </row>
    <row r="27" spans="1:2" ht="15">
      <c r="A27" s="136">
        <v>43733.50171296296</v>
      </c>
      <c r="B27" s="3">
        <v>1</v>
      </c>
    </row>
    <row r="28" spans="1:2" ht="15">
      <c r="A28" s="136">
        <v>43733.50215277778</v>
      </c>
      <c r="B28" s="3">
        <v>1</v>
      </c>
    </row>
    <row r="29" spans="1:2" ht="15">
      <c r="A29" s="136">
        <v>43733.50414351852</v>
      </c>
      <c r="B29" s="3">
        <v>1</v>
      </c>
    </row>
    <row r="30" spans="1:2" ht="15">
      <c r="A30" s="136">
        <v>43733.50747685185</v>
      </c>
      <c r="B30" s="3">
        <v>1</v>
      </c>
    </row>
    <row r="31" spans="1:2" ht="15">
      <c r="A31" s="136">
        <v>43733.51384259259</v>
      </c>
      <c r="B31" s="3">
        <v>1</v>
      </c>
    </row>
    <row r="32" spans="1:2" ht="15">
      <c r="A32" s="136" t="s">
        <v>524</v>
      </c>
      <c r="B32"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192</v>
      </c>
      <c r="AT2" s="13" t="s">
        <v>270</v>
      </c>
      <c r="AU2" s="13" t="s">
        <v>271</v>
      </c>
      <c r="AV2" s="13" t="s">
        <v>272</v>
      </c>
      <c r="AW2" s="13" t="s">
        <v>273</v>
      </c>
      <c r="AX2" s="13" t="s">
        <v>274</v>
      </c>
      <c r="AY2" s="13" t="s">
        <v>275</v>
      </c>
      <c r="AZ2" s="13" t="s">
        <v>374</v>
      </c>
      <c r="BA2" s="127" t="s">
        <v>446</v>
      </c>
      <c r="BB2" s="127" t="s">
        <v>447</v>
      </c>
      <c r="BC2" s="127" t="s">
        <v>448</v>
      </c>
      <c r="BD2" s="127" t="s">
        <v>449</v>
      </c>
      <c r="BE2" s="127" t="s">
        <v>450</v>
      </c>
      <c r="BF2" s="127" t="s">
        <v>451</v>
      </c>
      <c r="BG2" s="127" t="s">
        <v>452</v>
      </c>
      <c r="BH2" s="127" t="s">
        <v>455</v>
      </c>
      <c r="BI2" s="127" t="s">
        <v>456</v>
      </c>
      <c r="BJ2" s="127" t="s">
        <v>459</v>
      </c>
      <c r="BK2" s="127" t="s">
        <v>481</v>
      </c>
      <c r="BL2" s="127" t="s">
        <v>482</v>
      </c>
      <c r="BM2" s="127" t="s">
        <v>483</v>
      </c>
      <c r="BN2" s="127" t="s">
        <v>484</v>
      </c>
      <c r="BO2" s="127" t="s">
        <v>485</v>
      </c>
      <c r="BP2" s="127" t="s">
        <v>486</v>
      </c>
      <c r="BQ2" s="127" t="s">
        <v>487</v>
      </c>
      <c r="BR2" s="127" t="s">
        <v>488</v>
      </c>
      <c r="BS2" s="127" t="s">
        <v>490</v>
      </c>
      <c r="BT2" s="3"/>
      <c r="BU2" s="3"/>
    </row>
    <row r="3" spans="1:73" ht="15" customHeight="1">
      <c r="A3" s="50" t="s">
        <v>212</v>
      </c>
      <c r="B3" s="53"/>
      <c r="C3" s="53" t="s">
        <v>64</v>
      </c>
      <c r="D3" s="54">
        <v>265.12806451612903</v>
      </c>
      <c r="E3" s="55"/>
      <c r="F3" s="112" t="s">
        <v>231</v>
      </c>
      <c r="G3" s="53"/>
      <c r="H3" s="57" t="s">
        <v>212</v>
      </c>
      <c r="I3" s="56"/>
      <c r="J3" s="56"/>
      <c r="K3" s="114" t="s">
        <v>323</v>
      </c>
      <c r="L3" s="59">
        <v>1667.3333333333333</v>
      </c>
      <c r="M3" s="60">
        <v>8062.87158203125</v>
      </c>
      <c r="N3" s="60">
        <v>1901.7708740234375</v>
      </c>
      <c r="O3" s="58"/>
      <c r="P3" s="61"/>
      <c r="Q3" s="61"/>
      <c r="R3" s="51"/>
      <c r="S3" s="51">
        <v>0</v>
      </c>
      <c r="T3" s="51">
        <v>2</v>
      </c>
      <c r="U3" s="52">
        <v>2</v>
      </c>
      <c r="V3" s="52">
        <v>0.5</v>
      </c>
      <c r="W3" s="52">
        <v>0</v>
      </c>
      <c r="X3" s="52">
        <v>1.459352</v>
      </c>
      <c r="Y3" s="52">
        <v>0</v>
      </c>
      <c r="Z3" s="52">
        <v>0</v>
      </c>
      <c r="AA3" s="62">
        <v>3</v>
      </c>
      <c r="AB3" s="62"/>
      <c r="AC3" s="63"/>
      <c r="AD3" s="85" t="s">
        <v>276</v>
      </c>
      <c r="AE3" s="85">
        <v>600</v>
      </c>
      <c r="AF3" s="85">
        <v>916</v>
      </c>
      <c r="AG3" s="85">
        <v>9683</v>
      </c>
      <c r="AH3" s="85">
        <v>105</v>
      </c>
      <c r="AI3" s="85"/>
      <c r="AJ3" s="85" t="s">
        <v>284</v>
      </c>
      <c r="AK3" s="85"/>
      <c r="AL3" s="89" t="s">
        <v>297</v>
      </c>
      <c r="AM3" s="85"/>
      <c r="AN3" s="87">
        <v>41899.18744212963</v>
      </c>
      <c r="AO3" s="89" t="s">
        <v>303</v>
      </c>
      <c r="AP3" s="85" t="b">
        <v>1</v>
      </c>
      <c r="AQ3" s="85" t="b">
        <v>0</v>
      </c>
      <c r="AR3" s="85" t="b">
        <v>0</v>
      </c>
      <c r="AS3" s="85"/>
      <c r="AT3" s="85">
        <v>110</v>
      </c>
      <c r="AU3" s="89" t="s">
        <v>310</v>
      </c>
      <c r="AV3" s="85" t="b">
        <v>0</v>
      </c>
      <c r="AW3" s="85" t="s">
        <v>314</v>
      </c>
      <c r="AX3" s="89" t="s">
        <v>315</v>
      </c>
      <c r="AY3" s="85" t="s">
        <v>66</v>
      </c>
      <c r="AZ3" s="85" t="str">
        <f>REPLACE(INDEX(GroupVertices[Group],MATCH(Vertices[[#This Row],[Vertex]],GroupVertices[Vertex],0)),1,1,"")</f>
        <v>2</v>
      </c>
      <c r="BA3" s="51" t="s">
        <v>224</v>
      </c>
      <c r="BB3" s="51" t="s">
        <v>224</v>
      </c>
      <c r="BC3" s="51" t="s">
        <v>226</v>
      </c>
      <c r="BD3" s="51" t="s">
        <v>226</v>
      </c>
      <c r="BE3" s="51" t="s">
        <v>228</v>
      </c>
      <c r="BF3" s="51" t="s">
        <v>228</v>
      </c>
      <c r="BG3" s="128" t="s">
        <v>453</v>
      </c>
      <c r="BH3" s="128" t="s">
        <v>453</v>
      </c>
      <c r="BI3" s="128" t="s">
        <v>457</v>
      </c>
      <c r="BJ3" s="128" t="s">
        <v>457</v>
      </c>
      <c r="BK3" s="128">
        <v>1</v>
      </c>
      <c r="BL3" s="131">
        <v>5.555555555555555</v>
      </c>
      <c r="BM3" s="128">
        <v>0</v>
      </c>
      <c r="BN3" s="131">
        <v>0</v>
      </c>
      <c r="BO3" s="128">
        <v>0</v>
      </c>
      <c r="BP3" s="131">
        <v>0</v>
      </c>
      <c r="BQ3" s="128">
        <v>17</v>
      </c>
      <c r="BR3" s="131">
        <v>94.44444444444444</v>
      </c>
      <c r="BS3" s="128">
        <v>18</v>
      </c>
      <c r="BT3" s="3"/>
      <c r="BU3" s="3"/>
    </row>
    <row r="4" spans="1:76" ht="15">
      <c r="A4" s="14" t="s">
        <v>218</v>
      </c>
      <c r="B4" s="15"/>
      <c r="C4" s="15" t="s">
        <v>64</v>
      </c>
      <c r="D4" s="93">
        <v>1000</v>
      </c>
      <c r="E4" s="81"/>
      <c r="F4" s="112" t="s">
        <v>311</v>
      </c>
      <c r="G4" s="15"/>
      <c r="H4" s="16" t="s">
        <v>218</v>
      </c>
      <c r="I4" s="66"/>
      <c r="J4" s="66"/>
      <c r="K4" s="114" t="s">
        <v>324</v>
      </c>
      <c r="L4" s="94">
        <v>1</v>
      </c>
      <c r="M4" s="95">
        <v>8062.87158203125</v>
      </c>
      <c r="N4" s="95">
        <v>8097.2294921875</v>
      </c>
      <c r="O4" s="77"/>
      <c r="P4" s="96"/>
      <c r="Q4" s="96"/>
      <c r="R4" s="97"/>
      <c r="S4" s="51">
        <v>1</v>
      </c>
      <c r="T4" s="51">
        <v>0</v>
      </c>
      <c r="U4" s="52">
        <v>0</v>
      </c>
      <c r="V4" s="52">
        <v>0.333333</v>
      </c>
      <c r="W4" s="52">
        <v>0</v>
      </c>
      <c r="X4" s="52">
        <v>0.770218</v>
      </c>
      <c r="Y4" s="52">
        <v>0</v>
      </c>
      <c r="Z4" s="52">
        <v>0</v>
      </c>
      <c r="AA4" s="82">
        <v>4</v>
      </c>
      <c r="AB4" s="82"/>
      <c r="AC4" s="98"/>
      <c r="AD4" s="85" t="s">
        <v>277</v>
      </c>
      <c r="AE4" s="85">
        <v>422</v>
      </c>
      <c r="AF4" s="85">
        <v>40099</v>
      </c>
      <c r="AG4" s="85">
        <v>28317</v>
      </c>
      <c r="AH4" s="85">
        <v>3867</v>
      </c>
      <c r="AI4" s="85"/>
      <c r="AJ4" s="85" t="s">
        <v>285</v>
      </c>
      <c r="AK4" s="85"/>
      <c r="AL4" s="89" t="s">
        <v>298</v>
      </c>
      <c r="AM4" s="85"/>
      <c r="AN4" s="87">
        <v>40590.41365740741</v>
      </c>
      <c r="AO4" s="89" t="s">
        <v>304</v>
      </c>
      <c r="AP4" s="85" t="b">
        <v>0</v>
      </c>
      <c r="AQ4" s="85" t="b">
        <v>0</v>
      </c>
      <c r="AR4" s="85" t="b">
        <v>1</v>
      </c>
      <c r="AS4" s="85"/>
      <c r="AT4" s="85">
        <v>422</v>
      </c>
      <c r="AU4" s="89" t="s">
        <v>310</v>
      </c>
      <c r="AV4" s="85" t="b">
        <v>1</v>
      </c>
      <c r="AW4" s="85" t="s">
        <v>314</v>
      </c>
      <c r="AX4" s="89" t="s">
        <v>316</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219</v>
      </c>
      <c r="B5" s="15"/>
      <c r="C5" s="15" t="s">
        <v>64</v>
      </c>
      <c r="D5" s="93">
        <v>686.5609677419354</v>
      </c>
      <c r="E5" s="81"/>
      <c r="F5" s="112" t="s">
        <v>312</v>
      </c>
      <c r="G5" s="15"/>
      <c r="H5" s="16" t="s">
        <v>219</v>
      </c>
      <c r="I5" s="66"/>
      <c r="J5" s="66"/>
      <c r="K5" s="114" t="s">
        <v>325</v>
      </c>
      <c r="L5" s="94">
        <v>1</v>
      </c>
      <c r="M5" s="95">
        <v>8062.87158203125</v>
      </c>
      <c r="N5" s="95">
        <v>4999.5</v>
      </c>
      <c r="O5" s="77"/>
      <c r="P5" s="96"/>
      <c r="Q5" s="96"/>
      <c r="R5" s="97"/>
      <c r="S5" s="51">
        <v>1</v>
      </c>
      <c r="T5" s="51">
        <v>0</v>
      </c>
      <c r="U5" s="52">
        <v>0</v>
      </c>
      <c r="V5" s="52">
        <v>0.333333</v>
      </c>
      <c r="W5" s="52">
        <v>0</v>
      </c>
      <c r="X5" s="52">
        <v>0.770218</v>
      </c>
      <c r="Y5" s="52">
        <v>0</v>
      </c>
      <c r="Z5" s="52">
        <v>0</v>
      </c>
      <c r="AA5" s="82">
        <v>5</v>
      </c>
      <c r="AB5" s="82"/>
      <c r="AC5" s="98"/>
      <c r="AD5" s="85" t="s">
        <v>278</v>
      </c>
      <c r="AE5" s="85">
        <v>2771</v>
      </c>
      <c r="AF5" s="85">
        <v>4034</v>
      </c>
      <c r="AG5" s="85">
        <v>11639</v>
      </c>
      <c r="AH5" s="85">
        <v>13787</v>
      </c>
      <c r="AI5" s="85"/>
      <c r="AJ5" s="85" t="s">
        <v>286</v>
      </c>
      <c r="AK5" s="85" t="s">
        <v>292</v>
      </c>
      <c r="AL5" s="89" t="s">
        <v>299</v>
      </c>
      <c r="AM5" s="85"/>
      <c r="AN5" s="87">
        <v>41288.84480324074</v>
      </c>
      <c r="AO5" s="89" t="s">
        <v>305</v>
      </c>
      <c r="AP5" s="85" t="b">
        <v>1</v>
      </c>
      <c r="AQ5" s="85" t="b">
        <v>0</v>
      </c>
      <c r="AR5" s="85" t="b">
        <v>0</v>
      </c>
      <c r="AS5" s="85"/>
      <c r="AT5" s="85">
        <v>267</v>
      </c>
      <c r="AU5" s="89" t="s">
        <v>310</v>
      </c>
      <c r="AV5" s="85" t="b">
        <v>0</v>
      </c>
      <c r="AW5" s="85" t="s">
        <v>314</v>
      </c>
      <c r="AX5" s="89" t="s">
        <v>317</v>
      </c>
      <c r="AY5" s="85" t="s">
        <v>65</v>
      </c>
      <c r="AZ5" s="85" t="str">
        <f>REPLACE(INDEX(GroupVertices[Group],MATCH(Vertices[[#This Row],[Vertex]],GroupVertices[Vertex],0)),1,1,"")</f>
        <v>2</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213</v>
      </c>
      <c r="B6" s="15"/>
      <c r="C6" s="15" t="s">
        <v>64</v>
      </c>
      <c r="D6" s="93">
        <v>1000</v>
      </c>
      <c r="E6" s="81"/>
      <c r="F6" s="112" t="s">
        <v>232</v>
      </c>
      <c r="G6" s="15"/>
      <c r="H6" s="16" t="s">
        <v>213</v>
      </c>
      <c r="I6" s="66"/>
      <c r="J6" s="66"/>
      <c r="K6" s="114" t="s">
        <v>326</v>
      </c>
      <c r="L6" s="94">
        <v>1</v>
      </c>
      <c r="M6" s="95">
        <v>3406.349853515625</v>
      </c>
      <c r="N6" s="95">
        <v>1105.771728515625</v>
      </c>
      <c r="O6" s="77"/>
      <c r="P6" s="96"/>
      <c r="Q6" s="96"/>
      <c r="R6" s="97"/>
      <c r="S6" s="51">
        <v>0</v>
      </c>
      <c r="T6" s="51">
        <v>1</v>
      </c>
      <c r="U6" s="52">
        <v>0</v>
      </c>
      <c r="V6" s="52">
        <v>0.142857</v>
      </c>
      <c r="W6" s="52">
        <v>0.152403</v>
      </c>
      <c r="X6" s="52">
        <v>0.595199</v>
      </c>
      <c r="Y6" s="52">
        <v>0</v>
      </c>
      <c r="Z6" s="52">
        <v>0</v>
      </c>
      <c r="AA6" s="82">
        <v>6</v>
      </c>
      <c r="AB6" s="82"/>
      <c r="AC6" s="98"/>
      <c r="AD6" s="85" t="s">
        <v>279</v>
      </c>
      <c r="AE6" s="85">
        <v>5777</v>
      </c>
      <c r="AF6" s="85">
        <v>6353</v>
      </c>
      <c r="AG6" s="85">
        <v>30061</v>
      </c>
      <c r="AH6" s="85">
        <v>20247</v>
      </c>
      <c r="AI6" s="85"/>
      <c r="AJ6" s="85" t="s">
        <v>287</v>
      </c>
      <c r="AK6" s="85"/>
      <c r="AL6" s="89" t="s">
        <v>300</v>
      </c>
      <c r="AM6" s="85"/>
      <c r="AN6" s="87">
        <v>41312.498877314814</v>
      </c>
      <c r="AO6" s="89" t="s">
        <v>306</v>
      </c>
      <c r="AP6" s="85" t="b">
        <v>1</v>
      </c>
      <c r="AQ6" s="85" t="b">
        <v>0</v>
      </c>
      <c r="AR6" s="85" t="b">
        <v>0</v>
      </c>
      <c r="AS6" s="85"/>
      <c r="AT6" s="85">
        <v>226</v>
      </c>
      <c r="AU6" s="89" t="s">
        <v>310</v>
      </c>
      <c r="AV6" s="85" t="b">
        <v>0</v>
      </c>
      <c r="AW6" s="85" t="s">
        <v>314</v>
      </c>
      <c r="AX6" s="89" t="s">
        <v>318</v>
      </c>
      <c r="AY6" s="85" t="s">
        <v>66</v>
      </c>
      <c r="AZ6" s="85" t="str">
        <f>REPLACE(INDEX(GroupVertices[Group],MATCH(Vertices[[#This Row],[Vertex]],GroupVertices[Vertex],0)),1,1,"")</f>
        <v>1</v>
      </c>
      <c r="BA6" s="51"/>
      <c r="BB6" s="51"/>
      <c r="BC6" s="51"/>
      <c r="BD6" s="51"/>
      <c r="BE6" s="51"/>
      <c r="BF6" s="51"/>
      <c r="BG6" s="128" t="s">
        <v>454</v>
      </c>
      <c r="BH6" s="128" t="s">
        <v>454</v>
      </c>
      <c r="BI6" s="128" t="s">
        <v>458</v>
      </c>
      <c r="BJ6" s="128" t="s">
        <v>458</v>
      </c>
      <c r="BK6" s="128">
        <v>1</v>
      </c>
      <c r="BL6" s="131">
        <v>4.3478260869565215</v>
      </c>
      <c r="BM6" s="128">
        <v>0</v>
      </c>
      <c r="BN6" s="131">
        <v>0</v>
      </c>
      <c r="BO6" s="128">
        <v>0</v>
      </c>
      <c r="BP6" s="131">
        <v>0</v>
      </c>
      <c r="BQ6" s="128">
        <v>22</v>
      </c>
      <c r="BR6" s="131">
        <v>95.65217391304348</v>
      </c>
      <c r="BS6" s="128">
        <v>23</v>
      </c>
      <c r="BT6" s="2"/>
      <c r="BU6" s="3"/>
      <c r="BV6" s="3"/>
      <c r="BW6" s="3"/>
      <c r="BX6" s="3"/>
    </row>
    <row r="7" spans="1:76" ht="15">
      <c r="A7" s="14" t="s">
        <v>216</v>
      </c>
      <c r="B7" s="15"/>
      <c r="C7" s="15" t="s">
        <v>64</v>
      </c>
      <c r="D7" s="93">
        <v>817.3970967741935</v>
      </c>
      <c r="E7" s="81"/>
      <c r="F7" s="112" t="s">
        <v>313</v>
      </c>
      <c r="G7" s="15"/>
      <c r="H7" s="16" t="s">
        <v>216</v>
      </c>
      <c r="I7" s="66"/>
      <c r="J7" s="66"/>
      <c r="K7" s="114" t="s">
        <v>327</v>
      </c>
      <c r="L7" s="94">
        <v>9999</v>
      </c>
      <c r="M7" s="95">
        <v>3160.827392578125</v>
      </c>
      <c r="N7" s="95">
        <v>4999.5</v>
      </c>
      <c r="O7" s="77"/>
      <c r="P7" s="96"/>
      <c r="Q7" s="96"/>
      <c r="R7" s="97"/>
      <c r="S7" s="51">
        <v>5</v>
      </c>
      <c r="T7" s="51">
        <v>1</v>
      </c>
      <c r="U7" s="52">
        <v>12</v>
      </c>
      <c r="V7" s="52">
        <v>0.25</v>
      </c>
      <c r="W7" s="52">
        <v>0.390388</v>
      </c>
      <c r="X7" s="52">
        <v>2.618852</v>
      </c>
      <c r="Y7" s="52">
        <v>0</v>
      </c>
      <c r="Z7" s="52">
        <v>0</v>
      </c>
      <c r="AA7" s="82">
        <v>7</v>
      </c>
      <c r="AB7" s="82"/>
      <c r="AC7" s="98"/>
      <c r="AD7" s="85" t="s">
        <v>280</v>
      </c>
      <c r="AE7" s="85">
        <v>4794</v>
      </c>
      <c r="AF7" s="85">
        <v>5002</v>
      </c>
      <c r="AG7" s="85">
        <v>38748</v>
      </c>
      <c r="AH7" s="85">
        <v>2336</v>
      </c>
      <c r="AI7" s="85"/>
      <c r="AJ7" s="85" t="s">
        <v>288</v>
      </c>
      <c r="AK7" s="85" t="s">
        <v>293</v>
      </c>
      <c r="AL7" s="89" t="s">
        <v>301</v>
      </c>
      <c r="AM7" s="85"/>
      <c r="AN7" s="87">
        <v>39562.8356712963</v>
      </c>
      <c r="AO7" s="89" t="s">
        <v>307</v>
      </c>
      <c r="AP7" s="85" t="b">
        <v>0</v>
      </c>
      <c r="AQ7" s="85" t="b">
        <v>0</v>
      </c>
      <c r="AR7" s="85" t="b">
        <v>0</v>
      </c>
      <c r="AS7" s="85"/>
      <c r="AT7" s="85">
        <v>656</v>
      </c>
      <c r="AU7" s="89" t="s">
        <v>310</v>
      </c>
      <c r="AV7" s="85" t="b">
        <v>0</v>
      </c>
      <c r="AW7" s="85" t="s">
        <v>314</v>
      </c>
      <c r="AX7" s="89" t="s">
        <v>319</v>
      </c>
      <c r="AY7" s="85" t="s">
        <v>66</v>
      </c>
      <c r="AZ7" s="85" t="str">
        <f>REPLACE(INDEX(GroupVertices[Group],MATCH(Vertices[[#This Row],[Vertex]],GroupVertices[Vertex],0)),1,1,"")</f>
        <v>1</v>
      </c>
      <c r="BA7" s="51" t="s">
        <v>225</v>
      </c>
      <c r="BB7" s="51" t="s">
        <v>225</v>
      </c>
      <c r="BC7" s="51" t="s">
        <v>227</v>
      </c>
      <c r="BD7" s="51" t="s">
        <v>227</v>
      </c>
      <c r="BE7" s="51" t="s">
        <v>229</v>
      </c>
      <c r="BF7" s="51" t="s">
        <v>229</v>
      </c>
      <c r="BG7" s="128" t="s">
        <v>415</v>
      </c>
      <c r="BH7" s="128" t="s">
        <v>415</v>
      </c>
      <c r="BI7" s="128" t="s">
        <v>430</v>
      </c>
      <c r="BJ7" s="128" t="s">
        <v>430</v>
      </c>
      <c r="BK7" s="128">
        <v>1</v>
      </c>
      <c r="BL7" s="131">
        <v>3.7037037037037037</v>
      </c>
      <c r="BM7" s="128">
        <v>0</v>
      </c>
      <c r="BN7" s="131">
        <v>0</v>
      </c>
      <c r="BO7" s="128">
        <v>0</v>
      </c>
      <c r="BP7" s="131">
        <v>0</v>
      </c>
      <c r="BQ7" s="128">
        <v>26</v>
      </c>
      <c r="BR7" s="131">
        <v>96.29629629629629</v>
      </c>
      <c r="BS7" s="128">
        <v>27</v>
      </c>
      <c r="BT7" s="2"/>
      <c r="BU7" s="3"/>
      <c r="BV7" s="3"/>
      <c r="BW7" s="3"/>
      <c r="BX7" s="3"/>
    </row>
    <row r="8" spans="1:76" ht="15">
      <c r="A8" s="14" t="s">
        <v>214</v>
      </c>
      <c r="B8" s="15"/>
      <c r="C8" s="15" t="s">
        <v>64</v>
      </c>
      <c r="D8" s="93">
        <v>162</v>
      </c>
      <c r="E8" s="81"/>
      <c r="F8" s="112" t="s">
        <v>233</v>
      </c>
      <c r="G8" s="15"/>
      <c r="H8" s="16" t="s">
        <v>214</v>
      </c>
      <c r="I8" s="66"/>
      <c r="J8" s="66"/>
      <c r="K8" s="114" t="s">
        <v>328</v>
      </c>
      <c r="L8" s="94">
        <v>1</v>
      </c>
      <c r="M8" s="95">
        <v>302.1140441894531</v>
      </c>
      <c r="N8" s="95">
        <v>4614.84814453125</v>
      </c>
      <c r="O8" s="77"/>
      <c r="P8" s="96"/>
      <c r="Q8" s="96"/>
      <c r="R8" s="97"/>
      <c r="S8" s="51">
        <v>0</v>
      </c>
      <c r="T8" s="51">
        <v>1</v>
      </c>
      <c r="U8" s="52">
        <v>0</v>
      </c>
      <c r="V8" s="52">
        <v>0.142857</v>
      </c>
      <c r="W8" s="52">
        <v>0.152403</v>
      </c>
      <c r="X8" s="52">
        <v>0.595199</v>
      </c>
      <c r="Y8" s="52">
        <v>0</v>
      </c>
      <c r="Z8" s="52">
        <v>0</v>
      </c>
      <c r="AA8" s="82">
        <v>8</v>
      </c>
      <c r="AB8" s="82"/>
      <c r="AC8" s="98"/>
      <c r="AD8" s="85" t="s">
        <v>281</v>
      </c>
      <c r="AE8" s="85">
        <v>546</v>
      </c>
      <c r="AF8" s="85">
        <v>153</v>
      </c>
      <c r="AG8" s="85">
        <v>6093</v>
      </c>
      <c r="AH8" s="85">
        <v>669</v>
      </c>
      <c r="AI8" s="85"/>
      <c r="AJ8" s="85" t="s">
        <v>289</v>
      </c>
      <c r="AK8" s="85" t="s">
        <v>294</v>
      </c>
      <c r="AL8" s="85"/>
      <c r="AM8" s="85"/>
      <c r="AN8" s="87">
        <v>43334.81332175926</v>
      </c>
      <c r="AO8" s="85"/>
      <c r="AP8" s="85" t="b">
        <v>1</v>
      </c>
      <c r="AQ8" s="85" t="b">
        <v>0</v>
      </c>
      <c r="AR8" s="85" t="b">
        <v>1</v>
      </c>
      <c r="AS8" s="85"/>
      <c r="AT8" s="85">
        <v>2</v>
      </c>
      <c r="AU8" s="85"/>
      <c r="AV8" s="85" t="b">
        <v>0</v>
      </c>
      <c r="AW8" s="85" t="s">
        <v>314</v>
      </c>
      <c r="AX8" s="89" t="s">
        <v>320</v>
      </c>
      <c r="AY8" s="85" t="s">
        <v>66</v>
      </c>
      <c r="AZ8" s="85" t="str">
        <f>REPLACE(INDEX(GroupVertices[Group],MATCH(Vertices[[#This Row],[Vertex]],GroupVertices[Vertex],0)),1,1,"")</f>
        <v>1</v>
      </c>
      <c r="BA8" s="51"/>
      <c r="BB8" s="51"/>
      <c r="BC8" s="51"/>
      <c r="BD8" s="51"/>
      <c r="BE8" s="51"/>
      <c r="BF8" s="51"/>
      <c r="BG8" s="128" t="s">
        <v>454</v>
      </c>
      <c r="BH8" s="128" t="s">
        <v>454</v>
      </c>
      <c r="BI8" s="128" t="s">
        <v>458</v>
      </c>
      <c r="BJ8" s="128" t="s">
        <v>458</v>
      </c>
      <c r="BK8" s="128">
        <v>1</v>
      </c>
      <c r="BL8" s="131">
        <v>4.3478260869565215</v>
      </c>
      <c r="BM8" s="128">
        <v>0</v>
      </c>
      <c r="BN8" s="131">
        <v>0</v>
      </c>
      <c r="BO8" s="128">
        <v>0</v>
      </c>
      <c r="BP8" s="131">
        <v>0</v>
      </c>
      <c r="BQ8" s="128">
        <v>22</v>
      </c>
      <c r="BR8" s="131">
        <v>95.65217391304348</v>
      </c>
      <c r="BS8" s="128">
        <v>23</v>
      </c>
      <c r="BT8" s="2"/>
      <c r="BU8" s="3"/>
      <c r="BV8" s="3"/>
      <c r="BW8" s="3"/>
      <c r="BX8" s="3"/>
    </row>
    <row r="9" spans="1:76" ht="15">
      <c r="A9" s="14" t="s">
        <v>215</v>
      </c>
      <c r="B9" s="15"/>
      <c r="C9" s="15" t="s">
        <v>64</v>
      </c>
      <c r="D9" s="93">
        <v>849.9709677419355</v>
      </c>
      <c r="E9" s="81"/>
      <c r="F9" s="112" t="s">
        <v>234</v>
      </c>
      <c r="G9" s="15"/>
      <c r="H9" s="16" t="s">
        <v>215</v>
      </c>
      <c r="I9" s="66"/>
      <c r="J9" s="66"/>
      <c r="K9" s="114" t="s">
        <v>329</v>
      </c>
      <c r="L9" s="94">
        <v>1</v>
      </c>
      <c r="M9" s="95">
        <v>2915.30517578125</v>
      </c>
      <c r="N9" s="95">
        <v>8969.69140625</v>
      </c>
      <c r="O9" s="77"/>
      <c r="P9" s="96"/>
      <c r="Q9" s="96"/>
      <c r="R9" s="97"/>
      <c r="S9" s="51">
        <v>0</v>
      </c>
      <c r="T9" s="51">
        <v>1</v>
      </c>
      <c r="U9" s="52">
        <v>0</v>
      </c>
      <c r="V9" s="52">
        <v>0.142857</v>
      </c>
      <c r="W9" s="52">
        <v>0.152403</v>
      </c>
      <c r="X9" s="52">
        <v>0.595199</v>
      </c>
      <c r="Y9" s="52">
        <v>0</v>
      </c>
      <c r="Z9" s="52">
        <v>0</v>
      </c>
      <c r="AA9" s="82">
        <v>9</v>
      </c>
      <c r="AB9" s="82"/>
      <c r="AC9" s="98"/>
      <c r="AD9" s="85" t="s">
        <v>282</v>
      </c>
      <c r="AE9" s="85">
        <v>5501</v>
      </c>
      <c r="AF9" s="85">
        <v>5243</v>
      </c>
      <c r="AG9" s="85">
        <v>12087</v>
      </c>
      <c r="AH9" s="85">
        <v>1189</v>
      </c>
      <c r="AI9" s="85"/>
      <c r="AJ9" s="85" t="s">
        <v>290</v>
      </c>
      <c r="AK9" s="85" t="s">
        <v>295</v>
      </c>
      <c r="AL9" s="85"/>
      <c r="AM9" s="85"/>
      <c r="AN9" s="87">
        <v>41860.80849537037</v>
      </c>
      <c r="AO9" s="89" t="s">
        <v>308</v>
      </c>
      <c r="AP9" s="85" t="b">
        <v>1</v>
      </c>
      <c r="AQ9" s="85" t="b">
        <v>0</v>
      </c>
      <c r="AR9" s="85" t="b">
        <v>0</v>
      </c>
      <c r="AS9" s="85"/>
      <c r="AT9" s="85">
        <v>380</v>
      </c>
      <c r="AU9" s="89" t="s">
        <v>310</v>
      </c>
      <c r="AV9" s="85" t="b">
        <v>0</v>
      </c>
      <c r="AW9" s="85" t="s">
        <v>314</v>
      </c>
      <c r="AX9" s="89" t="s">
        <v>321</v>
      </c>
      <c r="AY9" s="85" t="s">
        <v>66</v>
      </c>
      <c r="AZ9" s="85" t="str">
        <f>REPLACE(INDEX(GroupVertices[Group],MATCH(Vertices[[#This Row],[Vertex]],GroupVertices[Vertex],0)),1,1,"")</f>
        <v>1</v>
      </c>
      <c r="BA9" s="51"/>
      <c r="BB9" s="51"/>
      <c r="BC9" s="51"/>
      <c r="BD9" s="51"/>
      <c r="BE9" s="51"/>
      <c r="BF9" s="51"/>
      <c r="BG9" s="128" t="s">
        <v>454</v>
      </c>
      <c r="BH9" s="128" t="s">
        <v>454</v>
      </c>
      <c r="BI9" s="128" t="s">
        <v>458</v>
      </c>
      <c r="BJ9" s="128" t="s">
        <v>458</v>
      </c>
      <c r="BK9" s="128">
        <v>1</v>
      </c>
      <c r="BL9" s="131">
        <v>4.3478260869565215</v>
      </c>
      <c r="BM9" s="128">
        <v>0</v>
      </c>
      <c r="BN9" s="131">
        <v>0</v>
      </c>
      <c r="BO9" s="128">
        <v>0</v>
      </c>
      <c r="BP9" s="131">
        <v>0</v>
      </c>
      <c r="BQ9" s="128">
        <v>22</v>
      </c>
      <c r="BR9" s="131">
        <v>95.65217391304348</v>
      </c>
      <c r="BS9" s="128">
        <v>23</v>
      </c>
      <c r="BT9" s="2"/>
      <c r="BU9" s="3"/>
      <c r="BV9" s="3"/>
      <c r="BW9" s="3"/>
      <c r="BX9" s="3"/>
    </row>
    <row r="10" spans="1:76" ht="15">
      <c r="A10" s="99" t="s">
        <v>217</v>
      </c>
      <c r="B10" s="100"/>
      <c r="C10" s="100" t="s">
        <v>64</v>
      </c>
      <c r="D10" s="101">
        <v>694.13</v>
      </c>
      <c r="E10" s="102"/>
      <c r="F10" s="113" t="s">
        <v>235</v>
      </c>
      <c r="G10" s="100"/>
      <c r="H10" s="103" t="s">
        <v>217</v>
      </c>
      <c r="I10" s="104"/>
      <c r="J10" s="104"/>
      <c r="K10" s="115" t="s">
        <v>330</v>
      </c>
      <c r="L10" s="105">
        <v>1</v>
      </c>
      <c r="M10" s="106">
        <v>6126.74267578125</v>
      </c>
      <c r="N10" s="106">
        <v>5384.15185546875</v>
      </c>
      <c r="O10" s="107"/>
      <c r="P10" s="108"/>
      <c r="Q10" s="108"/>
      <c r="R10" s="109"/>
      <c r="S10" s="51">
        <v>0</v>
      </c>
      <c r="T10" s="51">
        <v>1</v>
      </c>
      <c r="U10" s="52">
        <v>0</v>
      </c>
      <c r="V10" s="52">
        <v>0.142857</v>
      </c>
      <c r="W10" s="52">
        <v>0.152403</v>
      </c>
      <c r="X10" s="52">
        <v>0.595199</v>
      </c>
      <c r="Y10" s="52">
        <v>0</v>
      </c>
      <c r="Z10" s="52">
        <v>0</v>
      </c>
      <c r="AA10" s="110">
        <v>10</v>
      </c>
      <c r="AB10" s="110"/>
      <c r="AC10" s="111"/>
      <c r="AD10" s="85" t="s">
        <v>283</v>
      </c>
      <c r="AE10" s="85">
        <v>1429</v>
      </c>
      <c r="AF10" s="85">
        <v>4090</v>
      </c>
      <c r="AG10" s="85">
        <v>58894</v>
      </c>
      <c r="AH10" s="85">
        <v>37253</v>
      </c>
      <c r="AI10" s="85"/>
      <c r="AJ10" s="85" t="s">
        <v>291</v>
      </c>
      <c r="AK10" s="85" t="s">
        <v>296</v>
      </c>
      <c r="AL10" s="89" t="s">
        <v>302</v>
      </c>
      <c r="AM10" s="85"/>
      <c r="AN10" s="87">
        <v>40064.167291666665</v>
      </c>
      <c r="AO10" s="89" t="s">
        <v>309</v>
      </c>
      <c r="AP10" s="85" t="b">
        <v>1</v>
      </c>
      <c r="AQ10" s="85" t="b">
        <v>0</v>
      </c>
      <c r="AR10" s="85" t="b">
        <v>1</v>
      </c>
      <c r="AS10" s="85"/>
      <c r="AT10" s="85">
        <v>247</v>
      </c>
      <c r="AU10" s="89" t="s">
        <v>310</v>
      </c>
      <c r="AV10" s="85" t="b">
        <v>0</v>
      </c>
      <c r="AW10" s="85" t="s">
        <v>314</v>
      </c>
      <c r="AX10" s="89" t="s">
        <v>322</v>
      </c>
      <c r="AY10" s="85" t="s">
        <v>66</v>
      </c>
      <c r="AZ10" s="85" t="str">
        <f>REPLACE(INDEX(GroupVertices[Group],MATCH(Vertices[[#This Row],[Vertex]],GroupVertices[Vertex],0)),1,1,"")</f>
        <v>1</v>
      </c>
      <c r="BA10" s="51"/>
      <c r="BB10" s="51"/>
      <c r="BC10" s="51"/>
      <c r="BD10" s="51"/>
      <c r="BE10" s="51"/>
      <c r="BF10" s="51"/>
      <c r="BG10" s="128" t="s">
        <v>454</v>
      </c>
      <c r="BH10" s="128" t="s">
        <v>454</v>
      </c>
      <c r="BI10" s="128" t="s">
        <v>458</v>
      </c>
      <c r="BJ10" s="128" t="s">
        <v>458</v>
      </c>
      <c r="BK10" s="128">
        <v>1</v>
      </c>
      <c r="BL10" s="131">
        <v>4.3478260869565215</v>
      </c>
      <c r="BM10" s="128">
        <v>0</v>
      </c>
      <c r="BN10" s="131">
        <v>0</v>
      </c>
      <c r="BO10" s="128">
        <v>0</v>
      </c>
      <c r="BP10" s="131">
        <v>0</v>
      </c>
      <c r="BQ10" s="128">
        <v>22</v>
      </c>
      <c r="BR10" s="131">
        <v>95.65217391304348</v>
      </c>
      <c r="BS10" s="128">
        <v>23</v>
      </c>
      <c r="BT10" s="2"/>
      <c r="BU10" s="3"/>
      <c r="BV10" s="3"/>
      <c r="BW10" s="3"/>
      <c r="BX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hyperlinks>
    <hyperlink ref="AL3" r:id="rId1" display="https://t.co/sr3VVa32BK"/>
    <hyperlink ref="AL4" r:id="rId2" display="http://www.natwest.com/twitter"/>
    <hyperlink ref="AL5" r:id="rId3" display="https://t.co/L9omH77Ysm"/>
    <hyperlink ref="AL6" r:id="rId4" display="http://budurl.com/LawPlainSimple"/>
    <hyperlink ref="AL7" r:id="rId5" display="https://www.clareevans.co.uk/"/>
    <hyperlink ref="AL10" r:id="rId6" display="https://t.co/pqCZh2f96D"/>
    <hyperlink ref="AO3" r:id="rId7" display="https://pbs.twimg.com/profile_banners/2814243715/1415249180"/>
    <hyperlink ref="AO4" r:id="rId8" display="https://pbs.twimg.com/profile_banners/252987498/1565000131"/>
    <hyperlink ref="AO5" r:id="rId9" display="https://pbs.twimg.com/profile_banners/1090053613/1490176134"/>
    <hyperlink ref="AO6" r:id="rId10" display="https://pbs.twimg.com/profile_banners/1156931462/1479130036"/>
    <hyperlink ref="AO7" r:id="rId11" display="https://pbs.twimg.com/profile_banners/14516922/1526473949"/>
    <hyperlink ref="AO9" r:id="rId12" display="https://pbs.twimg.com/profile_banners/2719987430/1407612506"/>
    <hyperlink ref="AO10" r:id="rId13" display="https://pbs.twimg.com/profile_banners/72466665/1522956068"/>
    <hyperlink ref="AU3" r:id="rId14" display="http://abs.twimg.com/images/themes/theme1/bg.png"/>
    <hyperlink ref="AU4" r:id="rId15" display="http://abs.twimg.com/images/themes/theme1/bg.png"/>
    <hyperlink ref="AU5" r:id="rId16" display="http://abs.twimg.com/images/themes/theme1/bg.png"/>
    <hyperlink ref="AU6" r:id="rId17" display="http://abs.twimg.com/images/themes/theme1/bg.png"/>
    <hyperlink ref="AU7" r:id="rId18" display="http://abs.twimg.com/images/themes/theme1/bg.png"/>
    <hyperlink ref="AU9" r:id="rId19" display="http://abs.twimg.com/images/themes/theme1/bg.png"/>
    <hyperlink ref="AU10" r:id="rId20" display="http://abs.twimg.com/images/themes/theme1/bg.png"/>
    <hyperlink ref="F3" r:id="rId21" display="http://pbs.twimg.com/profile_images/525635320344088576/llGg2j-p_normal.jpeg"/>
    <hyperlink ref="F4" r:id="rId22" display="http://pbs.twimg.com/profile_images/1156924877527486465/8NLrVbde_normal.jpg"/>
    <hyperlink ref="F5" r:id="rId23" display="http://pbs.twimg.com/profile_images/1112701527792201728/7yPXwU-C_normal.jpg"/>
    <hyperlink ref="F6" r:id="rId24" display="http://pbs.twimg.com/profile_images/785768024225767424/ZMqdgqgg_normal.jpg"/>
    <hyperlink ref="F7" r:id="rId25" display="http://pbs.twimg.com/profile_images/776853936770875392/keqhnC0I_normal.jpg"/>
    <hyperlink ref="F8" r:id="rId26" display="http://pbs.twimg.com/profile_images/1156634213090811904/6hsXQaED_normal.jpg"/>
    <hyperlink ref="F9" r:id="rId27" display="http://pbs.twimg.com/profile_images/498188916805996544/n7hxSptM_normal.png"/>
    <hyperlink ref="F10" r:id="rId28" display="http://pbs.twimg.com/profile_images/981974865283395584/2YtrP4eh_normal.jpg"/>
    <hyperlink ref="AX3" r:id="rId29" display="https://twitter.com/treviaes"/>
    <hyperlink ref="AX4" r:id="rId30" display="https://twitter.com/natwestbusiness"/>
    <hyperlink ref="AX5" r:id="rId31" display="https://twitter.com/nick__howe"/>
    <hyperlink ref="AX6" r:id="rId32" display="https://twitter.com/law_plainsimple"/>
    <hyperlink ref="AX7" r:id="rId33" display="https://twitter.com/clareevans"/>
    <hyperlink ref="AX8" r:id="rId34" display="https://twitter.com/russelllister1"/>
    <hyperlink ref="AX9" r:id="rId35" display="https://twitter.com/ukbizlunch"/>
    <hyperlink ref="AX10" r:id="rId36" display="https://twitter.com/mrbooknarrator"/>
  </hyperlinks>
  <printOptions/>
  <pageMargins left="0.7" right="0.7" top="0.75" bottom="0.75" header="0.3" footer="0.3"/>
  <pageSetup horizontalDpi="600" verticalDpi="600" orientation="portrait" r:id="rId40"/>
  <legacyDrawing r:id="rId38"/>
  <tableParts>
    <tablePart r:id="rId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383</v>
      </c>
      <c r="Z2" s="13" t="s">
        <v>387</v>
      </c>
      <c r="AA2" s="13" t="s">
        <v>395</v>
      </c>
      <c r="AB2" s="13" t="s">
        <v>414</v>
      </c>
      <c r="AC2" s="13" t="s">
        <v>429</v>
      </c>
      <c r="AD2" s="13" t="s">
        <v>437</v>
      </c>
      <c r="AE2" s="13" t="s">
        <v>438</v>
      </c>
      <c r="AF2" s="13" t="s">
        <v>443</v>
      </c>
      <c r="AG2" s="67" t="s">
        <v>481</v>
      </c>
      <c r="AH2" s="67" t="s">
        <v>482</v>
      </c>
      <c r="AI2" s="67" t="s">
        <v>483</v>
      </c>
      <c r="AJ2" s="67" t="s">
        <v>484</v>
      </c>
      <c r="AK2" s="67" t="s">
        <v>485</v>
      </c>
      <c r="AL2" s="67" t="s">
        <v>486</v>
      </c>
      <c r="AM2" s="67" t="s">
        <v>487</v>
      </c>
      <c r="AN2" s="67" t="s">
        <v>488</v>
      </c>
      <c r="AO2" s="67" t="s">
        <v>491</v>
      </c>
    </row>
    <row r="3" spans="1:41" ht="15">
      <c r="A3" s="125" t="s">
        <v>370</v>
      </c>
      <c r="B3" s="126" t="s">
        <v>372</v>
      </c>
      <c r="C3" s="126" t="s">
        <v>56</v>
      </c>
      <c r="D3" s="117"/>
      <c r="E3" s="116"/>
      <c r="F3" s="118" t="s">
        <v>526</v>
      </c>
      <c r="G3" s="119"/>
      <c r="H3" s="119"/>
      <c r="I3" s="120">
        <v>3</v>
      </c>
      <c r="J3" s="121"/>
      <c r="K3" s="51">
        <v>5</v>
      </c>
      <c r="L3" s="51">
        <v>5</v>
      </c>
      <c r="M3" s="51">
        <v>0</v>
      </c>
      <c r="N3" s="51">
        <v>5</v>
      </c>
      <c r="O3" s="51">
        <v>1</v>
      </c>
      <c r="P3" s="52">
        <v>0</v>
      </c>
      <c r="Q3" s="52">
        <v>0</v>
      </c>
      <c r="R3" s="51">
        <v>1</v>
      </c>
      <c r="S3" s="51">
        <v>0</v>
      </c>
      <c r="T3" s="51">
        <v>5</v>
      </c>
      <c r="U3" s="51">
        <v>5</v>
      </c>
      <c r="V3" s="51">
        <v>2</v>
      </c>
      <c r="W3" s="52">
        <v>1.28</v>
      </c>
      <c r="X3" s="52">
        <v>0.2</v>
      </c>
      <c r="Y3" s="85" t="s">
        <v>225</v>
      </c>
      <c r="Z3" s="85" t="s">
        <v>227</v>
      </c>
      <c r="AA3" s="85" t="s">
        <v>229</v>
      </c>
      <c r="AB3" s="91" t="s">
        <v>415</v>
      </c>
      <c r="AC3" s="91" t="s">
        <v>430</v>
      </c>
      <c r="AD3" s="91"/>
      <c r="AE3" s="91" t="s">
        <v>216</v>
      </c>
      <c r="AF3" s="91" t="s">
        <v>444</v>
      </c>
      <c r="AG3" s="128">
        <v>5</v>
      </c>
      <c r="AH3" s="131">
        <v>4.201680672268908</v>
      </c>
      <c r="AI3" s="128">
        <v>0</v>
      </c>
      <c r="AJ3" s="131">
        <v>0</v>
      </c>
      <c r="AK3" s="128">
        <v>0</v>
      </c>
      <c r="AL3" s="131">
        <v>0</v>
      </c>
      <c r="AM3" s="128">
        <v>114</v>
      </c>
      <c r="AN3" s="131">
        <v>95.7983193277311</v>
      </c>
      <c r="AO3" s="128">
        <v>119</v>
      </c>
    </row>
    <row r="4" spans="1:41" ht="15">
      <c r="A4" s="125" t="s">
        <v>371</v>
      </c>
      <c r="B4" s="126" t="s">
        <v>373</v>
      </c>
      <c r="C4" s="126" t="s">
        <v>56</v>
      </c>
      <c r="D4" s="122"/>
      <c r="E4" s="100"/>
      <c r="F4" s="103" t="s">
        <v>527</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t="s">
        <v>224</v>
      </c>
      <c r="Z4" s="85" t="s">
        <v>226</v>
      </c>
      <c r="AA4" s="85" t="s">
        <v>228</v>
      </c>
      <c r="AB4" s="91" t="s">
        <v>402</v>
      </c>
      <c r="AC4" s="91" t="s">
        <v>248</v>
      </c>
      <c r="AD4" s="91"/>
      <c r="AE4" s="91" t="s">
        <v>439</v>
      </c>
      <c r="AF4" s="91" t="s">
        <v>445</v>
      </c>
      <c r="AG4" s="128">
        <v>1</v>
      </c>
      <c r="AH4" s="131">
        <v>5.555555555555555</v>
      </c>
      <c r="AI4" s="128">
        <v>0</v>
      </c>
      <c r="AJ4" s="131">
        <v>0</v>
      </c>
      <c r="AK4" s="128">
        <v>0</v>
      </c>
      <c r="AL4" s="131">
        <v>0</v>
      </c>
      <c r="AM4" s="128">
        <v>17</v>
      </c>
      <c r="AN4" s="131">
        <v>94.44444444444444</v>
      </c>
      <c r="AO4" s="128">
        <v>18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370</v>
      </c>
      <c r="B2" s="91" t="s">
        <v>217</v>
      </c>
      <c r="C2" s="85">
        <f>VLOOKUP(GroupVertices[[#This Row],[Vertex]],Vertices[],MATCH("ID",Vertices[[#Headers],[Vertex]:[Vertex Content Word Count]],0),FALSE)</f>
        <v>10</v>
      </c>
    </row>
    <row r="3" spans="1:3" ht="15">
      <c r="A3" s="85" t="s">
        <v>370</v>
      </c>
      <c r="B3" s="91" t="s">
        <v>216</v>
      </c>
      <c r="C3" s="85">
        <f>VLOOKUP(GroupVertices[[#This Row],[Vertex]],Vertices[],MATCH("ID",Vertices[[#Headers],[Vertex]:[Vertex Content Word Count]],0),FALSE)</f>
        <v>7</v>
      </c>
    </row>
    <row r="4" spans="1:3" ht="15">
      <c r="A4" s="85" t="s">
        <v>370</v>
      </c>
      <c r="B4" s="91" t="s">
        <v>215</v>
      </c>
      <c r="C4" s="85">
        <f>VLOOKUP(GroupVertices[[#This Row],[Vertex]],Vertices[],MATCH("ID",Vertices[[#Headers],[Vertex]:[Vertex Content Word Count]],0),FALSE)</f>
        <v>9</v>
      </c>
    </row>
    <row r="5" spans="1:3" ht="15">
      <c r="A5" s="85" t="s">
        <v>370</v>
      </c>
      <c r="B5" s="91" t="s">
        <v>214</v>
      </c>
      <c r="C5" s="85">
        <f>VLOOKUP(GroupVertices[[#This Row],[Vertex]],Vertices[],MATCH("ID",Vertices[[#Headers],[Vertex]:[Vertex Content Word Count]],0),FALSE)</f>
        <v>8</v>
      </c>
    </row>
    <row r="6" spans="1:3" ht="15">
      <c r="A6" s="85" t="s">
        <v>370</v>
      </c>
      <c r="B6" s="91" t="s">
        <v>213</v>
      </c>
      <c r="C6" s="85">
        <f>VLOOKUP(GroupVertices[[#This Row],[Vertex]],Vertices[],MATCH("ID",Vertices[[#Headers],[Vertex]:[Vertex Content Word Count]],0),FALSE)</f>
        <v>6</v>
      </c>
    </row>
    <row r="7" spans="1:3" ht="15">
      <c r="A7" s="85" t="s">
        <v>371</v>
      </c>
      <c r="B7" s="91" t="s">
        <v>212</v>
      </c>
      <c r="C7" s="85">
        <f>VLOOKUP(GroupVertices[[#This Row],[Vertex]],Vertices[],MATCH("ID",Vertices[[#Headers],[Vertex]:[Vertex Content Word Count]],0),FALSE)</f>
        <v>3</v>
      </c>
    </row>
    <row r="8" spans="1:3" ht="15">
      <c r="A8" s="85" t="s">
        <v>371</v>
      </c>
      <c r="B8" s="91" t="s">
        <v>219</v>
      </c>
      <c r="C8" s="85">
        <f>VLOOKUP(GroupVertices[[#This Row],[Vertex]],Vertices[],MATCH("ID",Vertices[[#Headers],[Vertex]:[Vertex Content Word Count]],0),FALSE)</f>
        <v>5</v>
      </c>
    </row>
    <row r="9" spans="1:3" ht="15">
      <c r="A9" s="85" t="s">
        <v>371</v>
      </c>
      <c r="B9" s="91" t="s">
        <v>218</v>
      </c>
      <c r="C9"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9"/>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495</v>
      </c>
      <c r="B2" s="36" t="s">
        <v>331</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6</v>
      </c>
      <c r="L2" s="39">
        <f>MIN(Vertices[Closeness Centrality])</f>
        <v>0.142857</v>
      </c>
      <c r="M2" s="40">
        <f>COUNTIF(Vertices[Closeness Centrality],"&gt;= "&amp;L2)-COUNTIF(Vertices[Closeness Centrality],"&gt;="&amp;L3)</f>
        <v>4</v>
      </c>
      <c r="N2" s="39">
        <f>MIN(Vertices[Eigenvector Centrality])</f>
        <v>0</v>
      </c>
      <c r="O2" s="40">
        <f>COUNTIF(Vertices[Eigenvector Centrality],"&gt;= "&amp;N2)-COUNTIF(Vertices[Eigenvector Centrality],"&gt;="&amp;N3)</f>
        <v>3</v>
      </c>
      <c r="P2" s="39">
        <f>MIN(Vertices[PageRank])</f>
        <v>0.595199</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0.1493505090909091</v>
      </c>
      <c r="M3" s="42">
        <f>COUNTIF(Vertices[Closeness Centrality],"&gt;= "&amp;L3)-COUNTIF(Vertices[Closeness Centrality],"&gt;="&amp;L4)</f>
        <v>0</v>
      </c>
      <c r="N3" s="41">
        <f aca="true" t="shared" si="6" ref="N3:N26">N2+($N$57-$N$2)/BinDivisor</f>
        <v>0.007097963636363637</v>
      </c>
      <c r="O3" s="42">
        <f>COUNTIF(Vertices[Eigenvector Centrality],"&gt;= "&amp;N3)-COUNTIF(Vertices[Eigenvector Centrality],"&gt;="&amp;N4)</f>
        <v>0</v>
      </c>
      <c r="P3" s="41">
        <f aca="true" t="shared" si="7" ref="P3:P26">P2+($P$57-$P$2)/BinDivisor</f>
        <v>0.6319926909090909</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0.18181818181818182</v>
      </c>
      <c r="G4" s="40">
        <f>COUNTIF(Vertices[In-Degree],"&gt;= "&amp;F4)-COUNTIF(Vertices[In-Degree],"&gt;="&amp;F5)</f>
        <v>0</v>
      </c>
      <c r="H4" s="39">
        <f t="shared" si="3"/>
        <v>0.07272727272727272</v>
      </c>
      <c r="I4" s="40">
        <f>COUNTIF(Vertices[Out-Degree],"&gt;= "&amp;H4)-COUNTIF(Vertices[Out-Degree],"&gt;="&amp;H5)</f>
        <v>0</v>
      </c>
      <c r="J4" s="39">
        <f t="shared" si="4"/>
        <v>0.43636363636363634</v>
      </c>
      <c r="K4" s="40">
        <f>COUNTIF(Vertices[Betweenness Centrality],"&gt;= "&amp;J4)-COUNTIF(Vertices[Betweenness Centrality],"&gt;="&amp;J5)</f>
        <v>0</v>
      </c>
      <c r="L4" s="39">
        <f t="shared" si="5"/>
        <v>0.1558440181818182</v>
      </c>
      <c r="M4" s="40">
        <f>COUNTIF(Vertices[Closeness Centrality],"&gt;= "&amp;L4)-COUNTIF(Vertices[Closeness Centrality],"&gt;="&amp;L5)</f>
        <v>0</v>
      </c>
      <c r="N4" s="39">
        <f t="shared" si="6"/>
        <v>0.014195927272727274</v>
      </c>
      <c r="O4" s="40">
        <f>COUNTIF(Vertices[Eigenvector Centrality],"&gt;= "&amp;N4)-COUNTIF(Vertices[Eigenvector Centrality],"&gt;="&amp;N5)</f>
        <v>0</v>
      </c>
      <c r="P4" s="39">
        <f t="shared" si="7"/>
        <v>0.6687863818181818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0.2727272727272727</v>
      </c>
      <c r="G5" s="42">
        <f>COUNTIF(Vertices[In-Degree],"&gt;= "&amp;F5)-COUNTIF(Vertices[In-Degree],"&gt;="&amp;F6)</f>
        <v>0</v>
      </c>
      <c r="H5" s="41">
        <f t="shared" si="3"/>
        <v>0.10909090909090909</v>
      </c>
      <c r="I5" s="42">
        <f>COUNTIF(Vertices[Out-Degree],"&gt;= "&amp;H5)-COUNTIF(Vertices[Out-Degree],"&gt;="&amp;H6)</f>
        <v>0</v>
      </c>
      <c r="J5" s="41">
        <f t="shared" si="4"/>
        <v>0.6545454545454545</v>
      </c>
      <c r="K5" s="42">
        <f>COUNTIF(Vertices[Betweenness Centrality],"&gt;= "&amp;J5)-COUNTIF(Vertices[Betweenness Centrality],"&gt;="&amp;J6)</f>
        <v>0</v>
      </c>
      <c r="L5" s="41">
        <f t="shared" si="5"/>
        <v>0.1623375272727273</v>
      </c>
      <c r="M5" s="42">
        <f>COUNTIF(Vertices[Closeness Centrality],"&gt;= "&amp;L5)-COUNTIF(Vertices[Closeness Centrality],"&gt;="&amp;L6)</f>
        <v>0</v>
      </c>
      <c r="N5" s="41">
        <f t="shared" si="6"/>
        <v>0.02129389090909091</v>
      </c>
      <c r="O5" s="42">
        <f>COUNTIF(Vertices[Eigenvector Centrality],"&gt;= "&amp;N5)-COUNTIF(Vertices[Eigenvector Centrality],"&gt;="&amp;N6)</f>
        <v>0</v>
      </c>
      <c r="P5" s="41">
        <f t="shared" si="7"/>
        <v>0.7055800727272727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0.36363636363636365</v>
      </c>
      <c r="G6" s="40">
        <f>COUNTIF(Vertices[In-Degree],"&gt;= "&amp;F6)-COUNTIF(Vertices[In-Degree],"&gt;="&amp;F7)</f>
        <v>0</v>
      </c>
      <c r="H6" s="39">
        <f t="shared" si="3"/>
        <v>0.14545454545454545</v>
      </c>
      <c r="I6" s="40">
        <f>COUNTIF(Vertices[Out-Degree],"&gt;= "&amp;H6)-COUNTIF(Vertices[Out-Degree],"&gt;="&amp;H7)</f>
        <v>0</v>
      </c>
      <c r="J6" s="39">
        <f t="shared" si="4"/>
        <v>0.8727272727272727</v>
      </c>
      <c r="K6" s="40">
        <f>COUNTIF(Vertices[Betweenness Centrality],"&gt;= "&amp;J6)-COUNTIF(Vertices[Betweenness Centrality],"&gt;="&amp;J7)</f>
        <v>0</v>
      </c>
      <c r="L6" s="39">
        <f t="shared" si="5"/>
        <v>0.1688310363636364</v>
      </c>
      <c r="M6" s="40">
        <f>COUNTIF(Vertices[Closeness Centrality],"&gt;= "&amp;L6)-COUNTIF(Vertices[Closeness Centrality],"&gt;="&amp;L7)</f>
        <v>0</v>
      </c>
      <c r="N6" s="39">
        <f t="shared" si="6"/>
        <v>0.028391854545454547</v>
      </c>
      <c r="O6" s="40">
        <f>COUNTIF(Vertices[Eigenvector Centrality],"&gt;= "&amp;N6)-COUNTIF(Vertices[Eigenvector Centrality],"&gt;="&amp;N7)</f>
        <v>0</v>
      </c>
      <c r="P6" s="39">
        <f t="shared" si="7"/>
        <v>0.7423737636363636</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0.4545454545454546</v>
      </c>
      <c r="G7" s="42">
        <f>COUNTIF(Vertices[In-Degree],"&gt;= "&amp;F7)-COUNTIF(Vertices[In-Degree],"&gt;="&amp;F8)</f>
        <v>0</v>
      </c>
      <c r="H7" s="41">
        <f t="shared" si="3"/>
        <v>0.18181818181818182</v>
      </c>
      <c r="I7" s="42">
        <f>COUNTIF(Vertices[Out-Degree],"&gt;= "&amp;H7)-COUNTIF(Vertices[Out-Degree],"&gt;="&amp;H8)</f>
        <v>0</v>
      </c>
      <c r="J7" s="41">
        <f t="shared" si="4"/>
        <v>1.0909090909090908</v>
      </c>
      <c r="K7" s="42">
        <f>COUNTIF(Vertices[Betweenness Centrality],"&gt;= "&amp;J7)-COUNTIF(Vertices[Betweenness Centrality],"&gt;="&amp;J8)</f>
        <v>0</v>
      </c>
      <c r="L7" s="41">
        <f t="shared" si="5"/>
        <v>0.17532454545454548</v>
      </c>
      <c r="M7" s="42">
        <f>COUNTIF(Vertices[Closeness Centrality],"&gt;= "&amp;L7)-COUNTIF(Vertices[Closeness Centrality],"&gt;="&amp;L8)</f>
        <v>0</v>
      </c>
      <c r="N7" s="41">
        <f t="shared" si="6"/>
        <v>0.035489818181818185</v>
      </c>
      <c r="O7" s="42">
        <f>COUNTIF(Vertices[Eigenvector Centrality],"&gt;= "&amp;N7)-COUNTIF(Vertices[Eigenvector Centrality],"&gt;="&amp;N8)</f>
        <v>0</v>
      </c>
      <c r="P7" s="41">
        <f t="shared" si="7"/>
        <v>0.7791674545454546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0.5454545454545455</v>
      </c>
      <c r="G8" s="40">
        <f>COUNTIF(Vertices[In-Degree],"&gt;= "&amp;F8)-COUNTIF(Vertices[In-Degree],"&gt;="&amp;F9)</f>
        <v>0</v>
      </c>
      <c r="H8" s="39">
        <f t="shared" si="3"/>
        <v>0.2181818181818182</v>
      </c>
      <c r="I8" s="40">
        <f>COUNTIF(Vertices[Out-Degree],"&gt;= "&amp;H8)-COUNTIF(Vertices[Out-Degree],"&gt;="&amp;H9)</f>
        <v>0</v>
      </c>
      <c r="J8" s="39">
        <f t="shared" si="4"/>
        <v>1.309090909090909</v>
      </c>
      <c r="K8" s="40">
        <f>COUNTIF(Vertices[Betweenness Centrality],"&gt;= "&amp;J8)-COUNTIF(Vertices[Betweenness Centrality],"&gt;="&amp;J9)</f>
        <v>0</v>
      </c>
      <c r="L8" s="39">
        <f t="shared" si="5"/>
        <v>0.18181805454545458</v>
      </c>
      <c r="M8" s="40">
        <f>COUNTIF(Vertices[Closeness Centrality],"&gt;= "&amp;L8)-COUNTIF(Vertices[Closeness Centrality],"&gt;="&amp;L9)</f>
        <v>0</v>
      </c>
      <c r="N8" s="39">
        <f t="shared" si="6"/>
        <v>0.04258778181818182</v>
      </c>
      <c r="O8" s="40">
        <f>COUNTIF(Vertices[Eigenvector Centrality],"&gt;= "&amp;N8)-COUNTIF(Vertices[Eigenvector Centrality],"&gt;="&amp;N9)</f>
        <v>0</v>
      </c>
      <c r="P8" s="39">
        <f t="shared" si="7"/>
        <v>0.8159611454545455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0.6363636363636365</v>
      </c>
      <c r="G9" s="42">
        <f>COUNTIF(Vertices[In-Degree],"&gt;= "&amp;F9)-COUNTIF(Vertices[In-Degree],"&gt;="&amp;F10)</f>
        <v>0</v>
      </c>
      <c r="H9" s="41">
        <f t="shared" si="3"/>
        <v>0.2545454545454546</v>
      </c>
      <c r="I9" s="42">
        <f>COUNTIF(Vertices[Out-Degree],"&gt;= "&amp;H9)-COUNTIF(Vertices[Out-Degree],"&gt;="&amp;H10)</f>
        <v>0</v>
      </c>
      <c r="J9" s="41">
        <f t="shared" si="4"/>
        <v>1.5272727272727273</v>
      </c>
      <c r="K9" s="42">
        <f>COUNTIF(Vertices[Betweenness Centrality],"&gt;= "&amp;J9)-COUNTIF(Vertices[Betweenness Centrality],"&gt;="&amp;J10)</f>
        <v>0</v>
      </c>
      <c r="L9" s="41">
        <f t="shared" si="5"/>
        <v>0.18831156363636367</v>
      </c>
      <c r="M9" s="42">
        <f>COUNTIF(Vertices[Closeness Centrality],"&gt;= "&amp;L9)-COUNTIF(Vertices[Closeness Centrality],"&gt;="&amp;L10)</f>
        <v>0</v>
      </c>
      <c r="N9" s="41">
        <f t="shared" si="6"/>
        <v>0.04968574545454545</v>
      </c>
      <c r="O9" s="42">
        <f>COUNTIF(Vertices[Eigenvector Centrality],"&gt;= "&amp;N9)-COUNTIF(Vertices[Eigenvector Centrality],"&gt;="&amp;N10)</f>
        <v>0</v>
      </c>
      <c r="P9" s="41">
        <f t="shared" si="7"/>
        <v>0.8527548363636364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496</v>
      </c>
      <c r="B10" s="36">
        <v>2</v>
      </c>
      <c r="D10" s="34">
        <f t="shared" si="1"/>
        <v>0</v>
      </c>
      <c r="E10" s="3">
        <f>COUNTIF(Vertices[Degree],"&gt;= "&amp;D10)-COUNTIF(Vertices[Degree],"&gt;="&amp;D11)</f>
        <v>0</v>
      </c>
      <c r="F10" s="39">
        <f t="shared" si="2"/>
        <v>0.7272727272727274</v>
      </c>
      <c r="G10" s="40">
        <f>COUNTIF(Vertices[In-Degree],"&gt;= "&amp;F10)-COUNTIF(Vertices[In-Degree],"&gt;="&amp;F11)</f>
        <v>0</v>
      </c>
      <c r="H10" s="39">
        <f t="shared" si="3"/>
        <v>0.29090909090909095</v>
      </c>
      <c r="I10" s="40">
        <f>COUNTIF(Vertices[Out-Degree],"&gt;= "&amp;H10)-COUNTIF(Vertices[Out-Degree],"&gt;="&amp;H11)</f>
        <v>0</v>
      </c>
      <c r="J10" s="39">
        <f t="shared" si="4"/>
        <v>1.7454545454545456</v>
      </c>
      <c r="K10" s="40">
        <f>COUNTIF(Vertices[Betweenness Centrality],"&gt;= "&amp;J10)-COUNTIF(Vertices[Betweenness Centrality],"&gt;="&amp;J11)</f>
        <v>0</v>
      </c>
      <c r="L10" s="39">
        <f t="shared" si="5"/>
        <v>0.19480507272727277</v>
      </c>
      <c r="M10" s="40">
        <f>COUNTIF(Vertices[Closeness Centrality],"&gt;= "&amp;L10)-COUNTIF(Vertices[Closeness Centrality],"&gt;="&amp;L11)</f>
        <v>0</v>
      </c>
      <c r="N10" s="39">
        <f t="shared" si="6"/>
        <v>0.05678370909090909</v>
      </c>
      <c r="O10" s="40">
        <f>COUNTIF(Vertices[Eigenvector Centrality],"&gt;= "&amp;N10)-COUNTIF(Vertices[Eigenvector Centrality],"&gt;="&amp;N11)</f>
        <v>0</v>
      </c>
      <c r="P10" s="39">
        <f t="shared" si="7"/>
        <v>0.8895485272727273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0.8181818181818183</v>
      </c>
      <c r="G11" s="42">
        <f>COUNTIF(Vertices[In-Degree],"&gt;= "&amp;F11)-COUNTIF(Vertices[In-Degree],"&gt;="&amp;F12)</f>
        <v>0</v>
      </c>
      <c r="H11" s="41">
        <f t="shared" si="3"/>
        <v>0.3272727272727273</v>
      </c>
      <c r="I11" s="42">
        <f>COUNTIF(Vertices[Out-Degree],"&gt;= "&amp;H11)-COUNTIF(Vertices[Out-Degree],"&gt;="&amp;H12)</f>
        <v>0</v>
      </c>
      <c r="J11" s="41">
        <f t="shared" si="4"/>
        <v>1.9636363636363638</v>
      </c>
      <c r="K11" s="42">
        <f>COUNTIF(Vertices[Betweenness Centrality],"&gt;= "&amp;J11)-COUNTIF(Vertices[Betweenness Centrality],"&gt;="&amp;J12)</f>
        <v>1</v>
      </c>
      <c r="L11" s="41">
        <f t="shared" si="5"/>
        <v>0.20129858181818186</v>
      </c>
      <c r="M11" s="42">
        <f>COUNTIF(Vertices[Closeness Centrality],"&gt;= "&amp;L11)-COUNTIF(Vertices[Closeness Centrality],"&gt;="&amp;L12)</f>
        <v>0</v>
      </c>
      <c r="N11" s="41">
        <f t="shared" si="6"/>
        <v>0.06388167272727273</v>
      </c>
      <c r="O11" s="42">
        <f>COUNTIF(Vertices[Eigenvector Centrality],"&gt;= "&amp;N11)-COUNTIF(Vertices[Eigenvector Centrality],"&gt;="&amp;N12)</f>
        <v>0</v>
      </c>
      <c r="P11" s="41">
        <f t="shared" si="7"/>
        <v>0.9263422181818182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6</v>
      </c>
      <c r="D12" s="34">
        <f t="shared" si="1"/>
        <v>0</v>
      </c>
      <c r="E12" s="3">
        <f>COUNTIF(Vertices[Degree],"&gt;= "&amp;D12)-COUNTIF(Vertices[Degree],"&gt;="&amp;D13)</f>
        <v>0</v>
      </c>
      <c r="F12" s="39">
        <f t="shared" si="2"/>
        <v>0.9090909090909093</v>
      </c>
      <c r="G12" s="40">
        <f>COUNTIF(Vertices[In-Degree],"&gt;= "&amp;F12)-COUNTIF(Vertices[In-Degree],"&gt;="&amp;F13)</f>
        <v>0</v>
      </c>
      <c r="H12" s="39">
        <f t="shared" si="3"/>
        <v>0.3636363636363637</v>
      </c>
      <c r="I12" s="40">
        <f>COUNTIF(Vertices[Out-Degree],"&gt;= "&amp;H12)-COUNTIF(Vertices[Out-Degree],"&gt;="&amp;H13)</f>
        <v>0</v>
      </c>
      <c r="J12" s="39">
        <f t="shared" si="4"/>
        <v>2.181818181818182</v>
      </c>
      <c r="K12" s="40">
        <f>COUNTIF(Vertices[Betweenness Centrality],"&gt;= "&amp;J12)-COUNTIF(Vertices[Betweenness Centrality],"&gt;="&amp;J13)</f>
        <v>0</v>
      </c>
      <c r="L12" s="39">
        <f t="shared" si="5"/>
        <v>0.20779209090909095</v>
      </c>
      <c r="M12" s="40">
        <f>COUNTIF(Vertices[Closeness Centrality],"&gt;= "&amp;L12)-COUNTIF(Vertices[Closeness Centrality],"&gt;="&amp;L13)</f>
        <v>0</v>
      </c>
      <c r="N12" s="39">
        <f t="shared" si="6"/>
        <v>0.07097963636363637</v>
      </c>
      <c r="O12" s="40">
        <f>COUNTIF(Vertices[Eigenvector Centrality],"&gt;= "&amp;N12)-COUNTIF(Vertices[Eigenvector Centrality],"&gt;="&amp;N13)</f>
        <v>0</v>
      </c>
      <c r="P12" s="39">
        <f t="shared" si="7"/>
        <v>0.9631359090909091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1.0000000000000002</v>
      </c>
      <c r="G13" s="42">
        <f>COUNTIF(Vertices[In-Degree],"&gt;= "&amp;F13)-COUNTIF(Vertices[In-Degree],"&gt;="&amp;F14)</f>
        <v>2</v>
      </c>
      <c r="H13" s="41">
        <f t="shared" si="3"/>
        <v>0.4000000000000001</v>
      </c>
      <c r="I13" s="42">
        <f>COUNTIF(Vertices[Out-Degree],"&gt;= "&amp;H13)-COUNTIF(Vertices[Out-Degree],"&gt;="&amp;H14)</f>
        <v>0</v>
      </c>
      <c r="J13" s="41">
        <f t="shared" si="4"/>
        <v>2.4000000000000004</v>
      </c>
      <c r="K13" s="42">
        <f>COUNTIF(Vertices[Betweenness Centrality],"&gt;= "&amp;J13)-COUNTIF(Vertices[Betweenness Centrality],"&gt;="&amp;J14)</f>
        <v>0</v>
      </c>
      <c r="L13" s="41">
        <f t="shared" si="5"/>
        <v>0.21428560000000005</v>
      </c>
      <c r="M13" s="42">
        <f>COUNTIF(Vertices[Closeness Centrality],"&gt;= "&amp;L13)-COUNTIF(Vertices[Closeness Centrality],"&gt;="&amp;L14)</f>
        <v>0</v>
      </c>
      <c r="N13" s="41">
        <f t="shared" si="6"/>
        <v>0.07807760000000001</v>
      </c>
      <c r="O13" s="42">
        <f>COUNTIF(Vertices[Eigenvector Centrality],"&gt;= "&amp;N13)-COUNTIF(Vertices[Eigenvector Centrality],"&gt;="&amp;N14)</f>
        <v>0</v>
      </c>
      <c r="P13" s="41">
        <f t="shared" si="7"/>
        <v>0.9999296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1.090909090909091</v>
      </c>
      <c r="G14" s="40">
        <f>COUNTIF(Vertices[In-Degree],"&gt;= "&amp;F14)-COUNTIF(Vertices[In-Degree],"&gt;="&amp;F15)</f>
        <v>0</v>
      </c>
      <c r="H14" s="39">
        <f t="shared" si="3"/>
        <v>0.43636363636363645</v>
      </c>
      <c r="I14" s="40">
        <f>COUNTIF(Vertices[Out-Degree],"&gt;= "&amp;H14)-COUNTIF(Vertices[Out-Degree],"&gt;="&amp;H15)</f>
        <v>0</v>
      </c>
      <c r="J14" s="39">
        <f t="shared" si="4"/>
        <v>2.6181818181818186</v>
      </c>
      <c r="K14" s="40">
        <f>COUNTIF(Vertices[Betweenness Centrality],"&gt;= "&amp;J14)-COUNTIF(Vertices[Betweenness Centrality],"&gt;="&amp;J15)</f>
        <v>0</v>
      </c>
      <c r="L14" s="39">
        <f t="shared" si="5"/>
        <v>0.22077910909090914</v>
      </c>
      <c r="M14" s="40">
        <f>COUNTIF(Vertices[Closeness Centrality],"&gt;= "&amp;L14)-COUNTIF(Vertices[Closeness Centrality],"&gt;="&amp;L15)</f>
        <v>0</v>
      </c>
      <c r="N14" s="39">
        <f t="shared" si="6"/>
        <v>0.08517556363636365</v>
      </c>
      <c r="O14" s="40">
        <f>COUNTIF(Vertices[Eigenvector Centrality],"&gt;= "&amp;N14)-COUNTIF(Vertices[Eigenvector Centrality],"&gt;="&amp;N15)</f>
        <v>0</v>
      </c>
      <c r="P14" s="39">
        <f t="shared" si="7"/>
        <v>1.0367232909090909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1</v>
      </c>
      <c r="D15" s="34">
        <f t="shared" si="1"/>
        <v>0</v>
      </c>
      <c r="E15" s="3">
        <f>COUNTIF(Vertices[Degree],"&gt;= "&amp;D15)-COUNTIF(Vertices[Degree],"&gt;="&amp;D16)</f>
        <v>0</v>
      </c>
      <c r="F15" s="41">
        <f t="shared" si="2"/>
        <v>1.1818181818181819</v>
      </c>
      <c r="G15" s="42">
        <f>COUNTIF(Vertices[In-Degree],"&gt;= "&amp;F15)-COUNTIF(Vertices[In-Degree],"&gt;="&amp;F16)</f>
        <v>0</v>
      </c>
      <c r="H15" s="41">
        <f t="shared" si="3"/>
        <v>0.47272727272727283</v>
      </c>
      <c r="I15" s="42">
        <f>COUNTIF(Vertices[Out-Degree],"&gt;= "&amp;H15)-COUNTIF(Vertices[Out-Degree],"&gt;="&amp;H16)</f>
        <v>0</v>
      </c>
      <c r="J15" s="41">
        <f t="shared" si="4"/>
        <v>2.836363636363637</v>
      </c>
      <c r="K15" s="42">
        <f>COUNTIF(Vertices[Betweenness Centrality],"&gt;= "&amp;J15)-COUNTIF(Vertices[Betweenness Centrality],"&gt;="&amp;J16)</f>
        <v>0</v>
      </c>
      <c r="L15" s="41">
        <f t="shared" si="5"/>
        <v>0.22727261818181824</v>
      </c>
      <c r="M15" s="42">
        <f>COUNTIF(Vertices[Closeness Centrality],"&gt;= "&amp;L15)-COUNTIF(Vertices[Closeness Centrality],"&gt;="&amp;L16)</f>
        <v>0</v>
      </c>
      <c r="N15" s="41">
        <f t="shared" si="6"/>
        <v>0.0922735272727273</v>
      </c>
      <c r="O15" s="42">
        <f>COUNTIF(Vertices[Eigenvector Centrality],"&gt;= "&amp;N15)-COUNTIF(Vertices[Eigenvector Centrality],"&gt;="&amp;N16)</f>
        <v>0</v>
      </c>
      <c r="P15" s="41">
        <f t="shared" si="7"/>
        <v>1.0735169818181818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1.2727272727272727</v>
      </c>
      <c r="G16" s="40">
        <f>COUNTIF(Vertices[In-Degree],"&gt;= "&amp;F16)-COUNTIF(Vertices[In-Degree],"&gt;="&amp;F17)</f>
        <v>0</v>
      </c>
      <c r="H16" s="39">
        <f t="shared" si="3"/>
        <v>0.5090909090909091</v>
      </c>
      <c r="I16" s="40">
        <f>COUNTIF(Vertices[Out-Degree],"&gt;= "&amp;H16)-COUNTIF(Vertices[Out-Degree],"&gt;="&amp;H17)</f>
        <v>0</v>
      </c>
      <c r="J16" s="39">
        <f t="shared" si="4"/>
        <v>3.054545454545455</v>
      </c>
      <c r="K16" s="40">
        <f>COUNTIF(Vertices[Betweenness Centrality],"&gt;= "&amp;J16)-COUNTIF(Vertices[Betweenness Centrality],"&gt;="&amp;J17)</f>
        <v>0</v>
      </c>
      <c r="L16" s="39">
        <f t="shared" si="5"/>
        <v>0.23376612727272733</v>
      </c>
      <c r="M16" s="40">
        <f>COUNTIF(Vertices[Closeness Centrality],"&gt;= "&amp;L16)-COUNTIF(Vertices[Closeness Centrality],"&gt;="&amp;L17)</f>
        <v>0</v>
      </c>
      <c r="N16" s="39">
        <f t="shared" si="6"/>
        <v>0.09937149090909093</v>
      </c>
      <c r="O16" s="40">
        <f>COUNTIF(Vertices[Eigenvector Centrality],"&gt;= "&amp;N16)-COUNTIF(Vertices[Eigenvector Centrality],"&gt;="&amp;N17)</f>
        <v>0</v>
      </c>
      <c r="P16" s="39">
        <f t="shared" si="7"/>
        <v>1.1103106727272727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1.3636363636363635</v>
      </c>
      <c r="G17" s="42">
        <f>COUNTIF(Vertices[In-Degree],"&gt;= "&amp;F17)-COUNTIF(Vertices[In-Degree],"&gt;="&amp;F18)</f>
        <v>0</v>
      </c>
      <c r="H17" s="41">
        <f t="shared" si="3"/>
        <v>0.5454545454545455</v>
      </c>
      <c r="I17" s="42">
        <f>COUNTIF(Vertices[Out-Degree],"&gt;= "&amp;H17)-COUNTIF(Vertices[Out-Degree],"&gt;="&amp;H18)</f>
        <v>0</v>
      </c>
      <c r="J17" s="41">
        <f t="shared" si="4"/>
        <v>3.2727272727272734</v>
      </c>
      <c r="K17" s="42">
        <f>COUNTIF(Vertices[Betweenness Centrality],"&gt;= "&amp;J17)-COUNTIF(Vertices[Betweenness Centrality],"&gt;="&amp;J18)</f>
        <v>0</v>
      </c>
      <c r="L17" s="41">
        <f t="shared" si="5"/>
        <v>0.24025963636363643</v>
      </c>
      <c r="M17" s="42">
        <f>COUNTIF(Vertices[Closeness Centrality],"&gt;= "&amp;L17)-COUNTIF(Vertices[Closeness Centrality],"&gt;="&amp;L18)</f>
        <v>0</v>
      </c>
      <c r="N17" s="41">
        <f t="shared" si="6"/>
        <v>0.10646945454545458</v>
      </c>
      <c r="O17" s="42">
        <f>COUNTIF(Vertices[Eigenvector Centrality],"&gt;= "&amp;N17)-COUNTIF(Vertices[Eigenvector Centrality],"&gt;="&amp;N18)</f>
        <v>0</v>
      </c>
      <c r="P17" s="41">
        <f t="shared" si="7"/>
        <v>1.1471043636363636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1.4545454545454544</v>
      </c>
      <c r="G18" s="40">
        <f>COUNTIF(Vertices[In-Degree],"&gt;= "&amp;F18)-COUNTIF(Vertices[In-Degree],"&gt;="&amp;F19)</f>
        <v>0</v>
      </c>
      <c r="H18" s="39">
        <f t="shared" si="3"/>
        <v>0.5818181818181819</v>
      </c>
      <c r="I18" s="40">
        <f>COUNTIF(Vertices[Out-Degree],"&gt;= "&amp;H18)-COUNTIF(Vertices[Out-Degree],"&gt;="&amp;H19)</f>
        <v>0</v>
      </c>
      <c r="J18" s="39">
        <f t="shared" si="4"/>
        <v>3.4909090909090916</v>
      </c>
      <c r="K18" s="40">
        <f>COUNTIF(Vertices[Betweenness Centrality],"&gt;= "&amp;J18)-COUNTIF(Vertices[Betweenness Centrality],"&gt;="&amp;J19)</f>
        <v>0</v>
      </c>
      <c r="L18" s="39">
        <f t="shared" si="5"/>
        <v>0.24675314545454552</v>
      </c>
      <c r="M18" s="40">
        <f>COUNTIF(Vertices[Closeness Centrality],"&gt;= "&amp;L18)-COUNTIF(Vertices[Closeness Centrality],"&gt;="&amp;L19)</f>
        <v>1</v>
      </c>
      <c r="N18" s="39">
        <f t="shared" si="6"/>
        <v>0.11356741818181822</v>
      </c>
      <c r="O18" s="40">
        <f>COUNTIF(Vertices[Eigenvector Centrality],"&gt;= "&amp;N18)-COUNTIF(Vertices[Eigenvector Centrality],"&gt;="&amp;N19)</f>
        <v>0</v>
      </c>
      <c r="P18" s="39">
        <f t="shared" si="7"/>
        <v>1.1838980545454545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1.5454545454545452</v>
      </c>
      <c r="G19" s="42">
        <f>COUNTIF(Vertices[In-Degree],"&gt;= "&amp;F19)-COUNTIF(Vertices[In-Degree],"&gt;="&amp;F20)</f>
        <v>0</v>
      </c>
      <c r="H19" s="41">
        <f t="shared" si="3"/>
        <v>0.6181818181818183</v>
      </c>
      <c r="I19" s="42">
        <f>COUNTIF(Vertices[Out-Degree],"&gt;= "&amp;H19)-COUNTIF(Vertices[Out-Degree],"&gt;="&amp;H20)</f>
        <v>0</v>
      </c>
      <c r="J19" s="41">
        <f t="shared" si="4"/>
        <v>3.70909090909091</v>
      </c>
      <c r="K19" s="42">
        <f>COUNTIF(Vertices[Betweenness Centrality],"&gt;= "&amp;J19)-COUNTIF(Vertices[Betweenness Centrality],"&gt;="&amp;J20)</f>
        <v>0</v>
      </c>
      <c r="L19" s="41">
        <f t="shared" si="5"/>
        <v>0.2532466545454546</v>
      </c>
      <c r="M19" s="42">
        <f>COUNTIF(Vertices[Closeness Centrality],"&gt;= "&amp;L19)-COUNTIF(Vertices[Closeness Centrality],"&gt;="&amp;L20)</f>
        <v>0</v>
      </c>
      <c r="N19" s="41">
        <f t="shared" si="6"/>
        <v>0.12066538181818186</v>
      </c>
      <c r="O19" s="42">
        <f>COUNTIF(Vertices[Eigenvector Centrality],"&gt;= "&amp;N19)-COUNTIF(Vertices[Eigenvector Centrality],"&gt;="&amp;N20)</f>
        <v>0</v>
      </c>
      <c r="P19" s="41">
        <f t="shared" si="7"/>
        <v>1.2206917454545454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1.636363636363636</v>
      </c>
      <c r="G20" s="40">
        <f>COUNTIF(Vertices[In-Degree],"&gt;= "&amp;F20)-COUNTIF(Vertices[In-Degree],"&gt;="&amp;F21)</f>
        <v>0</v>
      </c>
      <c r="H20" s="39">
        <f t="shared" si="3"/>
        <v>0.6545454545454547</v>
      </c>
      <c r="I20" s="40">
        <f>COUNTIF(Vertices[Out-Degree],"&gt;= "&amp;H20)-COUNTIF(Vertices[Out-Degree],"&gt;="&amp;H21)</f>
        <v>0</v>
      </c>
      <c r="J20" s="39">
        <f t="shared" si="4"/>
        <v>3.927272727272728</v>
      </c>
      <c r="K20" s="40">
        <f>COUNTIF(Vertices[Betweenness Centrality],"&gt;= "&amp;J20)-COUNTIF(Vertices[Betweenness Centrality],"&gt;="&amp;J21)</f>
        <v>0</v>
      </c>
      <c r="L20" s="39">
        <f t="shared" si="5"/>
        <v>0.25974016363636365</v>
      </c>
      <c r="M20" s="40">
        <f>COUNTIF(Vertices[Closeness Centrality],"&gt;= "&amp;L20)-COUNTIF(Vertices[Closeness Centrality],"&gt;="&amp;L21)</f>
        <v>0</v>
      </c>
      <c r="N20" s="39">
        <f t="shared" si="6"/>
        <v>0.12776334545454548</v>
      </c>
      <c r="O20" s="40">
        <f>COUNTIF(Vertices[Eigenvector Centrality],"&gt;= "&amp;N20)-COUNTIF(Vertices[Eigenvector Centrality],"&gt;="&amp;N21)</f>
        <v>0</v>
      </c>
      <c r="P20" s="39">
        <f t="shared" si="7"/>
        <v>1.2574854363636363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1.7272727272727268</v>
      </c>
      <c r="G21" s="42">
        <f>COUNTIF(Vertices[In-Degree],"&gt;= "&amp;F21)-COUNTIF(Vertices[In-Degree],"&gt;="&amp;F22)</f>
        <v>0</v>
      </c>
      <c r="H21" s="41">
        <f t="shared" si="3"/>
        <v>0.690909090909091</v>
      </c>
      <c r="I21" s="42">
        <f>COUNTIF(Vertices[Out-Degree],"&gt;= "&amp;H21)-COUNTIF(Vertices[Out-Degree],"&gt;="&amp;H22)</f>
        <v>0</v>
      </c>
      <c r="J21" s="41">
        <f t="shared" si="4"/>
        <v>4.145454545454546</v>
      </c>
      <c r="K21" s="42">
        <f>COUNTIF(Vertices[Betweenness Centrality],"&gt;= "&amp;J21)-COUNTIF(Vertices[Betweenness Centrality],"&gt;="&amp;J22)</f>
        <v>0</v>
      </c>
      <c r="L21" s="41">
        <f t="shared" si="5"/>
        <v>0.2662336727272727</v>
      </c>
      <c r="M21" s="42">
        <f>COUNTIF(Vertices[Closeness Centrality],"&gt;= "&amp;L21)-COUNTIF(Vertices[Closeness Centrality],"&gt;="&amp;L22)</f>
        <v>0</v>
      </c>
      <c r="N21" s="41">
        <f t="shared" si="6"/>
        <v>0.13486130909090913</v>
      </c>
      <c r="O21" s="42">
        <f>COUNTIF(Vertices[Eigenvector Centrality],"&gt;= "&amp;N21)-COUNTIF(Vertices[Eigenvector Centrality],"&gt;="&amp;N22)</f>
        <v>0</v>
      </c>
      <c r="P21" s="41">
        <f t="shared" si="7"/>
        <v>1.2942791272727272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5</v>
      </c>
      <c r="D22" s="34">
        <f t="shared" si="1"/>
        <v>0</v>
      </c>
      <c r="E22" s="3">
        <f>COUNTIF(Vertices[Degree],"&gt;= "&amp;D22)-COUNTIF(Vertices[Degree],"&gt;="&amp;D23)</f>
        <v>0</v>
      </c>
      <c r="F22" s="39">
        <f t="shared" si="2"/>
        <v>1.8181818181818177</v>
      </c>
      <c r="G22" s="40">
        <f>COUNTIF(Vertices[In-Degree],"&gt;= "&amp;F22)-COUNTIF(Vertices[In-Degree],"&gt;="&amp;F23)</f>
        <v>0</v>
      </c>
      <c r="H22" s="39">
        <f t="shared" si="3"/>
        <v>0.7272727272727274</v>
      </c>
      <c r="I22" s="40">
        <f>COUNTIF(Vertices[Out-Degree],"&gt;= "&amp;H22)-COUNTIF(Vertices[Out-Degree],"&gt;="&amp;H23)</f>
        <v>0</v>
      </c>
      <c r="J22" s="39">
        <f t="shared" si="4"/>
        <v>4.363636363636364</v>
      </c>
      <c r="K22" s="40">
        <f>COUNTIF(Vertices[Betweenness Centrality],"&gt;= "&amp;J22)-COUNTIF(Vertices[Betweenness Centrality],"&gt;="&amp;J23)</f>
        <v>0</v>
      </c>
      <c r="L22" s="39">
        <f t="shared" si="5"/>
        <v>0.2727271818181818</v>
      </c>
      <c r="M22" s="40">
        <f>COUNTIF(Vertices[Closeness Centrality],"&gt;= "&amp;L22)-COUNTIF(Vertices[Closeness Centrality],"&gt;="&amp;L23)</f>
        <v>0</v>
      </c>
      <c r="N22" s="39">
        <f t="shared" si="6"/>
        <v>0.14195927272727277</v>
      </c>
      <c r="O22" s="40">
        <f>COUNTIF(Vertices[Eigenvector Centrality],"&gt;= "&amp;N22)-COUNTIF(Vertices[Eigenvector Centrality],"&gt;="&amp;N23)</f>
        <v>0</v>
      </c>
      <c r="P22" s="39">
        <f t="shared" si="7"/>
        <v>1.331072818181818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5</v>
      </c>
      <c r="D23" s="34">
        <f t="shared" si="1"/>
        <v>0</v>
      </c>
      <c r="E23" s="3">
        <f>COUNTIF(Vertices[Degree],"&gt;= "&amp;D23)-COUNTIF(Vertices[Degree],"&gt;="&amp;D24)</f>
        <v>0</v>
      </c>
      <c r="F23" s="41">
        <f t="shared" si="2"/>
        <v>1.9090909090909085</v>
      </c>
      <c r="G23" s="42">
        <f>COUNTIF(Vertices[In-Degree],"&gt;= "&amp;F23)-COUNTIF(Vertices[In-Degree],"&gt;="&amp;F24)</f>
        <v>0</v>
      </c>
      <c r="H23" s="41">
        <f t="shared" si="3"/>
        <v>0.7636363636363638</v>
      </c>
      <c r="I23" s="42">
        <f>COUNTIF(Vertices[Out-Degree],"&gt;= "&amp;H23)-COUNTIF(Vertices[Out-Degree],"&gt;="&amp;H24)</f>
        <v>0</v>
      </c>
      <c r="J23" s="41">
        <f t="shared" si="4"/>
        <v>4.581818181818182</v>
      </c>
      <c r="K23" s="42">
        <f>COUNTIF(Vertices[Betweenness Centrality],"&gt;= "&amp;J23)-COUNTIF(Vertices[Betweenness Centrality],"&gt;="&amp;J24)</f>
        <v>0</v>
      </c>
      <c r="L23" s="41">
        <f t="shared" si="5"/>
        <v>0.27922069090909085</v>
      </c>
      <c r="M23" s="42">
        <f>COUNTIF(Vertices[Closeness Centrality],"&gt;= "&amp;L23)-COUNTIF(Vertices[Closeness Centrality],"&gt;="&amp;L24)</f>
        <v>0</v>
      </c>
      <c r="N23" s="41">
        <f t="shared" si="6"/>
        <v>0.1490572363636364</v>
      </c>
      <c r="O23" s="42">
        <f>COUNTIF(Vertices[Eigenvector Centrality],"&gt;= "&amp;N23)-COUNTIF(Vertices[Eigenvector Centrality],"&gt;="&amp;N24)</f>
        <v>4</v>
      </c>
      <c r="P23" s="41">
        <f t="shared" si="7"/>
        <v>1.367866509090909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1.9999999999999993</v>
      </c>
      <c r="G24" s="40">
        <f>COUNTIF(Vertices[In-Degree],"&gt;= "&amp;F24)-COUNTIF(Vertices[In-Degree],"&gt;="&amp;F25)</f>
        <v>0</v>
      </c>
      <c r="H24" s="39">
        <f t="shared" si="3"/>
        <v>0.8000000000000002</v>
      </c>
      <c r="I24" s="40">
        <f>COUNTIF(Vertices[Out-Degree],"&gt;= "&amp;H24)-COUNTIF(Vertices[Out-Degree],"&gt;="&amp;H25)</f>
        <v>0</v>
      </c>
      <c r="J24" s="39">
        <f t="shared" si="4"/>
        <v>4.8</v>
      </c>
      <c r="K24" s="40">
        <f>COUNTIF(Vertices[Betweenness Centrality],"&gt;= "&amp;J24)-COUNTIF(Vertices[Betweenness Centrality],"&gt;="&amp;J25)</f>
        <v>0</v>
      </c>
      <c r="L24" s="39">
        <f t="shared" si="5"/>
        <v>0.2857141999999999</v>
      </c>
      <c r="M24" s="40">
        <f>COUNTIF(Vertices[Closeness Centrality],"&gt;= "&amp;L24)-COUNTIF(Vertices[Closeness Centrality],"&gt;="&amp;L25)</f>
        <v>0</v>
      </c>
      <c r="N24" s="39">
        <f t="shared" si="6"/>
        <v>0.15615520000000005</v>
      </c>
      <c r="O24" s="40">
        <f>COUNTIF(Vertices[Eigenvector Centrality],"&gt;= "&amp;N24)-COUNTIF(Vertices[Eigenvector Centrality],"&gt;="&amp;N25)</f>
        <v>0</v>
      </c>
      <c r="P24" s="39">
        <f t="shared" si="7"/>
        <v>1.4046602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2.0909090909090904</v>
      </c>
      <c r="G25" s="42">
        <f>COUNTIF(Vertices[In-Degree],"&gt;= "&amp;F25)-COUNTIF(Vertices[In-Degree],"&gt;="&amp;F26)</f>
        <v>0</v>
      </c>
      <c r="H25" s="41">
        <f t="shared" si="3"/>
        <v>0.8363636363636365</v>
      </c>
      <c r="I25" s="42">
        <f>COUNTIF(Vertices[Out-Degree],"&gt;= "&amp;H25)-COUNTIF(Vertices[Out-Degree],"&gt;="&amp;H26)</f>
        <v>0</v>
      </c>
      <c r="J25" s="41">
        <f t="shared" si="4"/>
        <v>5.018181818181818</v>
      </c>
      <c r="K25" s="42">
        <f>COUNTIF(Vertices[Betweenness Centrality],"&gt;= "&amp;J25)-COUNTIF(Vertices[Betweenness Centrality],"&gt;="&amp;J26)</f>
        <v>0</v>
      </c>
      <c r="L25" s="41">
        <f t="shared" si="5"/>
        <v>0.292207709090909</v>
      </c>
      <c r="M25" s="42">
        <f>COUNTIF(Vertices[Closeness Centrality],"&gt;= "&amp;L25)-COUNTIF(Vertices[Closeness Centrality],"&gt;="&amp;L26)</f>
        <v>0</v>
      </c>
      <c r="N25" s="41">
        <f t="shared" si="6"/>
        <v>0.1632531636363637</v>
      </c>
      <c r="O25" s="42">
        <f>COUNTIF(Vertices[Eigenvector Centrality],"&gt;= "&amp;N25)-COUNTIF(Vertices[Eigenvector Centrality],"&gt;="&amp;N26)</f>
        <v>0</v>
      </c>
      <c r="P25" s="41">
        <f t="shared" si="7"/>
        <v>1.4414538909090908</v>
      </c>
      <c r="Q25" s="42">
        <f>COUNTIF(Vertices[PageRank],"&gt;= "&amp;P25)-COUNTIF(Vertices[PageRank],"&gt;="&amp;P26)</f>
        <v>1</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1.176471</v>
      </c>
      <c r="D26" s="34">
        <f t="shared" si="1"/>
        <v>0</v>
      </c>
      <c r="E26" s="3">
        <f>COUNTIF(Vertices[Degree],"&gt;= "&amp;D26)-COUNTIF(Vertices[Degree],"&gt;="&amp;D28)</f>
        <v>0</v>
      </c>
      <c r="F26" s="39">
        <f t="shared" si="2"/>
        <v>2.181818181818181</v>
      </c>
      <c r="G26" s="40">
        <f>COUNTIF(Vertices[In-Degree],"&gt;= "&amp;F26)-COUNTIF(Vertices[In-Degree],"&gt;="&amp;F28)</f>
        <v>0</v>
      </c>
      <c r="H26" s="39">
        <f t="shared" si="3"/>
        <v>0.8727272727272729</v>
      </c>
      <c r="I26" s="40">
        <f>COUNTIF(Vertices[Out-Degree],"&gt;= "&amp;H26)-COUNTIF(Vertices[Out-Degree],"&gt;="&amp;H28)</f>
        <v>0</v>
      </c>
      <c r="J26" s="39">
        <f t="shared" si="4"/>
        <v>5.236363636363635</v>
      </c>
      <c r="K26" s="40">
        <f>COUNTIF(Vertices[Betweenness Centrality],"&gt;= "&amp;J26)-COUNTIF(Vertices[Betweenness Centrality],"&gt;="&amp;J28)</f>
        <v>0</v>
      </c>
      <c r="L26" s="39">
        <f t="shared" si="5"/>
        <v>0.29870121818181805</v>
      </c>
      <c r="M26" s="40">
        <f>COUNTIF(Vertices[Closeness Centrality],"&gt;= "&amp;L26)-COUNTIF(Vertices[Closeness Centrality],"&gt;="&amp;L28)</f>
        <v>0</v>
      </c>
      <c r="N26" s="39">
        <f t="shared" si="6"/>
        <v>0.17035112727272733</v>
      </c>
      <c r="O26" s="40">
        <f>COUNTIF(Vertices[Eigenvector Centrality],"&gt;= "&amp;N26)-COUNTIF(Vertices[Eigenvector Centrality],"&gt;="&amp;N28)</f>
        <v>0</v>
      </c>
      <c r="P26" s="39">
        <f t="shared" si="7"/>
        <v>1.4782475818181817</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-1</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36" t="s">
        <v>158</v>
      </c>
      <c r="B28" s="36">
        <v>0.10714285714285714</v>
      </c>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0.9090909090909093</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0.3051947272727271</v>
      </c>
      <c r="M28" s="42">
        <f>COUNTIF(Vertices[Closeness Centrality],"&gt;= "&amp;L28)-COUNTIF(Vertices[Closeness Centrality],"&gt;="&amp;L40)</f>
        <v>0</v>
      </c>
      <c r="N28" s="41">
        <f>N26+($N$57-$N$2)/BinDivisor</f>
        <v>0.17744909090909097</v>
      </c>
      <c r="O28" s="42">
        <f>COUNTIF(Vertices[Eigenvector Centrality],"&gt;= "&amp;N28)-COUNTIF(Vertices[Eigenvector Centrality],"&gt;="&amp;N40)</f>
        <v>0</v>
      </c>
      <c r="P28" s="41">
        <f>P26+($P$57-$P$2)/BinDivisor</f>
        <v>1.5150412727272726</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497</v>
      </c>
      <c r="B29" s="36">
        <v>0.433673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498</v>
      </c>
      <c r="B31" s="36" t="s">
        <v>508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4"/>
      <c r="B32" s="134"/>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499</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4"/>
      <c r="B34" s="134"/>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500</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501</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502</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495</v>
      </c>
      <c r="B38" s="36" t="s">
        <v>85</v>
      </c>
      <c r="D38" s="34"/>
      <c r="E38" s="3">
        <f>COUNTIF(Vertices[Degree],"&gt;= "&amp;D38)-COUNTIF(Vertices[Degree],"&gt;="&amp;D40)</f>
        <v>0</v>
      </c>
      <c r="F38" s="78"/>
      <c r="G38" s="79">
        <f>COUNTIF(Vertices[In-Degree],"&gt;= "&amp;F38)-COUNTIF(Vertices[In-Degree],"&gt;="&amp;F40)</f>
        <v>-1</v>
      </c>
      <c r="H38" s="78"/>
      <c r="I38" s="79">
        <f>COUNTIF(Vertices[Out-Degree],"&gt;= "&amp;H38)-COUNTIF(Vertices[Out-Degree],"&gt;="&amp;H40)</f>
        <v>-6</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1:21" ht="15">
      <c r="A39" s="36" t="s">
        <v>503</v>
      </c>
      <c r="B39" s="36" t="s">
        <v>85</v>
      </c>
      <c r="D39" s="34"/>
      <c r="E39" s="3">
        <f>COUNTIF(Vertices[Degree],"&gt;= "&amp;D39)-COUNTIF(Vertices[Degree],"&gt;="&amp;D40)</f>
        <v>0</v>
      </c>
      <c r="F39" s="78"/>
      <c r="G39" s="79">
        <f>COUNTIF(Vertices[In-Degree],"&gt;= "&amp;F39)-COUNTIF(Vertices[In-Degree],"&gt;="&amp;F40)</f>
        <v>-1</v>
      </c>
      <c r="H39" s="78"/>
      <c r="I39" s="79">
        <f>COUNTIF(Vertices[Out-Degree],"&gt;= "&amp;H39)-COUNTIF(Vertices[Out-Degree],"&gt;="&amp;H40)</f>
        <v>-6</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1:21" ht="15">
      <c r="A40" s="36" t="s">
        <v>504</v>
      </c>
      <c r="B40" s="36" t="s">
        <v>85</v>
      </c>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0.9454545454545457</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0.3116882363636362</v>
      </c>
      <c r="M40" s="40">
        <f>COUNTIF(Vertices[Closeness Centrality],"&gt;= "&amp;L40)-COUNTIF(Vertices[Closeness Centrality],"&gt;="&amp;L41)</f>
        <v>0</v>
      </c>
      <c r="N40" s="39">
        <f>N28+($N$57-$N$2)/BinDivisor</f>
        <v>0.18454705454545461</v>
      </c>
      <c r="O40" s="40">
        <f>COUNTIF(Vertices[Eigenvector Centrality],"&gt;= "&amp;N40)-COUNTIF(Vertices[Eigenvector Centrality],"&gt;="&amp;N41)</f>
        <v>0</v>
      </c>
      <c r="P40" s="39">
        <f>P28+($P$57-$P$2)/BinDivisor</f>
        <v>1.5518349636363635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505</v>
      </c>
      <c r="B41" s="36" t="s">
        <v>85</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0.981818181818182</v>
      </c>
      <c r="I41" s="42">
        <f>COUNTIF(Vertices[Out-Degree],"&gt;= "&amp;H41)-COUNTIF(Vertices[Out-Degree],"&gt;="&amp;H42)</f>
        <v>5</v>
      </c>
      <c r="J41" s="41">
        <f aca="true" t="shared" si="13" ref="J41:J56">J40+($J$57-$J$2)/BinDivisor</f>
        <v>5.890909090909089</v>
      </c>
      <c r="K41" s="42">
        <f>COUNTIF(Vertices[Betweenness Centrality],"&gt;= "&amp;J41)-COUNTIF(Vertices[Betweenness Centrality],"&gt;="&amp;J42)</f>
        <v>0</v>
      </c>
      <c r="L41" s="41">
        <f aca="true" t="shared" si="14" ref="L41:L56">L40+($L$57-$L$2)/BinDivisor</f>
        <v>0.31818174545454525</v>
      </c>
      <c r="M41" s="42">
        <f>COUNTIF(Vertices[Closeness Centrality],"&gt;= "&amp;L41)-COUNTIF(Vertices[Closeness Centrality],"&gt;="&amp;L42)</f>
        <v>0</v>
      </c>
      <c r="N41" s="41">
        <f aca="true" t="shared" si="15" ref="N41:N56">N40+($N$57-$N$2)/BinDivisor</f>
        <v>0.19164501818181826</v>
      </c>
      <c r="O41" s="42">
        <f>COUNTIF(Vertices[Eigenvector Centrality],"&gt;= "&amp;N41)-COUNTIF(Vertices[Eigenvector Centrality],"&gt;="&amp;N42)</f>
        <v>0</v>
      </c>
      <c r="P41" s="41">
        <f aca="true" t="shared" si="16" ref="P41:P56">P40+($P$57-$P$2)/BinDivisor</f>
        <v>1.5886286545454544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506</v>
      </c>
      <c r="B42" s="36" t="s">
        <v>85</v>
      </c>
      <c r="D42" s="34">
        <f t="shared" si="10"/>
        <v>0</v>
      </c>
      <c r="E42" s="3">
        <f>COUNTIF(Vertices[Degree],"&gt;= "&amp;D42)-COUNTIF(Vertices[Degree],"&gt;="&amp;D43)</f>
        <v>0</v>
      </c>
      <c r="F42" s="39">
        <f t="shared" si="11"/>
        <v>2.5454545454545445</v>
      </c>
      <c r="G42" s="40">
        <f>COUNTIF(Vertices[In-Degree],"&gt;= "&amp;F42)-COUNTIF(Vertices[In-Degree],"&gt;="&amp;F43)</f>
        <v>0</v>
      </c>
      <c r="H42" s="39">
        <f t="shared" si="12"/>
        <v>1.0181818181818183</v>
      </c>
      <c r="I42" s="40">
        <f>COUNTIF(Vertices[Out-Degree],"&gt;= "&amp;H42)-COUNTIF(Vertices[Out-Degree],"&gt;="&amp;H43)</f>
        <v>0</v>
      </c>
      <c r="J42" s="39">
        <f t="shared" si="13"/>
        <v>6.109090909090907</v>
      </c>
      <c r="K42" s="40">
        <f>COUNTIF(Vertices[Betweenness Centrality],"&gt;= "&amp;J42)-COUNTIF(Vertices[Betweenness Centrality],"&gt;="&amp;J43)</f>
        <v>0</v>
      </c>
      <c r="L42" s="39">
        <f t="shared" si="14"/>
        <v>0.3246752545454543</v>
      </c>
      <c r="M42" s="40">
        <f>COUNTIF(Vertices[Closeness Centrality],"&gt;= "&amp;L42)-COUNTIF(Vertices[Closeness Centrality],"&gt;="&amp;L43)</f>
        <v>0</v>
      </c>
      <c r="N42" s="39">
        <f t="shared" si="15"/>
        <v>0.1987429818181819</v>
      </c>
      <c r="O42" s="40">
        <f>COUNTIF(Vertices[Eigenvector Centrality],"&gt;= "&amp;N42)-COUNTIF(Vertices[Eigenvector Centrality],"&gt;="&amp;N43)</f>
        <v>0</v>
      </c>
      <c r="P42" s="39">
        <f t="shared" si="16"/>
        <v>1.6254223454545453</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507</v>
      </c>
      <c r="B43" s="36" t="s">
        <v>85</v>
      </c>
      <c r="D43" s="34">
        <f t="shared" si="10"/>
        <v>0</v>
      </c>
      <c r="E43" s="3">
        <f>COUNTIF(Vertices[Degree],"&gt;= "&amp;D43)-COUNTIF(Vertices[Degree],"&gt;="&amp;D44)</f>
        <v>0</v>
      </c>
      <c r="F43" s="41">
        <f t="shared" si="11"/>
        <v>2.6363636363636354</v>
      </c>
      <c r="G43" s="42">
        <f>COUNTIF(Vertices[In-Degree],"&gt;= "&amp;F43)-COUNTIF(Vertices[In-Degree],"&gt;="&amp;F44)</f>
        <v>0</v>
      </c>
      <c r="H43" s="41">
        <f t="shared" si="12"/>
        <v>1.0545454545454547</v>
      </c>
      <c r="I43" s="42">
        <f>COUNTIF(Vertices[Out-Degree],"&gt;= "&amp;H43)-COUNTIF(Vertices[Out-Degree],"&gt;="&amp;H44)</f>
        <v>0</v>
      </c>
      <c r="J43" s="41">
        <f t="shared" si="13"/>
        <v>6.3272727272727245</v>
      </c>
      <c r="K43" s="42">
        <f>COUNTIF(Vertices[Betweenness Centrality],"&gt;= "&amp;J43)-COUNTIF(Vertices[Betweenness Centrality],"&gt;="&amp;J44)</f>
        <v>0</v>
      </c>
      <c r="L43" s="41">
        <f t="shared" si="14"/>
        <v>0.3311687636363634</v>
      </c>
      <c r="M43" s="42">
        <f>COUNTIF(Vertices[Closeness Centrality],"&gt;= "&amp;L43)-COUNTIF(Vertices[Closeness Centrality],"&gt;="&amp;L44)</f>
        <v>2</v>
      </c>
      <c r="N43" s="41">
        <f t="shared" si="15"/>
        <v>0.20584094545454554</v>
      </c>
      <c r="O43" s="42">
        <f>COUNTIF(Vertices[Eigenvector Centrality],"&gt;= "&amp;N43)-COUNTIF(Vertices[Eigenvector Centrality],"&gt;="&amp;N44)</f>
        <v>0</v>
      </c>
      <c r="P43" s="41">
        <f t="shared" si="16"/>
        <v>1.6622160363636362</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t="s">
        <v>163</v>
      </c>
      <c r="B44" t="s">
        <v>17</v>
      </c>
      <c r="D44" s="34">
        <f t="shared" si="10"/>
        <v>0</v>
      </c>
      <c r="E44" s="3">
        <f>COUNTIF(Vertices[Degree],"&gt;= "&amp;D44)-COUNTIF(Vertices[Degree],"&gt;="&amp;D45)</f>
        <v>0</v>
      </c>
      <c r="F44" s="39">
        <f t="shared" si="11"/>
        <v>2.727272727272726</v>
      </c>
      <c r="G44" s="40">
        <f>COUNTIF(Vertices[In-Degree],"&gt;= "&amp;F44)-COUNTIF(Vertices[In-Degree],"&gt;="&amp;F45)</f>
        <v>0</v>
      </c>
      <c r="H44" s="39">
        <f t="shared" si="12"/>
        <v>1.090909090909091</v>
      </c>
      <c r="I44" s="40">
        <f>COUNTIF(Vertices[Out-Degree],"&gt;= "&amp;H44)-COUNTIF(Vertices[Out-Degree],"&gt;="&amp;H45)</f>
        <v>0</v>
      </c>
      <c r="J44" s="39">
        <f t="shared" si="13"/>
        <v>6.545454545454542</v>
      </c>
      <c r="K44" s="40">
        <f>COUNTIF(Vertices[Betweenness Centrality],"&gt;= "&amp;J44)-COUNTIF(Vertices[Betweenness Centrality],"&gt;="&amp;J45)</f>
        <v>0</v>
      </c>
      <c r="L44" s="39">
        <f t="shared" si="14"/>
        <v>0.33766227272727245</v>
      </c>
      <c r="M44" s="40">
        <f>COUNTIF(Vertices[Closeness Centrality],"&gt;= "&amp;L44)-COUNTIF(Vertices[Closeness Centrality],"&gt;="&amp;L45)</f>
        <v>0</v>
      </c>
      <c r="N44" s="39">
        <f t="shared" si="15"/>
        <v>0.21293890909090918</v>
      </c>
      <c r="O44" s="40">
        <f>COUNTIF(Vertices[Eigenvector Centrality],"&gt;= "&amp;N44)-COUNTIF(Vertices[Eigenvector Centrality],"&gt;="&amp;N45)</f>
        <v>0</v>
      </c>
      <c r="P44" s="39">
        <f t="shared" si="16"/>
        <v>1.6990097272727271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2.818181818181817</v>
      </c>
      <c r="G45" s="42">
        <f>COUNTIF(Vertices[In-Degree],"&gt;= "&amp;F45)-COUNTIF(Vertices[In-Degree],"&gt;="&amp;F46)</f>
        <v>0</v>
      </c>
      <c r="H45" s="41">
        <f t="shared" si="12"/>
        <v>1.1272727272727274</v>
      </c>
      <c r="I45" s="42">
        <f>COUNTIF(Vertices[Out-Degree],"&gt;= "&amp;H45)-COUNTIF(Vertices[Out-Degree],"&gt;="&amp;H46)</f>
        <v>0</v>
      </c>
      <c r="J45" s="41">
        <f t="shared" si="13"/>
        <v>6.76363636363636</v>
      </c>
      <c r="K45" s="42">
        <f>COUNTIF(Vertices[Betweenness Centrality],"&gt;= "&amp;J45)-COUNTIF(Vertices[Betweenness Centrality],"&gt;="&amp;J46)</f>
        <v>0</v>
      </c>
      <c r="L45" s="41">
        <f t="shared" si="14"/>
        <v>0.3441557818181815</v>
      </c>
      <c r="M45" s="42">
        <f>COUNTIF(Vertices[Closeness Centrality],"&gt;= "&amp;L45)-COUNTIF(Vertices[Closeness Centrality],"&gt;="&amp;L46)</f>
        <v>0</v>
      </c>
      <c r="N45" s="41">
        <f t="shared" si="15"/>
        <v>0.22003687272727282</v>
      </c>
      <c r="O45" s="42">
        <f>COUNTIF(Vertices[Eigenvector Centrality],"&gt;= "&amp;N45)-COUNTIF(Vertices[Eigenvector Centrality],"&gt;="&amp;N46)</f>
        <v>0</v>
      </c>
      <c r="P45" s="41">
        <f t="shared" si="16"/>
        <v>1.735803418181818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2.909090909090908</v>
      </c>
      <c r="G46" s="40">
        <f>COUNTIF(Vertices[In-Degree],"&gt;= "&amp;F46)-COUNTIF(Vertices[In-Degree],"&gt;="&amp;F47)</f>
        <v>0</v>
      </c>
      <c r="H46" s="39">
        <f t="shared" si="12"/>
        <v>1.1636363636363638</v>
      </c>
      <c r="I46" s="40">
        <f>COUNTIF(Vertices[Out-Degree],"&gt;= "&amp;H46)-COUNTIF(Vertices[Out-Degree],"&gt;="&amp;H47)</f>
        <v>0</v>
      </c>
      <c r="J46" s="39">
        <f t="shared" si="13"/>
        <v>6.981818181818178</v>
      </c>
      <c r="K46" s="40">
        <f>COUNTIF(Vertices[Betweenness Centrality],"&gt;= "&amp;J46)-COUNTIF(Vertices[Betweenness Centrality],"&gt;="&amp;J47)</f>
        <v>0</v>
      </c>
      <c r="L46" s="39">
        <f t="shared" si="14"/>
        <v>0.3506492909090906</v>
      </c>
      <c r="M46" s="40">
        <f>COUNTIF(Vertices[Closeness Centrality],"&gt;= "&amp;L46)-COUNTIF(Vertices[Closeness Centrality],"&gt;="&amp;L47)</f>
        <v>0</v>
      </c>
      <c r="N46" s="39">
        <f t="shared" si="15"/>
        <v>0.22713483636363646</v>
      </c>
      <c r="O46" s="40">
        <f>COUNTIF(Vertices[Eigenvector Centrality],"&gt;= "&amp;N46)-COUNTIF(Vertices[Eigenvector Centrality],"&gt;="&amp;N47)</f>
        <v>0</v>
      </c>
      <c r="P46" s="39">
        <f t="shared" si="16"/>
        <v>1.772597109090909</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2.9999999999999987</v>
      </c>
      <c r="G47" s="42">
        <f>COUNTIF(Vertices[In-Degree],"&gt;= "&amp;F47)-COUNTIF(Vertices[In-Degree],"&gt;="&amp;F48)</f>
        <v>0</v>
      </c>
      <c r="H47" s="41">
        <f t="shared" si="12"/>
        <v>1.2000000000000002</v>
      </c>
      <c r="I47" s="42">
        <f>COUNTIF(Vertices[Out-Degree],"&gt;= "&amp;H47)-COUNTIF(Vertices[Out-Degree],"&gt;="&amp;H48)</f>
        <v>0</v>
      </c>
      <c r="J47" s="41">
        <f t="shared" si="13"/>
        <v>7.199999999999996</v>
      </c>
      <c r="K47" s="42">
        <f>COUNTIF(Vertices[Betweenness Centrality],"&gt;= "&amp;J47)-COUNTIF(Vertices[Betweenness Centrality],"&gt;="&amp;J48)</f>
        <v>0</v>
      </c>
      <c r="L47" s="41">
        <f t="shared" si="14"/>
        <v>0.35714279999999965</v>
      </c>
      <c r="M47" s="42">
        <f>COUNTIF(Vertices[Closeness Centrality],"&gt;= "&amp;L47)-COUNTIF(Vertices[Closeness Centrality],"&gt;="&amp;L48)</f>
        <v>0</v>
      </c>
      <c r="N47" s="41">
        <f t="shared" si="15"/>
        <v>0.2342328000000001</v>
      </c>
      <c r="O47" s="42">
        <f>COUNTIF(Vertices[Eigenvector Centrality],"&gt;= "&amp;N47)-COUNTIF(Vertices[Eigenvector Centrality],"&gt;="&amp;N48)</f>
        <v>0</v>
      </c>
      <c r="P47" s="41">
        <f t="shared" si="16"/>
        <v>1.8093907999999999</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1.2363636363636366</v>
      </c>
      <c r="I48" s="40">
        <f>COUNTIF(Vertices[Out-Degree],"&gt;= "&amp;H48)-COUNTIF(Vertices[Out-Degree],"&gt;="&amp;H49)</f>
        <v>0</v>
      </c>
      <c r="J48" s="39">
        <f t="shared" si="13"/>
        <v>7.4181818181818135</v>
      </c>
      <c r="K48" s="40">
        <f>COUNTIF(Vertices[Betweenness Centrality],"&gt;= "&amp;J48)-COUNTIF(Vertices[Betweenness Centrality],"&gt;="&amp;J49)</f>
        <v>0</v>
      </c>
      <c r="L48" s="39">
        <f t="shared" si="14"/>
        <v>0.3636363090909087</v>
      </c>
      <c r="M48" s="40">
        <f>COUNTIF(Vertices[Closeness Centrality],"&gt;= "&amp;L48)-COUNTIF(Vertices[Closeness Centrality],"&gt;="&amp;L49)</f>
        <v>0</v>
      </c>
      <c r="N48" s="39">
        <f t="shared" si="15"/>
        <v>0.24133076363636374</v>
      </c>
      <c r="O48" s="40">
        <f>COUNTIF(Vertices[Eigenvector Centrality],"&gt;= "&amp;N48)-COUNTIF(Vertices[Eigenvector Centrality],"&gt;="&amp;N49)</f>
        <v>0</v>
      </c>
      <c r="P48" s="39">
        <f t="shared" si="16"/>
        <v>1.8461844909090908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1.272727272727273</v>
      </c>
      <c r="I49" s="42">
        <f>COUNTIF(Vertices[Out-Degree],"&gt;= "&amp;H49)-COUNTIF(Vertices[Out-Degree],"&gt;="&amp;H50)</f>
        <v>0</v>
      </c>
      <c r="J49" s="41">
        <f t="shared" si="13"/>
        <v>7.636363636363631</v>
      </c>
      <c r="K49" s="42">
        <f>COUNTIF(Vertices[Betweenness Centrality],"&gt;= "&amp;J49)-COUNTIF(Vertices[Betweenness Centrality],"&gt;="&amp;J50)</f>
        <v>0</v>
      </c>
      <c r="L49" s="41">
        <f t="shared" si="14"/>
        <v>0.3701298181818178</v>
      </c>
      <c r="M49" s="42">
        <f>COUNTIF(Vertices[Closeness Centrality],"&gt;= "&amp;L49)-COUNTIF(Vertices[Closeness Centrality],"&gt;="&amp;L50)</f>
        <v>0</v>
      </c>
      <c r="N49" s="41">
        <f t="shared" si="15"/>
        <v>0.24842872727272738</v>
      </c>
      <c r="O49" s="42">
        <f>COUNTIF(Vertices[Eigenvector Centrality],"&gt;= "&amp;N49)-COUNTIF(Vertices[Eigenvector Centrality],"&gt;="&amp;N50)</f>
        <v>0</v>
      </c>
      <c r="P49" s="41">
        <f t="shared" si="16"/>
        <v>1.8829781818181817</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1.3090909090909093</v>
      </c>
      <c r="I50" s="40">
        <f>COUNTIF(Vertices[Out-Degree],"&gt;= "&amp;H50)-COUNTIF(Vertices[Out-Degree],"&gt;="&amp;H51)</f>
        <v>0</v>
      </c>
      <c r="J50" s="39">
        <f t="shared" si="13"/>
        <v>7.854545454545449</v>
      </c>
      <c r="K50" s="40">
        <f>COUNTIF(Vertices[Betweenness Centrality],"&gt;= "&amp;J50)-COUNTIF(Vertices[Betweenness Centrality],"&gt;="&amp;J51)</f>
        <v>0</v>
      </c>
      <c r="L50" s="39">
        <f t="shared" si="14"/>
        <v>0.37662332727272685</v>
      </c>
      <c r="M50" s="40">
        <f>COUNTIF(Vertices[Closeness Centrality],"&gt;= "&amp;L50)-COUNTIF(Vertices[Closeness Centrality],"&gt;="&amp;L51)</f>
        <v>0</v>
      </c>
      <c r="N50" s="39">
        <f t="shared" si="15"/>
        <v>0.255526690909091</v>
      </c>
      <c r="O50" s="40">
        <f>COUNTIF(Vertices[Eigenvector Centrality],"&gt;= "&amp;N50)-COUNTIF(Vertices[Eigenvector Centrality],"&gt;="&amp;N51)</f>
        <v>0</v>
      </c>
      <c r="P50" s="39">
        <f t="shared" si="16"/>
        <v>1.9197718727272726</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1.3454545454545457</v>
      </c>
      <c r="I51" s="42">
        <f>COUNTIF(Vertices[Out-Degree],"&gt;= "&amp;H51)-COUNTIF(Vertices[Out-Degree],"&gt;="&amp;H52)</f>
        <v>0</v>
      </c>
      <c r="J51" s="41">
        <f t="shared" si="13"/>
        <v>8.072727272727267</v>
      </c>
      <c r="K51" s="42">
        <f>COUNTIF(Vertices[Betweenness Centrality],"&gt;= "&amp;J51)-COUNTIF(Vertices[Betweenness Centrality],"&gt;="&amp;J52)</f>
        <v>0</v>
      </c>
      <c r="L51" s="41">
        <f t="shared" si="14"/>
        <v>0.3831168363636359</v>
      </c>
      <c r="M51" s="42">
        <f>COUNTIF(Vertices[Closeness Centrality],"&gt;= "&amp;L51)-COUNTIF(Vertices[Closeness Centrality],"&gt;="&amp;L52)</f>
        <v>0</v>
      </c>
      <c r="N51" s="41">
        <f t="shared" si="15"/>
        <v>0.26262465454545464</v>
      </c>
      <c r="O51" s="42">
        <f>COUNTIF(Vertices[Eigenvector Centrality],"&gt;= "&amp;N51)-COUNTIF(Vertices[Eigenvector Centrality],"&gt;="&amp;N52)</f>
        <v>0</v>
      </c>
      <c r="P51" s="41">
        <f t="shared" si="16"/>
        <v>1.9565655636363635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1.381818181818182</v>
      </c>
      <c r="I52" s="40">
        <f>COUNTIF(Vertices[Out-Degree],"&gt;= "&amp;H52)-COUNTIF(Vertices[Out-Degree],"&gt;="&amp;H53)</f>
        <v>0</v>
      </c>
      <c r="J52" s="39">
        <f t="shared" si="13"/>
        <v>8.290909090909086</v>
      </c>
      <c r="K52" s="40">
        <f>COUNTIF(Vertices[Betweenness Centrality],"&gt;= "&amp;J52)-COUNTIF(Vertices[Betweenness Centrality],"&gt;="&amp;J53)</f>
        <v>0</v>
      </c>
      <c r="L52" s="39">
        <f t="shared" si="14"/>
        <v>0.389610345454545</v>
      </c>
      <c r="M52" s="40">
        <f>COUNTIF(Vertices[Closeness Centrality],"&gt;= "&amp;L52)-COUNTIF(Vertices[Closeness Centrality],"&gt;="&amp;L53)</f>
        <v>0</v>
      </c>
      <c r="N52" s="39">
        <f t="shared" si="15"/>
        <v>0.26972261818181825</v>
      </c>
      <c r="O52" s="40">
        <f>COUNTIF(Vertices[Eigenvector Centrality],"&gt;= "&amp;N52)-COUNTIF(Vertices[Eigenvector Centrality],"&gt;="&amp;N53)</f>
        <v>0</v>
      </c>
      <c r="P52" s="39">
        <f t="shared" si="16"/>
        <v>1.9933592545454544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1.4181818181818184</v>
      </c>
      <c r="I53" s="42">
        <f>COUNTIF(Vertices[Out-Degree],"&gt;= "&amp;H53)-COUNTIF(Vertices[Out-Degree],"&gt;="&amp;H54)</f>
        <v>0</v>
      </c>
      <c r="J53" s="41">
        <f t="shared" si="13"/>
        <v>8.509090909090904</v>
      </c>
      <c r="K53" s="42">
        <f>COUNTIF(Vertices[Betweenness Centrality],"&gt;= "&amp;J53)-COUNTIF(Vertices[Betweenness Centrality],"&gt;="&amp;J54)</f>
        <v>0</v>
      </c>
      <c r="L53" s="41">
        <f t="shared" si="14"/>
        <v>0.39610385454545405</v>
      </c>
      <c r="M53" s="42">
        <f>COUNTIF(Vertices[Closeness Centrality],"&gt;= "&amp;L53)-COUNTIF(Vertices[Closeness Centrality],"&gt;="&amp;L54)</f>
        <v>0</v>
      </c>
      <c r="N53" s="41">
        <f t="shared" si="15"/>
        <v>0.27682058181818187</v>
      </c>
      <c r="O53" s="42">
        <f>COUNTIF(Vertices[Eigenvector Centrality],"&gt;= "&amp;N53)-COUNTIF(Vertices[Eigenvector Centrality],"&gt;="&amp;N54)</f>
        <v>0</v>
      </c>
      <c r="P53" s="41">
        <f t="shared" si="16"/>
        <v>2.0301529454545455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1.4545454545454548</v>
      </c>
      <c r="I54" s="40">
        <f>COUNTIF(Vertices[Out-Degree],"&gt;= "&amp;H54)-COUNTIF(Vertices[Out-Degree],"&gt;="&amp;H55)</f>
        <v>0</v>
      </c>
      <c r="J54" s="39">
        <f t="shared" si="13"/>
        <v>8.727272727272723</v>
      </c>
      <c r="K54" s="40">
        <f>COUNTIF(Vertices[Betweenness Centrality],"&gt;= "&amp;J54)-COUNTIF(Vertices[Betweenness Centrality],"&gt;="&amp;J55)</f>
        <v>0</v>
      </c>
      <c r="L54" s="39">
        <f t="shared" si="14"/>
        <v>0.4025973636363631</v>
      </c>
      <c r="M54" s="40">
        <f>COUNTIF(Vertices[Closeness Centrality],"&gt;= "&amp;L54)-COUNTIF(Vertices[Closeness Centrality],"&gt;="&amp;L55)</f>
        <v>0</v>
      </c>
      <c r="N54" s="39">
        <f t="shared" si="15"/>
        <v>0.2839185454545455</v>
      </c>
      <c r="O54" s="40">
        <f>COUNTIF(Vertices[Eigenvector Centrality],"&gt;= "&amp;N54)-COUNTIF(Vertices[Eigenvector Centrality],"&gt;="&amp;N55)</f>
        <v>0</v>
      </c>
      <c r="P54" s="39">
        <f t="shared" si="16"/>
        <v>2.0669466363636366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3.7272727272727253</v>
      </c>
      <c r="G55" s="42">
        <f>COUNTIF(Vertices[In-Degree],"&gt;= "&amp;F55)-COUNTIF(Vertices[In-Degree],"&gt;="&amp;F56)</f>
        <v>0</v>
      </c>
      <c r="H55" s="41">
        <f t="shared" si="12"/>
        <v>1.4909090909090912</v>
      </c>
      <c r="I55" s="42">
        <f>COUNTIF(Vertices[Out-Degree],"&gt;= "&amp;H55)-COUNTIF(Vertices[Out-Degree],"&gt;="&amp;H56)</f>
        <v>0</v>
      </c>
      <c r="J55" s="41">
        <f t="shared" si="13"/>
        <v>8.945454545454542</v>
      </c>
      <c r="K55" s="42">
        <f>COUNTIF(Vertices[Betweenness Centrality],"&gt;= "&amp;J55)-COUNTIF(Vertices[Betweenness Centrality],"&gt;="&amp;J56)</f>
        <v>0</v>
      </c>
      <c r="L55" s="41">
        <f t="shared" si="14"/>
        <v>0.4090908727272722</v>
      </c>
      <c r="M55" s="42">
        <f>COUNTIF(Vertices[Closeness Centrality],"&gt;= "&amp;L55)-COUNTIF(Vertices[Closeness Centrality],"&gt;="&amp;L56)</f>
        <v>0</v>
      </c>
      <c r="N55" s="41">
        <f t="shared" si="15"/>
        <v>0.2910165090909091</v>
      </c>
      <c r="O55" s="42">
        <f>COUNTIF(Vertices[Eigenvector Centrality],"&gt;= "&amp;N55)-COUNTIF(Vertices[Eigenvector Centrality],"&gt;="&amp;N56)</f>
        <v>0</v>
      </c>
      <c r="P55" s="41">
        <f t="shared" si="16"/>
        <v>2.1037403272727278</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3.818181818181816</v>
      </c>
      <c r="G56" s="40">
        <f>COUNTIF(Vertices[In-Degree],"&gt;= "&amp;F56)-COUNTIF(Vertices[In-Degree],"&gt;="&amp;F57)</f>
        <v>0</v>
      </c>
      <c r="H56" s="39">
        <f t="shared" si="12"/>
        <v>1.5272727272727276</v>
      </c>
      <c r="I56" s="40">
        <f>COUNTIF(Vertices[Out-Degree],"&gt;= "&amp;H56)-COUNTIF(Vertices[Out-Degree],"&gt;="&amp;H57)</f>
        <v>0</v>
      </c>
      <c r="J56" s="39">
        <f t="shared" si="13"/>
        <v>9.16363636363636</v>
      </c>
      <c r="K56" s="40">
        <f>COUNTIF(Vertices[Betweenness Centrality],"&gt;= "&amp;J56)-COUNTIF(Vertices[Betweenness Centrality],"&gt;="&amp;J57)</f>
        <v>0</v>
      </c>
      <c r="L56" s="39">
        <f t="shared" si="14"/>
        <v>0.41558438181818125</v>
      </c>
      <c r="M56" s="40">
        <f>COUNTIF(Vertices[Closeness Centrality],"&gt;= "&amp;L56)-COUNTIF(Vertices[Closeness Centrality],"&gt;="&amp;L57)</f>
        <v>0</v>
      </c>
      <c r="N56" s="39">
        <f t="shared" si="15"/>
        <v>0.2981144727272727</v>
      </c>
      <c r="O56" s="40">
        <f>COUNTIF(Vertices[Eigenvector Centrality],"&gt;= "&amp;N56)-COUNTIF(Vertices[Eigenvector Centrality],"&gt;="&amp;N57)</f>
        <v>0</v>
      </c>
      <c r="P56" s="39">
        <f t="shared" si="16"/>
        <v>2.140534018181819</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5</v>
      </c>
      <c r="G57" s="44">
        <f>COUNTIF(Vertices[In-Degree],"&gt;= "&amp;F57)-COUNTIF(Vertices[In-Degree],"&gt;="&amp;F58)</f>
        <v>1</v>
      </c>
      <c r="H57" s="43">
        <f>MAX(Vertices[Out-Degree])</f>
        <v>2</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0.390388</v>
      </c>
      <c r="O57" s="44">
        <f>COUNTIF(Vertices[Eigenvector Centrality],"&gt;= "&amp;N57)-COUNTIF(Vertices[Eigenvector Centrality],"&gt;="&amp;N58)</f>
        <v>1</v>
      </c>
      <c r="P57" s="43">
        <f>MAX(Vertices[PageRank])</f>
        <v>2.618852</v>
      </c>
      <c r="Q57" s="44">
        <f>COUNTIF(Vertices[PageRank],"&gt;= "&amp;P57)-COUNTIF(Vertices[PageRank],"&gt;="&amp;P58)</f>
        <v>1</v>
      </c>
      <c r="R57" s="43">
        <f>MAX(Vertices[Clustering Coefficient])</f>
        <v>0</v>
      </c>
      <c r="S57" s="47">
        <f>COUNTIF(Vertices[Clustering Coefficient],"&gt;= "&amp;R57)-COUNTIF(Vertices[Clustering Coefficient],"&gt;="&amp;R58)</f>
        <v>8</v>
      </c>
      <c r="T57" s="43" t="e">
        <f ca="1">MAX(INDIRECT(DynamicFilterSourceColumnRange))</f>
        <v>#REF!</v>
      </c>
      <c r="U57" s="44" t="e">
        <f ca="1" t="shared" si="0"/>
        <v>#REF!</v>
      </c>
    </row>
    <row r="58" spans="1:2" ht="15">
      <c r="A58" s="35" t="s">
        <v>81</v>
      </c>
      <c r="B58" s="48" t="str">
        <f>IF(COUNT(Vertices[Degree])&gt;0,D2,NoMetricMessage)</f>
        <v>Not Available</v>
      </c>
    </row>
    <row r="59" spans="1:2" ht="15">
      <c r="A59" s="35" t="s">
        <v>82</v>
      </c>
      <c r="B59" s="48" t="str">
        <f>IF(COUNT(Vertices[Degree])&gt;0,D57,NoMetricMessage)</f>
        <v>Not Available</v>
      </c>
    </row>
    <row r="60" spans="1:2" ht="15">
      <c r="A60" s="35" t="s">
        <v>83</v>
      </c>
      <c r="B60" s="49" t="str">
        <f>_xlfn.IFERROR(AVERAGE(Vertices[Degree]),NoMetricMessage)</f>
        <v>Not Available</v>
      </c>
    </row>
    <row r="61" spans="1:2" ht="15">
      <c r="A61" s="35" t="s">
        <v>84</v>
      </c>
      <c r="B61" s="49" t="str">
        <f>_xlfn.IFERROR(MEDIAN(Vertices[Degree]),NoMetricMessage)</f>
        <v>Not Available</v>
      </c>
    </row>
    <row r="72" spans="1:2" ht="15">
      <c r="A72" s="35" t="s">
        <v>88</v>
      </c>
      <c r="B72" s="48">
        <f>IF(COUNT(Vertices[In-Degree])&gt;0,F2,NoMetricMessage)</f>
        <v>0</v>
      </c>
    </row>
    <row r="73" spans="1:2" ht="15">
      <c r="A73" s="35" t="s">
        <v>89</v>
      </c>
      <c r="B73" s="48">
        <f>IF(COUNT(Vertices[In-Degree])&gt;0,F57,NoMetricMessage)</f>
        <v>5</v>
      </c>
    </row>
    <row r="74" spans="1:2" ht="15">
      <c r="A74" s="35" t="s">
        <v>90</v>
      </c>
      <c r="B74" s="49">
        <f>_xlfn.IFERROR(AVERAGE(Vertices[In-Degree]),NoMetricMessage)</f>
        <v>0.875</v>
      </c>
    </row>
    <row r="75" spans="1:2" ht="15">
      <c r="A75" s="35" t="s">
        <v>91</v>
      </c>
      <c r="B75" s="49">
        <f>_xlfn.IFERROR(MEDIAN(Vertices[In-Degree]),NoMetricMessage)</f>
        <v>0</v>
      </c>
    </row>
    <row r="86" spans="1:2" ht="15">
      <c r="A86" s="35" t="s">
        <v>94</v>
      </c>
      <c r="B86" s="48">
        <f>IF(COUNT(Vertices[Out-Degree])&gt;0,H2,NoMetricMessage)</f>
        <v>0</v>
      </c>
    </row>
    <row r="87" spans="1:2" ht="15">
      <c r="A87" s="35" t="s">
        <v>95</v>
      </c>
      <c r="B87" s="48">
        <f>IF(COUNT(Vertices[Out-Degree])&gt;0,H57,NoMetricMessage)</f>
        <v>2</v>
      </c>
    </row>
    <row r="88" spans="1:2" ht="15">
      <c r="A88" s="35" t="s">
        <v>96</v>
      </c>
      <c r="B88" s="49">
        <f>_xlfn.IFERROR(AVERAGE(Vertices[Out-Degree]),NoMetricMessage)</f>
        <v>0.875</v>
      </c>
    </row>
    <row r="89" spans="1:2" ht="15">
      <c r="A89" s="35" t="s">
        <v>97</v>
      </c>
      <c r="B89" s="49">
        <f>_xlfn.IFERROR(MEDIAN(Vertices[Out-Degree]),NoMetricMessage)</f>
        <v>1</v>
      </c>
    </row>
    <row r="100" spans="1:2" ht="15">
      <c r="A100" s="35" t="s">
        <v>100</v>
      </c>
      <c r="B100" s="49">
        <f>IF(COUNT(Vertices[Betweenness Centrality])&gt;0,J2,NoMetricMessage)</f>
        <v>0</v>
      </c>
    </row>
    <row r="101" spans="1:2" ht="15">
      <c r="A101" s="35" t="s">
        <v>101</v>
      </c>
      <c r="B101" s="49">
        <f>IF(COUNT(Vertices[Betweenness Centrality])&gt;0,J57,NoMetricMessage)</f>
        <v>12</v>
      </c>
    </row>
    <row r="102" spans="1:2" ht="15">
      <c r="A102" s="35" t="s">
        <v>102</v>
      </c>
      <c r="B102" s="49">
        <f>_xlfn.IFERROR(AVERAGE(Vertices[Betweenness Centrality]),NoMetricMessage)</f>
        <v>1.75</v>
      </c>
    </row>
    <row r="103" spans="1:2" ht="15">
      <c r="A103" s="35" t="s">
        <v>103</v>
      </c>
      <c r="B103" s="49">
        <f>_xlfn.IFERROR(MEDIAN(Vertices[Betweenness Centrality]),NoMetricMessage)</f>
        <v>0</v>
      </c>
    </row>
    <row r="114" spans="1:2" ht="15">
      <c r="A114" s="35" t="s">
        <v>106</v>
      </c>
      <c r="B114" s="49">
        <f>IF(COUNT(Vertices[Closeness Centrality])&gt;0,L2,NoMetricMessage)</f>
        <v>0.142857</v>
      </c>
    </row>
    <row r="115" spans="1:2" ht="15">
      <c r="A115" s="35" t="s">
        <v>107</v>
      </c>
      <c r="B115" s="49">
        <f>IF(COUNT(Vertices[Closeness Centrality])&gt;0,L57,NoMetricMessage)</f>
        <v>0.5</v>
      </c>
    </row>
    <row r="116" spans="1:2" ht="15">
      <c r="A116" s="35" t="s">
        <v>108</v>
      </c>
      <c r="B116" s="49">
        <f>_xlfn.IFERROR(AVERAGE(Vertices[Closeness Centrality]),NoMetricMessage)</f>
        <v>0.24851175</v>
      </c>
    </row>
    <row r="117" spans="1:2" ht="15">
      <c r="A117" s="35" t="s">
        <v>109</v>
      </c>
      <c r="B117" s="49">
        <f>_xlfn.IFERROR(MEDIAN(Vertices[Closeness Centrality]),NoMetricMessage)</f>
        <v>0.1964285</v>
      </c>
    </row>
    <row r="128" spans="1:2" ht="15">
      <c r="A128" s="35" t="s">
        <v>112</v>
      </c>
      <c r="B128" s="49">
        <f>IF(COUNT(Vertices[Eigenvector Centrality])&gt;0,N2,NoMetricMessage)</f>
        <v>0</v>
      </c>
    </row>
    <row r="129" spans="1:2" ht="15">
      <c r="A129" s="35" t="s">
        <v>113</v>
      </c>
      <c r="B129" s="49">
        <f>IF(COUNT(Vertices[Eigenvector Centrality])&gt;0,N57,NoMetricMessage)</f>
        <v>0.390388</v>
      </c>
    </row>
    <row r="130" spans="1:2" ht="15">
      <c r="A130" s="35" t="s">
        <v>114</v>
      </c>
      <c r="B130" s="49">
        <f>_xlfn.IFERROR(AVERAGE(Vertices[Eigenvector Centrality]),NoMetricMessage)</f>
        <v>0.12500000000000003</v>
      </c>
    </row>
    <row r="131" spans="1:2" ht="15">
      <c r="A131" s="35" t="s">
        <v>115</v>
      </c>
      <c r="B131" s="49">
        <f>_xlfn.IFERROR(MEDIAN(Vertices[Eigenvector Centrality]),NoMetricMessage)</f>
        <v>0.152403</v>
      </c>
    </row>
    <row r="142" spans="1:2" ht="15">
      <c r="A142" s="35" t="s">
        <v>140</v>
      </c>
      <c r="B142" s="49">
        <f>IF(COUNT(Vertices[PageRank])&gt;0,P2,NoMetricMessage)</f>
        <v>0.595199</v>
      </c>
    </row>
    <row r="143" spans="1:2" ht="15">
      <c r="A143" s="35" t="s">
        <v>141</v>
      </c>
      <c r="B143" s="49">
        <f>IF(COUNT(Vertices[PageRank])&gt;0,P57,NoMetricMessage)</f>
        <v>2.618852</v>
      </c>
    </row>
    <row r="144" spans="1:2" ht="15">
      <c r="A144" s="35" t="s">
        <v>142</v>
      </c>
      <c r="B144" s="49">
        <f>_xlfn.IFERROR(AVERAGE(Vertices[PageRank]),NoMetricMessage)</f>
        <v>0.9999295</v>
      </c>
    </row>
    <row r="145" spans="1:2" ht="15">
      <c r="A145" s="35" t="s">
        <v>143</v>
      </c>
      <c r="B145" s="49">
        <f>_xlfn.IFERROR(MEDIAN(Vertices[PageRank]),NoMetricMessage)</f>
        <v>0.6827084999999999</v>
      </c>
    </row>
    <row r="156" spans="1:2" ht="15">
      <c r="A156" s="35" t="s">
        <v>118</v>
      </c>
      <c r="B156" s="49">
        <f>IF(COUNT(Vertices[Clustering Coefficient])&gt;0,R2,NoMetricMessage)</f>
        <v>0</v>
      </c>
    </row>
    <row r="157" spans="1:2" ht="15">
      <c r="A157" s="35" t="s">
        <v>119</v>
      </c>
      <c r="B157" s="49">
        <f>IF(COUNT(Vertices[Clustering Coefficient])&gt;0,R57,NoMetricMessage)</f>
        <v>0</v>
      </c>
    </row>
    <row r="158" spans="1:2" ht="15">
      <c r="A158" s="35" t="s">
        <v>120</v>
      </c>
      <c r="B158" s="49">
        <f>_xlfn.IFERROR(AVERAGE(Vertices[Clustering Coefficient]),NoMetricMessage)</f>
        <v>0</v>
      </c>
    </row>
    <row r="159" spans="1:2" ht="15">
      <c r="A159" s="35" t="s">
        <v>121</v>
      </c>
      <c r="B159"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333</v>
      </c>
      <c r="K7" s="13" t="s">
        <v>334</v>
      </c>
    </row>
    <row r="8" spans="1:11" ht="409.5">
      <c r="A8"/>
      <c r="B8">
        <v>2</v>
      </c>
      <c r="C8">
        <v>2</v>
      </c>
      <c r="D8" t="s">
        <v>61</v>
      </c>
      <c r="E8" t="s">
        <v>61</v>
      </c>
      <c r="H8" t="s">
        <v>73</v>
      </c>
      <c r="J8" t="s">
        <v>335</v>
      </c>
      <c r="K8" s="13" t="s">
        <v>336</v>
      </c>
    </row>
    <row r="9" spans="1:11" ht="409.5">
      <c r="A9"/>
      <c r="B9">
        <v>3</v>
      </c>
      <c r="C9">
        <v>4</v>
      </c>
      <c r="D9" t="s">
        <v>62</v>
      </c>
      <c r="E9" t="s">
        <v>62</v>
      </c>
      <c r="H9" t="s">
        <v>74</v>
      </c>
      <c r="J9" t="s">
        <v>337</v>
      </c>
      <c r="K9" s="13" t="s">
        <v>338</v>
      </c>
    </row>
    <row r="10" spans="1:11" ht="409.5">
      <c r="A10"/>
      <c r="B10">
        <v>4</v>
      </c>
      <c r="D10" t="s">
        <v>63</v>
      </c>
      <c r="E10" t="s">
        <v>63</v>
      </c>
      <c r="H10" t="s">
        <v>75</v>
      </c>
      <c r="J10" t="s">
        <v>339</v>
      </c>
      <c r="K10" s="13" t="s">
        <v>340</v>
      </c>
    </row>
    <row r="11" spans="1:11" ht="15">
      <c r="A11"/>
      <c r="B11">
        <v>5</v>
      </c>
      <c r="D11" t="s">
        <v>46</v>
      </c>
      <c r="E11">
        <v>1</v>
      </c>
      <c r="H11" t="s">
        <v>76</v>
      </c>
      <c r="J11" t="s">
        <v>341</v>
      </c>
      <c r="K11" t="s">
        <v>342</v>
      </c>
    </row>
    <row r="12" spans="1:11" ht="15">
      <c r="A12"/>
      <c r="B12"/>
      <c r="D12" t="s">
        <v>64</v>
      </c>
      <c r="E12">
        <v>2</v>
      </c>
      <c r="H12">
        <v>0</v>
      </c>
      <c r="J12" t="s">
        <v>343</v>
      </c>
      <c r="K12" t="s">
        <v>344</v>
      </c>
    </row>
    <row r="13" spans="1:11" ht="15">
      <c r="A13"/>
      <c r="B13"/>
      <c r="D13">
        <v>1</v>
      </c>
      <c r="E13">
        <v>3</v>
      </c>
      <c r="H13">
        <v>1</v>
      </c>
      <c r="J13" t="s">
        <v>345</v>
      </c>
      <c r="K13" t="s">
        <v>346</v>
      </c>
    </row>
    <row r="14" spans="4:11" ht="15">
      <c r="D14">
        <v>2</v>
      </c>
      <c r="E14">
        <v>4</v>
      </c>
      <c r="H14">
        <v>2</v>
      </c>
      <c r="J14" t="s">
        <v>347</v>
      </c>
      <c r="K14" t="s">
        <v>348</v>
      </c>
    </row>
    <row r="15" spans="4:11" ht="15">
      <c r="D15">
        <v>3</v>
      </c>
      <c r="E15">
        <v>5</v>
      </c>
      <c r="H15">
        <v>3</v>
      </c>
      <c r="J15" t="s">
        <v>349</v>
      </c>
      <c r="K15" t="s">
        <v>350</v>
      </c>
    </row>
    <row r="16" spans="4:11" ht="15">
      <c r="D16">
        <v>4</v>
      </c>
      <c r="E16">
        <v>6</v>
      </c>
      <c r="H16">
        <v>4</v>
      </c>
      <c r="J16" t="s">
        <v>351</v>
      </c>
      <c r="K16" t="s">
        <v>352</v>
      </c>
    </row>
    <row r="17" spans="4:11" ht="15">
      <c r="D17">
        <v>5</v>
      </c>
      <c r="E17">
        <v>7</v>
      </c>
      <c r="H17">
        <v>5</v>
      </c>
      <c r="J17" t="s">
        <v>353</v>
      </c>
      <c r="K17" t="s">
        <v>354</v>
      </c>
    </row>
    <row r="18" spans="4:11" ht="15">
      <c r="D18">
        <v>6</v>
      </c>
      <c r="E18">
        <v>8</v>
      </c>
      <c r="H18">
        <v>6</v>
      </c>
      <c r="J18" t="s">
        <v>355</v>
      </c>
      <c r="K18" t="s">
        <v>356</v>
      </c>
    </row>
    <row r="19" spans="4:11" ht="15">
      <c r="D19">
        <v>7</v>
      </c>
      <c r="E19">
        <v>9</v>
      </c>
      <c r="H19">
        <v>7</v>
      </c>
      <c r="J19" t="s">
        <v>357</v>
      </c>
      <c r="K19" t="s">
        <v>358</v>
      </c>
    </row>
    <row r="20" spans="4:11" ht="15">
      <c r="D20">
        <v>8</v>
      </c>
      <c r="H20">
        <v>8</v>
      </c>
      <c r="J20" t="s">
        <v>359</v>
      </c>
      <c r="K20" t="s">
        <v>360</v>
      </c>
    </row>
    <row r="21" spans="4:11" ht="409.5">
      <c r="D21">
        <v>9</v>
      </c>
      <c r="H21">
        <v>9</v>
      </c>
      <c r="J21" t="s">
        <v>361</v>
      </c>
      <c r="K21" s="13" t="s">
        <v>362</v>
      </c>
    </row>
    <row r="22" spans="4:11" ht="409.5">
      <c r="D22">
        <v>10</v>
      </c>
      <c r="J22" t="s">
        <v>363</v>
      </c>
      <c r="K22" s="13" t="s">
        <v>364</v>
      </c>
    </row>
    <row r="23" spans="4:11" ht="409.5">
      <c r="D23">
        <v>11</v>
      </c>
      <c r="J23" t="s">
        <v>365</v>
      </c>
      <c r="K23" s="13" t="s">
        <v>366</v>
      </c>
    </row>
    <row r="24" spans="10:11" ht="409.5">
      <c r="J24" t="s">
        <v>367</v>
      </c>
      <c r="K24" s="13" t="s">
        <v>530</v>
      </c>
    </row>
    <row r="25" spans="10:11" ht="15">
      <c r="J25" t="s">
        <v>368</v>
      </c>
      <c r="K25" t="b">
        <v>0</v>
      </c>
    </row>
    <row r="26" spans="10:11" ht="15">
      <c r="J26" t="s">
        <v>528</v>
      </c>
      <c r="K26" t="s">
        <v>529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377</v>
      </c>
      <c r="B1" s="13" t="s">
        <v>378</v>
      </c>
      <c r="C1" s="13" t="s">
        <v>379</v>
      </c>
      <c r="D1" s="13" t="s">
        <v>381</v>
      </c>
      <c r="E1" s="13" t="s">
        <v>380</v>
      </c>
      <c r="F1" s="13" t="s">
        <v>382</v>
      </c>
    </row>
    <row r="2" spans="1:6" ht="15">
      <c r="A2" s="89" t="s">
        <v>225</v>
      </c>
      <c r="B2" s="85">
        <v>1</v>
      </c>
      <c r="C2" s="89" t="s">
        <v>225</v>
      </c>
      <c r="D2" s="85">
        <v>1</v>
      </c>
      <c r="E2" s="89" t="s">
        <v>224</v>
      </c>
      <c r="F2" s="85">
        <v>1</v>
      </c>
    </row>
    <row r="3" spans="1:6" ht="15">
      <c r="A3" s="89" t="s">
        <v>224</v>
      </c>
      <c r="B3" s="85">
        <v>1</v>
      </c>
      <c r="C3" s="85"/>
      <c r="D3" s="85"/>
      <c r="E3" s="85"/>
      <c r="F3" s="85"/>
    </row>
    <row r="6" spans="1:6" ht="15" customHeight="1">
      <c r="A6" s="13" t="s">
        <v>384</v>
      </c>
      <c r="B6" s="13" t="s">
        <v>378</v>
      </c>
      <c r="C6" s="13" t="s">
        <v>385</v>
      </c>
      <c r="D6" s="13" t="s">
        <v>381</v>
      </c>
      <c r="E6" s="13" t="s">
        <v>386</v>
      </c>
      <c r="F6" s="13" t="s">
        <v>382</v>
      </c>
    </row>
    <row r="7" spans="1:6" ht="15">
      <c r="A7" s="85" t="s">
        <v>227</v>
      </c>
      <c r="B7" s="85">
        <v>1</v>
      </c>
      <c r="C7" s="85" t="s">
        <v>227</v>
      </c>
      <c r="D7" s="85">
        <v>1</v>
      </c>
      <c r="E7" s="85" t="s">
        <v>226</v>
      </c>
      <c r="F7" s="85">
        <v>1</v>
      </c>
    </row>
    <row r="8" spans="1:6" ht="15">
      <c r="A8" s="85" t="s">
        <v>226</v>
      </c>
      <c r="B8" s="85">
        <v>1</v>
      </c>
      <c r="C8" s="85"/>
      <c r="D8" s="85"/>
      <c r="E8" s="85"/>
      <c r="F8" s="85"/>
    </row>
    <row r="11" spans="1:6" ht="15" customHeight="1">
      <c r="A11" s="13" t="s">
        <v>388</v>
      </c>
      <c r="B11" s="13" t="s">
        <v>378</v>
      </c>
      <c r="C11" s="13" t="s">
        <v>393</v>
      </c>
      <c r="D11" s="13" t="s">
        <v>381</v>
      </c>
      <c r="E11" s="13" t="s">
        <v>394</v>
      </c>
      <c r="F11" s="13" t="s">
        <v>382</v>
      </c>
    </row>
    <row r="12" spans="1:6" ht="15">
      <c r="A12" s="85" t="s">
        <v>228</v>
      </c>
      <c r="B12" s="85">
        <v>2</v>
      </c>
      <c r="C12" s="85" t="s">
        <v>389</v>
      </c>
      <c r="D12" s="85">
        <v>1</v>
      </c>
      <c r="E12" s="85" t="s">
        <v>228</v>
      </c>
      <c r="F12" s="85">
        <v>1</v>
      </c>
    </row>
    <row r="13" spans="1:6" ht="15">
      <c r="A13" s="85" t="s">
        <v>389</v>
      </c>
      <c r="B13" s="85">
        <v>1</v>
      </c>
      <c r="C13" s="85" t="s">
        <v>390</v>
      </c>
      <c r="D13" s="85">
        <v>1</v>
      </c>
      <c r="E13" s="85"/>
      <c r="F13" s="85"/>
    </row>
    <row r="14" spans="1:6" ht="15">
      <c r="A14" s="85" t="s">
        <v>390</v>
      </c>
      <c r="B14" s="85">
        <v>1</v>
      </c>
      <c r="C14" s="85" t="s">
        <v>215</v>
      </c>
      <c r="D14" s="85">
        <v>1</v>
      </c>
      <c r="E14" s="85"/>
      <c r="F14" s="85"/>
    </row>
    <row r="15" spans="1:6" ht="15">
      <c r="A15" s="85" t="s">
        <v>215</v>
      </c>
      <c r="B15" s="85">
        <v>1</v>
      </c>
      <c r="C15" s="85" t="s">
        <v>228</v>
      </c>
      <c r="D15" s="85">
        <v>1</v>
      </c>
      <c r="E15" s="85"/>
      <c r="F15" s="85"/>
    </row>
    <row r="16" spans="1:6" ht="15">
      <c r="A16" s="85" t="s">
        <v>391</v>
      </c>
      <c r="B16" s="85">
        <v>1</v>
      </c>
      <c r="C16" s="85" t="s">
        <v>391</v>
      </c>
      <c r="D16" s="85">
        <v>1</v>
      </c>
      <c r="E16" s="85"/>
      <c r="F16" s="85"/>
    </row>
    <row r="17" spans="1:6" ht="15">
      <c r="A17" s="85" t="s">
        <v>392</v>
      </c>
      <c r="B17" s="85">
        <v>1</v>
      </c>
      <c r="C17" s="85" t="s">
        <v>392</v>
      </c>
      <c r="D17" s="85">
        <v>1</v>
      </c>
      <c r="E17" s="85"/>
      <c r="F17" s="85"/>
    </row>
    <row r="20" spans="1:6" ht="15" customHeight="1">
      <c r="A20" s="13" t="s">
        <v>396</v>
      </c>
      <c r="B20" s="13" t="s">
        <v>378</v>
      </c>
      <c r="C20" s="13" t="s">
        <v>407</v>
      </c>
      <c r="D20" s="13" t="s">
        <v>381</v>
      </c>
      <c r="E20" s="13" t="s">
        <v>413</v>
      </c>
      <c r="F20" s="13" t="s">
        <v>382</v>
      </c>
    </row>
    <row r="21" spans="1:6" ht="15">
      <c r="A21" s="91" t="s">
        <v>397</v>
      </c>
      <c r="B21" s="91">
        <v>6</v>
      </c>
      <c r="C21" s="91" t="s">
        <v>402</v>
      </c>
      <c r="D21" s="91">
        <v>15</v>
      </c>
      <c r="E21" s="91" t="s">
        <v>402</v>
      </c>
      <c r="F21" s="91">
        <v>2</v>
      </c>
    </row>
    <row r="22" spans="1:6" ht="15">
      <c r="A22" s="91" t="s">
        <v>398</v>
      </c>
      <c r="B22" s="91">
        <v>0</v>
      </c>
      <c r="C22" s="91" t="s">
        <v>403</v>
      </c>
      <c r="D22" s="91">
        <v>5</v>
      </c>
      <c r="E22" s="91"/>
      <c r="F22" s="91"/>
    </row>
    <row r="23" spans="1:6" ht="15">
      <c r="A23" s="91" t="s">
        <v>399</v>
      </c>
      <c r="B23" s="91">
        <v>0</v>
      </c>
      <c r="C23" s="91" t="s">
        <v>404</v>
      </c>
      <c r="D23" s="91">
        <v>5</v>
      </c>
      <c r="E23" s="91"/>
      <c r="F23" s="91"/>
    </row>
    <row r="24" spans="1:6" ht="15">
      <c r="A24" s="91" t="s">
        <v>400</v>
      </c>
      <c r="B24" s="91">
        <v>131</v>
      </c>
      <c r="C24" s="91" t="s">
        <v>405</v>
      </c>
      <c r="D24" s="91">
        <v>5</v>
      </c>
      <c r="E24" s="91"/>
      <c r="F24" s="91"/>
    </row>
    <row r="25" spans="1:6" ht="15">
      <c r="A25" s="91" t="s">
        <v>401</v>
      </c>
      <c r="B25" s="91">
        <v>137</v>
      </c>
      <c r="C25" s="91" t="s">
        <v>406</v>
      </c>
      <c r="D25" s="91">
        <v>5</v>
      </c>
      <c r="E25" s="91"/>
      <c r="F25" s="91"/>
    </row>
    <row r="26" spans="1:6" ht="15">
      <c r="A26" s="91" t="s">
        <v>402</v>
      </c>
      <c r="B26" s="91">
        <v>17</v>
      </c>
      <c r="C26" s="91" t="s">
        <v>408</v>
      </c>
      <c r="D26" s="91">
        <v>5</v>
      </c>
      <c r="E26" s="91"/>
      <c r="F26" s="91"/>
    </row>
    <row r="27" spans="1:6" ht="15">
      <c r="A27" s="91" t="s">
        <v>403</v>
      </c>
      <c r="B27" s="91">
        <v>5</v>
      </c>
      <c r="C27" s="91" t="s">
        <v>409</v>
      </c>
      <c r="D27" s="91">
        <v>5</v>
      </c>
      <c r="E27" s="91"/>
      <c r="F27" s="91"/>
    </row>
    <row r="28" spans="1:6" ht="15">
      <c r="A28" s="91" t="s">
        <v>404</v>
      </c>
      <c r="B28" s="91">
        <v>5</v>
      </c>
      <c r="C28" s="91" t="s">
        <v>410</v>
      </c>
      <c r="D28" s="91">
        <v>5</v>
      </c>
      <c r="E28" s="91"/>
      <c r="F28" s="91"/>
    </row>
    <row r="29" spans="1:6" ht="15">
      <c r="A29" s="91" t="s">
        <v>405</v>
      </c>
      <c r="B29" s="91">
        <v>5</v>
      </c>
      <c r="C29" s="91" t="s">
        <v>411</v>
      </c>
      <c r="D29" s="91">
        <v>5</v>
      </c>
      <c r="E29" s="91"/>
      <c r="F29" s="91"/>
    </row>
    <row r="30" spans="1:6" ht="15">
      <c r="A30" s="91" t="s">
        <v>406</v>
      </c>
      <c r="B30" s="91">
        <v>5</v>
      </c>
      <c r="C30" s="91" t="s">
        <v>412</v>
      </c>
      <c r="D30" s="91">
        <v>5</v>
      </c>
      <c r="E30" s="91"/>
      <c r="F30" s="91"/>
    </row>
    <row r="33" spans="1:6" ht="15" customHeight="1">
      <c r="A33" s="13" t="s">
        <v>416</v>
      </c>
      <c r="B33" s="13" t="s">
        <v>378</v>
      </c>
      <c r="C33" s="13" t="s">
        <v>427</v>
      </c>
      <c r="D33" s="13" t="s">
        <v>381</v>
      </c>
      <c r="E33" s="85" t="s">
        <v>428</v>
      </c>
      <c r="F33" s="85" t="s">
        <v>382</v>
      </c>
    </row>
    <row r="34" spans="1:6" ht="15">
      <c r="A34" s="91" t="s">
        <v>417</v>
      </c>
      <c r="B34" s="91">
        <v>5</v>
      </c>
      <c r="C34" s="91" t="s">
        <v>417</v>
      </c>
      <c r="D34" s="91">
        <v>5</v>
      </c>
      <c r="E34" s="91"/>
      <c r="F34" s="91"/>
    </row>
    <row r="35" spans="1:6" ht="15">
      <c r="A35" s="91" t="s">
        <v>418</v>
      </c>
      <c r="B35" s="91">
        <v>5</v>
      </c>
      <c r="C35" s="91" t="s">
        <v>418</v>
      </c>
      <c r="D35" s="91">
        <v>5</v>
      </c>
      <c r="E35" s="91"/>
      <c r="F35" s="91"/>
    </row>
    <row r="36" spans="1:6" ht="15">
      <c r="A36" s="91" t="s">
        <v>419</v>
      </c>
      <c r="B36" s="91">
        <v>5</v>
      </c>
      <c r="C36" s="91" t="s">
        <v>419</v>
      </c>
      <c r="D36" s="91">
        <v>5</v>
      </c>
      <c r="E36" s="91"/>
      <c r="F36" s="91"/>
    </row>
    <row r="37" spans="1:6" ht="15">
      <c r="A37" s="91" t="s">
        <v>420</v>
      </c>
      <c r="B37" s="91">
        <v>5</v>
      </c>
      <c r="C37" s="91" t="s">
        <v>420</v>
      </c>
      <c r="D37" s="91">
        <v>5</v>
      </c>
      <c r="E37" s="91"/>
      <c r="F37" s="91"/>
    </row>
    <row r="38" spans="1:6" ht="15">
      <c r="A38" s="91" t="s">
        <v>421</v>
      </c>
      <c r="B38" s="91">
        <v>5</v>
      </c>
      <c r="C38" s="91" t="s">
        <v>421</v>
      </c>
      <c r="D38" s="91">
        <v>5</v>
      </c>
      <c r="E38" s="91"/>
      <c r="F38" s="91"/>
    </row>
    <row r="39" spans="1:6" ht="15">
      <c r="A39" s="91" t="s">
        <v>422</v>
      </c>
      <c r="B39" s="91">
        <v>5</v>
      </c>
      <c r="C39" s="91" t="s">
        <v>422</v>
      </c>
      <c r="D39" s="91">
        <v>5</v>
      </c>
      <c r="E39" s="91"/>
      <c r="F39" s="91"/>
    </row>
    <row r="40" spans="1:6" ht="15">
      <c r="A40" s="91" t="s">
        <v>423</v>
      </c>
      <c r="B40" s="91">
        <v>5</v>
      </c>
      <c r="C40" s="91" t="s">
        <v>423</v>
      </c>
      <c r="D40" s="91">
        <v>5</v>
      </c>
      <c r="E40" s="91"/>
      <c r="F40" s="91"/>
    </row>
    <row r="41" spans="1:6" ht="15">
      <c r="A41" s="91" t="s">
        <v>424</v>
      </c>
      <c r="B41" s="91">
        <v>5</v>
      </c>
      <c r="C41" s="91" t="s">
        <v>424</v>
      </c>
      <c r="D41" s="91">
        <v>5</v>
      </c>
      <c r="E41" s="91"/>
      <c r="F41" s="91"/>
    </row>
    <row r="42" spans="1:6" ht="15">
      <c r="A42" s="91" t="s">
        <v>425</v>
      </c>
      <c r="B42" s="91">
        <v>5</v>
      </c>
      <c r="C42" s="91" t="s">
        <v>425</v>
      </c>
      <c r="D42" s="91">
        <v>5</v>
      </c>
      <c r="E42" s="91"/>
      <c r="F42" s="91"/>
    </row>
    <row r="43" spans="1:6" ht="15">
      <c r="A43" s="91" t="s">
        <v>426</v>
      </c>
      <c r="B43" s="91">
        <v>5</v>
      </c>
      <c r="C43" s="91" t="s">
        <v>426</v>
      </c>
      <c r="D43" s="91">
        <v>5</v>
      </c>
      <c r="E43" s="91"/>
      <c r="F43" s="91"/>
    </row>
    <row r="46" spans="1:6" ht="15" customHeight="1">
      <c r="A46" s="85" t="s">
        <v>431</v>
      </c>
      <c r="B46" s="85" t="s">
        <v>378</v>
      </c>
      <c r="C46" s="85" t="s">
        <v>433</v>
      </c>
      <c r="D46" s="85" t="s">
        <v>381</v>
      </c>
      <c r="E46" s="85" t="s">
        <v>434</v>
      </c>
      <c r="F46" s="85" t="s">
        <v>382</v>
      </c>
    </row>
    <row r="47" spans="1:6" ht="15">
      <c r="A47" s="85"/>
      <c r="B47" s="85"/>
      <c r="C47" s="85"/>
      <c r="D47" s="85"/>
      <c r="E47" s="85"/>
      <c r="F47" s="85"/>
    </row>
    <row r="49" spans="1:6" ht="15" customHeight="1">
      <c r="A49" s="13" t="s">
        <v>432</v>
      </c>
      <c r="B49" s="13" t="s">
        <v>378</v>
      </c>
      <c r="C49" s="13" t="s">
        <v>435</v>
      </c>
      <c r="D49" s="13" t="s">
        <v>381</v>
      </c>
      <c r="E49" s="13" t="s">
        <v>436</v>
      </c>
      <c r="F49" s="13" t="s">
        <v>382</v>
      </c>
    </row>
    <row r="50" spans="1:6" ht="15">
      <c r="A50" s="85" t="s">
        <v>216</v>
      </c>
      <c r="B50" s="85">
        <v>4</v>
      </c>
      <c r="C50" s="85" t="s">
        <v>216</v>
      </c>
      <c r="D50" s="85">
        <v>4</v>
      </c>
      <c r="E50" s="85" t="s">
        <v>219</v>
      </c>
      <c r="F50" s="85">
        <v>1</v>
      </c>
    </row>
    <row r="51" spans="1:6" ht="15">
      <c r="A51" s="85" t="s">
        <v>219</v>
      </c>
      <c r="B51" s="85">
        <v>1</v>
      </c>
      <c r="C51" s="85"/>
      <c r="D51" s="85"/>
      <c r="E51" s="85" t="s">
        <v>218</v>
      </c>
      <c r="F51" s="85">
        <v>1</v>
      </c>
    </row>
    <row r="52" spans="1:6" ht="15">
      <c r="A52" s="85" t="s">
        <v>218</v>
      </c>
      <c r="B52" s="85">
        <v>1</v>
      </c>
      <c r="C52" s="85"/>
      <c r="D52" s="85"/>
      <c r="E52" s="85"/>
      <c r="F52" s="85"/>
    </row>
    <row r="55" spans="1:6" ht="15" customHeight="1">
      <c r="A55" s="13" t="s">
        <v>440</v>
      </c>
      <c r="B55" s="13" t="s">
        <v>378</v>
      </c>
      <c r="C55" s="13" t="s">
        <v>441</v>
      </c>
      <c r="D55" s="13" t="s">
        <v>381</v>
      </c>
      <c r="E55" s="13" t="s">
        <v>442</v>
      </c>
      <c r="F55" s="13" t="s">
        <v>382</v>
      </c>
    </row>
    <row r="56" spans="1:6" ht="15">
      <c r="A56" s="124" t="s">
        <v>217</v>
      </c>
      <c r="B56" s="85">
        <v>58894</v>
      </c>
      <c r="C56" s="124" t="s">
        <v>217</v>
      </c>
      <c r="D56" s="85">
        <v>58894</v>
      </c>
      <c r="E56" s="124" t="s">
        <v>218</v>
      </c>
      <c r="F56" s="85">
        <v>28317</v>
      </c>
    </row>
    <row r="57" spans="1:6" ht="15">
      <c r="A57" s="124" t="s">
        <v>216</v>
      </c>
      <c r="B57" s="85">
        <v>38748</v>
      </c>
      <c r="C57" s="124" t="s">
        <v>216</v>
      </c>
      <c r="D57" s="85">
        <v>38748</v>
      </c>
      <c r="E57" s="124" t="s">
        <v>219</v>
      </c>
      <c r="F57" s="85">
        <v>11639</v>
      </c>
    </row>
    <row r="58" spans="1:6" ht="15">
      <c r="A58" s="124" t="s">
        <v>213</v>
      </c>
      <c r="B58" s="85">
        <v>30061</v>
      </c>
      <c r="C58" s="124" t="s">
        <v>213</v>
      </c>
      <c r="D58" s="85">
        <v>30061</v>
      </c>
      <c r="E58" s="124" t="s">
        <v>212</v>
      </c>
      <c r="F58" s="85">
        <v>9683</v>
      </c>
    </row>
    <row r="59" spans="1:6" ht="15">
      <c r="A59" s="124" t="s">
        <v>218</v>
      </c>
      <c r="B59" s="85">
        <v>28317</v>
      </c>
      <c r="C59" s="124" t="s">
        <v>215</v>
      </c>
      <c r="D59" s="85">
        <v>12087</v>
      </c>
      <c r="E59" s="124"/>
      <c r="F59" s="85"/>
    </row>
    <row r="60" spans="1:6" ht="15">
      <c r="A60" s="124" t="s">
        <v>215</v>
      </c>
      <c r="B60" s="85">
        <v>12087</v>
      </c>
      <c r="C60" s="124" t="s">
        <v>214</v>
      </c>
      <c r="D60" s="85">
        <v>6093</v>
      </c>
      <c r="E60" s="124"/>
      <c r="F60" s="85"/>
    </row>
    <row r="61" spans="1:6" ht="15">
      <c r="A61" s="124" t="s">
        <v>219</v>
      </c>
      <c r="B61" s="85">
        <v>11639</v>
      </c>
      <c r="C61" s="124"/>
      <c r="D61" s="85"/>
      <c r="E61" s="124"/>
      <c r="F61" s="85"/>
    </row>
    <row r="62" spans="1:6" ht="15">
      <c r="A62" s="124" t="s">
        <v>212</v>
      </c>
      <c r="B62" s="85">
        <v>9683</v>
      </c>
      <c r="C62" s="124"/>
      <c r="D62" s="85"/>
      <c r="E62" s="124"/>
      <c r="F62" s="85"/>
    </row>
    <row r="63" spans="1:6" ht="15">
      <c r="A63" s="124" t="s">
        <v>214</v>
      </c>
      <c r="B63" s="85">
        <v>6093</v>
      </c>
      <c r="C63" s="124"/>
      <c r="D63" s="85"/>
      <c r="E63" s="124"/>
      <c r="F63" s="85"/>
    </row>
  </sheetData>
  <hyperlinks>
    <hyperlink ref="A2" r:id="rId1" display="https://www.amazon.co.uk/dp/B07Y7G263F/ref=as_li_ss_tl?ie=UTF8&amp;linkCode=sl1&amp;tag=clareevans-21&amp;linkId=dc89728e4e3a3d281ff7caea4e5e35ea&amp;language=en_GB"/>
    <hyperlink ref="A3" r:id="rId2" display="https://twitter.com/i/web/status/1169669404079972352"/>
    <hyperlink ref="C2" r:id="rId3" display="https://www.amazon.co.uk/dp/B07Y7G263F/ref=as_li_ss_tl?ie=UTF8&amp;linkCode=sl1&amp;tag=clareevans-21&amp;linkId=dc89728e4e3a3d281ff7caea4e5e35ea&amp;language=en_GB"/>
    <hyperlink ref="E2" r:id="rId4" display="https://twitter.com/i/web/status/1169669404079972352"/>
  </hyperlinks>
  <printOptions/>
  <pageMargins left="0.7" right="0.7" top="0.75" bottom="0.75" header="0.3" footer="0.3"/>
  <pageSetup orientation="portrait" paperSize="9"/>
  <tableParts>
    <tablePart r:id="rId12"/>
    <tablePart r:id="rId9"/>
    <tablePart r:id="rId11"/>
    <tablePart r:id="rId6"/>
    <tablePart r:id="rId8"/>
    <tablePart r:id="rId5"/>
    <tablePart r:id="rId10"/>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460</v>
      </c>
      <c r="B1" s="13" t="s">
        <v>466</v>
      </c>
      <c r="C1" s="13" t="s">
        <v>467</v>
      </c>
      <c r="D1" s="13" t="s">
        <v>144</v>
      </c>
      <c r="E1" s="13" t="s">
        <v>469</v>
      </c>
      <c r="F1" s="13" t="s">
        <v>470</v>
      </c>
      <c r="G1" s="13" t="s">
        <v>471</v>
      </c>
    </row>
    <row r="2" spans="1:7" ht="15">
      <c r="A2" s="85" t="s">
        <v>397</v>
      </c>
      <c r="B2" s="85">
        <v>6</v>
      </c>
      <c r="C2" s="129">
        <v>0.043795620437956206</v>
      </c>
      <c r="D2" s="85" t="s">
        <v>468</v>
      </c>
      <c r="E2" s="85"/>
      <c r="F2" s="85"/>
      <c r="G2" s="85"/>
    </row>
    <row r="3" spans="1:7" ht="15">
      <c r="A3" s="85" t="s">
        <v>398</v>
      </c>
      <c r="B3" s="85">
        <v>0</v>
      </c>
      <c r="C3" s="129">
        <v>0</v>
      </c>
      <c r="D3" s="85" t="s">
        <v>468</v>
      </c>
      <c r="E3" s="85"/>
      <c r="F3" s="85"/>
      <c r="G3" s="85"/>
    </row>
    <row r="4" spans="1:7" ht="15">
      <c r="A4" s="85" t="s">
        <v>399</v>
      </c>
      <c r="B4" s="85">
        <v>0</v>
      </c>
      <c r="C4" s="129">
        <v>0</v>
      </c>
      <c r="D4" s="85" t="s">
        <v>468</v>
      </c>
      <c r="E4" s="85"/>
      <c r="F4" s="85"/>
      <c r="G4" s="85"/>
    </row>
    <row r="5" spans="1:7" ht="15">
      <c r="A5" s="85" t="s">
        <v>400</v>
      </c>
      <c r="B5" s="85">
        <v>131</v>
      </c>
      <c r="C5" s="129">
        <v>0.9562043795620438</v>
      </c>
      <c r="D5" s="85" t="s">
        <v>468</v>
      </c>
      <c r="E5" s="85"/>
      <c r="F5" s="85"/>
      <c r="G5" s="85"/>
    </row>
    <row r="6" spans="1:7" ht="15">
      <c r="A6" s="85" t="s">
        <v>401</v>
      </c>
      <c r="B6" s="85">
        <v>137</v>
      </c>
      <c r="C6" s="129">
        <v>1</v>
      </c>
      <c r="D6" s="85" t="s">
        <v>468</v>
      </c>
      <c r="E6" s="85"/>
      <c r="F6" s="85"/>
      <c r="G6" s="85"/>
    </row>
    <row r="7" spans="1:7" ht="15">
      <c r="A7" s="91" t="s">
        <v>402</v>
      </c>
      <c r="B7" s="91">
        <v>17</v>
      </c>
      <c r="C7" s="130">
        <v>0</v>
      </c>
      <c r="D7" s="91" t="s">
        <v>468</v>
      </c>
      <c r="E7" s="91" t="b">
        <v>0</v>
      </c>
      <c r="F7" s="91" t="b">
        <v>0</v>
      </c>
      <c r="G7" s="91" t="b">
        <v>0</v>
      </c>
    </row>
    <row r="8" spans="1:7" ht="15">
      <c r="A8" s="91" t="s">
        <v>403</v>
      </c>
      <c r="B8" s="91">
        <v>5</v>
      </c>
      <c r="C8" s="130">
        <v>0.0038814336297855303</v>
      </c>
      <c r="D8" s="91" t="s">
        <v>468</v>
      </c>
      <c r="E8" s="91" t="b">
        <v>1</v>
      </c>
      <c r="F8" s="91" t="b">
        <v>0</v>
      </c>
      <c r="G8" s="91" t="b">
        <v>0</v>
      </c>
    </row>
    <row r="9" spans="1:7" ht="15">
      <c r="A9" s="91" t="s">
        <v>404</v>
      </c>
      <c r="B9" s="91">
        <v>5</v>
      </c>
      <c r="C9" s="130">
        <v>0.0038814336297855303</v>
      </c>
      <c r="D9" s="91" t="s">
        <v>468</v>
      </c>
      <c r="E9" s="91" t="b">
        <v>0</v>
      </c>
      <c r="F9" s="91" t="b">
        <v>0</v>
      </c>
      <c r="G9" s="91" t="b">
        <v>0</v>
      </c>
    </row>
    <row r="10" spans="1:7" ht="15">
      <c r="A10" s="91" t="s">
        <v>405</v>
      </c>
      <c r="B10" s="91">
        <v>5</v>
      </c>
      <c r="C10" s="130">
        <v>0.0038814336297855303</v>
      </c>
      <c r="D10" s="91" t="s">
        <v>468</v>
      </c>
      <c r="E10" s="91" t="b">
        <v>0</v>
      </c>
      <c r="F10" s="91" t="b">
        <v>0</v>
      </c>
      <c r="G10" s="91" t="b">
        <v>0</v>
      </c>
    </row>
    <row r="11" spans="1:7" ht="15">
      <c r="A11" s="91" t="s">
        <v>406</v>
      </c>
      <c r="B11" s="91">
        <v>5</v>
      </c>
      <c r="C11" s="130">
        <v>0.0038814336297855303</v>
      </c>
      <c r="D11" s="91" t="s">
        <v>468</v>
      </c>
      <c r="E11" s="91" t="b">
        <v>0</v>
      </c>
      <c r="F11" s="91" t="b">
        <v>0</v>
      </c>
      <c r="G11" s="91" t="b">
        <v>0</v>
      </c>
    </row>
    <row r="12" spans="1:7" ht="15">
      <c r="A12" s="91" t="s">
        <v>408</v>
      </c>
      <c r="B12" s="91">
        <v>5</v>
      </c>
      <c r="C12" s="130">
        <v>0.0038814336297855303</v>
      </c>
      <c r="D12" s="91" t="s">
        <v>468</v>
      </c>
      <c r="E12" s="91" t="b">
        <v>0</v>
      </c>
      <c r="F12" s="91" t="b">
        <v>0</v>
      </c>
      <c r="G12" s="91" t="b">
        <v>0</v>
      </c>
    </row>
    <row r="13" spans="1:7" ht="15">
      <c r="A13" s="91" t="s">
        <v>409</v>
      </c>
      <c r="B13" s="91">
        <v>5</v>
      </c>
      <c r="C13" s="130">
        <v>0.0038814336297855303</v>
      </c>
      <c r="D13" s="91" t="s">
        <v>468</v>
      </c>
      <c r="E13" s="91" t="b">
        <v>0</v>
      </c>
      <c r="F13" s="91" t="b">
        <v>0</v>
      </c>
      <c r="G13" s="91" t="b">
        <v>0</v>
      </c>
    </row>
    <row r="14" spans="1:7" ht="15">
      <c r="A14" s="91" t="s">
        <v>410</v>
      </c>
      <c r="B14" s="91">
        <v>5</v>
      </c>
      <c r="C14" s="130">
        <v>0.0038814336297855303</v>
      </c>
      <c r="D14" s="91" t="s">
        <v>468</v>
      </c>
      <c r="E14" s="91" t="b">
        <v>0</v>
      </c>
      <c r="F14" s="91" t="b">
        <v>0</v>
      </c>
      <c r="G14" s="91" t="b">
        <v>0</v>
      </c>
    </row>
    <row r="15" spans="1:7" ht="15">
      <c r="A15" s="91" t="s">
        <v>411</v>
      </c>
      <c r="B15" s="91">
        <v>5</v>
      </c>
      <c r="C15" s="130">
        <v>0.0038814336297855303</v>
      </c>
      <c r="D15" s="91" t="s">
        <v>468</v>
      </c>
      <c r="E15" s="91" t="b">
        <v>0</v>
      </c>
      <c r="F15" s="91" t="b">
        <v>0</v>
      </c>
      <c r="G15" s="91" t="b">
        <v>0</v>
      </c>
    </row>
    <row r="16" spans="1:7" ht="15">
      <c r="A16" s="91" t="s">
        <v>412</v>
      </c>
      <c r="B16" s="91">
        <v>5</v>
      </c>
      <c r="C16" s="130">
        <v>0.0038814336297855303</v>
      </c>
      <c r="D16" s="91" t="s">
        <v>468</v>
      </c>
      <c r="E16" s="91" t="b">
        <v>0</v>
      </c>
      <c r="F16" s="91" t="b">
        <v>0</v>
      </c>
      <c r="G16" s="91" t="b">
        <v>0</v>
      </c>
    </row>
    <row r="17" spans="1:7" ht="15">
      <c r="A17" s="91" t="s">
        <v>461</v>
      </c>
      <c r="B17" s="91">
        <v>5</v>
      </c>
      <c r="C17" s="130">
        <v>0.0038814336297855303</v>
      </c>
      <c r="D17" s="91" t="s">
        <v>468</v>
      </c>
      <c r="E17" s="91" t="b">
        <v>0</v>
      </c>
      <c r="F17" s="91" t="b">
        <v>0</v>
      </c>
      <c r="G17" s="91" t="b">
        <v>0</v>
      </c>
    </row>
    <row r="18" spans="1:7" ht="15">
      <c r="A18" s="91" t="s">
        <v>462</v>
      </c>
      <c r="B18" s="91">
        <v>5</v>
      </c>
      <c r="C18" s="130">
        <v>0.0038814336297855303</v>
      </c>
      <c r="D18" s="91" t="s">
        <v>468</v>
      </c>
      <c r="E18" s="91" t="b">
        <v>0</v>
      </c>
      <c r="F18" s="91" t="b">
        <v>0</v>
      </c>
      <c r="G18" s="91" t="b">
        <v>0</v>
      </c>
    </row>
    <row r="19" spans="1:7" ht="15">
      <c r="A19" s="91" t="s">
        <v>463</v>
      </c>
      <c r="B19" s="91">
        <v>5</v>
      </c>
      <c r="C19" s="130">
        <v>0.0038814336297855303</v>
      </c>
      <c r="D19" s="91" t="s">
        <v>468</v>
      </c>
      <c r="E19" s="91" t="b">
        <v>0</v>
      </c>
      <c r="F19" s="91" t="b">
        <v>0</v>
      </c>
      <c r="G19" s="91" t="b">
        <v>0</v>
      </c>
    </row>
    <row r="20" spans="1:7" ht="15">
      <c r="A20" s="91" t="s">
        <v>216</v>
      </c>
      <c r="B20" s="91">
        <v>4</v>
      </c>
      <c r="C20" s="130">
        <v>0.006905539570811029</v>
      </c>
      <c r="D20" s="91" t="s">
        <v>468</v>
      </c>
      <c r="E20" s="91" t="b">
        <v>0</v>
      </c>
      <c r="F20" s="91" t="b">
        <v>0</v>
      </c>
      <c r="G20" s="91" t="b">
        <v>0</v>
      </c>
    </row>
    <row r="21" spans="1:7" ht="15">
      <c r="A21" s="91" t="s">
        <v>464</v>
      </c>
      <c r="B21" s="91">
        <v>4</v>
      </c>
      <c r="C21" s="130">
        <v>0.006905539570811029</v>
      </c>
      <c r="D21" s="91" t="s">
        <v>468</v>
      </c>
      <c r="E21" s="91" t="b">
        <v>0</v>
      </c>
      <c r="F21" s="91" t="b">
        <v>0</v>
      </c>
      <c r="G21" s="91" t="b">
        <v>0</v>
      </c>
    </row>
    <row r="22" spans="1:7" ht="15">
      <c r="A22" s="91" t="s">
        <v>465</v>
      </c>
      <c r="B22" s="91">
        <v>2</v>
      </c>
      <c r="C22" s="130">
        <v>0.00935531871999338</v>
      </c>
      <c r="D22" s="91" t="s">
        <v>468</v>
      </c>
      <c r="E22" s="91" t="b">
        <v>0</v>
      </c>
      <c r="F22" s="91" t="b">
        <v>0</v>
      </c>
      <c r="G22" s="91" t="b">
        <v>0</v>
      </c>
    </row>
    <row r="23" spans="1:7" ht="15">
      <c r="A23" s="91" t="s">
        <v>402</v>
      </c>
      <c r="B23" s="91">
        <v>15</v>
      </c>
      <c r="C23" s="130">
        <v>0</v>
      </c>
      <c r="D23" s="91" t="s">
        <v>370</v>
      </c>
      <c r="E23" s="91" t="b">
        <v>0</v>
      </c>
      <c r="F23" s="91" t="b">
        <v>0</v>
      </c>
      <c r="G23" s="91" t="b">
        <v>0</v>
      </c>
    </row>
    <row r="24" spans="1:7" ht="15">
      <c r="A24" s="91" t="s">
        <v>403</v>
      </c>
      <c r="B24" s="91">
        <v>5</v>
      </c>
      <c r="C24" s="130">
        <v>0</v>
      </c>
      <c r="D24" s="91" t="s">
        <v>370</v>
      </c>
      <c r="E24" s="91" t="b">
        <v>1</v>
      </c>
      <c r="F24" s="91" t="b">
        <v>0</v>
      </c>
      <c r="G24" s="91" t="b">
        <v>0</v>
      </c>
    </row>
    <row r="25" spans="1:7" ht="15">
      <c r="A25" s="91" t="s">
        <v>404</v>
      </c>
      <c r="B25" s="91">
        <v>5</v>
      </c>
      <c r="C25" s="130">
        <v>0</v>
      </c>
      <c r="D25" s="91" t="s">
        <v>370</v>
      </c>
      <c r="E25" s="91" t="b">
        <v>0</v>
      </c>
      <c r="F25" s="91" t="b">
        <v>0</v>
      </c>
      <c r="G25" s="91" t="b">
        <v>0</v>
      </c>
    </row>
    <row r="26" spans="1:7" ht="15">
      <c r="A26" s="91" t="s">
        <v>405</v>
      </c>
      <c r="B26" s="91">
        <v>5</v>
      </c>
      <c r="C26" s="130">
        <v>0</v>
      </c>
      <c r="D26" s="91" t="s">
        <v>370</v>
      </c>
      <c r="E26" s="91" t="b">
        <v>0</v>
      </c>
      <c r="F26" s="91" t="b">
        <v>0</v>
      </c>
      <c r="G26" s="91" t="b">
        <v>0</v>
      </c>
    </row>
    <row r="27" spans="1:7" ht="15">
      <c r="A27" s="91" t="s">
        <v>406</v>
      </c>
      <c r="B27" s="91">
        <v>5</v>
      </c>
      <c r="C27" s="130">
        <v>0</v>
      </c>
      <c r="D27" s="91" t="s">
        <v>370</v>
      </c>
      <c r="E27" s="91" t="b">
        <v>0</v>
      </c>
      <c r="F27" s="91" t="b">
        <v>0</v>
      </c>
      <c r="G27" s="91" t="b">
        <v>0</v>
      </c>
    </row>
    <row r="28" spans="1:7" ht="15">
      <c r="A28" s="91" t="s">
        <v>408</v>
      </c>
      <c r="B28" s="91">
        <v>5</v>
      </c>
      <c r="C28" s="130">
        <v>0</v>
      </c>
      <c r="D28" s="91" t="s">
        <v>370</v>
      </c>
      <c r="E28" s="91" t="b">
        <v>0</v>
      </c>
      <c r="F28" s="91" t="b">
        <v>0</v>
      </c>
      <c r="G28" s="91" t="b">
        <v>0</v>
      </c>
    </row>
    <row r="29" spans="1:7" ht="15">
      <c r="A29" s="91" t="s">
        <v>409</v>
      </c>
      <c r="B29" s="91">
        <v>5</v>
      </c>
      <c r="C29" s="130">
        <v>0</v>
      </c>
      <c r="D29" s="91" t="s">
        <v>370</v>
      </c>
      <c r="E29" s="91" t="b">
        <v>0</v>
      </c>
      <c r="F29" s="91" t="b">
        <v>0</v>
      </c>
      <c r="G29" s="91" t="b">
        <v>0</v>
      </c>
    </row>
    <row r="30" spans="1:7" ht="15">
      <c r="A30" s="91" t="s">
        <v>410</v>
      </c>
      <c r="B30" s="91">
        <v>5</v>
      </c>
      <c r="C30" s="130">
        <v>0</v>
      </c>
      <c r="D30" s="91" t="s">
        <v>370</v>
      </c>
      <c r="E30" s="91" t="b">
        <v>0</v>
      </c>
      <c r="F30" s="91" t="b">
        <v>0</v>
      </c>
      <c r="G30" s="91" t="b">
        <v>0</v>
      </c>
    </row>
    <row r="31" spans="1:7" ht="15">
      <c r="A31" s="91" t="s">
        <v>411</v>
      </c>
      <c r="B31" s="91">
        <v>5</v>
      </c>
      <c r="C31" s="130">
        <v>0</v>
      </c>
      <c r="D31" s="91" t="s">
        <v>370</v>
      </c>
      <c r="E31" s="91" t="b">
        <v>0</v>
      </c>
      <c r="F31" s="91" t="b">
        <v>0</v>
      </c>
      <c r="G31" s="91" t="b">
        <v>0</v>
      </c>
    </row>
    <row r="32" spans="1:7" ht="15">
      <c r="A32" s="91" t="s">
        <v>412</v>
      </c>
      <c r="B32" s="91">
        <v>5</v>
      </c>
      <c r="C32" s="130">
        <v>0</v>
      </c>
      <c r="D32" s="91" t="s">
        <v>370</v>
      </c>
      <c r="E32" s="91" t="b">
        <v>0</v>
      </c>
      <c r="F32" s="91" t="b">
        <v>0</v>
      </c>
      <c r="G32" s="91" t="b">
        <v>0</v>
      </c>
    </row>
    <row r="33" spans="1:7" ht="15">
      <c r="A33" s="91" t="s">
        <v>461</v>
      </c>
      <c r="B33" s="91">
        <v>5</v>
      </c>
      <c r="C33" s="130">
        <v>0</v>
      </c>
      <c r="D33" s="91" t="s">
        <v>370</v>
      </c>
      <c r="E33" s="91" t="b">
        <v>0</v>
      </c>
      <c r="F33" s="91" t="b">
        <v>0</v>
      </c>
      <c r="G33" s="91" t="b">
        <v>0</v>
      </c>
    </row>
    <row r="34" spans="1:7" ht="15">
      <c r="A34" s="91" t="s">
        <v>462</v>
      </c>
      <c r="B34" s="91">
        <v>5</v>
      </c>
      <c r="C34" s="130">
        <v>0</v>
      </c>
      <c r="D34" s="91" t="s">
        <v>370</v>
      </c>
      <c r="E34" s="91" t="b">
        <v>0</v>
      </c>
      <c r="F34" s="91" t="b">
        <v>0</v>
      </c>
      <c r="G34" s="91" t="b">
        <v>0</v>
      </c>
    </row>
    <row r="35" spans="1:7" ht="15">
      <c r="A35" s="91" t="s">
        <v>463</v>
      </c>
      <c r="B35" s="91">
        <v>5</v>
      </c>
      <c r="C35" s="130">
        <v>0</v>
      </c>
      <c r="D35" s="91" t="s">
        <v>370</v>
      </c>
      <c r="E35" s="91" t="b">
        <v>0</v>
      </c>
      <c r="F35" s="91" t="b">
        <v>0</v>
      </c>
      <c r="G35" s="91" t="b">
        <v>0</v>
      </c>
    </row>
    <row r="36" spans="1:7" ht="15">
      <c r="A36" s="91" t="s">
        <v>216</v>
      </c>
      <c r="B36" s="91">
        <v>4</v>
      </c>
      <c r="C36" s="130">
        <v>0.004307111689246952</v>
      </c>
      <c r="D36" s="91" t="s">
        <v>370</v>
      </c>
      <c r="E36" s="91" t="b">
        <v>0</v>
      </c>
      <c r="F36" s="91" t="b">
        <v>0</v>
      </c>
      <c r="G36" s="91" t="b">
        <v>0</v>
      </c>
    </row>
    <row r="37" spans="1:7" ht="15">
      <c r="A37" s="91" t="s">
        <v>464</v>
      </c>
      <c r="B37" s="91">
        <v>4</v>
      </c>
      <c r="C37" s="130">
        <v>0.004307111689246952</v>
      </c>
      <c r="D37" s="91" t="s">
        <v>370</v>
      </c>
      <c r="E37" s="91" t="b">
        <v>0</v>
      </c>
      <c r="F37" s="91" t="b">
        <v>0</v>
      </c>
      <c r="G37" s="91" t="b">
        <v>0</v>
      </c>
    </row>
    <row r="38" spans="1:7" ht="15">
      <c r="A38" s="91" t="s">
        <v>402</v>
      </c>
      <c r="B38" s="91">
        <v>2</v>
      </c>
      <c r="C38" s="130">
        <v>0</v>
      </c>
      <c r="D38" s="91" t="s">
        <v>371</v>
      </c>
      <c r="E38" s="91" t="b">
        <v>0</v>
      </c>
      <c r="F38" s="91" t="b">
        <v>0</v>
      </c>
      <c r="G3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2019-10-23T05:26:00Z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